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-15" yWindow="-15" windowWidth="24030" windowHeight="5055" tabRatio="944"/>
  </bookViews>
  <sheets>
    <sheet name="FAC" sheetId="5" r:id="rId1"/>
    <sheet name="System Sales" sheetId="10" r:id="rId2"/>
    <sheet name="Capacity Charge" sheetId="14" r:id="rId3"/>
    <sheet name="Environmental" sheetId="18" r:id="rId4"/>
    <sheet name="PPA" sheetId="21" r:id="rId5"/>
    <sheet name="DSM" sheetId="15" r:id="rId6"/>
    <sheet name="BSRR" sheetId="24" r:id="rId7"/>
    <sheet name="BS1OR kwh" sheetId="27" r:id="rId8"/>
    <sheet name="BS1OR kw" sheetId="28" r:id="rId9"/>
    <sheet name="B&amp;A kWh" sheetId="6" r:id="rId10"/>
    <sheet name="B&amp;A KW" sheetId="29" r:id="rId11"/>
    <sheet name="B&amp;A $" sheetId="7" r:id="rId12"/>
    <sheet name="B&amp;A+DSM $" sheetId="16" r:id="rId13"/>
    <sheet name="B&amp;A+DSM - Fuel and % Riders" sheetId="20" r:id="rId14"/>
    <sheet name="B&amp;A+DSM - % Riders" sheetId="23" r:id="rId15"/>
    <sheet name="Comm kWh (DSM)" sheetId="12" r:id="rId16"/>
    <sheet name="Template" sheetId="9" r:id="rId17"/>
  </sheets>
  <calcPr calcId="145621" iterate="1"/>
</workbook>
</file>

<file path=xl/calcChain.xml><?xml version="1.0" encoding="utf-8"?>
<calcChain xmlns="http://schemas.openxmlformats.org/spreadsheetml/2006/main">
  <c r="D12" i="5" l="1"/>
  <c r="O182" i="29" l="1"/>
  <c r="P182" i="29"/>
  <c r="O178" i="29"/>
  <c r="P178" i="29"/>
  <c r="Q160" i="29" l="1"/>
  <c r="Q159" i="29"/>
  <c r="Q156" i="29"/>
  <c r="Q155" i="29"/>
  <c r="Q152" i="29"/>
  <c r="Q151" i="29"/>
  <c r="Q150" i="29"/>
  <c r="Q149" i="29"/>
  <c r="Q147" i="29"/>
  <c r="Q145" i="29"/>
  <c r="Q143" i="29"/>
  <c r="Q141" i="29"/>
  <c r="Q139" i="29"/>
  <c r="Q137" i="29"/>
  <c r="Q135" i="29"/>
  <c r="Q131" i="29"/>
  <c r="Q127" i="29"/>
  <c r="Q123" i="29"/>
  <c r="Q121" i="29"/>
  <c r="Q113" i="29"/>
  <c r="O104" i="29"/>
  <c r="P104" i="29"/>
  <c r="O98" i="29"/>
  <c r="P98" i="29"/>
  <c r="O90" i="29"/>
  <c r="P90" i="29"/>
  <c r="O84" i="29"/>
  <c r="P84" i="29"/>
  <c r="O74" i="15" l="1"/>
  <c r="N74" i="15"/>
  <c r="M74" i="15"/>
  <c r="L74" i="15"/>
  <c r="K74" i="15"/>
  <c r="J74" i="15"/>
  <c r="I74" i="15"/>
  <c r="H74" i="15"/>
  <c r="G74" i="15"/>
  <c r="F74" i="15"/>
  <c r="E74" i="15"/>
  <c r="D74" i="15"/>
  <c r="P72" i="6"/>
  <c r="O72" i="6"/>
  <c r="N72" i="6"/>
  <c r="M72" i="6"/>
  <c r="L72" i="6"/>
  <c r="K72" i="6"/>
  <c r="J72" i="6"/>
  <c r="I72" i="6"/>
  <c r="H72" i="6"/>
  <c r="G72" i="6"/>
  <c r="F72" i="6"/>
  <c r="E72" i="6"/>
  <c r="Q17" i="29"/>
  <c r="Q16" i="29"/>
  <c r="P17" i="29"/>
  <c r="O17" i="29"/>
  <c r="N17" i="29"/>
  <c r="M17" i="29"/>
  <c r="L17" i="29"/>
  <c r="K17" i="29"/>
  <c r="J17" i="29"/>
  <c r="I17" i="29"/>
  <c r="H17" i="29"/>
  <c r="G17" i="29"/>
  <c r="F17" i="29"/>
  <c r="E17" i="29"/>
  <c r="P16" i="29"/>
  <c r="O16" i="29"/>
  <c r="N16" i="29"/>
  <c r="M27" i="28" s="1"/>
  <c r="M16" i="29"/>
  <c r="L27" i="28" s="1"/>
  <c r="L16" i="29"/>
  <c r="K16" i="29"/>
  <c r="J16" i="29"/>
  <c r="I27" i="28" s="1"/>
  <c r="I16" i="29"/>
  <c r="H27" i="28" s="1"/>
  <c r="H16" i="29"/>
  <c r="G16" i="29"/>
  <c r="F16" i="29"/>
  <c r="E27" i="28" s="1"/>
  <c r="E16" i="29"/>
  <c r="P72" i="7"/>
  <c r="O72" i="7"/>
  <c r="N72" i="7"/>
  <c r="M72" i="7"/>
  <c r="L72" i="7"/>
  <c r="K72" i="7"/>
  <c r="J72" i="7"/>
  <c r="I72" i="7"/>
  <c r="H72" i="7"/>
  <c r="G72" i="7"/>
  <c r="F72" i="7"/>
  <c r="E72" i="7"/>
  <c r="O72" i="16"/>
  <c r="N72" i="16"/>
  <c r="M72" i="16"/>
  <c r="L72" i="16"/>
  <c r="K72" i="16"/>
  <c r="J72" i="16"/>
  <c r="I72" i="16"/>
  <c r="H72" i="16"/>
  <c r="G72" i="16"/>
  <c r="F72" i="16"/>
  <c r="E72" i="16"/>
  <c r="D72" i="16"/>
  <c r="P73" i="12"/>
  <c r="O73" i="12"/>
  <c r="N73" i="12"/>
  <c r="M73" i="12"/>
  <c r="L73" i="12"/>
  <c r="K73" i="12"/>
  <c r="J73" i="12"/>
  <c r="I73" i="12"/>
  <c r="H73" i="12"/>
  <c r="G73" i="12"/>
  <c r="F73" i="12"/>
  <c r="E73" i="12"/>
  <c r="P166" i="12"/>
  <c r="O166" i="12"/>
  <c r="N166" i="12"/>
  <c r="M166" i="12"/>
  <c r="L166" i="12"/>
  <c r="K166" i="12"/>
  <c r="J166" i="12"/>
  <c r="I166" i="12"/>
  <c r="H166" i="12"/>
  <c r="G166" i="12"/>
  <c r="F166" i="12"/>
  <c r="E166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Q18" i="12"/>
  <c r="Q17" i="12"/>
  <c r="O16" i="23"/>
  <c r="O19" i="24" s="1"/>
  <c r="N16" i="23"/>
  <c r="M16" i="23"/>
  <c r="L16" i="23"/>
  <c r="L19" i="24" s="1"/>
  <c r="K16" i="23"/>
  <c r="K19" i="24" s="1"/>
  <c r="J16" i="23"/>
  <c r="I16" i="23"/>
  <c r="H16" i="23"/>
  <c r="H19" i="24" s="1"/>
  <c r="G16" i="23"/>
  <c r="G19" i="24" s="1"/>
  <c r="F16" i="23"/>
  <c r="E16" i="23"/>
  <c r="D16" i="23"/>
  <c r="D19" i="21" s="1"/>
  <c r="O17" i="20"/>
  <c r="N17" i="20"/>
  <c r="M17" i="20"/>
  <c r="M20" i="18" s="1"/>
  <c r="L17" i="20"/>
  <c r="L20" i="18" s="1"/>
  <c r="K17" i="20"/>
  <c r="J17" i="20"/>
  <c r="J20" i="18" s="1"/>
  <c r="I17" i="20"/>
  <c r="I20" i="18" s="1"/>
  <c r="H17" i="20"/>
  <c r="H20" i="18" s="1"/>
  <c r="G17" i="20"/>
  <c r="F17" i="20"/>
  <c r="E17" i="20"/>
  <c r="E20" i="18" s="1"/>
  <c r="D17" i="20"/>
  <c r="D17" i="23" s="1"/>
  <c r="P190" i="29"/>
  <c r="P191" i="29" s="1"/>
  <c r="O190" i="29"/>
  <c r="O191" i="29" s="1"/>
  <c r="N190" i="29"/>
  <c r="N191" i="29" s="1"/>
  <c r="M190" i="29"/>
  <c r="M191" i="29" s="1"/>
  <c r="L190" i="29"/>
  <c r="L191" i="29" s="1"/>
  <c r="K190" i="29"/>
  <c r="K191" i="29" s="1"/>
  <c r="J190" i="29"/>
  <c r="J191" i="29" s="1"/>
  <c r="I190" i="29"/>
  <c r="I191" i="29" s="1"/>
  <c r="H190" i="29"/>
  <c r="H191" i="29" s="1"/>
  <c r="G190" i="29"/>
  <c r="G191" i="29" s="1"/>
  <c r="F190" i="29"/>
  <c r="F191" i="29" s="1"/>
  <c r="E190" i="29"/>
  <c r="E191" i="29" s="1"/>
  <c r="M29" i="28"/>
  <c r="L29" i="28"/>
  <c r="K29" i="28"/>
  <c r="J29" i="28"/>
  <c r="I29" i="28"/>
  <c r="H29" i="28"/>
  <c r="G29" i="28"/>
  <c r="F29" i="28"/>
  <c r="E29" i="28"/>
  <c r="O27" i="28"/>
  <c r="N27" i="28"/>
  <c r="K27" i="28"/>
  <c r="J27" i="28"/>
  <c r="J28" i="28" s="1"/>
  <c r="G27" i="28"/>
  <c r="G28" i="28" s="1"/>
  <c r="F27" i="28"/>
  <c r="F28" i="28" s="1"/>
  <c r="D27" i="28"/>
  <c r="D29" i="28"/>
  <c r="O83" i="27"/>
  <c r="N83" i="27"/>
  <c r="M83" i="27"/>
  <c r="L83" i="27"/>
  <c r="K83" i="27"/>
  <c r="J83" i="27"/>
  <c r="I83" i="27"/>
  <c r="H83" i="27"/>
  <c r="G83" i="27"/>
  <c r="F83" i="27"/>
  <c r="D83" i="27"/>
  <c r="E83" i="27"/>
  <c r="P28" i="27"/>
  <c r="P27" i="27"/>
  <c r="M28" i="27"/>
  <c r="L28" i="27"/>
  <c r="I28" i="27"/>
  <c r="H28" i="27"/>
  <c r="E28" i="27"/>
  <c r="O27" i="27"/>
  <c r="O28" i="27" s="1"/>
  <c r="N27" i="27"/>
  <c r="N28" i="27" s="1"/>
  <c r="M27" i="27"/>
  <c r="L27" i="27"/>
  <c r="K27" i="27"/>
  <c r="K28" i="27" s="1"/>
  <c r="J27" i="27"/>
  <c r="J28" i="27" s="1"/>
  <c r="I27" i="27"/>
  <c r="H27" i="27"/>
  <c r="G27" i="27"/>
  <c r="G28" i="27" s="1"/>
  <c r="F27" i="27"/>
  <c r="F28" i="27" s="1"/>
  <c r="E27" i="27"/>
  <c r="D28" i="27"/>
  <c r="D27" i="27"/>
  <c r="M20" i="24"/>
  <c r="L20" i="24"/>
  <c r="I20" i="24"/>
  <c r="H20" i="24"/>
  <c r="E20" i="24"/>
  <c r="N19" i="24"/>
  <c r="M19" i="24"/>
  <c r="J19" i="24"/>
  <c r="I19" i="24"/>
  <c r="F19" i="24"/>
  <c r="E19" i="24"/>
  <c r="D20" i="24"/>
  <c r="D19" i="24"/>
  <c r="N19" i="21"/>
  <c r="M19" i="21"/>
  <c r="J19" i="21"/>
  <c r="I19" i="21"/>
  <c r="F19" i="21"/>
  <c r="E19" i="21"/>
  <c r="K20" i="18"/>
  <c r="O19" i="18"/>
  <c r="N19" i="18"/>
  <c r="M19" i="18"/>
  <c r="L19" i="18"/>
  <c r="K19" i="18"/>
  <c r="J19" i="18"/>
  <c r="I19" i="18"/>
  <c r="H19" i="18"/>
  <c r="G19" i="18"/>
  <c r="F19" i="18"/>
  <c r="E19" i="18"/>
  <c r="D19" i="18"/>
  <c r="D20" i="18"/>
  <c r="O74" i="14"/>
  <c r="N74" i="14"/>
  <c r="M74" i="14"/>
  <c r="L74" i="14"/>
  <c r="K74" i="14"/>
  <c r="J74" i="14"/>
  <c r="I74" i="14"/>
  <c r="H74" i="14"/>
  <c r="G74" i="14"/>
  <c r="F74" i="14"/>
  <c r="E74" i="14"/>
  <c r="D74" i="14"/>
  <c r="P18" i="14"/>
  <c r="P19" i="14"/>
  <c r="M19" i="14"/>
  <c r="L19" i="14"/>
  <c r="I19" i="14"/>
  <c r="H19" i="14"/>
  <c r="E19" i="14"/>
  <c r="O18" i="14"/>
  <c r="O19" i="14" s="1"/>
  <c r="N18" i="14"/>
  <c r="N19" i="14" s="1"/>
  <c r="M18" i="14"/>
  <c r="L18" i="14"/>
  <c r="K18" i="14"/>
  <c r="K19" i="14" s="1"/>
  <c r="J18" i="14"/>
  <c r="J19" i="14" s="1"/>
  <c r="I18" i="14"/>
  <c r="H18" i="14"/>
  <c r="G18" i="14"/>
  <c r="G19" i="14" s="1"/>
  <c r="F18" i="14"/>
  <c r="F19" i="14" s="1"/>
  <c r="E18" i="14"/>
  <c r="D19" i="14"/>
  <c r="D18" i="14"/>
  <c r="O74" i="10"/>
  <c r="N74" i="10"/>
  <c r="M74" i="10"/>
  <c r="L74" i="10"/>
  <c r="K74" i="10"/>
  <c r="J74" i="10"/>
  <c r="I74" i="10"/>
  <c r="H74" i="10"/>
  <c r="G74" i="10"/>
  <c r="F74" i="10"/>
  <c r="E74" i="10"/>
  <c r="D74" i="10"/>
  <c r="P18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O74" i="5"/>
  <c r="N74" i="5"/>
  <c r="M74" i="5"/>
  <c r="L74" i="5"/>
  <c r="K74" i="5"/>
  <c r="J74" i="5"/>
  <c r="I74" i="5"/>
  <c r="H74" i="5"/>
  <c r="G74" i="5"/>
  <c r="F74" i="5"/>
  <c r="E74" i="5"/>
  <c r="D74" i="5"/>
  <c r="P18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O18" i="5"/>
  <c r="N18" i="5"/>
  <c r="M18" i="5"/>
  <c r="L18" i="5"/>
  <c r="K18" i="5"/>
  <c r="J18" i="5"/>
  <c r="I18" i="5"/>
  <c r="H18" i="5"/>
  <c r="G18" i="5"/>
  <c r="F18" i="5"/>
  <c r="E18" i="5"/>
  <c r="D18" i="5"/>
  <c r="O17" i="16"/>
  <c r="N17" i="16"/>
  <c r="M17" i="16"/>
  <c r="L17" i="16"/>
  <c r="K17" i="16"/>
  <c r="J17" i="16"/>
  <c r="I17" i="16"/>
  <c r="H17" i="16"/>
  <c r="G17" i="16"/>
  <c r="F17" i="16"/>
  <c r="E17" i="16"/>
  <c r="D17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N17" i="7"/>
  <c r="M17" i="7"/>
  <c r="J17" i="7"/>
  <c r="I17" i="7"/>
  <c r="F17" i="7"/>
  <c r="E17" i="7"/>
  <c r="P16" i="7"/>
  <c r="P17" i="7" s="1"/>
  <c r="O16" i="7"/>
  <c r="O17" i="7" s="1"/>
  <c r="N16" i="7"/>
  <c r="M16" i="7"/>
  <c r="L16" i="7"/>
  <c r="L17" i="7" s="1"/>
  <c r="K16" i="7"/>
  <c r="K17" i="7" s="1"/>
  <c r="J16" i="7"/>
  <c r="I16" i="7"/>
  <c r="H16" i="7"/>
  <c r="H17" i="7" s="1"/>
  <c r="G16" i="7"/>
  <c r="G17" i="7" s="1"/>
  <c r="F16" i="7"/>
  <c r="E16" i="7"/>
  <c r="Q16" i="7" s="1"/>
  <c r="P190" i="7"/>
  <c r="P191" i="7" s="1"/>
  <c r="O190" i="7"/>
  <c r="O191" i="7" s="1"/>
  <c r="N190" i="7"/>
  <c r="N191" i="7" s="1"/>
  <c r="M190" i="7"/>
  <c r="M191" i="7" s="1"/>
  <c r="L190" i="7"/>
  <c r="L191" i="7" s="1"/>
  <c r="K190" i="7"/>
  <c r="K191" i="7" s="1"/>
  <c r="J190" i="7"/>
  <c r="J191" i="7" s="1"/>
  <c r="I190" i="7"/>
  <c r="I191" i="7" s="1"/>
  <c r="H190" i="7"/>
  <c r="H191" i="7" s="1"/>
  <c r="G190" i="7"/>
  <c r="G191" i="7" s="1"/>
  <c r="F190" i="7"/>
  <c r="F191" i="7" s="1"/>
  <c r="E190" i="7"/>
  <c r="E191" i="7" s="1"/>
  <c r="Q17" i="6"/>
  <c r="Q16" i="6"/>
  <c r="N17" i="6"/>
  <c r="M17" i="6"/>
  <c r="J17" i="6"/>
  <c r="I17" i="6"/>
  <c r="F17" i="6"/>
  <c r="P16" i="6"/>
  <c r="P17" i="6" s="1"/>
  <c r="O16" i="6"/>
  <c r="O17" i="6" s="1"/>
  <c r="N16" i="6"/>
  <c r="M16" i="6"/>
  <c r="L16" i="6"/>
  <c r="L17" i="6" s="1"/>
  <c r="K16" i="6"/>
  <c r="K17" i="6" s="1"/>
  <c r="J16" i="6"/>
  <c r="I16" i="6"/>
  <c r="H16" i="6"/>
  <c r="H17" i="6" s="1"/>
  <c r="G16" i="6"/>
  <c r="G17" i="6" s="1"/>
  <c r="F16" i="6"/>
  <c r="E17" i="6"/>
  <c r="E16" i="6"/>
  <c r="N191" i="6"/>
  <c r="M191" i="6"/>
  <c r="J191" i="6"/>
  <c r="I191" i="6"/>
  <c r="F191" i="6"/>
  <c r="P190" i="6"/>
  <c r="P191" i="6" s="1"/>
  <c r="O190" i="6"/>
  <c r="O191" i="6" s="1"/>
  <c r="N190" i="6"/>
  <c r="M190" i="6"/>
  <c r="L190" i="6"/>
  <c r="L191" i="6" s="1"/>
  <c r="K190" i="6"/>
  <c r="K191" i="6" s="1"/>
  <c r="J190" i="6"/>
  <c r="I190" i="6"/>
  <c r="H190" i="6"/>
  <c r="H191" i="6" s="1"/>
  <c r="G190" i="6"/>
  <c r="G191" i="6" s="1"/>
  <c r="F190" i="6"/>
  <c r="E191" i="6"/>
  <c r="E190" i="6"/>
  <c r="D20" i="21" l="1"/>
  <c r="J17" i="23"/>
  <c r="G17" i="23"/>
  <c r="K17" i="23"/>
  <c r="O17" i="23"/>
  <c r="F17" i="23"/>
  <c r="N17" i="23"/>
  <c r="F20" i="18"/>
  <c r="F21" i="18" s="1"/>
  <c r="N20" i="18"/>
  <c r="N21" i="18" s="1"/>
  <c r="F20" i="24"/>
  <c r="J20" i="24"/>
  <c r="J21" i="24" s="1"/>
  <c r="N20" i="24"/>
  <c r="N21" i="24" s="1"/>
  <c r="O21" i="24"/>
  <c r="H17" i="23"/>
  <c r="L17" i="23"/>
  <c r="G20" i="18"/>
  <c r="P20" i="18" s="1"/>
  <c r="O20" i="18"/>
  <c r="O21" i="18" s="1"/>
  <c r="G20" i="24"/>
  <c r="G21" i="24" s="1"/>
  <c r="K20" i="24"/>
  <c r="K21" i="24" s="1"/>
  <c r="O20" i="24"/>
  <c r="E17" i="23"/>
  <c r="I17" i="23"/>
  <c r="M17" i="23"/>
  <c r="K21" i="18"/>
  <c r="G21" i="18"/>
  <c r="G19" i="21"/>
  <c r="K19" i="21"/>
  <c r="O19" i="21"/>
  <c r="P19" i="24"/>
  <c r="P19" i="18"/>
  <c r="J21" i="18"/>
  <c r="H19" i="21"/>
  <c r="L19" i="21"/>
  <c r="P19" i="21"/>
  <c r="D21" i="18"/>
  <c r="L21" i="18"/>
  <c r="E21" i="18"/>
  <c r="M21" i="18"/>
  <c r="H21" i="18"/>
  <c r="I21" i="18"/>
  <c r="D21" i="24"/>
  <c r="H21" i="24"/>
  <c r="L21" i="24"/>
  <c r="E21" i="24"/>
  <c r="I21" i="24"/>
  <c r="M21" i="24"/>
  <c r="E28" i="28"/>
  <c r="M28" i="28"/>
  <c r="D28" i="28"/>
  <c r="K28" i="28"/>
  <c r="I28" i="28"/>
  <c r="H28" i="28"/>
  <c r="L28" i="28"/>
  <c r="P27" i="28"/>
  <c r="Q17" i="7"/>
  <c r="E62" i="7"/>
  <c r="E62" i="6"/>
  <c r="Q182" i="6"/>
  <c r="P20" i="24" l="1"/>
  <c r="F21" i="24"/>
  <c r="M20" i="21"/>
  <c r="M21" i="21" s="1"/>
  <c r="L20" i="21"/>
  <c r="L21" i="21" s="1"/>
  <c r="N20" i="21"/>
  <c r="N21" i="21" s="1"/>
  <c r="K20" i="21"/>
  <c r="D21" i="21"/>
  <c r="I20" i="21"/>
  <c r="I21" i="21" s="1"/>
  <c r="H20" i="21"/>
  <c r="F20" i="21"/>
  <c r="F21" i="21" s="1"/>
  <c r="G20" i="21"/>
  <c r="G21" i="21" s="1"/>
  <c r="E20" i="21"/>
  <c r="E21" i="21" s="1"/>
  <c r="J20" i="21"/>
  <c r="J21" i="21" s="1"/>
  <c r="O20" i="21"/>
  <c r="O21" i="21" s="1"/>
  <c r="H21" i="21"/>
  <c r="K21" i="21"/>
  <c r="O160" i="12"/>
  <c r="P160" i="12"/>
  <c r="O156" i="12"/>
  <c r="P156" i="12"/>
  <c r="O99" i="12"/>
  <c r="P99" i="12"/>
  <c r="O85" i="12"/>
  <c r="P85" i="12"/>
  <c r="O91" i="12"/>
  <c r="P91" i="12"/>
  <c r="Q181" i="7"/>
  <c r="F182" i="7"/>
  <c r="G182" i="7"/>
  <c r="H182" i="7"/>
  <c r="I182" i="7"/>
  <c r="J182" i="7"/>
  <c r="K182" i="7"/>
  <c r="L182" i="7"/>
  <c r="M182" i="7"/>
  <c r="N182" i="7"/>
  <c r="O182" i="7"/>
  <c r="P182" i="7"/>
  <c r="E182" i="7"/>
  <c r="Q182" i="7" s="1"/>
  <c r="Q180" i="7"/>
  <c r="Q178" i="7"/>
  <c r="O178" i="7"/>
  <c r="P178" i="7"/>
  <c r="Q161" i="7"/>
  <c r="Q159" i="7"/>
  <c r="O159" i="7"/>
  <c r="P159" i="7"/>
  <c r="Q155" i="7"/>
  <c r="Q151" i="7"/>
  <c r="Q149" i="7"/>
  <c r="Q147" i="7"/>
  <c r="Q145" i="7"/>
  <c r="Q143" i="7"/>
  <c r="Q141" i="7"/>
  <c r="Q139" i="7"/>
  <c r="Q137" i="7"/>
  <c r="O155" i="7"/>
  <c r="P155" i="7"/>
  <c r="Q135" i="7"/>
  <c r="Q131" i="7"/>
  <c r="Q129" i="7"/>
  <c r="O135" i="7"/>
  <c r="P135" i="7"/>
  <c r="Q127" i="7"/>
  <c r="Q123" i="7"/>
  <c r="O127" i="7"/>
  <c r="P127" i="7"/>
  <c r="Q121" i="7"/>
  <c r="Q117" i="7"/>
  <c r="Q115" i="7"/>
  <c r="O121" i="7"/>
  <c r="P121" i="7"/>
  <c r="Q113" i="7"/>
  <c r="Q109" i="7"/>
  <c r="Q106" i="7"/>
  <c r="O113" i="7"/>
  <c r="P113" i="7"/>
  <c r="Q104" i="7"/>
  <c r="Q100" i="7"/>
  <c r="O104" i="7"/>
  <c r="P104" i="7"/>
  <c r="Q98" i="7"/>
  <c r="Q94" i="7"/>
  <c r="Q92" i="7"/>
  <c r="O98" i="7"/>
  <c r="P98" i="7"/>
  <c r="Q90" i="7"/>
  <c r="O90" i="7"/>
  <c r="P90" i="7"/>
  <c r="Q84" i="7"/>
  <c r="O84" i="7"/>
  <c r="P84" i="7"/>
  <c r="F182" i="6"/>
  <c r="G182" i="6"/>
  <c r="H182" i="6"/>
  <c r="I182" i="6"/>
  <c r="J182" i="6"/>
  <c r="K182" i="6"/>
  <c r="L182" i="6"/>
  <c r="M182" i="6"/>
  <c r="N182" i="6"/>
  <c r="O182" i="6"/>
  <c r="P182" i="6"/>
  <c r="E182" i="6"/>
  <c r="Q181" i="6"/>
  <c r="Q180" i="6"/>
  <c r="Q178" i="6"/>
  <c r="O178" i="6"/>
  <c r="P178" i="6"/>
  <c r="Q161" i="6"/>
  <c r="Q159" i="6"/>
  <c r="O159" i="6"/>
  <c r="P159" i="6"/>
  <c r="Q155" i="6"/>
  <c r="Q151" i="6"/>
  <c r="Q149" i="6"/>
  <c r="Q147" i="6"/>
  <c r="Q145" i="6"/>
  <c r="Q143" i="6"/>
  <c r="Q141" i="6"/>
  <c r="Q139" i="6"/>
  <c r="Q137" i="6"/>
  <c r="O155" i="6"/>
  <c r="P155" i="6"/>
  <c r="Q135" i="6"/>
  <c r="Q131" i="6"/>
  <c r="Q129" i="6"/>
  <c r="O135" i="6"/>
  <c r="P135" i="6"/>
  <c r="Q127" i="6"/>
  <c r="O127" i="6"/>
  <c r="P127" i="6"/>
  <c r="Q121" i="6"/>
  <c r="Q117" i="6"/>
  <c r="Q115" i="6"/>
  <c r="O121" i="6"/>
  <c r="P121" i="6"/>
  <c r="Q113" i="6"/>
  <c r="O113" i="6"/>
  <c r="P113" i="6"/>
  <c r="Q108" i="6"/>
  <c r="Q106" i="6"/>
  <c r="Q104" i="6"/>
  <c r="O104" i="6"/>
  <c r="P104" i="6"/>
  <c r="Q100" i="6"/>
  <c r="Q98" i="6"/>
  <c r="O98" i="6"/>
  <c r="P98" i="6"/>
  <c r="Q96" i="6"/>
  <c r="Q92" i="6"/>
  <c r="Q90" i="6"/>
  <c r="Q84" i="6"/>
  <c r="O90" i="6"/>
  <c r="P90" i="6"/>
  <c r="O84" i="6"/>
  <c r="P84" i="6"/>
  <c r="P20" i="21" l="1"/>
  <c r="N77" i="20"/>
  <c r="O77" i="20"/>
  <c r="N78" i="20"/>
  <c r="O78" i="20"/>
  <c r="N81" i="20"/>
  <c r="O81" i="20"/>
  <c r="N82" i="20"/>
  <c r="O82" i="20"/>
  <c r="N85" i="20"/>
  <c r="O85" i="20"/>
  <c r="N86" i="20"/>
  <c r="O86" i="20"/>
  <c r="N77" i="23"/>
  <c r="O77" i="23"/>
  <c r="N78" i="23"/>
  <c r="O78" i="23"/>
  <c r="N81" i="23"/>
  <c r="O81" i="23"/>
  <c r="N82" i="23"/>
  <c r="O82" i="23"/>
  <c r="N85" i="23"/>
  <c r="O85" i="23"/>
  <c r="N86" i="23"/>
  <c r="O86" i="23"/>
  <c r="O21" i="28"/>
  <c r="N23" i="28"/>
  <c r="O23" i="28"/>
  <c r="N25" i="28"/>
  <c r="O25" i="28"/>
  <c r="O31" i="28"/>
  <c r="N33" i="28"/>
  <c r="O33" i="28"/>
  <c r="N35" i="28"/>
  <c r="O35" i="28"/>
  <c r="N37" i="28"/>
  <c r="N39" i="28"/>
  <c r="O39" i="28"/>
  <c r="O41" i="28"/>
  <c r="N43" i="28"/>
  <c r="O43" i="28"/>
  <c r="N45" i="28"/>
  <c r="O45" i="28"/>
  <c r="N47" i="28"/>
  <c r="O51" i="28"/>
  <c r="N53" i="28"/>
  <c r="O53" i="28"/>
  <c r="N55" i="28"/>
  <c r="O55" i="28"/>
  <c r="O65" i="28"/>
  <c r="O67" i="28"/>
  <c r="N73" i="28"/>
  <c r="N79" i="28"/>
  <c r="O79" i="28"/>
  <c r="N81" i="28"/>
  <c r="O81" i="28"/>
  <c r="O23" i="27"/>
  <c r="N25" i="27"/>
  <c r="O31" i="27"/>
  <c r="N35" i="27"/>
  <c r="O39" i="27"/>
  <c r="N45" i="27"/>
  <c r="N49" i="27"/>
  <c r="O49" i="27"/>
  <c r="O53" i="27"/>
  <c r="N55" i="27"/>
  <c r="O57" i="27"/>
  <c r="N77" i="27"/>
  <c r="O81" i="27"/>
  <c r="N16" i="15"/>
  <c r="O14" i="14"/>
  <c r="N20" i="14"/>
  <c r="O22" i="14"/>
  <c r="O32" i="14"/>
  <c r="N36" i="14"/>
  <c r="N38" i="14"/>
  <c r="N40" i="14"/>
  <c r="O40" i="14"/>
  <c r="O48" i="14"/>
  <c r="O50" i="14"/>
  <c r="O52" i="14"/>
  <c r="O54" i="14"/>
  <c r="O56" i="14"/>
  <c r="O58" i="14"/>
  <c r="O60" i="14"/>
  <c r="O62" i="14"/>
  <c r="O64" i="14"/>
  <c r="O66" i="14"/>
  <c r="N68" i="14"/>
  <c r="O22" i="10"/>
  <c r="O26" i="10"/>
  <c r="N36" i="10"/>
  <c r="O40" i="10"/>
  <c r="O48" i="10"/>
  <c r="O72" i="10"/>
  <c r="O14" i="5"/>
  <c r="N20" i="5"/>
  <c r="O24" i="5"/>
  <c r="N26" i="5"/>
  <c r="O30" i="5"/>
  <c r="N34" i="5"/>
  <c r="N38" i="5"/>
  <c r="N40" i="5"/>
  <c r="N42" i="5"/>
  <c r="O48" i="5"/>
  <c r="O50" i="5"/>
  <c r="O52" i="5"/>
  <c r="O54" i="5"/>
  <c r="O56" i="5"/>
  <c r="O58" i="5"/>
  <c r="O60" i="5"/>
  <c r="O62" i="5"/>
  <c r="O64" i="5"/>
  <c r="O66" i="5"/>
  <c r="O72" i="5"/>
  <c r="N10" i="21"/>
  <c r="O10" i="21"/>
  <c r="O11" i="12"/>
  <c r="P11" i="12"/>
  <c r="O13" i="12"/>
  <c r="P13" i="12"/>
  <c r="O15" i="12"/>
  <c r="P15" i="12"/>
  <c r="O21" i="12"/>
  <c r="N22" i="15" s="1"/>
  <c r="P21" i="12"/>
  <c r="O22" i="15" s="1"/>
  <c r="O23" i="12"/>
  <c r="N24" i="15" s="1"/>
  <c r="P23" i="12"/>
  <c r="O24" i="15" s="1"/>
  <c r="O25" i="12"/>
  <c r="N26" i="15" s="1"/>
  <c r="P25" i="12"/>
  <c r="O26" i="15" s="1"/>
  <c r="O27" i="12"/>
  <c r="N28" i="15" s="1"/>
  <c r="P27" i="12"/>
  <c r="O28" i="15" s="1"/>
  <c r="O29" i="12"/>
  <c r="N30" i="15" s="1"/>
  <c r="P29" i="12"/>
  <c r="O30" i="15" s="1"/>
  <c r="O31" i="12"/>
  <c r="N32" i="15" s="1"/>
  <c r="P31" i="12"/>
  <c r="O32" i="15" s="1"/>
  <c r="O33" i="12"/>
  <c r="N34" i="15" s="1"/>
  <c r="P33" i="12"/>
  <c r="O34" i="15" s="1"/>
  <c r="O35" i="12"/>
  <c r="P35" i="12"/>
  <c r="O36" i="15" s="1"/>
  <c r="O37" i="12"/>
  <c r="P37" i="12"/>
  <c r="O38" i="15" s="1"/>
  <c r="O39" i="12"/>
  <c r="N40" i="15" s="1"/>
  <c r="P39" i="12"/>
  <c r="O40" i="15" s="1"/>
  <c r="O41" i="12"/>
  <c r="N42" i="15" s="1"/>
  <c r="P41" i="12"/>
  <c r="O42" i="15" s="1"/>
  <c r="O43" i="12"/>
  <c r="N44" i="15" s="1"/>
  <c r="P43" i="12"/>
  <c r="O44" i="15" s="1"/>
  <c r="O45" i="12"/>
  <c r="N46" i="15" s="1"/>
  <c r="P45" i="12"/>
  <c r="O46" i="15" s="1"/>
  <c r="O47" i="12"/>
  <c r="N48" i="15" s="1"/>
  <c r="P47" i="12"/>
  <c r="O48" i="15" s="1"/>
  <c r="O49" i="12"/>
  <c r="N50" i="15" s="1"/>
  <c r="P49" i="12"/>
  <c r="O50" i="15" s="1"/>
  <c r="O51" i="12"/>
  <c r="N52" i="15" s="1"/>
  <c r="P51" i="12"/>
  <c r="O52" i="15" s="1"/>
  <c r="O53" i="12"/>
  <c r="N54" i="15" s="1"/>
  <c r="P53" i="12"/>
  <c r="O54" i="15" s="1"/>
  <c r="O55" i="12"/>
  <c r="N56" i="15" s="1"/>
  <c r="P55" i="12"/>
  <c r="O56" i="15" s="1"/>
  <c r="O57" i="12"/>
  <c r="N58" i="15" s="1"/>
  <c r="P57" i="12"/>
  <c r="O58" i="15" s="1"/>
  <c r="O59" i="12"/>
  <c r="N60" i="15" s="1"/>
  <c r="P59" i="12"/>
  <c r="O60" i="15" s="1"/>
  <c r="O61" i="12"/>
  <c r="N62" i="15" s="1"/>
  <c r="P61" i="12"/>
  <c r="O63" i="12"/>
  <c r="N64" i="15" s="1"/>
  <c r="P63" i="12"/>
  <c r="O64" i="15" s="1"/>
  <c r="O65" i="12"/>
  <c r="P65" i="12"/>
  <c r="O66" i="15" s="1"/>
  <c r="O67" i="12"/>
  <c r="N68" i="15" s="1"/>
  <c r="P67" i="12"/>
  <c r="O68" i="15" s="1"/>
  <c r="O69" i="12"/>
  <c r="N70" i="15" s="1"/>
  <c r="P69" i="12"/>
  <c r="O70" i="15" s="1"/>
  <c r="O71" i="12"/>
  <c r="P71" i="12"/>
  <c r="O72" i="15" s="1"/>
  <c r="O77" i="12"/>
  <c r="P77" i="12"/>
  <c r="O22" i="16"/>
  <c r="O42" i="16"/>
  <c r="O44" i="16"/>
  <c r="O68" i="16"/>
  <c r="O70" i="16"/>
  <c r="O76" i="7"/>
  <c r="P76" i="7"/>
  <c r="O10" i="7"/>
  <c r="P10" i="7"/>
  <c r="O10" i="16" s="1"/>
  <c r="O12" i="7"/>
  <c r="P12" i="7"/>
  <c r="O12" i="16" s="1"/>
  <c r="O14" i="7"/>
  <c r="P14" i="7"/>
  <c r="O14" i="16" s="1"/>
  <c r="O18" i="7"/>
  <c r="Q18" i="7" s="1"/>
  <c r="P18" i="7"/>
  <c r="O18" i="16" s="1"/>
  <c r="O20" i="7"/>
  <c r="P20" i="7"/>
  <c r="O20" i="16" s="1"/>
  <c r="O22" i="7"/>
  <c r="P22" i="7"/>
  <c r="O24" i="7"/>
  <c r="P24" i="7"/>
  <c r="O24" i="16" s="1"/>
  <c r="O26" i="7"/>
  <c r="P26" i="7"/>
  <c r="Q26" i="7" s="1"/>
  <c r="O28" i="7"/>
  <c r="Q28" i="7" s="1"/>
  <c r="P28" i="7"/>
  <c r="O28" i="16" s="1"/>
  <c r="O30" i="7"/>
  <c r="Q30" i="7" s="1"/>
  <c r="P30" i="7"/>
  <c r="O30" i="16" s="1"/>
  <c r="O32" i="7"/>
  <c r="P32" i="7"/>
  <c r="O32" i="16" s="1"/>
  <c r="O34" i="7"/>
  <c r="P34" i="7"/>
  <c r="Q34" i="7" s="1"/>
  <c r="O36" i="7"/>
  <c r="P36" i="7"/>
  <c r="O36" i="16" s="1"/>
  <c r="O38" i="7"/>
  <c r="Q38" i="7" s="1"/>
  <c r="P38" i="7"/>
  <c r="O38" i="16" s="1"/>
  <c r="O40" i="7"/>
  <c r="P40" i="7"/>
  <c r="O40" i="16" s="1"/>
  <c r="O42" i="7"/>
  <c r="P42" i="7"/>
  <c r="Q42" i="7" s="1"/>
  <c r="O44" i="7"/>
  <c r="Q44" i="7" s="1"/>
  <c r="P44" i="7"/>
  <c r="O46" i="7"/>
  <c r="Q46" i="7" s="1"/>
  <c r="P46" i="7"/>
  <c r="O46" i="16" s="1"/>
  <c r="O48" i="7"/>
  <c r="P48" i="7"/>
  <c r="O48" i="16" s="1"/>
  <c r="O50" i="7"/>
  <c r="P50" i="7"/>
  <c r="O50" i="16" s="1"/>
  <c r="O52" i="7"/>
  <c r="P52" i="7"/>
  <c r="Q52" i="7" s="1"/>
  <c r="O54" i="7"/>
  <c r="P54" i="7"/>
  <c r="O54" i="16" s="1"/>
  <c r="O56" i="7"/>
  <c r="P56" i="7"/>
  <c r="O56" i="16" s="1"/>
  <c r="O58" i="7"/>
  <c r="Q58" i="7" s="1"/>
  <c r="P58" i="7"/>
  <c r="O58" i="16" s="1"/>
  <c r="O60" i="7"/>
  <c r="P60" i="7"/>
  <c r="O60" i="16" s="1"/>
  <c r="O62" i="7"/>
  <c r="P62" i="7"/>
  <c r="O62" i="16" s="1"/>
  <c r="O64" i="7"/>
  <c r="P64" i="7"/>
  <c r="O64" i="16" s="1"/>
  <c r="O66" i="7"/>
  <c r="Q66" i="7" s="1"/>
  <c r="P66" i="7"/>
  <c r="O66" i="16" s="1"/>
  <c r="O68" i="7"/>
  <c r="P68" i="7"/>
  <c r="O70" i="7"/>
  <c r="P70" i="7"/>
  <c r="Q68" i="7"/>
  <c r="Q60" i="7"/>
  <c r="Q56" i="7"/>
  <c r="Q50" i="7"/>
  <c r="Q40" i="7"/>
  <c r="Q32" i="7"/>
  <c r="Q24" i="7"/>
  <c r="Q20" i="7"/>
  <c r="Q10" i="7"/>
  <c r="O10" i="29"/>
  <c r="P10" i="29"/>
  <c r="O12" i="29"/>
  <c r="P12" i="29"/>
  <c r="O14" i="29"/>
  <c r="P14" i="29"/>
  <c r="O18" i="29"/>
  <c r="P18" i="29"/>
  <c r="O29" i="28" s="1"/>
  <c r="O28" i="28" s="1"/>
  <c r="O20" i="29"/>
  <c r="N31" i="28" s="1"/>
  <c r="P20" i="29"/>
  <c r="O22" i="29"/>
  <c r="P22" i="29"/>
  <c r="O24" i="29"/>
  <c r="P24" i="29"/>
  <c r="O26" i="29"/>
  <c r="Q26" i="29" s="1"/>
  <c r="P26" i="29"/>
  <c r="O37" i="28" s="1"/>
  <c r="O28" i="29"/>
  <c r="P28" i="29"/>
  <c r="Q28" i="29" s="1"/>
  <c r="O30" i="29"/>
  <c r="N41" i="28" s="1"/>
  <c r="P30" i="29"/>
  <c r="O32" i="29"/>
  <c r="P32" i="29"/>
  <c r="O34" i="29"/>
  <c r="Q34" i="29" s="1"/>
  <c r="P34" i="29"/>
  <c r="O36" i="29"/>
  <c r="P36" i="29"/>
  <c r="O38" i="29"/>
  <c r="N49" i="28" s="1"/>
  <c r="P38" i="29"/>
  <c r="O49" i="28" s="1"/>
  <c r="O40" i="29"/>
  <c r="N51" i="28" s="1"/>
  <c r="P40" i="29"/>
  <c r="O42" i="29"/>
  <c r="Q42" i="29" s="1"/>
  <c r="P42" i="29"/>
  <c r="O44" i="29"/>
  <c r="P44" i="29"/>
  <c r="O46" i="29"/>
  <c r="N57" i="28" s="1"/>
  <c r="P46" i="29"/>
  <c r="O57" i="28" s="1"/>
  <c r="O48" i="29"/>
  <c r="N59" i="28" s="1"/>
  <c r="P48" i="29"/>
  <c r="O59" i="28" s="1"/>
  <c r="O50" i="29"/>
  <c r="P50" i="29"/>
  <c r="O61" i="28" s="1"/>
  <c r="O52" i="29"/>
  <c r="N63" i="28" s="1"/>
  <c r="P52" i="29"/>
  <c r="O54" i="29"/>
  <c r="N65" i="28" s="1"/>
  <c r="P54" i="29"/>
  <c r="O56" i="29"/>
  <c r="N67" i="28" s="1"/>
  <c r="P56" i="29"/>
  <c r="O58" i="29"/>
  <c r="N69" i="28" s="1"/>
  <c r="P58" i="29"/>
  <c r="O69" i="28" s="1"/>
  <c r="O60" i="29"/>
  <c r="N71" i="28" s="1"/>
  <c r="P60" i="29"/>
  <c r="O62" i="29"/>
  <c r="P62" i="29"/>
  <c r="O73" i="28" s="1"/>
  <c r="O64" i="29"/>
  <c r="N75" i="28" s="1"/>
  <c r="P64" i="29"/>
  <c r="O75" i="28" s="1"/>
  <c r="O66" i="29"/>
  <c r="P66" i="29"/>
  <c r="O77" i="28" s="1"/>
  <c r="O68" i="29"/>
  <c r="P68" i="29"/>
  <c r="Q68" i="29" s="1"/>
  <c r="O70" i="29"/>
  <c r="P70" i="29"/>
  <c r="N10" i="7"/>
  <c r="N12" i="7"/>
  <c r="N14" i="7"/>
  <c r="N18" i="7"/>
  <c r="N20" i="7"/>
  <c r="N22" i="7"/>
  <c r="N24" i="7"/>
  <c r="N26" i="7"/>
  <c r="N28" i="7"/>
  <c r="N30" i="7"/>
  <c r="N32" i="7"/>
  <c r="N34" i="7"/>
  <c r="N36" i="7"/>
  <c r="O76" i="29"/>
  <c r="P76" i="29"/>
  <c r="Q70" i="29"/>
  <c r="Q32" i="29"/>
  <c r="Q24" i="29"/>
  <c r="Q22" i="29"/>
  <c r="Q14" i="29"/>
  <c r="Q12" i="29"/>
  <c r="A3" i="28"/>
  <c r="A3" i="27"/>
  <c r="A3" i="24"/>
  <c r="A3" i="15"/>
  <c r="A3" i="21"/>
  <c r="A3" i="18"/>
  <c r="A3" i="14"/>
  <c r="A3" i="10"/>
  <c r="A3" i="5"/>
  <c r="B3" i="12"/>
  <c r="A3" i="23"/>
  <c r="A3" i="20"/>
  <c r="A3" i="16"/>
  <c r="B3" i="7"/>
  <c r="B3" i="29"/>
  <c r="O10" i="6"/>
  <c r="N12" i="14" s="1"/>
  <c r="P10" i="6"/>
  <c r="O12" i="6"/>
  <c r="N14" i="15" s="1"/>
  <c r="P12" i="6"/>
  <c r="O14" i="15" s="1"/>
  <c r="O14" i="6"/>
  <c r="N16" i="14" s="1"/>
  <c r="P14" i="6"/>
  <c r="Q14" i="6" s="1"/>
  <c r="O18" i="6"/>
  <c r="N29" i="27" s="1"/>
  <c r="P18" i="6"/>
  <c r="O20" i="14" s="1"/>
  <c r="O20" i="6"/>
  <c r="N31" i="27" s="1"/>
  <c r="P20" i="6"/>
  <c r="O22" i="6"/>
  <c r="N24" i="14" s="1"/>
  <c r="P22" i="6"/>
  <c r="O33" i="27" s="1"/>
  <c r="O24" i="6"/>
  <c r="N26" i="14" s="1"/>
  <c r="P24" i="6"/>
  <c r="Q24" i="6" s="1"/>
  <c r="O26" i="6"/>
  <c r="N28" i="14" s="1"/>
  <c r="P26" i="6"/>
  <c r="O28" i="10" s="1"/>
  <c r="O28" i="6"/>
  <c r="N39" i="27" s="1"/>
  <c r="P28" i="6"/>
  <c r="O30" i="6"/>
  <c r="N32" i="10" s="1"/>
  <c r="P30" i="6"/>
  <c r="O32" i="10" s="1"/>
  <c r="O32" i="6"/>
  <c r="N43" i="27" s="1"/>
  <c r="P32" i="6"/>
  <c r="Q32" i="6" s="1"/>
  <c r="O34" i="6"/>
  <c r="N36" i="5" s="1"/>
  <c r="P34" i="6"/>
  <c r="O45" i="27" s="1"/>
  <c r="O36" i="6"/>
  <c r="N38" i="10" s="1"/>
  <c r="P36" i="6"/>
  <c r="Q36" i="6" s="1"/>
  <c r="O38" i="6"/>
  <c r="N40" i="10" s="1"/>
  <c r="P38" i="6"/>
  <c r="O40" i="5" s="1"/>
  <c r="O40" i="6"/>
  <c r="N51" i="27" s="1"/>
  <c r="P40" i="6"/>
  <c r="Q40" i="6" s="1"/>
  <c r="O42" i="6"/>
  <c r="Q42" i="6" s="1"/>
  <c r="P42" i="6"/>
  <c r="O44" i="14" s="1"/>
  <c r="O44" i="6"/>
  <c r="P44" i="6"/>
  <c r="O55" i="27" s="1"/>
  <c r="O46" i="6"/>
  <c r="N48" i="14" s="1"/>
  <c r="P46" i="6"/>
  <c r="O48" i="6"/>
  <c r="N50" i="14" s="1"/>
  <c r="P48" i="6"/>
  <c r="O50" i="6"/>
  <c r="N52" i="5" s="1"/>
  <c r="P50" i="6"/>
  <c r="O61" i="27" s="1"/>
  <c r="O52" i="6"/>
  <c r="Q52" i="6" s="1"/>
  <c r="P52" i="6"/>
  <c r="O63" i="27" s="1"/>
  <c r="O54" i="6"/>
  <c r="N56" i="5" s="1"/>
  <c r="P54" i="6"/>
  <c r="O65" i="27" s="1"/>
  <c r="O56" i="6"/>
  <c r="N58" i="14" s="1"/>
  <c r="P56" i="6"/>
  <c r="O58" i="6"/>
  <c r="N60" i="5" s="1"/>
  <c r="P58" i="6"/>
  <c r="O69" i="27" s="1"/>
  <c r="O60" i="6"/>
  <c r="Q60" i="6" s="1"/>
  <c r="P60" i="6"/>
  <c r="O71" i="27" s="1"/>
  <c r="O62" i="6"/>
  <c r="N64" i="5" s="1"/>
  <c r="P62" i="6"/>
  <c r="O73" i="27" s="1"/>
  <c r="O64" i="6"/>
  <c r="N66" i="14" s="1"/>
  <c r="P64" i="6"/>
  <c r="O66" i="6"/>
  <c r="N68" i="10" s="1"/>
  <c r="P66" i="6"/>
  <c r="O77" i="27" s="1"/>
  <c r="O68" i="6"/>
  <c r="P68" i="6"/>
  <c r="O70" i="14" s="1"/>
  <c r="O70" i="6"/>
  <c r="N72" i="10" s="1"/>
  <c r="P70" i="6"/>
  <c r="O72" i="14" s="1"/>
  <c r="Q70" i="6"/>
  <c r="Q62" i="6"/>
  <c r="Q54" i="6"/>
  <c r="Q46" i="6"/>
  <c r="Q38" i="6"/>
  <c r="Q34" i="6"/>
  <c r="Q30" i="6"/>
  <c r="Q18" i="6"/>
  <c r="Q12" i="6"/>
  <c r="O76" i="6"/>
  <c r="P76" i="6"/>
  <c r="Q18" i="29" l="1"/>
  <c r="N29" i="28"/>
  <c r="N28" i="28" s="1"/>
  <c r="P28" i="28" s="1"/>
  <c r="N77" i="28"/>
  <c r="O71" i="28"/>
  <c r="O63" i="28"/>
  <c r="N61" i="28"/>
  <c r="O47" i="28"/>
  <c r="O83" i="28" s="1"/>
  <c r="O72" i="29"/>
  <c r="Q20" i="29"/>
  <c r="Q10" i="29"/>
  <c r="P72" i="29"/>
  <c r="N21" i="28"/>
  <c r="N83" i="28" s="1"/>
  <c r="Q19" i="12"/>
  <c r="N72" i="15"/>
  <c r="N66" i="15"/>
  <c r="O62" i="15"/>
  <c r="N38" i="15"/>
  <c r="N36" i="15"/>
  <c r="P168" i="12"/>
  <c r="Q70" i="7"/>
  <c r="Q64" i="7"/>
  <c r="Q48" i="7"/>
  <c r="O52" i="16"/>
  <c r="Q62" i="7"/>
  <c r="Q54" i="7"/>
  <c r="Q36" i="7"/>
  <c r="O34" i="16"/>
  <c r="O26" i="16"/>
  <c r="Q22" i="7"/>
  <c r="O20" i="20"/>
  <c r="Q14" i="7"/>
  <c r="P73" i="7"/>
  <c r="O73" i="7"/>
  <c r="Q68" i="6"/>
  <c r="O70" i="10"/>
  <c r="O79" i="27"/>
  <c r="N70" i="14"/>
  <c r="N70" i="10"/>
  <c r="N79" i="27"/>
  <c r="O70" i="5"/>
  <c r="N70" i="5"/>
  <c r="O20" i="10"/>
  <c r="O29" i="27"/>
  <c r="O20" i="5"/>
  <c r="N20" i="10"/>
  <c r="N81" i="27"/>
  <c r="N72" i="14"/>
  <c r="N72" i="5"/>
  <c r="O68" i="5"/>
  <c r="Q66" i="6"/>
  <c r="O68" i="10"/>
  <c r="N68" i="5"/>
  <c r="O68" i="14"/>
  <c r="N66" i="10"/>
  <c r="N75" i="27"/>
  <c r="Q64" i="6"/>
  <c r="N66" i="5"/>
  <c r="O66" i="10"/>
  <c r="O75" i="27"/>
  <c r="N62" i="10"/>
  <c r="N58" i="10"/>
  <c r="N54" i="10"/>
  <c r="N50" i="10"/>
  <c r="N71" i="27"/>
  <c r="N67" i="27"/>
  <c r="N63" i="27"/>
  <c r="N59" i="27"/>
  <c r="Q50" i="6"/>
  <c r="Q56" i="6"/>
  <c r="Q48" i="6"/>
  <c r="N62" i="5"/>
  <c r="N58" i="5"/>
  <c r="N54" i="5"/>
  <c r="N50" i="5"/>
  <c r="O64" i="10"/>
  <c r="O60" i="10"/>
  <c r="O56" i="10"/>
  <c r="O52" i="10"/>
  <c r="N64" i="14"/>
  <c r="N60" i="14"/>
  <c r="N56" i="14"/>
  <c r="N52" i="14"/>
  <c r="N64" i="10"/>
  <c r="N60" i="10"/>
  <c r="N56" i="10"/>
  <c r="N52" i="10"/>
  <c r="N73" i="27"/>
  <c r="N69" i="27"/>
  <c r="N65" i="27"/>
  <c r="N61" i="27"/>
  <c r="Q58" i="6"/>
  <c r="O62" i="10"/>
  <c r="O58" i="10"/>
  <c r="O54" i="10"/>
  <c r="O50" i="10"/>
  <c r="N62" i="14"/>
  <c r="N54" i="14"/>
  <c r="O67" i="27"/>
  <c r="O59" i="27"/>
  <c r="N57" i="27"/>
  <c r="N48" i="5"/>
  <c r="N48" i="10"/>
  <c r="N44" i="5"/>
  <c r="N44" i="10"/>
  <c r="N44" i="14"/>
  <c r="O46" i="5"/>
  <c r="O46" i="10"/>
  <c r="O46" i="14"/>
  <c r="Q44" i="6"/>
  <c r="N46" i="5"/>
  <c r="N46" i="10"/>
  <c r="N46" i="14"/>
  <c r="N53" i="27"/>
  <c r="O44" i="5"/>
  <c r="O44" i="10"/>
  <c r="O42" i="10"/>
  <c r="N42" i="10"/>
  <c r="O42" i="14"/>
  <c r="O51" i="27"/>
  <c r="O42" i="5"/>
  <c r="N42" i="14"/>
  <c r="O38" i="10"/>
  <c r="O47" i="27"/>
  <c r="N47" i="27"/>
  <c r="O38" i="5"/>
  <c r="O38" i="14"/>
  <c r="O36" i="5"/>
  <c r="O34" i="10"/>
  <c r="O34" i="14"/>
  <c r="O43" i="27"/>
  <c r="N34" i="10"/>
  <c r="N34" i="14"/>
  <c r="O34" i="5"/>
  <c r="O36" i="10"/>
  <c r="O36" i="14"/>
  <c r="N32" i="14"/>
  <c r="O41" i="27"/>
  <c r="O32" i="5"/>
  <c r="N41" i="27"/>
  <c r="N32" i="5"/>
  <c r="N30" i="10"/>
  <c r="N30" i="14"/>
  <c r="Q28" i="6"/>
  <c r="N30" i="5"/>
  <c r="O30" i="10"/>
  <c r="O30" i="14"/>
  <c r="N26" i="10"/>
  <c r="O26" i="14"/>
  <c r="O26" i="5"/>
  <c r="O35" i="27"/>
  <c r="O37" i="27"/>
  <c r="N28" i="5"/>
  <c r="O28" i="14"/>
  <c r="N37" i="27"/>
  <c r="N28" i="10"/>
  <c r="Q26" i="6"/>
  <c r="O28" i="5"/>
  <c r="N33" i="27"/>
  <c r="N24" i="5"/>
  <c r="O24" i="10"/>
  <c r="Q22" i="6"/>
  <c r="N24" i="10"/>
  <c r="O24" i="14"/>
  <c r="N22" i="5"/>
  <c r="N22" i="14"/>
  <c r="Q20" i="6"/>
  <c r="O22" i="5"/>
  <c r="N22" i="10"/>
  <c r="P73" i="6"/>
  <c r="O16" i="5"/>
  <c r="N16" i="5"/>
  <c r="O16" i="10"/>
  <c r="O16" i="14"/>
  <c r="N16" i="10"/>
  <c r="O16" i="15"/>
  <c r="O25" i="27"/>
  <c r="N14" i="5"/>
  <c r="N14" i="14"/>
  <c r="N23" i="27"/>
  <c r="O14" i="10"/>
  <c r="N14" i="10"/>
  <c r="N12" i="10"/>
  <c r="N21" i="27"/>
  <c r="N12" i="15"/>
  <c r="O73" i="6"/>
  <c r="N12" i="5"/>
  <c r="Q10" i="6"/>
  <c r="O12" i="5"/>
  <c r="O12" i="10"/>
  <c r="O12" i="14"/>
  <c r="O12" i="15"/>
  <c r="O21" i="27"/>
  <c r="O10" i="23"/>
  <c r="O22" i="20"/>
  <c r="O30" i="20"/>
  <c r="O62" i="20"/>
  <c r="O46" i="20"/>
  <c r="O66" i="20"/>
  <c r="O50" i="20"/>
  <c r="O34" i="20"/>
  <c r="O12" i="23"/>
  <c r="O58" i="20"/>
  <c r="O42" i="20"/>
  <c r="O26" i="20"/>
  <c r="O70" i="20"/>
  <c r="O54" i="20"/>
  <c r="O38" i="20"/>
  <c r="O14" i="23"/>
  <c r="O68" i="20"/>
  <c r="O64" i="20"/>
  <c r="O60" i="20"/>
  <c r="O56" i="20"/>
  <c r="O52" i="20"/>
  <c r="O48" i="20"/>
  <c r="O44" i="20"/>
  <c r="O40" i="20"/>
  <c r="O36" i="20"/>
  <c r="O32" i="20"/>
  <c r="O28" i="20"/>
  <c r="O24" i="20"/>
  <c r="Q12" i="7"/>
  <c r="C36" i="6"/>
  <c r="C38" i="5"/>
  <c r="D38" i="5"/>
  <c r="P38" i="5" s="1"/>
  <c r="E38" i="5"/>
  <c r="F38" i="5"/>
  <c r="G38" i="5"/>
  <c r="H38" i="5"/>
  <c r="I38" i="5"/>
  <c r="J38" i="5"/>
  <c r="K38" i="5"/>
  <c r="L38" i="5"/>
  <c r="M38" i="5"/>
  <c r="B38" i="5"/>
  <c r="C38" i="10"/>
  <c r="D38" i="10"/>
  <c r="E38" i="10"/>
  <c r="F38" i="10"/>
  <c r="G38" i="10"/>
  <c r="H38" i="10"/>
  <c r="I38" i="10"/>
  <c r="J38" i="10"/>
  <c r="K38" i="10"/>
  <c r="L38" i="10"/>
  <c r="M38" i="10"/>
  <c r="B38" i="10"/>
  <c r="C38" i="14"/>
  <c r="D38" i="14"/>
  <c r="E38" i="14"/>
  <c r="F38" i="14"/>
  <c r="G38" i="14"/>
  <c r="H38" i="14"/>
  <c r="I38" i="14"/>
  <c r="J38" i="14"/>
  <c r="K38" i="14"/>
  <c r="L38" i="14"/>
  <c r="M38" i="14"/>
  <c r="B38" i="14"/>
  <c r="D47" i="27"/>
  <c r="E47" i="27"/>
  <c r="F47" i="27"/>
  <c r="G47" i="27"/>
  <c r="H47" i="27"/>
  <c r="I47" i="27"/>
  <c r="J47" i="27"/>
  <c r="K47" i="27"/>
  <c r="L47" i="27"/>
  <c r="M47" i="27"/>
  <c r="C47" i="27"/>
  <c r="C41" i="27"/>
  <c r="O73" i="29" l="1"/>
  <c r="O184" i="29"/>
  <c r="P73" i="29"/>
  <c r="P184" i="29"/>
  <c r="O23" i="24"/>
  <c r="O72" i="20"/>
  <c r="O74" i="12"/>
  <c r="O168" i="12"/>
  <c r="O23" i="18"/>
  <c r="P38" i="10"/>
  <c r="O20" i="23"/>
  <c r="P47" i="27"/>
  <c r="P38" i="14"/>
  <c r="P74" i="12"/>
  <c r="O74" i="16"/>
  <c r="O48" i="23"/>
  <c r="O51" i="21" s="1"/>
  <c r="O51" i="24"/>
  <c r="O51" i="18"/>
  <c r="O54" i="23"/>
  <c r="O57" i="21" s="1"/>
  <c r="O57" i="18"/>
  <c r="O57" i="24"/>
  <c r="O50" i="23"/>
  <c r="O53" i="21" s="1"/>
  <c r="O53" i="24"/>
  <c r="O53" i="18"/>
  <c r="O36" i="23"/>
  <c r="O39" i="21" s="1"/>
  <c r="O39" i="18"/>
  <c r="O39" i="24"/>
  <c r="O68" i="23"/>
  <c r="O71" i="21" s="1"/>
  <c r="O71" i="18"/>
  <c r="O71" i="24"/>
  <c r="O66" i="23"/>
  <c r="O69" i="21" s="1"/>
  <c r="O69" i="24"/>
  <c r="O69" i="18"/>
  <c r="O27" i="24"/>
  <c r="O27" i="18"/>
  <c r="O40" i="23"/>
  <c r="O43" i="21" s="1"/>
  <c r="O43" i="24"/>
  <c r="O43" i="18"/>
  <c r="O56" i="23"/>
  <c r="O59" i="21" s="1"/>
  <c r="O59" i="24"/>
  <c r="O59" i="18"/>
  <c r="O26" i="23"/>
  <c r="O29" i="21" s="1"/>
  <c r="O29" i="24"/>
  <c r="O29" i="18"/>
  <c r="O46" i="23"/>
  <c r="O49" i="21" s="1"/>
  <c r="O49" i="18"/>
  <c r="O49" i="24"/>
  <c r="O32" i="23"/>
  <c r="O35" i="21" s="1"/>
  <c r="O35" i="24"/>
  <c r="O35" i="18"/>
  <c r="O64" i="23"/>
  <c r="O67" i="21" s="1"/>
  <c r="O67" i="24"/>
  <c r="O67" i="18"/>
  <c r="O58" i="23"/>
  <c r="O61" i="21" s="1"/>
  <c r="O61" i="24"/>
  <c r="O61" i="18"/>
  <c r="O30" i="23"/>
  <c r="O33" i="21" s="1"/>
  <c r="O33" i="18"/>
  <c r="O33" i="24"/>
  <c r="O52" i="23"/>
  <c r="O55" i="21" s="1"/>
  <c r="O55" i="18"/>
  <c r="O55" i="24"/>
  <c r="O70" i="23"/>
  <c r="O73" i="21" s="1"/>
  <c r="O73" i="18"/>
  <c r="O73" i="24"/>
  <c r="O22" i="23"/>
  <c r="O25" i="21" s="1"/>
  <c r="O25" i="18"/>
  <c r="O25" i="24"/>
  <c r="O28" i="23"/>
  <c r="O31" i="21" s="1"/>
  <c r="O31" i="18"/>
  <c r="O31" i="24"/>
  <c r="O44" i="23"/>
  <c r="O47" i="21" s="1"/>
  <c r="O47" i="18"/>
  <c r="O47" i="24"/>
  <c r="O60" i="23"/>
  <c r="O63" i="21" s="1"/>
  <c r="O63" i="18"/>
  <c r="O63" i="24"/>
  <c r="O38" i="23"/>
  <c r="O41" i="21" s="1"/>
  <c r="O41" i="18"/>
  <c r="O41" i="24"/>
  <c r="O42" i="23"/>
  <c r="O45" i="21" s="1"/>
  <c r="O45" i="24"/>
  <c r="O45" i="18"/>
  <c r="O34" i="23"/>
  <c r="O37" i="21" s="1"/>
  <c r="O37" i="24"/>
  <c r="O37" i="18"/>
  <c r="O62" i="23"/>
  <c r="O65" i="21" s="1"/>
  <c r="O65" i="18"/>
  <c r="O65" i="24"/>
  <c r="O17" i="18"/>
  <c r="O17" i="21"/>
  <c r="O17" i="24"/>
  <c r="O13" i="18"/>
  <c r="O13" i="24"/>
  <c r="O13" i="21"/>
  <c r="O15" i="21"/>
  <c r="O15" i="24"/>
  <c r="O15" i="18"/>
  <c r="O24" i="23"/>
  <c r="C49" i="27"/>
  <c r="D41" i="27"/>
  <c r="E41" i="27"/>
  <c r="F41" i="27"/>
  <c r="G41" i="27"/>
  <c r="H41" i="27"/>
  <c r="I41" i="27"/>
  <c r="J41" i="27"/>
  <c r="K41" i="27"/>
  <c r="L41" i="27"/>
  <c r="M41" i="27"/>
  <c r="O75" i="24" l="1"/>
  <c r="O23" i="21"/>
  <c r="O72" i="23"/>
  <c r="O74" i="23" s="1"/>
  <c r="O75" i="18"/>
  <c r="P41" i="27"/>
  <c r="O27" i="21"/>
  <c r="D182" i="29"/>
  <c r="E182" i="29"/>
  <c r="F182" i="29"/>
  <c r="G182" i="29"/>
  <c r="H182" i="29"/>
  <c r="I182" i="29"/>
  <c r="J182" i="29"/>
  <c r="K182" i="29"/>
  <c r="L182" i="29"/>
  <c r="M182" i="29"/>
  <c r="N182" i="29"/>
  <c r="C182" i="29"/>
  <c r="Q182" i="29" l="1"/>
  <c r="O75" i="21"/>
  <c r="D60" i="29"/>
  <c r="E60" i="29"/>
  <c r="F60" i="29"/>
  <c r="G60" i="29"/>
  <c r="H60" i="29"/>
  <c r="I60" i="29"/>
  <c r="J60" i="29"/>
  <c r="K60" i="29"/>
  <c r="L60" i="29"/>
  <c r="M60" i="29"/>
  <c r="N60" i="29"/>
  <c r="D62" i="29"/>
  <c r="E62" i="29"/>
  <c r="F62" i="29"/>
  <c r="G62" i="29"/>
  <c r="H62" i="29"/>
  <c r="I62" i="29"/>
  <c r="J62" i="29"/>
  <c r="K62" i="29"/>
  <c r="L62" i="29"/>
  <c r="M62" i="29"/>
  <c r="N62" i="29"/>
  <c r="D64" i="29"/>
  <c r="E64" i="29"/>
  <c r="F64" i="29"/>
  <c r="G64" i="29"/>
  <c r="H64" i="29"/>
  <c r="I64" i="29"/>
  <c r="J64" i="29"/>
  <c r="K64" i="29"/>
  <c r="L64" i="29"/>
  <c r="M64" i="29"/>
  <c r="N64" i="29"/>
  <c r="D66" i="29"/>
  <c r="E66" i="29"/>
  <c r="F66" i="29"/>
  <c r="G66" i="29"/>
  <c r="H66" i="29"/>
  <c r="I66" i="29"/>
  <c r="J66" i="29"/>
  <c r="K66" i="29"/>
  <c r="L66" i="29"/>
  <c r="M66" i="29"/>
  <c r="N66" i="29"/>
  <c r="C66" i="29"/>
  <c r="C64" i="29"/>
  <c r="C62" i="29"/>
  <c r="C60" i="29"/>
  <c r="C41" i="28"/>
  <c r="B41" i="28"/>
  <c r="Q66" i="29" l="1"/>
  <c r="Q64" i="29"/>
  <c r="Q62" i="29"/>
  <c r="Q60" i="29"/>
  <c r="J10" i="21"/>
  <c r="M81" i="28" l="1"/>
  <c r="L81" i="28"/>
  <c r="K81" i="28"/>
  <c r="J81" i="28"/>
  <c r="I81" i="28"/>
  <c r="H81" i="28"/>
  <c r="G81" i="28"/>
  <c r="F81" i="28"/>
  <c r="E81" i="28"/>
  <c r="D81" i="28"/>
  <c r="C81" i="28"/>
  <c r="B81" i="28"/>
  <c r="M79" i="28"/>
  <c r="L79" i="28"/>
  <c r="K79" i="28"/>
  <c r="J79" i="28"/>
  <c r="I79" i="28"/>
  <c r="H79" i="28"/>
  <c r="G79" i="28"/>
  <c r="F79" i="28"/>
  <c r="E79" i="28"/>
  <c r="D79" i="28"/>
  <c r="C79" i="28"/>
  <c r="B79" i="28"/>
  <c r="L77" i="28"/>
  <c r="H77" i="28"/>
  <c r="D77" i="28"/>
  <c r="H75" i="28"/>
  <c r="G75" i="28"/>
  <c r="L73" i="28"/>
  <c r="H73" i="28"/>
  <c r="D73" i="28"/>
  <c r="M71" i="28"/>
  <c r="L71" i="28"/>
  <c r="I71" i="28"/>
  <c r="H71" i="28"/>
  <c r="E71" i="28"/>
  <c r="D71" i="28"/>
  <c r="J69" i="28"/>
  <c r="H69" i="28"/>
  <c r="F69" i="28"/>
  <c r="D69" i="28"/>
  <c r="B69" i="28"/>
  <c r="G67" i="28"/>
  <c r="C67" i="28"/>
  <c r="L63" i="28"/>
  <c r="D63" i="28"/>
  <c r="B63" i="28"/>
  <c r="C61" i="28"/>
  <c r="I57" i="28"/>
  <c r="L55" i="28"/>
  <c r="H55" i="28"/>
  <c r="D55" i="28"/>
  <c r="M53" i="28"/>
  <c r="L53" i="28"/>
  <c r="K53" i="28"/>
  <c r="J53" i="28"/>
  <c r="I53" i="28"/>
  <c r="H53" i="28"/>
  <c r="G53" i="28"/>
  <c r="F53" i="28"/>
  <c r="E53" i="28"/>
  <c r="D53" i="28"/>
  <c r="C53" i="28"/>
  <c r="B53" i="28"/>
  <c r="B51" i="28"/>
  <c r="L49" i="28"/>
  <c r="H49" i="28"/>
  <c r="M45" i="28"/>
  <c r="L45" i="28"/>
  <c r="K45" i="28"/>
  <c r="J45" i="28"/>
  <c r="I45" i="28"/>
  <c r="H45" i="28"/>
  <c r="G45" i="28"/>
  <c r="F45" i="28"/>
  <c r="E45" i="28"/>
  <c r="D45" i="28"/>
  <c r="C45" i="28"/>
  <c r="B45" i="28"/>
  <c r="M43" i="28"/>
  <c r="L43" i="28"/>
  <c r="K43" i="28"/>
  <c r="J43" i="28"/>
  <c r="I43" i="28"/>
  <c r="H43" i="28"/>
  <c r="G43" i="28"/>
  <c r="F43" i="28"/>
  <c r="E43" i="28"/>
  <c r="D43" i="28"/>
  <c r="C43" i="28"/>
  <c r="B43" i="28"/>
  <c r="M39" i="28"/>
  <c r="L39" i="28"/>
  <c r="K39" i="28"/>
  <c r="J39" i="28"/>
  <c r="I39" i="28"/>
  <c r="H39" i="28"/>
  <c r="G39" i="28"/>
  <c r="F39" i="28"/>
  <c r="E39" i="28"/>
  <c r="D39" i="28"/>
  <c r="C39" i="28"/>
  <c r="B39" i="28"/>
  <c r="M37" i="28"/>
  <c r="L37" i="28"/>
  <c r="K37" i="28"/>
  <c r="J37" i="28"/>
  <c r="I37" i="28"/>
  <c r="H37" i="28"/>
  <c r="G37" i="28"/>
  <c r="F37" i="28"/>
  <c r="E37" i="28"/>
  <c r="D37" i="28"/>
  <c r="C37" i="28"/>
  <c r="B37" i="28"/>
  <c r="M35" i="28"/>
  <c r="L35" i="28"/>
  <c r="K35" i="28"/>
  <c r="J35" i="28"/>
  <c r="I35" i="28"/>
  <c r="H35" i="28"/>
  <c r="G35" i="28"/>
  <c r="F35" i="28"/>
  <c r="E35" i="28"/>
  <c r="D35" i="28"/>
  <c r="C35" i="28"/>
  <c r="B35" i="28"/>
  <c r="M33" i="28"/>
  <c r="L33" i="28"/>
  <c r="K33" i="28"/>
  <c r="J33" i="28"/>
  <c r="I33" i="28"/>
  <c r="H33" i="28"/>
  <c r="G33" i="28"/>
  <c r="F33" i="28"/>
  <c r="E33" i="28"/>
  <c r="D33" i="28"/>
  <c r="C33" i="28"/>
  <c r="B33" i="28"/>
  <c r="M31" i="28"/>
  <c r="L31" i="28"/>
  <c r="K31" i="28"/>
  <c r="J31" i="28"/>
  <c r="I31" i="28"/>
  <c r="H31" i="28"/>
  <c r="G31" i="28"/>
  <c r="F31" i="28"/>
  <c r="E31" i="28"/>
  <c r="D31" i="28"/>
  <c r="C31" i="28"/>
  <c r="B31" i="28"/>
  <c r="C29" i="28"/>
  <c r="B29" i="28"/>
  <c r="M25" i="28"/>
  <c r="L25" i="28"/>
  <c r="K25" i="28"/>
  <c r="J25" i="28"/>
  <c r="I25" i="28"/>
  <c r="H25" i="28"/>
  <c r="G25" i="28"/>
  <c r="F25" i="28"/>
  <c r="E25" i="28"/>
  <c r="D25" i="28"/>
  <c r="C25" i="28"/>
  <c r="B25" i="28"/>
  <c r="M23" i="28"/>
  <c r="L23" i="28"/>
  <c r="K23" i="28"/>
  <c r="J23" i="28"/>
  <c r="I23" i="28"/>
  <c r="H23" i="28"/>
  <c r="G23" i="28"/>
  <c r="F23" i="28"/>
  <c r="E23" i="28"/>
  <c r="D23" i="28"/>
  <c r="C23" i="28"/>
  <c r="B23" i="28"/>
  <c r="M21" i="28"/>
  <c r="L21" i="28"/>
  <c r="K21" i="28"/>
  <c r="J21" i="28"/>
  <c r="I21" i="28"/>
  <c r="H21" i="28"/>
  <c r="G21" i="28"/>
  <c r="F21" i="28"/>
  <c r="E21" i="28"/>
  <c r="D21" i="28"/>
  <c r="C21" i="28"/>
  <c r="B21" i="28"/>
  <c r="E10" i="29"/>
  <c r="I10" i="29"/>
  <c r="M10" i="29"/>
  <c r="C12" i="29"/>
  <c r="D12" i="29"/>
  <c r="G12" i="29"/>
  <c r="H12" i="29"/>
  <c r="K12" i="29"/>
  <c r="L12" i="29"/>
  <c r="C14" i="29"/>
  <c r="D14" i="29"/>
  <c r="E14" i="29"/>
  <c r="F14" i="29"/>
  <c r="G14" i="29"/>
  <c r="H14" i="29"/>
  <c r="I14" i="29"/>
  <c r="J14" i="29"/>
  <c r="K14" i="29"/>
  <c r="L14" i="29"/>
  <c r="M14" i="29"/>
  <c r="N14" i="29"/>
  <c r="D18" i="29"/>
  <c r="H18" i="29"/>
  <c r="L18" i="29"/>
  <c r="E20" i="29"/>
  <c r="I20" i="29"/>
  <c r="M20" i="29"/>
  <c r="C22" i="29"/>
  <c r="D22" i="29"/>
  <c r="E22" i="29"/>
  <c r="F22" i="29"/>
  <c r="G22" i="29"/>
  <c r="H22" i="29"/>
  <c r="I22" i="29"/>
  <c r="J22" i="29"/>
  <c r="K22" i="29"/>
  <c r="L22" i="29"/>
  <c r="M22" i="29"/>
  <c r="N22" i="29"/>
  <c r="C24" i="29"/>
  <c r="D24" i="29"/>
  <c r="E24" i="29"/>
  <c r="F24" i="29"/>
  <c r="G24" i="29"/>
  <c r="H24" i="29"/>
  <c r="I24" i="29"/>
  <c r="J24" i="29"/>
  <c r="K24" i="29"/>
  <c r="L24" i="29"/>
  <c r="M24" i="29"/>
  <c r="N24" i="29"/>
  <c r="E26" i="29"/>
  <c r="F26" i="29"/>
  <c r="I26" i="29"/>
  <c r="J26" i="29"/>
  <c r="M26" i="29"/>
  <c r="N26" i="29"/>
  <c r="C28" i="29"/>
  <c r="D28" i="29"/>
  <c r="E28" i="29"/>
  <c r="F28" i="29"/>
  <c r="G28" i="29"/>
  <c r="H28" i="29"/>
  <c r="I28" i="29"/>
  <c r="J28" i="29"/>
  <c r="K28" i="29"/>
  <c r="L28" i="29"/>
  <c r="M28" i="29"/>
  <c r="N28" i="29"/>
  <c r="C30" i="29"/>
  <c r="D30" i="29"/>
  <c r="G30" i="29"/>
  <c r="H30" i="29"/>
  <c r="K30" i="29"/>
  <c r="L30" i="29"/>
  <c r="C32" i="29"/>
  <c r="D32" i="29"/>
  <c r="E32" i="29"/>
  <c r="F32" i="29"/>
  <c r="G32" i="29"/>
  <c r="H32" i="29"/>
  <c r="I32" i="29"/>
  <c r="J32" i="29"/>
  <c r="K32" i="29"/>
  <c r="L32" i="29"/>
  <c r="M32" i="29"/>
  <c r="N32" i="29"/>
  <c r="C34" i="29"/>
  <c r="D34" i="29"/>
  <c r="E34" i="29"/>
  <c r="F34" i="29"/>
  <c r="G34" i="29"/>
  <c r="H34" i="29"/>
  <c r="I34" i="29"/>
  <c r="J34" i="29"/>
  <c r="K34" i="29"/>
  <c r="L34" i="29"/>
  <c r="M34" i="29"/>
  <c r="N34" i="29"/>
  <c r="E36" i="29"/>
  <c r="F36" i="29"/>
  <c r="E47" i="28" s="1"/>
  <c r="I36" i="29"/>
  <c r="H47" i="28" s="1"/>
  <c r="J36" i="29"/>
  <c r="I47" i="28" s="1"/>
  <c r="M36" i="29"/>
  <c r="L47" i="28" s="1"/>
  <c r="N36" i="29"/>
  <c r="M47" i="28" s="1"/>
  <c r="C38" i="29"/>
  <c r="B49" i="28" s="1"/>
  <c r="D38" i="29"/>
  <c r="C49" i="28" s="1"/>
  <c r="E38" i="29"/>
  <c r="F38" i="29"/>
  <c r="E49" i="28" s="1"/>
  <c r="G38" i="29"/>
  <c r="F49" i="28" s="1"/>
  <c r="H38" i="29"/>
  <c r="G49" i="28" s="1"/>
  <c r="I38" i="29"/>
  <c r="J38" i="29"/>
  <c r="I49" i="28" s="1"/>
  <c r="K38" i="29"/>
  <c r="J49" i="28" s="1"/>
  <c r="L38" i="29"/>
  <c r="K49" i="28" s="1"/>
  <c r="M38" i="29"/>
  <c r="N38" i="29"/>
  <c r="M49" i="28" s="1"/>
  <c r="C40" i="29"/>
  <c r="D40" i="29"/>
  <c r="C51" i="28" s="1"/>
  <c r="G40" i="29"/>
  <c r="F51" i="28" s="1"/>
  <c r="H40" i="29"/>
  <c r="G51" i="28" s="1"/>
  <c r="K40" i="29"/>
  <c r="J51" i="28" s="1"/>
  <c r="L40" i="29"/>
  <c r="K51" i="28" s="1"/>
  <c r="C42" i="29"/>
  <c r="D42" i="29"/>
  <c r="E42" i="29"/>
  <c r="F42" i="29"/>
  <c r="G42" i="29"/>
  <c r="H42" i="29"/>
  <c r="I42" i="29"/>
  <c r="J42" i="29"/>
  <c r="K42" i="29"/>
  <c r="L42" i="29"/>
  <c r="M42" i="29"/>
  <c r="N42" i="29"/>
  <c r="C44" i="29"/>
  <c r="B55" i="28" s="1"/>
  <c r="D44" i="29"/>
  <c r="C55" i="28" s="1"/>
  <c r="E44" i="29"/>
  <c r="F44" i="29"/>
  <c r="E55" i="28" s="1"/>
  <c r="G44" i="29"/>
  <c r="F55" i="28" s="1"/>
  <c r="H44" i="29"/>
  <c r="G55" i="28" s="1"/>
  <c r="I44" i="29"/>
  <c r="J44" i="29"/>
  <c r="K44" i="29"/>
  <c r="J55" i="28" s="1"/>
  <c r="L44" i="29"/>
  <c r="K55" i="28" s="1"/>
  <c r="M44" i="29"/>
  <c r="N44" i="29"/>
  <c r="M55" i="28" s="1"/>
  <c r="E46" i="29"/>
  <c r="F46" i="29"/>
  <c r="E57" i="28" s="1"/>
  <c r="I46" i="29"/>
  <c r="H57" i="28" s="1"/>
  <c r="J46" i="29"/>
  <c r="M46" i="29"/>
  <c r="L57" i="28" s="1"/>
  <c r="N46" i="29"/>
  <c r="M57" i="28" s="1"/>
  <c r="C48" i="29"/>
  <c r="D48" i="29"/>
  <c r="C59" i="28" s="1"/>
  <c r="E48" i="29"/>
  <c r="F48" i="29"/>
  <c r="E59" i="28" s="1"/>
  <c r="G48" i="29"/>
  <c r="F59" i="28" s="1"/>
  <c r="H48" i="29"/>
  <c r="G59" i="28" s="1"/>
  <c r="I48" i="29"/>
  <c r="H59" i="28" s="1"/>
  <c r="J48" i="29"/>
  <c r="I59" i="28" s="1"/>
  <c r="K48" i="29"/>
  <c r="J59" i="28" s="1"/>
  <c r="L48" i="29"/>
  <c r="K59" i="28" s="1"/>
  <c r="M48" i="29"/>
  <c r="L59" i="28" s="1"/>
  <c r="N48" i="29"/>
  <c r="M59" i="28" s="1"/>
  <c r="C50" i="29"/>
  <c r="B61" i="28" s="1"/>
  <c r="D50" i="29"/>
  <c r="E50" i="29"/>
  <c r="F50" i="29"/>
  <c r="E61" i="28" s="1"/>
  <c r="G50" i="29"/>
  <c r="F61" i="28" s="1"/>
  <c r="H50" i="29"/>
  <c r="G61" i="28" s="1"/>
  <c r="I50" i="29"/>
  <c r="H61" i="28" s="1"/>
  <c r="J50" i="29"/>
  <c r="I61" i="28" s="1"/>
  <c r="K50" i="29"/>
  <c r="J61" i="28" s="1"/>
  <c r="L50" i="29"/>
  <c r="K61" i="28" s="1"/>
  <c r="M50" i="29"/>
  <c r="L61" i="28" s="1"/>
  <c r="N50" i="29"/>
  <c r="M61" i="28" s="1"/>
  <c r="C52" i="29"/>
  <c r="D52" i="29"/>
  <c r="C63" i="28" s="1"/>
  <c r="E52" i="29"/>
  <c r="F52" i="29"/>
  <c r="E63" i="28" s="1"/>
  <c r="G52" i="29"/>
  <c r="F63" i="28" s="1"/>
  <c r="H52" i="29"/>
  <c r="G63" i="28" s="1"/>
  <c r="I52" i="29"/>
  <c r="H63" i="28" s="1"/>
  <c r="J52" i="29"/>
  <c r="I63" i="28" s="1"/>
  <c r="K52" i="29"/>
  <c r="J63" i="28" s="1"/>
  <c r="L52" i="29"/>
  <c r="K63" i="28" s="1"/>
  <c r="M52" i="29"/>
  <c r="N52" i="29"/>
  <c r="M63" i="28" s="1"/>
  <c r="C54" i="29"/>
  <c r="B65" i="28" s="1"/>
  <c r="D54" i="29"/>
  <c r="C65" i="28" s="1"/>
  <c r="E54" i="29"/>
  <c r="F54" i="29"/>
  <c r="E65" i="28" s="1"/>
  <c r="G54" i="29"/>
  <c r="F65" i="28" s="1"/>
  <c r="H54" i="29"/>
  <c r="G65" i="28" s="1"/>
  <c r="I54" i="29"/>
  <c r="H65" i="28" s="1"/>
  <c r="J54" i="29"/>
  <c r="I65" i="28" s="1"/>
  <c r="K54" i="29"/>
  <c r="J65" i="28" s="1"/>
  <c r="L54" i="29"/>
  <c r="K65" i="28" s="1"/>
  <c r="M54" i="29"/>
  <c r="L65" i="28" s="1"/>
  <c r="N54" i="29"/>
  <c r="M65" i="28" s="1"/>
  <c r="C56" i="29"/>
  <c r="B67" i="28" s="1"/>
  <c r="D56" i="29"/>
  <c r="E56" i="29"/>
  <c r="D67" i="28" s="1"/>
  <c r="F56" i="29"/>
  <c r="E67" i="28" s="1"/>
  <c r="G56" i="29"/>
  <c r="F67" i="28" s="1"/>
  <c r="H56" i="29"/>
  <c r="I56" i="29"/>
  <c r="H67" i="28" s="1"/>
  <c r="J56" i="29"/>
  <c r="K56" i="29"/>
  <c r="J67" i="28" s="1"/>
  <c r="L56" i="29"/>
  <c r="K67" i="28" s="1"/>
  <c r="M56" i="29"/>
  <c r="L67" i="28" s="1"/>
  <c r="N56" i="29"/>
  <c r="M67" i="28" s="1"/>
  <c r="C58" i="29"/>
  <c r="D58" i="29"/>
  <c r="C69" i="28" s="1"/>
  <c r="E58" i="29"/>
  <c r="F58" i="29"/>
  <c r="E69" i="28" s="1"/>
  <c r="G58" i="29"/>
  <c r="H58" i="29"/>
  <c r="G69" i="28" s="1"/>
  <c r="I58" i="29"/>
  <c r="J58" i="29"/>
  <c r="I69" i="28" s="1"/>
  <c r="K58" i="29"/>
  <c r="L58" i="29"/>
  <c r="K69" i="28" s="1"/>
  <c r="M58" i="29"/>
  <c r="L69" i="28" s="1"/>
  <c r="N58" i="29"/>
  <c r="M69" i="28" s="1"/>
  <c r="B71" i="28"/>
  <c r="C71" i="28"/>
  <c r="F71" i="28"/>
  <c r="G71" i="28"/>
  <c r="J71" i="28"/>
  <c r="K71" i="28"/>
  <c r="B73" i="28"/>
  <c r="C73" i="28"/>
  <c r="E73" i="28"/>
  <c r="F73" i="28"/>
  <c r="G73" i="28"/>
  <c r="I73" i="28"/>
  <c r="J73" i="28"/>
  <c r="K73" i="28"/>
  <c r="M73" i="28"/>
  <c r="B75" i="28"/>
  <c r="F75" i="28"/>
  <c r="J75" i="28"/>
  <c r="K75" i="28"/>
  <c r="B77" i="28"/>
  <c r="F77" i="28"/>
  <c r="J77" i="28"/>
  <c r="C68" i="29"/>
  <c r="D68" i="29"/>
  <c r="E68" i="29"/>
  <c r="F68" i="29"/>
  <c r="G68" i="29"/>
  <c r="H68" i="29"/>
  <c r="I68" i="29"/>
  <c r="J68" i="29"/>
  <c r="K68" i="29"/>
  <c r="L68" i="29"/>
  <c r="M68" i="29"/>
  <c r="N68" i="29"/>
  <c r="C70" i="29"/>
  <c r="D70" i="29"/>
  <c r="E70" i="29"/>
  <c r="F70" i="29"/>
  <c r="G70" i="29"/>
  <c r="H70" i="29"/>
  <c r="I70" i="29"/>
  <c r="J70" i="29"/>
  <c r="K70" i="29"/>
  <c r="L70" i="29"/>
  <c r="M70" i="29"/>
  <c r="N70" i="29"/>
  <c r="N178" i="29"/>
  <c r="N18" i="29" s="1"/>
  <c r="M178" i="29"/>
  <c r="M18" i="29" s="1"/>
  <c r="L178" i="29"/>
  <c r="K178" i="29"/>
  <c r="K18" i="29" s="1"/>
  <c r="J178" i="29"/>
  <c r="J18" i="29" s="1"/>
  <c r="I178" i="29"/>
  <c r="I18" i="29" s="1"/>
  <c r="H178" i="29"/>
  <c r="G178" i="29"/>
  <c r="G18" i="29" s="1"/>
  <c r="F178" i="29"/>
  <c r="F18" i="29" s="1"/>
  <c r="E178" i="29"/>
  <c r="E18" i="29" s="1"/>
  <c r="D178" i="29"/>
  <c r="C178" i="29"/>
  <c r="C18" i="29" s="1"/>
  <c r="M77" i="28"/>
  <c r="K77" i="28"/>
  <c r="I77" i="28"/>
  <c r="G77" i="28"/>
  <c r="E77" i="28"/>
  <c r="C77" i="28"/>
  <c r="M75" i="28"/>
  <c r="L75" i="28"/>
  <c r="I75" i="28"/>
  <c r="E75" i="28"/>
  <c r="D75" i="28"/>
  <c r="L46" i="29"/>
  <c r="K57" i="28" s="1"/>
  <c r="K46" i="29"/>
  <c r="J57" i="28" s="1"/>
  <c r="H46" i="29"/>
  <c r="G57" i="28" s="1"/>
  <c r="G46" i="29"/>
  <c r="F57" i="28" s="1"/>
  <c r="D46" i="29"/>
  <c r="C57" i="28" s="1"/>
  <c r="C46" i="29"/>
  <c r="B57" i="28" s="1"/>
  <c r="N40" i="29"/>
  <c r="M51" i="28" s="1"/>
  <c r="M40" i="29"/>
  <c r="L51" i="28" s="1"/>
  <c r="J40" i="29"/>
  <c r="I51" i="28" s="1"/>
  <c r="I40" i="29"/>
  <c r="H51" i="28" s="1"/>
  <c r="F40" i="29"/>
  <c r="E51" i="28" s="1"/>
  <c r="E40" i="29"/>
  <c r="L36" i="29"/>
  <c r="K47" i="28" s="1"/>
  <c r="K36" i="29"/>
  <c r="J47" i="28" s="1"/>
  <c r="H36" i="29"/>
  <c r="G47" i="28" s="1"/>
  <c r="G36" i="29"/>
  <c r="F47" i="28" s="1"/>
  <c r="D36" i="29"/>
  <c r="C47" i="28" s="1"/>
  <c r="C36" i="29"/>
  <c r="B47" i="28" s="1"/>
  <c r="N30" i="29"/>
  <c r="M30" i="29"/>
  <c r="J30" i="29"/>
  <c r="I30" i="29"/>
  <c r="F30" i="29"/>
  <c r="E30" i="29"/>
  <c r="N104" i="29"/>
  <c r="M104" i="29"/>
  <c r="L104" i="29"/>
  <c r="L26" i="29" s="1"/>
  <c r="K104" i="29"/>
  <c r="K26" i="29" s="1"/>
  <c r="J104" i="29"/>
  <c r="I104" i="29"/>
  <c r="H104" i="29"/>
  <c r="H26" i="29" s="1"/>
  <c r="G104" i="29"/>
  <c r="G26" i="29" s="1"/>
  <c r="F104" i="29"/>
  <c r="E104" i="29"/>
  <c r="D104" i="29"/>
  <c r="D26" i="29" s="1"/>
  <c r="C104" i="29"/>
  <c r="C26" i="29" s="1"/>
  <c r="N98" i="29"/>
  <c r="N20" i="29" s="1"/>
  <c r="M98" i="29"/>
  <c r="L98" i="29"/>
  <c r="L20" i="29" s="1"/>
  <c r="K98" i="29"/>
  <c r="K20" i="29" s="1"/>
  <c r="J98" i="29"/>
  <c r="J20" i="29" s="1"/>
  <c r="I98" i="29"/>
  <c r="H98" i="29"/>
  <c r="H20" i="29" s="1"/>
  <c r="G98" i="29"/>
  <c r="G20" i="29" s="1"/>
  <c r="F98" i="29"/>
  <c r="F20" i="29" s="1"/>
  <c r="E98" i="29"/>
  <c r="D98" i="29"/>
  <c r="D20" i="29" s="1"/>
  <c r="C98" i="29"/>
  <c r="C20" i="29" s="1"/>
  <c r="N90" i="29"/>
  <c r="N12" i="29" s="1"/>
  <c r="M90" i="29"/>
  <c r="M12" i="29" s="1"/>
  <c r="L90" i="29"/>
  <c r="K90" i="29"/>
  <c r="J90" i="29"/>
  <c r="J12" i="29" s="1"/>
  <c r="I90" i="29"/>
  <c r="I12" i="29" s="1"/>
  <c r="H90" i="29"/>
  <c r="G90" i="29"/>
  <c r="F90" i="29"/>
  <c r="F12" i="29" s="1"/>
  <c r="E90" i="29"/>
  <c r="E12" i="29" s="1"/>
  <c r="D90" i="29"/>
  <c r="C90" i="29"/>
  <c r="N84" i="29"/>
  <c r="M84" i="29"/>
  <c r="L84" i="29"/>
  <c r="L10" i="29" s="1"/>
  <c r="K84" i="29"/>
  <c r="J84" i="29"/>
  <c r="I84" i="29"/>
  <c r="H84" i="29"/>
  <c r="H10" i="29" s="1"/>
  <c r="G84" i="29"/>
  <c r="F84" i="29"/>
  <c r="E84" i="29"/>
  <c r="D84" i="29"/>
  <c r="D10" i="29" s="1"/>
  <c r="C84" i="29"/>
  <c r="N76" i="29"/>
  <c r="M76" i="29"/>
  <c r="L76" i="29"/>
  <c r="K76" i="29"/>
  <c r="J76" i="29"/>
  <c r="I76" i="29"/>
  <c r="H76" i="29"/>
  <c r="G76" i="29"/>
  <c r="F76" i="29"/>
  <c r="E76" i="29"/>
  <c r="D76" i="29"/>
  <c r="C76" i="29"/>
  <c r="Q58" i="29" l="1"/>
  <c r="I67" i="28"/>
  <c r="Q56" i="29"/>
  <c r="D65" i="28"/>
  <c r="P65" i="28" s="1"/>
  <c r="Q54" i="29"/>
  <c r="Q52" i="29"/>
  <c r="D61" i="28"/>
  <c r="Q50" i="29"/>
  <c r="D59" i="28"/>
  <c r="Q48" i="29"/>
  <c r="D57" i="28"/>
  <c r="Q46" i="29"/>
  <c r="I55" i="28"/>
  <c r="Q44" i="29"/>
  <c r="D51" i="28"/>
  <c r="Q40" i="29"/>
  <c r="Q38" i="29"/>
  <c r="D49" i="28"/>
  <c r="Q36" i="29"/>
  <c r="D47" i="28"/>
  <c r="P47" i="28" s="1"/>
  <c r="E72" i="29"/>
  <c r="Q30" i="29"/>
  <c r="D41" i="28"/>
  <c r="M72" i="29"/>
  <c r="L41" i="28"/>
  <c r="K72" i="29"/>
  <c r="K73" i="29" s="1"/>
  <c r="J41" i="28"/>
  <c r="F72" i="29"/>
  <c r="F73" i="29" s="1"/>
  <c r="E41" i="28"/>
  <c r="N72" i="29"/>
  <c r="N73" i="29" s="1"/>
  <c r="M41" i="28"/>
  <c r="H72" i="29"/>
  <c r="G41" i="28"/>
  <c r="I72" i="29"/>
  <c r="H41" i="28"/>
  <c r="G72" i="29"/>
  <c r="G73" i="29" s="1"/>
  <c r="F41" i="28"/>
  <c r="J72" i="29"/>
  <c r="J73" i="29" s="1"/>
  <c r="I41" i="28"/>
  <c r="L72" i="29"/>
  <c r="K41" i="28"/>
  <c r="K83" i="28" s="1"/>
  <c r="H83" i="28"/>
  <c r="L83" i="28"/>
  <c r="E83" i="28"/>
  <c r="I83" i="28"/>
  <c r="M83" i="28"/>
  <c r="F83" i="28"/>
  <c r="J83" i="28"/>
  <c r="G83" i="28"/>
  <c r="P51" i="28"/>
  <c r="P75" i="28"/>
  <c r="P21" i="28"/>
  <c r="P23" i="28"/>
  <c r="P25" i="28"/>
  <c r="P29" i="28"/>
  <c r="P31" i="28"/>
  <c r="P33" i="28"/>
  <c r="P35" i="28"/>
  <c r="P37" i="28"/>
  <c r="P39" i="28"/>
  <c r="P43" i="28"/>
  <c r="P45" i="28"/>
  <c r="P79" i="28"/>
  <c r="P81" i="28"/>
  <c r="P67" i="28"/>
  <c r="P61" i="28"/>
  <c r="P59" i="28"/>
  <c r="P73" i="28"/>
  <c r="P55" i="28"/>
  <c r="P63" i="28"/>
  <c r="P69" i="28"/>
  <c r="P77" i="28"/>
  <c r="P71" i="28"/>
  <c r="P49" i="28"/>
  <c r="P53" i="28"/>
  <c r="C75" i="28"/>
  <c r="B59" i="28"/>
  <c r="N10" i="29"/>
  <c r="J10" i="29"/>
  <c r="F10" i="29"/>
  <c r="K10" i="29"/>
  <c r="G10" i="29"/>
  <c r="C10" i="29"/>
  <c r="C72" i="29"/>
  <c r="C184" i="29" s="1"/>
  <c r="D72" i="29"/>
  <c r="M86" i="23"/>
  <c r="L86" i="23"/>
  <c r="J86" i="23"/>
  <c r="D86" i="23"/>
  <c r="C86" i="23"/>
  <c r="B86" i="23"/>
  <c r="M85" i="23"/>
  <c r="L85" i="23"/>
  <c r="K85" i="23"/>
  <c r="J85" i="23"/>
  <c r="I85" i="23"/>
  <c r="H85" i="23"/>
  <c r="G85" i="23"/>
  <c r="F85" i="23"/>
  <c r="E85" i="23"/>
  <c r="D85" i="23"/>
  <c r="C85" i="23"/>
  <c r="B85" i="23"/>
  <c r="M82" i="23"/>
  <c r="L82" i="23"/>
  <c r="K82" i="23"/>
  <c r="J82" i="23"/>
  <c r="I82" i="23"/>
  <c r="H82" i="23"/>
  <c r="G82" i="23"/>
  <c r="F82" i="23"/>
  <c r="E82" i="23"/>
  <c r="D82" i="23"/>
  <c r="C82" i="23"/>
  <c r="B82" i="23"/>
  <c r="M81" i="23"/>
  <c r="L81" i="23"/>
  <c r="K81" i="23"/>
  <c r="J81" i="23"/>
  <c r="I81" i="23"/>
  <c r="H81" i="23"/>
  <c r="G81" i="23"/>
  <c r="F81" i="23"/>
  <c r="E81" i="23"/>
  <c r="D81" i="23"/>
  <c r="C81" i="23"/>
  <c r="B81" i="23"/>
  <c r="M78" i="23"/>
  <c r="L78" i="23"/>
  <c r="K78" i="23"/>
  <c r="J78" i="23"/>
  <c r="I78" i="23"/>
  <c r="H78" i="23"/>
  <c r="G78" i="23"/>
  <c r="F78" i="23"/>
  <c r="E78" i="23"/>
  <c r="D78" i="23"/>
  <c r="C78" i="23"/>
  <c r="B78" i="23"/>
  <c r="M77" i="23"/>
  <c r="L77" i="23"/>
  <c r="K77" i="23"/>
  <c r="J77" i="23"/>
  <c r="I77" i="23"/>
  <c r="H77" i="23"/>
  <c r="G77" i="23"/>
  <c r="F77" i="23"/>
  <c r="E77" i="23"/>
  <c r="D77" i="23"/>
  <c r="C77" i="23"/>
  <c r="B77" i="23"/>
  <c r="M86" i="20"/>
  <c r="L86" i="20"/>
  <c r="J86" i="20"/>
  <c r="D86" i="20"/>
  <c r="C86" i="20"/>
  <c r="B86" i="20"/>
  <c r="M85" i="20"/>
  <c r="L85" i="20"/>
  <c r="K85" i="20"/>
  <c r="J85" i="20"/>
  <c r="I85" i="20"/>
  <c r="H85" i="20"/>
  <c r="G85" i="20"/>
  <c r="F85" i="20"/>
  <c r="E85" i="20"/>
  <c r="D85" i="20"/>
  <c r="C85" i="20"/>
  <c r="B85" i="20"/>
  <c r="M82" i="20"/>
  <c r="L82" i="20"/>
  <c r="K82" i="20"/>
  <c r="J82" i="20"/>
  <c r="I82" i="20"/>
  <c r="H82" i="20"/>
  <c r="G82" i="20"/>
  <c r="F82" i="20"/>
  <c r="E82" i="20"/>
  <c r="D82" i="20"/>
  <c r="C82" i="20"/>
  <c r="B82" i="20"/>
  <c r="M81" i="20"/>
  <c r="L81" i="20"/>
  <c r="K81" i="20"/>
  <c r="J81" i="20"/>
  <c r="I81" i="20"/>
  <c r="H81" i="20"/>
  <c r="G81" i="20"/>
  <c r="F81" i="20"/>
  <c r="E81" i="20"/>
  <c r="D81" i="20"/>
  <c r="C81" i="20"/>
  <c r="B81" i="20"/>
  <c r="M78" i="20"/>
  <c r="L78" i="20"/>
  <c r="K78" i="20"/>
  <c r="J78" i="20"/>
  <c r="I78" i="20"/>
  <c r="H78" i="20"/>
  <c r="G78" i="20"/>
  <c r="F78" i="20"/>
  <c r="E78" i="20"/>
  <c r="D78" i="20"/>
  <c r="C78" i="20"/>
  <c r="B78" i="20"/>
  <c r="M77" i="20"/>
  <c r="L77" i="20"/>
  <c r="K77" i="20"/>
  <c r="J77" i="20"/>
  <c r="I77" i="20"/>
  <c r="H77" i="20"/>
  <c r="G77" i="20"/>
  <c r="F77" i="20"/>
  <c r="E77" i="20"/>
  <c r="D77" i="20"/>
  <c r="C77" i="20"/>
  <c r="B77" i="20"/>
  <c r="D83" i="28" l="1"/>
  <c r="P57" i="28"/>
  <c r="P41" i="28"/>
  <c r="Q72" i="29"/>
  <c r="N184" i="29"/>
  <c r="D184" i="29"/>
  <c r="L73" i="29"/>
  <c r="G184" i="29"/>
  <c r="I184" i="29"/>
  <c r="H73" i="29"/>
  <c r="E184" i="29"/>
  <c r="M184" i="29"/>
  <c r="K184" i="29"/>
  <c r="J184" i="29"/>
  <c r="I73" i="29"/>
  <c r="E73" i="29"/>
  <c r="L184" i="29"/>
  <c r="D73" i="29"/>
  <c r="H184" i="29"/>
  <c r="M73" i="29"/>
  <c r="C73" i="29"/>
  <c r="F184" i="29"/>
  <c r="C67" i="27"/>
  <c r="D67" i="27"/>
  <c r="E67" i="27"/>
  <c r="F67" i="27"/>
  <c r="G67" i="27"/>
  <c r="H67" i="27"/>
  <c r="I67" i="27"/>
  <c r="J67" i="27"/>
  <c r="K67" i="27"/>
  <c r="C69" i="27"/>
  <c r="D69" i="27"/>
  <c r="E69" i="27"/>
  <c r="F69" i="27"/>
  <c r="G69" i="27"/>
  <c r="H69" i="27"/>
  <c r="I69" i="27"/>
  <c r="J69" i="27"/>
  <c r="K69" i="27"/>
  <c r="B69" i="27"/>
  <c r="B67" i="27"/>
  <c r="C23" i="27"/>
  <c r="D23" i="27"/>
  <c r="E23" i="27"/>
  <c r="F23" i="27"/>
  <c r="G23" i="27"/>
  <c r="H23" i="27"/>
  <c r="I23" i="27"/>
  <c r="J23" i="27"/>
  <c r="K23" i="27"/>
  <c r="C25" i="27"/>
  <c r="D25" i="27"/>
  <c r="E25" i="27"/>
  <c r="F25" i="27"/>
  <c r="G25" i="27"/>
  <c r="H25" i="27"/>
  <c r="I25" i="27"/>
  <c r="J25" i="27"/>
  <c r="K25" i="27"/>
  <c r="C29" i="27"/>
  <c r="D29" i="27"/>
  <c r="E29" i="27"/>
  <c r="F29" i="27"/>
  <c r="G29" i="27"/>
  <c r="H29" i="27"/>
  <c r="I29" i="27"/>
  <c r="J29" i="27"/>
  <c r="K29" i="27"/>
  <c r="C31" i="27"/>
  <c r="D31" i="27"/>
  <c r="E31" i="27"/>
  <c r="F31" i="27"/>
  <c r="G31" i="27"/>
  <c r="H31" i="27"/>
  <c r="I31" i="27"/>
  <c r="J31" i="27"/>
  <c r="K31" i="27"/>
  <c r="C33" i="27"/>
  <c r="D33" i="27"/>
  <c r="E33" i="27"/>
  <c r="F33" i="27"/>
  <c r="G33" i="27"/>
  <c r="H33" i="27"/>
  <c r="I33" i="27"/>
  <c r="J33" i="27"/>
  <c r="K33" i="27"/>
  <c r="C35" i="27"/>
  <c r="D35" i="27"/>
  <c r="E35" i="27"/>
  <c r="F35" i="27"/>
  <c r="G35" i="27"/>
  <c r="H35" i="27"/>
  <c r="I35" i="27"/>
  <c r="J35" i="27"/>
  <c r="K35" i="27"/>
  <c r="D37" i="27"/>
  <c r="E37" i="27"/>
  <c r="F37" i="27"/>
  <c r="G37" i="27"/>
  <c r="H37" i="27"/>
  <c r="I37" i="27"/>
  <c r="J37" i="27"/>
  <c r="K37" i="27"/>
  <c r="C39" i="27"/>
  <c r="D39" i="27"/>
  <c r="E39" i="27"/>
  <c r="F39" i="27"/>
  <c r="G39" i="27"/>
  <c r="H39" i="27"/>
  <c r="I39" i="27"/>
  <c r="J39" i="27"/>
  <c r="K39" i="27"/>
  <c r="C43" i="27"/>
  <c r="D43" i="27"/>
  <c r="E43" i="27"/>
  <c r="F43" i="27"/>
  <c r="G43" i="27"/>
  <c r="H43" i="27"/>
  <c r="I43" i="27"/>
  <c r="J43" i="27"/>
  <c r="K43" i="27"/>
  <c r="C45" i="27"/>
  <c r="D45" i="27"/>
  <c r="E45" i="27"/>
  <c r="F45" i="27"/>
  <c r="G45" i="27"/>
  <c r="H45" i="27"/>
  <c r="I45" i="27"/>
  <c r="J45" i="27"/>
  <c r="K45" i="27"/>
  <c r="D49" i="27"/>
  <c r="E49" i="27"/>
  <c r="F49" i="27"/>
  <c r="G49" i="27"/>
  <c r="H49" i="27"/>
  <c r="I49" i="27"/>
  <c r="J49" i="27"/>
  <c r="K49" i="27"/>
  <c r="C51" i="27"/>
  <c r="D51" i="27"/>
  <c r="E51" i="27"/>
  <c r="F51" i="27"/>
  <c r="G51" i="27"/>
  <c r="H51" i="27"/>
  <c r="I51" i="27"/>
  <c r="J51" i="27"/>
  <c r="K51" i="27"/>
  <c r="C53" i="27"/>
  <c r="D53" i="27"/>
  <c r="E53" i="27"/>
  <c r="F53" i="27"/>
  <c r="G53" i="27"/>
  <c r="H53" i="27"/>
  <c r="I53" i="27"/>
  <c r="J53" i="27"/>
  <c r="K53" i="27"/>
  <c r="C55" i="27"/>
  <c r="D55" i="27"/>
  <c r="E55" i="27"/>
  <c r="F55" i="27"/>
  <c r="G55" i="27"/>
  <c r="H55" i="27"/>
  <c r="I55" i="27"/>
  <c r="J55" i="27"/>
  <c r="K55" i="27"/>
  <c r="C57" i="27"/>
  <c r="D57" i="27"/>
  <c r="E57" i="27"/>
  <c r="F57" i="27"/>
  <c r="G57" i="27"/>
  <c r="H57" i="27"/>
  <c r="I57" i="27"/>
  <c r="J57" i="27"/>
  <c r="K57" i="27"/>
  <c r="C59" i="27"/>
  <c r="D59" i="27"/>
  <c r="E59" i="27"/>
  <c r="F59" i="27"/>
  <c r="G59" i="27"/>
  <c r="H59" i="27"/>
  <c r="I59" i="27"/>
  <c r="J59" i="27"/>
  <c r="K59" i="27"/>
  <c r="C61" i="27"/>
  <c r="D61" i="27"/>
  <c r="E61" i="27"/>
  <c r="F61" i="27"/>
  <c r="G61" i="27"/>
  <c r="H61" i="27"/>
  <c r="I61" i="27"/>
  <c r="J61" i="27"/>
  <c r="K61" i="27"/>
  <c r="C63" i="27"/>
  <c r="D63" i="27"/>
  <c r="E63" i="27"/>
  <c r="F63" i="27"/>
  <c r="G63" i="27"/>
  <c r="H63" i="27"/>
  <c r="I63" i="27"/>
  <c r="J63" i="27"/>
  <c r="K63" i="27"/>
  <c r="C65" i="27"/>
  <c r="D65" i="27"/>
  <c r="E65" i="27"/>
  <c r="F65" i="27"/>
  <c r="G65" i="27"/>
  <c r="H65" i="27"/>
  <c r="I65" i="27"/>
  <c r="J65" i="27"/>
  <c r="K65" i="27"/>
  <c r="C71" i="27"/>
  <c r="D71" i="27"/>
  <c r="E71" i="27"/>
  <c r="F71" i="27"/>
  <c r="G71" i="27"/>
  <c r="H71" i="27"/>
  <c r="I71" i="27"/>
  <c r="J71" i="27"/>
  <c r="K71" i="27"/>
  <c r="C73" i="27"/>
  <c r="D73" i="27"/>
  <c r="E73" i="27"/>
  <c r="F73" i="27"/>
  <c r="G73" i="27"/>
  <c r="H73" i="27"/>
  <c r="I73" i="27"/>
  <c r="J73" i="27"/>
  <c r="K73" i="27"/>
  <c r="C75" i="27"/>
  <c r="D75" i="27"/>
  <c r="E75" i="27"/>
  <c r="F75" i="27"/>
  <c r="G75" i="27"/>
  <c r="H75" i="27"/>
  <c r="I75" i="27"/>
  <c r="J75" i="27"/>
  <c r="K75" i="27"/>
  <c r="C77" i="27"/>
  <c r="D77" i="27"/>
  <c r="E77" i="27"/>
  <c r="F77" i="27"/>
  <c r="G77" i="27"/>
  <c r="H77" i="27"/>
  <c r="I77" i="27"/>
  <c r="J77" i="27"/>
  <c r="K77" i="27"/>
  <c r="C79" i="27"/>
  <c r="D79" i="27"/>
  <c r="E79" i="27"/>
  <c r="F79" i="27"/>
  <c r="G79" i="27"/>
  <c r="H79" i="27"/>
  <c r="I79" i="27"/>
  <c r="J79" i="27"/>
  <c r="K79" i="27"/>
  <c r="C81" i="27"/>
  <c r="D81" i="27"/>
  <c r="E81" i="27"/>
  <c r="F81" i="27"/>
  <c r="G81" i="27"/>
  <c r="H81" i="27"/>
  <c r="I81" i="27"/>
  <c r="J81" i="27"/>
  <c r="K81" i="27"/>
  <c r="B81" i="27"/>
  <c r="B79" i="27"/>
  <c r="B77" i="27"/>
  <c r="B75" i="27"/>
  <c r="B73" i="27"/>
  <c r="B71" i="27"/>
  <c r="B65" i="27"/>
  <c r="B63" i="27"/>
  <c r="B61" i="27"/>
  <c r="B59" i="27"/>
  <c r="B55" i="27"/>
  <c r="B53" i="27"/>
  <c r="B49" i="27"/>
  <c r="B45" i="27"/>
  <c r="B43" i="27"/>
  <c r="B39" i="27"/>
  <c r="B35" i="27"/>
  <c r="B33" i="27"/>
  <c r="B25" i="27"/>
  <c r="C10" i="21" l="1"/>
  <c r="D10" i="21"/>
  <c r="E10" i="21"/>
  <c r="F10" i="21"/>
  <c r="G10" i="21"/>
  <c r="H10" i="21"/>
  <c r="I10" i="21"/>
  <c r="K10" i="21"/>
  <c r="L10" i="21"/>
  <c r="M10" i="21"/>
  <c r="B10" i="21"/>
  <c r="K86" i="23" l="1"/>
  <c r="K86" i="20"/>
  <c r="I86" i="23"/>
  <c r="I86" i="20"/>
  <c r="H86" i="20"/>
  <c r="H86" i="23"/>
  <c r="G86" i="23"/>
  <c r="G86" i="20"/>
  <c r="F86" i="20"/>
  <c r="F86" i="23"/>
  <c r="E86" i="23"/>
  <c r="E86" i="20"/>
  <c r="C46" i="14"/>
  <c r="D46" i="14"/>
  <c r="E46" i="14"/>
  <c r="F46" i="14"/>
  <c r="G46" i="14"/>
  <c r="H46" i="14"/>
  <c r="I46" i="14"/>
  <c r="J46" i="14"/>
  <c r="K46" i="14"/>
  <c r="M46" i="14"/>
  <c r="C50" i="14"/>
  <c r="D50" i="14"/>
  <c r="E50" i="14"/>
  <c r="F50" i="14"/>
  <c r="G50" i="14"/>
  <c r="H50" i="14"/>
  <c r="I50" i="14"/>
  <c r="J50" i="14"/>
  <c r="K50" i="14"/>
  <c r="C52" i="14"/>
  <c r="D52" i="14"/>
  <c r="E52" i="14"/>
  <c r="F52" i="14"/>
  <c r="G52" i="14"/>
  <c r="H52" i="14"/>
  <c r="I52" i="14"/>
  <c r="J52" i="14"/>
  <c r="K52" i="14"/>
  <c r="C54" i="14"/>
  <c r="D54" i="14"/>
  <c r="E54" i="14"/>
  <c r="F54" i="14"/>
  <c r="G54" i="14"/>
  <c r="H54" i="14"/>
  <c r="I54" i="14"/>
  <c r="J54" i="14"/>
  <c r="K54" i="14"/>
  <c r="M54" i="14"/>
  <c r="C56" i="14"/>
  <c r="D56" i="14"/>
  <c r="E56" i="14"/>
  <c r="F56" i="14"/>
  <c r="G56" i="14"/>
  <c r="H56" i="14"/>
  <c r="I56" i="14"/>
  <c r="J56" i="14"/>
  <c r="K56" i="14"/>
  <c r="M56" i="14"/>
  <c r="C58" i="14"/>
  <c r="D58" i="14"/>
  <c r="E58" i="14"/>
  <c r="F58" i="14"/>
  <c r="G58" i="14"/>
  <c r="H58" i="14"/>
  <c r="I58" i="14"/>
  <c r="J58" i="14"/>
  <c r="K58" i="14"/>
  <c r="C60" i="14"/>
  <c r="D60" i="14"/>
  <c r="E60" i="14"/>
  <c r="F60" i="14"/>
  <c r="G60" i="14"/>
  <c r="H60" i="14"/>
  <c r="I60" i="14"/>
  <c r="J60" i="14"/>
  <c r="K60" i="14"/>
  <c r="L60" i="14"/>
  <c r="M60" i="14"/>
  <c r="C62" i="14"/>
  <c r="D62" i="14"/>
  <c r="E62" i="14"/>
  <c r="F62" i="14"/>
  <c r="G62" i="14"/>
  <c r="H62" i="14"/>
  <c r="I62" i="14"/>
  <c r="J62" i="14"/>
  <c r="K62" i="14"/>
  <c r="C64" i="14"/>
  <c r="D64" i="14"/>
  <c r="E64" i="14"/>
  <c r="F64" i="14"/>
  <c r="G64" i="14"/>
  <c r="H64" i="14"/>
  <c r="I64" i="14"/>
  <c r="J64" i="14"/>
  <c r="K64" i="14"/>
  <c r="L64" i="14"/>
  <c r="C66" i="14"/>
  <c r="D66" i="14"/>
  <c r="E66" i="14"/>
  <c r="F66" i="14"/>
  <c r="G66" i="14"/>
  <c r="H66" i="14"/>
  <c r="I66" i="14"/>
  <c r="J66" i="14"/>
  <c r="K66" i="14"/>
  <c r="C68" i="14"/>
  <c r="D68" i="14"/>
  <c r="E68" i="14"/>
  <c r="F68" i="14"/>
  <c r="G68" i="14"/>
  <c r="H68" i="14"/>
  <c r="I68" i="14"/>
  <c r="J68" i="14"/>
  <c r="K68" i="14"/>
  <c r="C70" i="14"/>
  <c r="D70" i="14"/>
  <c r="E70" i="14"/>
  <c r="F70" i="14"/>
  <c r="G70" i="14"/>
  <c r="H70" i="14"/>
  <c r="I70" i="14"/>
  <c r="J70" i="14"/>
  <c r="K70" i="14"/>
  <c r="C72" i="14"/>
  <c r="D72" i="14"/>
  <c r="E72" i="14"/>
  <c r="F72" i="14"/>
  <c r="G72" i="14"/>
  <c r="H72" i="14"/>
  <c r="I72" i="14"/>
  <c r="J72" i="14"/>
  <c r="K72" i="14"/>
  <c r="L72" i="14"/>
  <c r="M72" i="14"/>
  <c r="B68" i="14"/>
  <c r="B66" i="14"/>
  <c r="B64" i="14"/>
  <c r="B60" i="14"/>
  <c r="B58" i="14"/>
  <c r="B72" i="14"/>
  <c r="B70" i="14"/>
  <c r="B62" i="14"/>
  <c r="B56" i="14"/>
  <c r="B54" i="14"/>
  <c r="B52" i="14"/>
  <c r="B50" i="14"/>
  <c r="B46" i="14"/>
  <c r="B72" i="10"/>
  <c r="L72" i="10"/>
  <c r="K72" i="10"/>
  <c r="J72" i="10"/>
  <c r="I72" i="10"/>
  <c r="H72" i="10"/>
  <c r="G72" i="10"/>
  <c r="F72" i="10"/>
  <c r="E72" i="10"/>
  <c r="D72" i="10"/>
  <c r="C72" i="10"/>
  <c r="K70" i="10"/>
  <c r="J70" i="10"/>
  <c r="I70" i="10"/>
  <c r="H70" i="10"/>
  <c r="G70" i="10"/>
  <c r="F70" i="10"/>
  <c r="E70" i="10"/>
  <c r="D70" i="10"/>
  <c r="C70" i="10"/>
  <c r="B70" i="10"/>
  <c r="L68" i="10"/>
  <c r="K68" i="10"/>
  <c r="J68" i="10"/>
  <c r="I68" i="10"/>
  <c r="H68" i="10"/>
  <c r="G68" i="10"/>
  <c r="F68" i="10"/>
  <c r="E68" i="10"/>
  <c r="D68" i="10"/>
  <c r="C68" i="10"/>
  <c r="B68" i="10"/>
  <c r="L66" i="10"/>
  <c r="K66" i="10"/>
  <c r="J66" i="10"/>
  <c r="I66" i="10"/>
  <c r="H66" i="10"/>
  <c r="G66" i="10"/>
  <c r="F66" i="10"/>
  <c r="E66" i="10"/>
  <c r="D66" i="10"/>
  <c r="C66" i="10"/>
  <c r="B66" i="10"/>
  <c r="M64" i="10"/>
  <c r="L64" i="10"/>
  <c r="K64" i="10"/>
  <c r="J64" i="10"/>
  <c r="I64" i="10"/>
  <c r="H64" i="10"/>
  <c r="G64" i="10"/>
  <c r="F64" i="10"/>
  <c r="E64" i="10"/>
  <c r="D64" i="10"/>
  <c r="C64" i="10"/>
  <c r="B64" i="10"/>
  <c r="L62" i="10"/>
  <c r="K62" i="10"/>
  <c r="J62" i="10"/>
  <c r="I62" i="10"/>
  <c r="H62" i="10"/>
  <c r="G62" i="10"/>
  <c r="F62" i="10"/>
  <c r="E62" i="10"/>
  <c r="D62" i="10"/>
  <c r="C62" i="10"/>
  <c r="B62" i="10"/>
  <c r="M60" i="10"/>
  <c r="K60" i="10"/>
  <c r="J60" i="10"/>
  <c r="I60" i="10"/>
  <c r="H60" i="10"/>
  <c r="G60" i="10"/>
  <c r="F60" i="10"/>
  <c r="E60" i="10"/>
  <c r="D60" i="10"/>
  <c r="C60" i="10"/>
  <c r="B60" i="10"/>
  <c r="L58" i="10"/>
  <c r="K58" i="10"/>
  <c r="J58" i="10"/>
  <c r="I58" i="10"/>
  <c r="H58" i="10"/>
  <c r="G58" i="10"/>
  <c r="F58" i="10"/>
  <c r="E58" i="10"/>
  <c r="D58" i="10"/>
  <c r="C58" i="10"/>
  <c r="B58" i="10"/>
  <c r="K56" i="10"/>
  <c r="J56" i="10"/>
  <c r="I56" i="10"/>
  <c r="H56" i="10"/>
  <c r="G56" i="10"/>
  <c r="F56" i="10"/>
  <c r="E56" i="10"/>
  <c r="D56" i="10"/>
  <c r="C56" i="10"/>
  <c r="B56" i="10"/>
  <c r="K54" i="10"/>
  <c r="J54" i="10"/>
  <c r="I54" i="10"/>
  <c r="H54" i="10"/>
  <c r="G54" i="10"/>
  <c r="F54" i="10"/>
  <c r="E54" i="10"/>
  <c r="D54" i="10"/>
  <c r="C54" i="10"/>
  <c r="B54" i="10"/>
  <c r="K52" i="10"/>
  <c r="J52" i="10"/>
  <c r="I52" i="10"/>
  <c r="H52" i="10"/>
  <c r="G52" i="10"/>
  <c r="F52" i="10"/>
  <c r="E52" i="10"/>
  <c r="D52" i="10"/>
  <c r="C52" i="10"/>
  <c r="B52" i="10"/>
  <c r="K50" i="10"/>
  <c r="J50" i="10"/>
  <c r="I50" i="10"/>
  <c r="H50" i="10"/>
  <c r="G50" i="10"/>
  <c r="F50" i="10"/>
  <c r="E50" i="10"/>
  <c r="D50" i="10"/>
  <c r="C50" i="10"/>
  <c r="B50" i="10"/>
  <c r="K46" i="10"/>
  <c r="J46" i="10"/>
  <c r="I46" i="10"/>
  <c r="H46" i="10"/>
  <c r="G46" i="10"/>
  <c r="F46" i="10"/>
  <c r="E46" i="10"/>
  <c r="D46" i="10"/>
  <c r="C46" i="10"/>
  <c r="B46" i="10"/>
  <c r="K44" i="10"/>
  <c r="J44" i="10"/>
  <c r="I44" i="10"/>
  <c r="H44" i="10"/>
  <c r="G44" i="10"/>
  <c r="F44" i="10"/>
  <c r="E44" i="10"/>
  <c r="D44" i="10"/>
  <c r="C44" i="10"/>
  <c r="B44" i="10"/>
  <c r="K42" i="10"/>
  <c r="J42" i="10"/>
  <c r="I42" i="10"/>
  <c r="H42" i="10"/>
  <c r="G42" i="10"/>
  <c r="F42" i="10"/>
  <c r="E42" i="10"/>
  <c r="D42" i="10"/>
  <c r="C42" i="10"/>
  <c r="K40" i="10"/>
  <c r="J40" i="10"/>
  <c r="I40" i="10"/>
  <c r="H40" i="10"/>
  <c r="G40" i="10"/>
  <c r="F40" i="10"/>
  <c r="E40" i="10"/>
  <c r="D40" i="10"/>
  <c r="C40" i="10"/>
  <c r="B40" i="10"/>
  <c r="K36" i="10"/>
  <c r="J36" i="10"/>
  <c r="I36" i="10"/>
  <c r="H36" i="10"/>
  <c r="G36" i="10"/>
  <c r="F36" i="10"/>
  <c r="E36" i="10"/>
  <c r="D36" i="10"/>
  <c r="C36" i="10"/>
  <c r="B36" i="10"/>
  <c r="K34" i="10"/>
  <c r="J34" i="10"/>
  <c r="I34" i="10"/>
  <c r="H34" i="10"/>
  <c r="G34" i="10"/>
  <c r="F34" i="10"/>
  <c r="E34" i="10"/>
  <c r="D34" i="10"/>
  <c r="C34" i="10"/>
  <c r="B34" i="10"/>
  <c r="K30" i="10"/>
  <c r="J30" i="10"/>
  <c r="I30" i="10"/>
  <c r="H30" i="10"/>
  <c r="G30" i="10"/>
  <c r="F30" i="10"/>
  <c r="E30" i="10"/>
  <c r="D30" i="10"/>
  <c r="C30" i="10"/>
  <c r="B30" i="10"/>
  <c r="K28" i="10"/>
  <c r="J28" i="10"/>
  <c r="I28" i="10"/>
  <c r="H28" i="10"/>
  <c r="G28" i="10"/>
  <c r="F28" i="10"/>
  <c r="E28" i="10"/>
  <c r="D28" i="10"/>
  <c r="K26" i="10"/>
  <c r="J26" i="10"/>
  <c r="I26" i="10"/>
  <c r="H26" i="10"/>
  <c r="G26" i="10"/>
  <c r="F26" i="10"/>
  <c r="E26" i="10"/>
  <c r="D26" i="10"/>
  <c r="C26" i="10"/>
  <c r="B26" i="10"/>
  <c r="K24" i="10"/>
  <c r="J24" i="10"/>
  <c r="I24" i="10"/>
  <c r="H24" i="10"/>
  <c r="G24" i="10"/>
  <c r="F24" i="10"/>
  <c r="E24" i="10"/>
  <c r="D24" i="10"/>
  <c r="C24" i="10"/>
  <c r="B24" i="10"/>
  <c r="K22" i="10"/>
  <c r="J22" i="10"/>
  <c r="I22" i="10"/>
  <c r="H22" i="10"/>
  <c r="G22" i="10"/>
  <c r="F22" i="10"/>
  <c r="E22" i="10"/>
  <c r="D22" i="10"/>
  <c r="C22" i="10"/>
  <c r="K20" i="10"/>
  <c r="J20" i="10"/>
  <c r="I20" i="10"/>
  <c r="H20" i="10"/>
  <c r="G20" i="10"/>
  <c r="F20" i="10"/>
  <c r="E20" i="10"/>
  <c r="D20" i="10"/>
  <c r="C20" i="10"/>
  <c r="K16" i="10"/>
  <c r="J16" i="10"/>
  <c r="I16" i="10"/>
  <c r="H16" i="10"/>
  <c r="G16" i="10"/>
  <c r="F16" i="10"/>
  <c r="E16" i="10"/>
  <c r="D16" i="10"/>
  <c r="C16" i="10"/>
  <c r="B16" i="10"/>
  <c r="K14" i="10"/>
  <c r="J14" i="10"/>
  <c r="I14" i="10"/>
  <c r="H14" i="10"/>
  <c r="G14" i="10"/>
  <c r="F14" i="10"/>
  <c r="E14" i="10"/>
  <c r="D14" i="10"/>
  <c r="C14" i="10"/>
  <c r="C50" i="5"/>
  <c r="D50" i="5"/>
  <c r="E50" i="5"/>
  <c r="F50" i="5"/>
  <c r="G50" i="5"/>
  <c r="H50" i="5"/>
  <c r="I50" i="5"/>
  <c r="J50" i="5"/>
  <c r="K50" i="5"/>
  <c r="C52" i="5"/>
  <c r="D52" i="5"/>
  <c r="E52" i="5"/>
  <c r="F52" i="5"/>
  <c r="G52" i="5"/>
  <c r="H52" i="5"/>
  <c r="I52" i="5"/>
  <c r="J52" i="5"/>
  <c r="K52" i="5"/>
  <c r="C54" i="5"/>
  <c r="D54" i="5"/>
  <c r="E54" i="5"/>
  <c r="F54" i="5"/>
  <c r="G54" i="5"/>
  <c r="H54" i="5"/>
  <c r="I54" i="5"/>
  <c r="J54" i="5"/>
  <c r="K54" i="5"/>
  <c r="C56" i="5"/>
  <c r="D56" i="5"/>
  <c r="E56" i="5"/>
  <c r="F56" i="5"/>
  <c r="G56" i="5"/>
  <c r="H56" i="5"/>
  <c r="I56" i="5"/>
  <c r="J56" i="5"/>
  <c r="K56" i="5"/>
  <c r="C58" i="5"/>
  <c r="D58" i="5"/>
  <c r="E58" i="5"/>
  <c r="F58" i="5"/>
  <c r="G58" i="5"/>
  <c r="H58" i="5"/>
  <c r="I58" i="5"/>
  <c r="J58" i="5"/>
  <c r="K58" i="5"/>
  <c r="L58" i="5"/>
  <c r="C60" i="5"/>
  <c r="D60" i="5"/>
  <c r="E60" i="5"/>
  <c r="F60" i="5"/>
  <c r="G60" i="5"/>
  <c r="H60" i="5"/>
  <c r="I60" i="5"/>
  <c r="J60" i="5"/>
  <c r="K60" i="5"/>
  <c r="L60" i="5"/>
  <c r="M60" i="5"/>
  <c r="C62" i="5"/>
  <c r="D62" i="5"/>
  <c r="E62" i="5"/>
  <c r="F62" i="5"/>
  <c r="G62" i="5"/>
  <c r="H62" i="5"/>
  <c r="I62" i="5"/>
  <c r="J62" i="5"/>
  <c r="K62" i="5"/>
  <c r="L62" i="5"/>
  <c r="C64" i="5"/>
  <c r="D64" i="5"/>
  <c r="E64" i="5"/>
  <c r="F64" i="5"/>
  <c r="G64" i="5"/>
  <c r="H64" i="5"/>
  <c r="I64" i="5"/>
  <c r="J64" i="5"/>
  <c r="K64" i="5"/>
  <c r="L64" i="5"/>
  <c r="M64" i="5"/>
  <c r="C66" i="5"/>
  <c r="D66" i="5"/>
  <c r="E66" i="5"/>
  <c r="F66" i="5"/>
  <c r="G66" i="5"/>
  <c r="H66" i="5"/>
  <c r="I66" i="5"/>
  <c r="J66" i="5"/>
  <c r="K66" i="5"/>
  <c r="C68" i="5"/>
  <c r="D68" i="5"/>
  <c r="E68" i="5"/>
  <c r="F68" i="5"/>
  <c r="G68" i="5"/>
  <c r="H68" i="5"/>
  <c r="I68" i="5"/>
  <c r="J68" i="5"/>
  <c r="K68" i="5"/>
  <c r="L68" i="5"/>
  <c r="C70" i="5"/>
  <c r="D70" i="5"/>
  <c r="E70" i="5"/>
  <c r="F70" i="5"/>
  <c r="G70" i="5"/>
  <c r="H70" i="5"/>
  <c r="I70" i="5"/>
  <c r="J70" i="5"/>
  <c r="K70" i="5"/>
  <c r="L70" i="5"/>
  <c r="C72" i="5"/>
  <c r="D72" i="5"/>
  <c r="E72" i="5"/>
  <c r="F72" i="5"/>
  <c r="G72" i="5"/>
  <c r="H72" i="5"/>
  <c r="I72" i="5"/>
  <c r="J72" i="5"/>
  <c r="K72" i="5"/>
  <c r="L72" i="5"/>
  <c r="M72" i="5"/>
  <c r="B72" i="5"/>
  <c r="B70" i="5"/>
  <c r="B68" i="5"/>
  <c r="B66" i="5"/>
  <c r="B64" i="5"/>
  <c r="B62" i="5"/>
  <c r="B60" i="5"/>
  <c r="B58" i="5"/>
  <c r="B56" i="5"/>
  <c r="B54" i="5"/>
  <c r="B52" i="5"/>
  <c r="B50" i="5"/>
  <c r="C46" i="5"/>
  <c r="D46" i="5"/>
  <c r="E46" i="5"/>
  <c r="F46" i="5"/>
  <c r="G46" i="5"/>
  <c r="H46" i="5"/>
  <c r="I46" i="5"/>
  <c r="J46" i="5"/>
  <c r="K46" i="5"/>
  <c r="B46" i="5"/>
  <c r="C19" i="12"/>
  <c r="N160" i="12"/>
  <c r="N67" i="12" s="1"/>
  <c r="M160" i="12"/>
  <c r="L160" i="12"/>
  <c r="L67" i="12" s="1"/>
  <c r="K160" i="12"/>
  <c r="J160" i="12"/>
  <c r="J67" i="12" s="1"/>
  <c r="I160" i="12"/>
  <c r="H160" i="12"/>
  <c r="H67" i="12" s="1"/>
  <c r="G160" i="12"/>
  <c r="F160" i="12"/>
  <c r="F67" i="12" s="1"/>
  <c r="E160" i="12"/>
  <c r="D160" i="12"/>
  <c r="D67" i="12" s="1"/>
  <c r="C160" i="12"/>
  <c r="N156" i="12"/>
  <c r="N65" i="12" s="1"/>
  <c r="M156" i="12"/>
  <c r="L156" i="12"/>
  <c r="L65" i="12" s="1"/>
  <c r="K156" i="12"/>
  <c r="K65" i="12" s="1"/>
  <c r="J156" i="12"/>
  <c r="J65" i="12" s="1"/>
  <c r="I156" i="12"/>
  <c r="I65" i="12" s="1"/>
  <c r="H156" i="12"/>
  <c r="H65" i="12" s="1"/>
  <c r="G156" i="12"/>
  <c r="G65" i="12" s="1"/>
  <c r="F156" i="12"/>
  <c r="E156" i="12"/>
  <c r="D156" i="12"/>
  <c r="D65" i="12" s="1"/>
  <c r="C156" i="12"/>
  <c r="C65" i="12" s="1"/>
  <c r="L47" i="12"/>
  <c r="K47" i="12"/>
  <c r="H47" i="12"/>
  <c r="G47" i="12"/>
  <c r="D47" i="12"/>
  <c r="C47" i="12"/>
  <c r="K41" i="12"/>
  <c r="G41" i="12"/>
  <c r="C41" i="12"/>
  <c r="L37" i="12"/>
  <c r="K38" i="15" s="1"/>
  <c r="K37" i="12"/>
  <c r="J38" i="15" s="1"/>
  <c r="H37" i="12"/>
  <c r="G38" i="15" s="1"/>
  <c r="G37" i="12"/>
  <c r="F38" i="15" s="1"/>
  <c r="D37" i="12"/>
  <c r="C38" i="15" s="1"/>
  <c r="C37" i="12"/>
  <c r="B38" i="15" s="1"/>
  <c r="N31" i="12"/>
  <c r="M31" i="12"/>
  <c r="L31" i="12"/>
  <c r="K31" i="12"/>
  <c r="J31" i="12"/>
  <c r="I31" i="12"/>
  <c r="H31" i="12"/>
  <c r="G31" i="12"/>
  <c r="F31" i="12"/>
  <c r="E31" i="12"/>
  <c r="D31" i="12"/>
  <c r="C31" i="12"/>
  <c r="M27" i="12"/>
  <c r="L27" i="12"/>
  <c r="I27" i="12"/>
  <c r="H27" i="12"/>
  <c r="E27" i="12"/>
  <c r="D27" i="12"/>
  <c r="N99" i="12"/>
  <c r="M99" i="12"/>
  <c r="M21" i="12" s="1"/>
  <c r="L99" i="12"/>
  <c r="L21" i="12" s="1"/>
  <c r="K99" i="12"/>
  <c r="K21" i="12" s="1"/>
  <c r="J99" i="12"/>
  <c r="I99" i="12"/>
  <c r="I21" i="12" s="1"/>
  <c r="H99" i="12"/>
  <c r="H21" i="12" s="1"/>
  <c r="G99" i="12"/>
  <c r="G21" i="12" s="1"/>
  <c r="F99" i="12"/>
  <c r="E99" i="12"/>
  <c r="E21" i="12" s="1"/>
  <c r="D99" i="12"/>
  <c r="D21" i="12" s="1"/>
  <c r="C99" i="12"/>
  <c r="C21" i="12" s="1"/>
  <c r="N91" i="12"/>
  <c r="M91" i="12"/>
  <c r="M13" i="12" s="1"/>
  <c r="L91" i="12"/>
  <c r="L13" i="12" s="1"/>
  <c r="K91" i="12"/>
  <c r="K13" i="12" s="1"/>
  <c r="J91" i="12"/>
  <c r="J13" i="12" s="1"/>
  <c r="I91" i="12"/>
  <c r="I13" i="12" s="1"/>
  <c r="H91" i="12"/>
  <c r="H13" i="12" s="1"/>
  <c r="G91" i="12"/>
  <c r="G13" i="12" s="1"/>
  <c r="F91" i="12"/>
  <c r="E91" i="12"/>
  <c r="E13" i="12" s="1"/>
  <c r="D91" i="12"/>
  <c r="D13" i="12" s="1"/>
  <c r="C91" i="12"/>
  <c r="C13" i="12" s="1"/>
  <c r="N85" i="12"/>
  <c r="M85" i="12"/>
  <c r="M11" i="12" s="1"/>
  <c r="L85" i="12"/>
  <c r="K85" i="12"/>
  <c r="K11" i="12" s="1"/>
  <c r="J85" i="12"/>
  <c r="I85" i="12"/>
  <c r="I11" i="12" s="1"/>
  <c r="H85" i="12"/>
  <c r="H11" i="12" s="1"/>
  <c r="G85" i="12"/>
  <c r="G11" i="12" s="1"/>
  <c r="F85" i="12"/>
  <c r="E85" i="12"/>
  <c r="E11" i="12" s="1"/>
  <c r="D85" i="12"/>
  <c r="C85" i="12"/>
  <c r="C11" i="12" s="1"/>
  <c r="N77" i="12"/>
  <c r="M77" i="12"/>
  <c r="L77" i="12"/>
  <c r="K77" i="12"/>
  <c r="J77" i="12"/>
  <c r="I77" i="12"/>
  <c r="H77" i="12"/>
  <c r="G77" i="12"/>
  <c r="F77" i="12"/>
  <c r="E77" i="12"/>
  <c r="D77" i="12"/>
  <c r="C77" i="12"/>
  <c r="N71" i="12"/>
  <c r="M71" i="12"/>
  <c r="L71" i="12"/>
  <c r="K71" i="12"/>
  <c r="J71" i="12"/>
  <c r="I71" i="12"/>
  <c r="H71" i="12"/>
  <c r="G71" i="12"/>
  <c r="F71" i="12"/>
  <c r="E71" i="12"/>
  <c r="D71" i="12"/>
  <c r="C71" i="12"/>
  <c r="N69" i="12"/>
  <c r="M69" i="12"/>
  <c r="L69" i="12"/>
  <c r="K69" i="12"/>
  <c r="J69" i="12"/>
  <c r="I69" i="12"/>
  <c r="H69" i="12"/>
  <c r="G69" i="12"/>
  <c r="F69" i="12"/>
  <c r="E69" i="12"/>
  <c r="D69" i="12"/>
  <c r="C69" i="12"/>
  <c r="M67" i="12"/>
  <c r="K67" i="12"/>
  <c r="I67" i="12"/>
  <c r="G67" i="12"/>
  <c r="E67" i="12"/>
  <c r="C67" i="12"/>
  <c r="M65" i="12"/>
  <c r="F65" i="12"/>
  <c r="E65" i="12"/>
  <c r="N63" i="12"/>
  <c r="M63" i="12"/>
  <c r="L63" i="12"/>
  <c r="K63" i="12"/>
  <c r="J63" i="12"/>
  <c r="I63" i="12"/>
  <c r="H63" i="12"/>
  <c r="G63" i="12"/>
  <c r="F63" i="12"/>
  <c r="E63" i="12"/>
  <c r="D63" i="12"/>
  <c r="C63" i="12"/>
  <c r="N61" i="12"/>
  <c r="M61" i="12"/>
  <c r="L61" i="12"/>
  <c r="K61" i="12"/>
  <c r="J61" i="12"/>
  <c r="I61" i="12"/>
  <c r="H61" i="12"/>
  <c r="G61" i="12"/>
  <c r="F61" i="12"/>
  <c r="E61" i="12"/>
  <c r="D61" i="12"/>
  <c r="C61" i="12"/>
  <c r="N59" i="12"/>
  <c r="M59" i="12"/>
  <c r="L59" i="12"/>
  <c r="K59" i="12"/>
  <c r="J59" i="12"/>
  <c r="I59" i="12"/>
  <c r="H59" i="12"/>
  <c r="G59" i="12"/>
  <c r="F59" i="12"/>
  <c r="E59" i="12"/>
  <c r="D59" i="12"/>
  <c r="C59" i="12"/>
  <c r="N57" i="12"/>
  <c r="M57" i="12"/>
  <c r="L57" i="12"/>
  <c r="K57" i="12"/>
  <c r="J57" i="12"/>
  <c r="I57" i="12"/>
  <c r="H57" i="12"/>
  <c r="G57" i="12"/>
  <c r="F57" i="12"/>
  <c r="E57" i="12"/>
  <c r="D57" i="12"/>
  <c r="C57" i="12"/>
  <c r="N55" i="12"/>
  <c r="M55" i="12"/>
  <c r="L55" i="12"/>
  <c r="K55" i="12"/>
  <c r="J55" i="12"/>
  <c r="I55" i="12"/>
  <c r="H55" i="12"/>
  <c r="G55" i="12"/>
  <c r="F55" i="12"/>
  <c r="E55" i="12"/>
  <c r="D55" i="12"/>
  <c r="C55" i="12"/>
  <c r="N53" i="12"/>
  <c r="M53" i="12"/>
  <c r="L53" i="12"/>
  <c r="K53" i="12"/>
  <c r="J53" i="12"/>
  <c r="I53" i="12"/>
  <c r="H53" i="12"/>
  <c r="G53" i="12"/>
  <c r="F53" i="12"/>
  <c r="E53" i="12"/>
  <c r="D53" i="12"/>
  <c r="C53" i="12"/>
  <c r="N51" i="12"/>
  <c r="M51" i="12"/>
  <c r="L51" i="12"/>
  <c r="K51" i="12"/>
  <c r="J51" i="12"/>
  <c r="I51" i="12"/>
  <c r="H51" i="12"/>
  <c r="G51" i="12"/>
  <c r="F51" i="12"/>
  <c r="E51" i="12"/>
  <c r="D51" i="12"/>
  <c r="C51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N47" i="12"/>
  <c r="M47" i="12"/>
  <c r="J47" i="12"/>
  <c r="I47" i="12"/>
  <c r="F47" i="12"/>
  <c r="E47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N41" i="12"/>
  <c r="M41" i="12"/>
  <c r="L41" i="12"/>
  <c r="J41" i="12"/>
  <c r="I41" i="12"/>
  <c r="H41" i="12"/>
  <c r="F41" i="12"/>
  <c r="E41" i="12"/>
  <c r="D41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N37" i="12"/>
  <c r="M38" i="15" s="1"/>
  <c r="M37" i="12"/>
  <c r="L38" i="15" s="1"/>
  <c r="J37" i="12"/>
  <c r="I38" i="15" s="1"/>
  <c r="I37" i="12"/>
  <c r="H38" i="15" s="1"/>
  <c r="F37" i="12"/>
  <c r="E38" i="15" s="1"/>
  <c r="E37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N27" i="12"/>
  <c r="K27" i="12"/>
  <c r="J27" i="12"/>
  <c r="G27" i="12"/>
  <c r="F27" i="12"/>
  <c r="C27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N21" i="12"/>
  <c r="J21" i="12"/>
  <c r="F21" i="12"/>
  <c r="D19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N13" i="12"/>
  <c r="F13" i="12"/>
  <c r="N11" i="12"/>
  <c r="J11" i="12"/>
  <c r="F11" i="12"/>
  <c r="N178" i="7"/>
  <c r="M178" i="7"/>
  <c r="M18" i="7" s="1"/>
  <c r="L178" i="7"/>
  <c r="L18" i="7" s="1"/>
  <c r="K178" i="7"/>
  <c r="K18" i="7" s="1"/>
  <c r="J178" i="7"/>
  <c r="I178" i="7"/>
  <c r="I18" i="7" s="1"/>
  <c r="H178" i="7"/>
  <c r="H18" i="7" s="1"/>
  <c r="G178" i="7"/>
  <c r="G18" i="7" s="1"/>
  <c r="F178" i="7"/>
  <c r="F18" i="7" s="1"/>
  <c r="E178" i="7"/>
  <c r="E18" i="7" s="1"/>
  <c r="D178" i="7"/>
  <c r="D18" i="7" s="1"/>
  <c r="C178" i="7"/>
  <c r="C18" i="7" s="1"/>
  <c r="N159" i="7"/>
  <c r="M159" i="7"/>
  <c r="M66" i="7" s="1"/>
  <c r="L159" i="7"/>
  <c r="K159" i="7"/>
  <c r="J159" i="7"/>
  <c r="I159" i="7"/>
  <c r="H159" i="7"/>
  <c r="G159" i="7"/>
  <c r="F159" i="7"/>
  <c r="E159" i="7"/>
  <c r="D159" i="7"/>
  <c r="C159" i="7"/>
  <c r="N155" i="7"/>
  <c r="M155" i="7"/>
  <c r="M64" i="7" s="1"/>
  <c r="L155" i="7"/>
  <c r="L64" i="7" s="1"/>
  <c r="K155" i="7"/>
  <c r="K64" i="7" s="1"/>
  <c r="J155" i="7"/>
  <c r="I155" i="7"/>
  <c r="I64" i="7" s="1"/>
  <c r="H155" i="7"/>
  <c r="H64" i="7" s="1"/>
  <c r="G155" i="7"/>
  <c r="G64" i="7" s="1"/>
  <c r="F155" i="7"/>
  <c r="E155" i="7"/>
  <c r="E64" i="7" s="1"/>
  <c r="D155" i="7"/>
  <c r="C155" i="7"/>
  <c r="C64" i="7" s="1"/>
  <c r="N135" i="7"/>
  <c r="N46" i="7" s="1"/>
  <c r="M135" i="7"/>
  <c r="M46" i="7" s="1"/>
  <c r="L135" i="7"/>
  <c r="L46" i="7" s="1"/>
  <c r="K135" i="7"/>
  <c r="K46" i="7" s="1"/>
  <c r="J135" i="7"/>
  <c r="J46" i="7" s="1"/>
  <c r="I135" i="7"/>
  <c r="I46" i="7" s="1"/>
  <c r="H135" i="7"/>
  <c r="G135" i="7"/>
  <c r="G46" i="7" s="1"/>
  <c r="F135" i="7"/>
  <c r="F46" i="7" s="1"/>
  <c r="E135" i="7"/>
  <c r="E46" i="7" s="1"/>
  <c r="D135" i="7"/>
  <c r="D46" i="7" s="1"/>
  <c r="C135" i="7"/>
  <c r="C46" i="7" s="1"/>
  <c r="N127" i="7"/>
  <c r="M127" i="7"/>
  <c r="M40" i="7" s="1"/>
  <c r="L127" i="7"/>
  <c r="K127" i="7"/>
  <c r="J127" i="7"/>
  <c r="I127" i="7"/>
  <c r="I40" i="7" s="1"/>
  <c r="H127" i="7"/>
  <c r="G127" i="7"/>
  <c r="G40" i="7" s="1"/>
  <c r="F127" i="7"/>
  <c r="E127" i="7"/>
  <c r="E40" i="7" s="1"/>
  <c r="D127" i="7"/>
  <c r="C127" i="7"/>
  <c r="C40" i="7" s="1"/>
  <c r="N121" i="7"/>
  <c r="M121" i="7"/>
  <c r="M36" i="7" s="1"/>
  <c r="L121" i="7"/>
  <c r="L36" i="7" s="1"/>
  <c r="K121" i="7"/>
  <c r="K36" i="7" s="1"/>
  <c r="J121" i="7"/>
  <c r="J36" i="7" s="1"/>
  <c r="I121" i="7"/>
  <c r="I36" i="7" s="1"/>
  <c r="H121" i="7"/>
  <c r="G121" i="7"/>
  <c r="F121" i="7"/>
  <c r="F36" i="7" s="1"/>
  <c r="E121" i="7"/>
  <c r="E36" i="7" s="1"/>
  <c r="D121" i="7"/>
  <c r="D36" i="7" s="1"/>
  <c r="C121" i="7"/>
  <c r="C36" i="7" s="1"/>
  <c r="N104" i="7"/>
  <c r="M104" i="7"/>
  <c r="M26" i="7" s="1"/>
  <c r="L104" i="7"/>
  <c r="L26" i="7" s="1"/>
  <c r="K104" i="7"/>
  <c r="K26" i="7" s="1"/>
  <c r="J104" i="7"/>
  <c r="I104" i="7"/>
  <c r="H104" i="7"/>
  <c r="H26" i="7" s="1"/>
  <c r="G104" i="7"/>
  <c r="G26" i="7" s="1"/>
  <c r="F104" i="7"/>
  <c r="E104" i="7"/>
  <c r="D104" i="7"/>
  <c r="D26" i="7" s="1"/>
  <c r="C104" i="7"/>
  <c r="C26" i="7" s="1"/>
  <c r="N98" i="7"/>
  <c r="M98" i="7"/>
  <c r="M20" i="7" s="1"/>
  <c r="L98" i="7"/>
  <c r="K98" i="7"/>
  <c r="K20" i="7" s="1"/>
  <c r="J98" i="7"/>
  <c r="J20" i="7" s="1"/>
  <c r="I98" i="7"/>
  <c r="I20" i="7" s="1"/>
  <c r="H98" i="7"/>
  <c r="H20" i="7" s="1"/>
  <c r="G98" i="7"/>
  <c r="G20" i="7" s="1"/>
  <c r="F98" i="7"/>
  <c r="F20" i="7" s="1"/>
  <c r="E98" i="7"/>
  <c r="E20" i="7" s="1"/>
  <c r="D98" i="7"/>
  <c r="C98" i="7"/>
  <c r="C20" i="7" s="1"/>
  <c r="N90" i="7"/>
  <c r="M90" i="7"/>
  <c r="M12" i="7" s="1"/>
  <c r="L90" i="7"/>
  <c r="L12" i="7" s="1"/>
  <c r="K90" i="7"/>
  <c r="K12" i="7" s="1"/>
  <c r="J90" i="7"/>
  <c r="J12" i="7" s="1"/>
  <c r="I90" i="7"/>
  <c r="I12" i="7" s="1"/>
  <c r="H90" i="7"/>
  <c r="G90" i="7"/>
  <c r="G12" i="7" s="1"/>
  <c r="F90" i="7"/>
  <c r="F12" i="7" s="1"/>
  <c r="E90" i="7"/>
  <c r="E12" i="7" s="1"/>
  <c r="D90" i="7"/>
  <c r="D12" i="7" s="1"/>
  <c r="C90" i="7"/>
  <c r="C12" i="7" s="1"/>
  <c r="N84" i="7"/>
  <c r="M84" i="7"/>
  <c r="L84" i="7"/>
  <c r="K84" i="7"/>
  <c r="K10" i="7" s="1"/>
  <c r="J84" i="7"/>
  <c r="I84" i="7"/>
  <c r="H84" i="7"/>
  <c r="G84" i="7"/>
  <c r="G10" i="7" s="1"/>
  <c r="F84" i="7"/>
  <c r="F10" i="7" s="1"/>
  <c r="E84" i="7"/>
  <c r="D84" i="7"/>
  <c r="C84" i="7"/>
  <c r="C10" i="7" s="1"/>
  <c r="N76" i="7"/>
  <c r="N113" i="7" s="1"/>
  <c r="M76" i="7"/>
  <c r="M113" i="7" s="1"/>
  <c r="M30" i="7" s="1"/>
  <c r="L76" i="7"/>
  <c r="L113" i="7" s="1"/>
  <c r="L30" i="7" s="1"/>
  <c r="K76" i="7"/>
  <c r="K113" i="7" s="1"/>
  <c r="K30" i="7" s="1"/>
  <c r="J76" i="7"/>
  <c r="J113" i="7" s="1"/>
  <c r="J30" i="7" s="1"/>
  <c r="I76" i="7"/>
  <c r="I113" i="7" s="1"/>
  <c r="I30" i="7" s="1"/>
  <c r="H76" i="7"/>
  <c r="H113" i="7" s="1"/>
  <c r="H30" i="7" s="1"/>
  <c r="G76" i="7"/>
  <c r="G113" i="7" s="1"/>
  <c r="G30" i="7" s="1"/>
  <c r="F76" i="7"/>
  <c r="F113" i="7" s="1"/>
  <c r="F30" i="7" s="1"/>
  <c r="E76" i="7"/>
  <c r="E113" i="7" s="1"/>
  <c r="E30" i="7" s="1"/>
  <c r="D76" i="7"/>
  <c r="D113" i="7" s="1"/>
  <c r="D30" i="7" s="1"/>
  <c r="C76" i="7"/>
  <c r="C113" i="7" s="1"/>
  <c r="C30" i="7" s="1"/>
  <c r="N70" i="7"/>
  <c r="M70" i="7"/>
  <c r="L70" i="7"/>
  <c r="K70" i="7"/>
  <c r="J70" i="7"/>
  <c r="I70" i="7"/>
  <c r="H70" i="7"/>
  <c r="G70" i="7"/>
  <c r="F70" i="7"/>
  <c r="E70" i="7"/>
  <c r="D70" i="7"/>
  <c r="C70" i="7"/>
  <c r="N68" i="7"/>
  <c r="M68" i="7"/>
  <c r="L68" i="7"/>
  <c r="K68" i="7"/>
  <c r="J68" i="7"/>
  <c r="I68" i="7"/>
  <c r="H68" i="7"/>
  <c r="G68" i="7"/>
  <c r="F68" i="7"/>
  <c r="E68" i="7"/>
  <c r="D68" i="7"/>
  <c r="C68" i="7"/>
  <c r="N66" i="7"/>
  <c r="L66" i="7"/>
  <c r="K66" i="7"/>
  <c r="J66" i="7"/>
  <c r="I66" i="7"/>
  <c r="H66" i="7"/>
  <c r="G66" i="7"/>
  <c r="F66" i="7"/>
  <c r="E66" i="7"/>
  <c r="D66" i="7"/>
  <c r="C66" i="7"/>
  <c r="N64" i="7"/>
  <c r="J64" i="7"/>
  <c r="F64" i="7"/>
  <c r="D64" i="7"/>
  <c r="N62" i="7"/>
  <c r="M62" i="7"/>
  <c r="L62" i="7"/>
  <c r="K62" i="7"/>
  <c r="J62" i="7"/>
  <c r="I62" i="7"/>
  <c r="H62" i="7"/>
  <c r="G62" i="7"/>
  <c r="F62" i="7"/>
  <c r="D62" i="7"/>
  <c r="C62" i="7"/>
  <c r="N60" i="7"/>
  <c r="M60" i="7"/>
  <c r="L60" i="7"/>
  <c r="K60" i="7"/>
  <c r="J60" i="7"/>
  <c r="I60" i="7"/>
  <c r="H60" i="7"/>
  <c r="G60" i="7"/>
  <c r="F60" i="7"/>
  <c r="E60" i="7"/>
  <c r="D60" i="7"/>
  <c r="C60" i="7"/>
  <c r="N58" i="7"/>
  <c r="M58" i="7"/>
  <c r="L58" i="7"/>
  <c r="K58" i="7"/>
  <c r="J58" i="7"/>
  <c r="I58" i="7"/>
  <c r="H58" i="7"/>
  <c r="G58" i="7"/>
  <c r="F58" i="7"/>
  <c r="E58" i="7"/>
  <c r="D58" i="7"/>
  <c r="C58" i="7"/>
  <c r="N56" i="7"/>
  <c r="M56" i="7"/>
  <c r="L56" i="7"/>
  <c r="K56" i="7"/>
  <c r="J56" i="7"/>
  <c r="I56" i="7"/>
  <c r="H56" i="7"/>
  <c r="G56" i="7"/>
  <c r="F56" i="7"/>
  <c r="E56" i="7"/>
  <c r="D56" i="7"/>
  <c r="C56" i="7"/>
  <c r="N54" i="7"/>
  <c r="M54" i="7"/>
  <c r="L54" i="7"/>
  <c r="K54" i="7"/>
  <c r="J54" i="7"/>
  <c r="I54" i="7"/>
  <c r="H54" i="7"/>
  <c r="G54" i="7"/>
  <c r="F54" i="7"/>
  <c r="E54" i="7"/>
  <c r="D54" i="7"/>
  <c r="C54" i="7"/>
  <c r="N52" i="7"/>
  <c r="M52" i="7"/>
  <c r="L52" i="7"/>
  <c r="K52" i="7"/>
  <c r="J52" i="7"/>
  <c r="I52" i="7"/>
  <c r="H52" i="7"/>
  <c r="G52" i="7"/>
  <c r="F52" i="7"/>
  <c r="E52" i="7"/>
  <c r="D52" i="7"/>
  <c r="C52" i="7"/>
  <c r="N50" i="7"/>
  <c r="M50" i="7"/>
  <c r="L50" i="7"/>
  <c r="K50" i="7"/>
  <c r="J50" i="7"/>
  <c r="I50" i="7"/>
  <c r="H50" i="7"/>
  <c r="G50" i="7"/>
  <c r="F50" i="7"/>
  <c r="E50" i="7"/>
  <c r="D50" i="7"/>
  <c r="C50" i="7"/>
  <c r="N48" i="7"/>
  <c r="M48" i="7"/>
  <c r="L48" i="7"/>
  <c r="K48" i="7"/>
  <c r="J48" i="7"/>
  <c r="I48" i="7"/>
  <c r="H48" i="7"/>
  <c r="G48" i="7"/>
  <c r="F48" i="7"/>
  <c r="E48" i="7"/>
  <c r="D48" i="7"/>
  <c r="C48" i="7"/>
  <c r="H46" i="7"/>
  <c r="N44" i="7"/>
  <c r="M44" i="7"/>
  <c r="L44" i="7"/>
  <c r="K44" i="7"/>
  <c r="J44" i="7"/>
  <c r="I44" i="7"/>
  <c r="H44" i="7"/>
  <c r="G44" i="7"/>
  <c r="F44" i="7"/>
  <c r="E44" i="7"/>
  <c r="D44" i="7"/>
  <c r="C44" i="7"/>
  <c r="N42" i="7"/>
  <c r="M42" i="7"/>
  <c r="L42" i="7"/>
  <c r="K42" i="7"/>
  <c r="J42" i="7"/>
  <c r="I42" i="7"/>
  <c r="H42" i="7"/>
  <c r="G42" i="7"/>
  <c r="F42" i="7"/>
  <c r="E42" i="7"/>
  <c r="D42" i="7"/>
  <c r="C42" i="7"/>
  <c r="N40" i="7"/>
  <c r="L40" i="7"/>
  <c r="K40" i="7"/>
  <c r="J40" i="7"/>
  <c r="H40" i="7"/>
  <c r="F40" i="7"/>
  <c r="D40" i="7"/>
  <c r="N38" i="7"/>
  <c r="M38" i="7"/>
  <c r="L38" i="7"/>
  <c r="K38" i="7"/>
  <c r="J38" i="7"/>
  <c r="I38" i="7"/>
  <c r="H38" i="7"/>
  <c r="G38" i="7"/>
  <c r="F38" i="7"/>
  <c r="E38" i="7"/>
  <c r="D38" i="7"/>
  <c r="C38" i="7"/>
  <c r="H36" i="7"/>
  <c r="G36" i="7"/>
  <c r="M34" i="7"/>
  <c r="L34" i="7"/>
  <c r="K34" i="7"/>
  <c r="J34" i="7"/>
  <c r="I34" i="7"/>
  <c r="H34" i="7"/>
  <c r="G34" i="7"/>
  <c r="F34" i="7"/>
  <c r="E34" i="7"/>
  <c r="D34" i="7"/>
  <c r="C34" i="7"/>
  <c r="M32" i="7"/>
  <c r="L32" i="7"/>
  <c r="K32" i="7"/>
  <c r="J32" i="7"/>
  <c r="I32" i="7"/>
  <c r="H32" i="7"/>
  <c r="G32" i="7"/>
  <c r="F32" i="7"/>
  <c r="E32" i="7"/>
  <c r="D32" i="7"/>
  <c r="C32" i="7"/>
  <c r="M28" i="7"/>
  <c r="L28" i="7"/>
  <c r="K28" i="7"/>
  <c r="J28" i="7"/>
  <c r="I28" i="7"/>
  <c r="H28" i="7"/>
  <c r="G28" i="7"/>
  <c r="F28" i="7"/>
  <c r="E28" i="7"/>
  <c r="D28" i="7"/>
  <c r="C28" i="7"/>
  <c r="J26" i="7"/>
  <c r="I26" i="7"/>
  <c r="F26" i="7"/>
  <c r="E26" i="7"/>
  <c r="M24" i="7"/>
  <c r="L24" i="7"/>
  <c r="K24" i="7"/>
  <c r="J24" i="7"/>
  <c r="I24" i="7"/>
  <c r="H24" i="7"/>
  <c r="G24" i="7"/>
  <c r="F24" i="7"/>
  <c r="E24" i="7"/>
  <c r="D24" i="7"/>
  <c r="C24" i="7"/>
  <c r="M22" i="7"/>
  <c r="L22" i="7"/>
  <c r="K22" i="7"/>
  <c r="J22" i="7"/>
  <c r="I22" i="7"/>
  <c r="H22" i="7"/>
  <c r="G22" i="7"/>
  <c r="F22" i="7"/>
  <c r="E22" i="7"/>
  <c r="D22" i="7"/>
  <c r="C22" i="7"/>
  <c r="L20" i="7"/>
  <c r="D20" i="7"/>
  <c r="J18" i="7"/>
  <c r="M14" i="7"/>
  <c r="L14" i="7"/>
  <c r="K14" i="7"/>
  <c r="J14" i="7"/>
  <c r="I14" i="7"/>
  <c r="H14" i="7"/>
  <c r="G14" i="7"/>
  <c r="F14" i="7"/>
  <c r="E14" i="7"/>
  <c r="D14" i="7"/>
  <c r="C14" i="7"/>
  <c r="H12" i="7"/>
  <c r="L10" i="7"/>
  <c r="H10" i="7"/>
  <c r="D10" i="7"/>
  <c r="D76" i="6"/>
  <c r="E76" i="6"/>
  <c r="F76" i="6"/>
  <c r="G76" i="6"/>
  <c r="H76" i="6"/>
  <c r="I76" i="6"/>
  <c r="J76" i="6"/>
  <c r="K76" i="6"/>
  <c r="L76" i="6"/>
  <c r="M76" i="6"/>
  <c r="N76" i="6"/>
  <c r="C76" i="6"/>
  <c r="D56" i="6"/>
  <c r="E56" i="6"/>
  <c r="F56" i="6"/>
  <c r="G56" i="6"/>
  <c r="H56" i="6"/>
  <c r="I56" i="6"/>
  <c r="J56" i="6"/>
  <c r="K56" i="6"/>
  <c r="L56" i="6"/>
  <c r="M56" i="6"/>
  <c r="N56" i="6"/>
  <c r="D58" i="6"/>
  <c r="E58" i="6"/>
  <c r="F58" i="6"/>
  <c r="G58" i="6"/>
  <c r="H58" i="6"/>
  <c r="I58" i="6"/>
  <c r="J58" i="6"/>
  <c r="K58" i="6"/>
  <c r="L58" i="6"/>
  <c r="M58" i="6"/>
  <c r="N58" i="6"/>
  <c r="D60" i="6"/>
  <c r="E60" i="6"/>
  <c r="F60" i="6"/>
  <c r="G60" i="6"/>
  <c r="H60" i="6"/>
  <c r="I60" i="6"/>
  <c r="J60" i="6"/>
  <c r="K60" i="6"/>
  <c r="L60" i="6"/>
  <c r="M60" i="6"/>
  <c r="N60" i="6"/>
  <c r="D62" i="6"/>
  <c r="F62" i="6"/>
  <c r="G62" i="6"/>
  <c r="H62" i="6"/>
  <c r="I62" i="6"/>
  <c r="J62" i="6"/>
  <c r="K62" i="6"/>
  <c r="L62" i="6"/>
  <c r="M62" i="6"/>
  <c r="N62" i="6"/>
  <c r="E64" i="6"/>
  <c r="I64" i="6"/>
  <c r="E66" i="6"/>
  <c r="F66" i="6"/>
  <c r="I66" i="6"/>
  <c r="M66" i="6"/>
  <c r="N66" i="6"/>
  <c r="D68" i="6"/>
  <c r="E68" i="6"/>
  <c r="F68" i="6"/>
  <c r="G68" i="6"/>
  <c r="H68" i="6"/>
  <c r="I68" i="6"/>
  <c r="J68" i="6"/>
  <c r="K68" i="6"/>
  <c r="L68" i="6"/>
  <c r="M68" i="6"/>
  <c r="N68" i="6"/>
  <c r="D70" i="6"/>
  <c r="E70" i="6"/>
  <c r="F70" i="6"/>
  <c r="G70" i="6"/>
  <c r="H70" i="6"/>
  <c r="I70" i="6"/>
  <c r="J70" i="6"/>
  <c r="K70" i="6"/>
  <c r="L70" i="6"/>
  <c r="M70" i="6"/>
  <c r="N70" i="6"/>
  <c r="C70" i="6"/>
  <c r="C68" i="6"/>
  <c r="C62" i="6"/>
  <c r="C60" i="6"/>
  <c r="C58" i="6"/>
  <c r="C56" i="6"/>
  <c r="D54" i="6"/>
  <c r="E54" i="6"/>
  <c r="F54" i="6"/>
  <c r="G54" i="6"/>
  <c r="H54" i="6"/>
  <c r="I54" i="6"/>
  <c r="J54" i="6"/>
  <c r="K54" i="6"/>
  <c r="L54" i="6"/>
  <c r="M54" i="6"/>
  <c r="N54" i="6"/>
  <c r="C54" i="6"/>
  <c r="D52" i="6"/>
  <c r="E52" i="6"/>
  <c r="F52" i="6"/>
  <c r="G52" i="6"/>
  <c r="H52" i="6"/>
  <c r="I52" i="6"/>
  <c r="J52" i="6"/>
  <c r="K52" i="6"/>
  <c r="L52" i="6"/>
  <c r="M52" i="6"/>
  <c r="L54" i="5" s="1"/>
  <c r="N52" i="6"/>
  <c r="C52" i="6"/>
  <c r="D44" i="6"/>
  <c r="E44" i="6"/>
  <c r="F44" i="6"/>
  <c r="G44" i="6"/>
  <c r="H44" i="6"/>
  <c r="I44" i="6"/>
  <c r="J44" i="6"/>
  <c r="K44" i="6"/>
  <c r="L44" i="6"/>
  <c r="M44" i="6"/>
  <c r="L46" i="14" s="1"/>
  <c r="N44" i="6"/>
  <c r="M46" i="5" s="1"/>
  <c r="C44" i="6"/>
  <c r="D159" i="6"/>
  <c r="D66" i="6" s="1"/>
  <c r="E159" i="6"/>
  <c r="F159" i="6"/>
  <c r="G159" i="6"/>
  <c r="G66" i="6" s="1"/>
  <c r="H159" i="6"/>
  <c r="H66" i="6" s="1"/>
  <c r="I159" i="6"/>
  <c r="J159" i="6"/>
  <c r="J66" i="6" s="1"/>
  <c r="K159" i="6"/>
  <c r="K66" i="6" s="1"/>
  <c r="L159" i="6"/>
  <c r="L66" i="6" s="1"/>
  <c r="M159" i="6"/>
  <c r="N159" i="6"/>
  <c r="C159" i="6"/>
  <c r="C66" i="6" s="1"/>
  <c r="D155" i="6"/>
  <c r="D64" i="6" s="1"/>
  <c r="E155" i="6"/>
  <c r="F155" i="6"/>
  <c r="F64" i="6" s="1"/>
  <c r="G155" i="6"/>
  <c r="G64" i="6" s="1"/>
  <c r="H155" i="6"/>
  <c r="H64" i="6" s="1"/>
  <c r="I155" i="6"/>
  <c r="J155" i="6"/>
  <c r="J64" i="6" s="1"/>
  <c r="K155" i="6"/>
  <c r="K64" i="6" s="1"/>
  <c r="L155" i="6"/>
  <c r="L64" i="6" s="1"/>
  <c r="M155" i="6"/>
  <c r="M64" i="6" s="1"/>
  <c r="N155" i="6"/>
  <c r="N64" i="6" s="1"/>
  <c r="C155" i="6"/>
  <c r="C64" i="6" s="1"/>
  <c r="Q13" i="12" l="1"/>
  <c r="Q29" i="12"/>
  <c r="Q33" i="12"/>
  <c r="Q35" i="12"/>
  <c r="Q31" i="12"/>
  <c r="Q23" i="12"/>
  <c r="Q25" i="12"/>
  <c r="D38" i="15"/>
  <c r="P38" i="15" s="1"/>
  <c r="Q37" i="12"/>
  <c r="Q39" i="12"/>
  <c r="Q67" i="12"/>
  <c r="Q69" i="12"/>
  <c r="Q71" i="12"/>
  <c r="Q21" i="12"/>
  <c r="Q43" i="12"/>
  <c r="Q45" i="12"/>
  <c r="Q65" i="12"/>
  <c r="Q15" i="12"/>
  <c r="Q41" i="12"/>
  <c r="Q47" i="12"/>
  <c r="Q49" i="12"/>
  <c r="Q51" i="12"/>
  <c r="Q53" i="12"/>
  <c r="Q55" i="12"/>
  <c r="Q57" i="12"/>
  <c r="Q59" i="12"/>
  <c r="Q61" i="12"/>
  <c r="Q63" i="12"/>
  <c r="Q27" i="12"/>
  <c r="P60" i="5"/>
  <c r="P72" i="14"/>
  <c r="P64" i="10"/>
  <c r="P60" i="14"/>
  <c r="P46" i="14"/>
  <c r="P72" i="5"/>
  <c r="P64" i="5"/>
  <c r="M79" i="27"/>
  <c r="M70" i="10"/>
  <c r="M70" i="14"/>
  <c r="L79" i="27"/>
  <c r="L70" i="14"/>
  <c r="P70" i="14" s="1"/>
  <c r="M70" i="5"/>
  <c r="P70" i="5" s="1"/>
  <c r="L70" i="10"/>
  <c r="M81" i="27"/>
  <c r="M72" i="10"/>
  <c r="P72" i="10" s="1"/>
  <c r="L81" i="27"/>
  <c r="M77" i="27"/>
  <c r="L77" i="27"/>
  <c r="P77" i="27" s="1"/>
  <c r="M68" i="10"/>
  <c r="P68" i="10" s="1"/>
  <c r="L68" i="14"/>
  <c r="P68" i="14" s="1"/>
  <c r="M68" i="14"/>
  <c r="M68" i="5"/>
  <c r="P68" i="5" s="1"/>
  <c r="M75" i="27"/>
  <c r="M66" i="14"/>
  <c r="L75" i="27"/>
  <c r="M71" i="27"/>
  <c r="M66" i="5"/>
  <c r="P66" i="5" s="1"/>
  <c r="M62" i="10"/>
  <c r="P62" i="10" s="1"/>
  <c r="M66" i="10"/>
  <c r="P66" i="10" s="1"/>
  <c r="L66" i="14"/>
  <c r="M73" i="27"/>
  <c r="L71" i="27"/>
  <c r="L66" i="5"/>
  <c r="M62" i="14"/>
  <c r="L73" i="27"/>
  <c r="P73" i="27" s="1"/>
  <c r="M62" i="5"/>
  <c r="P62" i="5" s="1"/>
  <c r="M64" i="14"/>
  <c r="P64" i="14" s="1"/>
  <c r="L62" i="14"/>
  <c r="P62" i="14" s="1"/>
  <c r="M69" i="27"/>
  <c r="L69" i="27"/>
  <c r="L60" i="10"/>
  <c r="P60" i="10" s="1"/>
  <c r="M67" i="27"/>
  <c r="M58" i="14"/>
  <c r="L67" i="27"/>
  <c r="M58" i="10"/>
  <c r="P58" i="10" s="1"/>
  <c r="L58" i="14"/>
  <c r="M58" i="5"/>
  <c r="P58" i="5" s="1"/>
  <c r="L65" i="27"/>
  <c r="L54" i="14"/>
  <c r="P54" i="14" s="1"/>
  <c r="M63" i="27"/>
  <c r="M65" i="27"/>
  <c r="M56" i="5"/>
  <c r="M54" i="10"/>
  <c r="M56" i="10"/>
  <c r="L63" i="27"/>
  <c r="L56" i="5"/>
  <c r="P56" i="5" s="1"/>
  <c r="M54" i="5"/>
  <c r="P54" i="5" s="1"/>
  <c r="L54" i="10"/>
  <c r="L56" i="10"/>
  <c r="L56" i="14"/>
  <c r="P56" i="14" s="1"/>
  <c r="L46" i="10"/>
  <c r="P46" i="10" s="1"/>
  <c r="L55" i="27"/>
  <c r="M55" i="27"/>
  <c r="L46" i="5"/>
  <c r="P46" i="5" s="1"/>
  <c r="M46" i="10"/>
  <c r="D166" i="12"/>
  <c r="J74" i="12"/>
  <c r="F74" i="12"/>
  <c r="C73" i="12"/>
  <c r="D11" i="12"/>
  <c r="D73" i="12" s="1"/>
  <c r="D74" i="12" s="1"/>
  <c r="L11" i="12"/>
  <c r="L74" i="12" s="1"/>
  <c r="C166" i="12"/>
  <c r="D72" i="7"/>
  <c r="C182" i="7"/>
  <c r="C72" i="7"/>
  <c r="E10" i="7"/>
  <c r="I10" i="7"/>
  <c r="M10" i="7"/>
  <c r="D182" i="7"/>
  <c r="J10" i="7"/>
  <c r="N74" i="12" l="1"/>
  <c r="Q11" i="12"/>
  <c r="Q73" i="12"/>
  <c r="P55" i="27"/>
  <c r="P79" i="27"/>
  <c r="P75" i="27"/>
  <c r="P65" i="27"/>
  <c r="P67" i="27"/>
  <c r="P69" i="27"/>
  <c r="P71" i="27"/>
  <c r="P58" i="14"/>
  <c r="P66" i="14"/>
  <c r="P70" i="10"/>
  <c r="P54" i="10"/>
  <c r="P56" i="10"/>
  <c r="Q72" i="7"/>
  <c r="D184" i="7"/>
  <c r="P81" i="27"/>
  <c r="P63" i="27"/>
  <c r="E74" i="12"/>
  <c r="M168" i="12"/>
  <c r="I74" i="12"/>
  <c r="H168" i="12"/>
  <c r="M74" i="12"/>
  <c r="K168" i="12"/>
  <c r="G168" i="12"/>
  <c r="J168" i="12"/>
  <c r="E168" i="12"/>
  <c r="F168" i="12"/>
  <c r="I168" i="12"/>
  <c r="K74" i="12"/>
  <c r="N168" i="12"/>
  <c r="G74" i="12"/>
  <c r="D168" i="12"/>
  <c r="C168" i="12"/>
  <c r="C74" i="12"/>
  <c r="L168" i="12"/>
  <c r="H74" i="12"/>
  <c r="F184" i="7"/>
  <c r="N184" i="7"/>
  <c r="H184" i="7"/>
  <c r="L184" i="7"/>
  <c r="G73" i="7"/>
  <c r="L73" i="7"/>
  <c r="M73" i="7"/>
  <c r="E73" i="7"/>
  <c r="J184" i="7"/>
  <c r="I73" i="7"/>
  <c r="K73" i="7"/>
  <c r="C184" i="7"/>
  <c r="H73" i="7"/>
  <c r="I184" i="7"/>
  <c r="C73" i="7"/>
  <c r="D73" i="7"/>
  <c r="J73" i="7"/>
  <c r="M184" i="7"/>
  <c r="E184" i="7"/>
  <c r="K184" i="7"/>
  <c r="F73" i="7"/>
  <c r="G184" i="7"/>
  <c r="N73" i="7"/>
  <c r="M64" i="15"/>
  <c r="L64" i="15"/>
  <c r="K64" i="15"/>
  <c r="J64" i="15"/>
  <c r="I64" i="15"/>
  <c r="H64" i="15"/>
  <c r="G64" i="15"/>
  <c r="F64" i="15"/>
  <c r="E64" i="15"/>
  <c r="D64" i="15"/>
  <c r="C64" i="15"/>
  <c r="B64" i="15"/>
  <c r="B62" i="20" s="1"/>
  <c r="C20" i="15"/>
  <c r="B20" i="15"/>
  <c r="M72" i="15"/>
  <c r="M70" i="20" s="1"/>
  <c r="L72" i="15"/>
  <c r="L70" i="20" s="1"/>
  <c r="K72" i="15"/>
  <c r="K70" i="20" s="1"/>
  <c r="J72" i="15"/>
  <c r="J70" i="20" s="1"/>
  <c r="I72" i="15"/>
  <c r="I70" i="20" s="1"/>
  <c r="H72" i="15"/>
  <c r="H70" i="20" s="1"/>
  <c r="G72" i="15"/>
  <c r="G70" i="20" s="1"/>
  <c r="F72" i="15"/>
  <c r="F70" i="20" s="1"/>
  <c r="E72" i="15"/>
  <c r="E70" i="20" s="1"/>
  <c r="D72" i="15"/>
  <c r="C72" i="15"/>
  <c r="C70" i="20" s="1"/>
  <c r="B72" i="15"/>
  <c r="B70" i="20" s="1"/>
  <c r="D70" i="20" l="1"/>
  <c r="D73" i="18" s="1"/>
  <c r="P72" i="15"/>
  <c r="P64" i="15"/>
  <c r="H73" i="24"/>
  <c r="H70" i="23"/>
  <c r="H73" i="21" s="1"/>
  <c r="H73" i="18"/>
  <c r="H18" i="16"/>
  <c r="D62" i="16"/>
  <c r="D62" i="20"/>
  <c r="L62" i="16"/>
  <c r="L62" i="20"/>
  <c r="I73" i="24"/>
  <c r="I73" i="18"/>
  <c r="I70" i="23"/>
  <c r="I73" i="21" s="1"/>
  <c r="K18" i="16"/>
  <c r="C18" i="16"/>
  <c r="M62" i="16"/>
  <c r="M62" i="20"/>
  <c r="B73" i="24"/>
  <c r="B73" i="18"/>
  <c r="B70" i="23"/>
  <c r="B73" i="21" s="1"/>
  <c r="F73" i="18"/>
  <c r="F73" i="24"/>
  <c r="F70" i="23"/>
  <c r="F73" i="21" s="1"/>
  <c r="J73" i="24"/>
  <c r="J73" i="18"/>
  <c r="J70" i="23"/>
  <c r="J73" i="21" s="1"/>
  <c r="B18" i="16"/>
  <c r="J18" i="16"/>
  <c r="F18" i="16"/>
  <c r="B65" i="24"/>
  <c r="B65" i="18"/>
  <c r="B62" i="23"/>
  <c r="B65" i="21" s="1"/>
  <c r="F62" i="16"/>
  <c r="F62" i="20"/>
  <c r="J62" i="16"/>
  <c r="J62" i="20"/>
  <c r="L73" i="24"/>
  <c r="L70" i="23"/>
  <c r="L73" i="21" s="1"/>
  <c r="L73" i="18"/>
  <c r="L18" i="16"/>
  <c r="D18" i="16"/>
  <c r="H62" i="16"/>
  <c r="H62" i="20"/>
  <c r="E73" i="24"/>
  <c r="E73" i="18"/>
  <c r="E70" i="23"/>
  <c r="E73" i="21" s="1"/>
  <c r="M73" i="24"/>
  <c r="M73" i="18"/>
  <c r="M70" i="23"/>
  <c r="M73" i="21" s="1"/>
  <c r="G18" i="16"/>
  <c r="E62" i="16"/>
  <c r="E62" i="20"/>
  <c r="I62" i="16"/>
  <c r="I62" i="20"/>
  <c r="C73" i="24"/>
  <c r="C73" i="18"/>
  <c r="C70" i="23"/>
  <c r="C73" i="21" s="1"/>
  <c r="G73" i="24"/>
  <c r="G73" i="18"/>
  <c r="G70" i="23"/>
  <c r="G73" i="21" s="1"/>
  <c r="K73" i="24"/>
  <c r="K70" i="23"/>
  <c r="K73" i="21" s="1"/>
  <c r="K73" i="18"/>
  <c r="M18" i="16"/>
  <c r="I18" i="16"/>
  <c r="E18" i="16"/>
  <c r="C62" i="16"/>
  <c r="C62" i="20"/>
  <c r="G62" i="16"/>
  <c r="G62" i="20"/>
  <c r="K62" i="16"/>
  <c r="K62" i="20"/>
  <c r="B62" i="16"/>
  <c r="C70" i="16"/>
  <c r="G70" i="16"/>
  <c r="K70" i="16"/>
  <c r="M70" i="16"/>
  <c r="E70" i="16"/>
  <c r="I70" i="16"/>
  <c r="B70" i="16"/>
  <c r="J70" i="16"/>
  <c r="F70" i="16"/>
  <c r="D70" i="16"/>
  <c r="L70" i="16"/>
  <c r="H70" i="16"/>
  <c r="D73" i="24" l="1"/>
  <c r="D70" i="23"/>
  <c r="D73" i="21" s="1"/>
  <c r="N18" i="16"/>
  <c r="N70" i="16"/>
  <c r="N62" i="16"/>
  <c r="I65" i="24"/>
  <c r="I65" i="18"/>
  <c r="I62" i="23"/>
  <c r="I65" i="21" s="1"/>
  <c r="H65" i="24"/>
  <c r="H62" i="23"/>
  <c r="H65" i="21" s="1"/>
  <c r="H65" i="18"/>
  <c r="J65" i="24"/>
  <c r="J65" i="18"/>
  <c r="J62" i="23"/>
  <c r="J65" i="21" s="1"/>
  <c r="G65" i="18"/>
  <c r="G65" i="24"/>
  <c r="G62" i="23"/>
  <c r="G65" i="21" s="1"/>
  <c r="D65" i="24"/>
  <c r="D65" i="18"/>
  <c r="D62" i="23"/>
  <c r="D65" i="21" s="1"/>
  <c r="E65" i="24"/>
  <c r="E65" i="18"/>
  <c r="E62" i="23"/>
  <c r="E65" i="21" s="1"/>
  <c r="F65" i="18"/>
  <c r="F65" i="24"/>
  <c r="F62" i="23"/>
  <c r="F65" i="21" s="1"/>
  <c r="M65" i="24"/>
  <c r="M65" i="18"/>
  <c r="M62" i="23"/>
  <c r="M65" i="21" s="1"/>
  <c r="K65" i="24"/>
  <c r="K62" i="23"/>
  <c r="K65" i="21" s="1"/>
  <c r="K65" i="18"/>
  <c r="C65" i="24"/>
  <c r="C65" i="18"/>
  <c r="C62" i="23"/>
  <c r="C65" i="21" s="1"/>
  <c r="L65" i="24"/>
  <c r="L65" i="18"/>
  <c r="L62" i="23"/>
  <c r="L65" i="21" s="1"/>
  <c r="N34" i="6"/>
  <c r="N48" i="6"/>
  <c r="M22" i="6"/>
  <c r="N50" i="6"/>
  <c r="N127" i="6"/>
  <c r="N40" i="6" s="1"/>
  <c r="N22" i="6"/>
  <c r="M24" i="6"/>
  <c r="M32" i="6"/>
  <c r="M28" i="6"/>
  <c r="N14" i="6"/>
  <c r="E84" i="6"/>
  <c r="E10" i="6" s="1"/>
  <c r="L70" i="15"/>
  <c r="L68" i="20" s="1"/>
  <c r="H70" i="15"/>
  <c r="H68" i="20" s="1"/>
  <c r="D70" i="15"/>
  <c r="J70" i="15"/>
  <c r="J68" i="20" s="1"/>
  <c r="F70" i="15"/>
  <c r="F68" i="20" s="1"/>
  <c r="B70" i="15"/>
  <c r="B68" i="20" s="1"/>
  <c r="K70" i="15"/>
  <c r="K68" i="20" s="1"/>
  <c r="C70" i="15"/>
  <c r="C68" i="20" s="1"/>
  <c r="I70" i="15"/>
  <c r="I68" i="20" s="1"/>
  <c r="G70" i="15"/>
  <c r="G68" i="20" s="1"/>
  <c r="M70" i="15"/>
  <c r="M68" i="20" s="1"/>
  <c r="E70" i="15"/>
  <c r="E68" i="20" s="1"/>
  <c r="L58" i="15"/>
  <c r="L56" i="20" s="1"/>
  <c r="H58" i="15"/>
  <c r="H56" i="20" s="1"/>
  <c r="D58" i="15"/>
  <c r="J58" i="15"/>
  <c r="J56" i="20" s="1"/>
  <c r="F58" i="15"/>
  <c r="F56" i="20" s="1"/>
  <c r="B58" i="15"/>
  <c r="B56" i="20" s="1"/>
  <c r="K58" i="15"/>
  <c r="K56" i="20" s="1"/>
  <c r="C58" i="15"/>
  <c r="C56" i="20" s="1"/>
  <c r="I58" i="15"/>
  <c r="I56" i="20" s="1"/>
  <c r="G58" i="15"/>
  <c r="G56" i="20" s="1"/>
  <c r="M58" i="15"/>
  <c r="M56" i="20" s="1"/>
  <c r="E58" i="15"/>
  <c r="E56" i="20" s="1"/>
  <c r="L66" i="15"/>
  <c r="L64" i="20" s="1"/>
  <c r="H66" i="15"/>
  <c r="H64" i="20" s="1"/>
  <c r="D66" i="15"/>
  <c r="J66" i="15"/>
  <c r="J64" i="20" s="1"/>
  <c r="F66" i="15"/>
  <c r="F64" i="20" s="1"/>
  <c r="B66" i="15"/>
  <c r="B64" i="20" s="1"/>
  <c r="G66" i="15"/>
  <c r="G64" i="20" s="1"/>
  <c r="M66" i="15"/>
  <c r="M64" i="20" s="1"/>
  <c r="E66" i="15"/>
  <c r="E64" i="20" s="1"/>
  <c r="K66" i="15"/>
  <c r="K64" i="20" s="1"/>
  <c r="C66" i="15"/>
  <c r="C64" i="20" s="1"/>
  <c r="I66" i="15"/>
  <c r="I64" i="20" s="1"/>
  <c r="L44" i="15"/>
  <c r="H44" i="15"/>
  <c r="D44" i="15"/>
  <c r="J44" i="15"/>
  <c r="F44" i="15"/>
  <c r="B44" i="15"/>
  <c r="K44" i="15"/>
  <c r="C44" i="15"/>
  <c r="I44" i="15"/>
  <c r="G44" i="15"/>
  <c r="M44" i="15"/>
  <c r="E44" i="15"/>
  <c r="L52" i="15"/>
  <c r="H52" i="15"/>
  <c r="H50" i="20" s="1"/>
  <c r="D52" i="15"/>
  <c r="J52" i="15"/>
  <c r="J50" i="20" s="1"/>
  <c r="F52" i="15"/>
  <c r="F50" i="20" s="1"/>
  <c r="B52" i="15"/>
  <c r="B50" i="20" s="1"/>
  <c r="G52" i="15"/>
  <c r="G50" i="20" s="1"/>
  <c r="G53" i="24" s="1"/>
  <c r="M52" i="15"/>
  <c r="E52" i="15"/>
  <c r="E50" i="20" s="1"/>
  <c r="K52" i="15"/>
  <c r="K50" i="20" s="1"/>
  <c r="C52" i="15"/>
  <c r="C50" i="20" s="1"/>
  <c r="I52" i="15"/>
  <c r="I50" i="20" s="1"/>
  <c r="L40" i="15"/>
  <c r="H40" i="15"/>
  <c r="D40" i="15"/>
  <c r="J40" i="15"/>
  <c r="F40" i="15"/>
  <c r="B40" i="15"/>
  <c r="G40" i="15"/>
  <c r="M40" i="15"/>
  <c r="E40" i="15"/>
  <c r="K40" i="15"/>
  <c r="C40" i="15"/>
  <c r="I40" i="15"/>
  <c r="L22" i="15"/>
  <c r="H22" i="15"/>
  <c r="D22" i="15"/>
  <c r="J22" i="15"/>
  <c r="F22" i="15"/>
  <c r="G22" i="15"/>
  <c r="M22" i="15"/>
  <c r="E22" i="15"/>
  <c r="K22" i="15"/>
  <c r="C22" i="15"/>
  <c r="I22" i="15"/>
  <c r="D14" i="6"/>
  <c r="H14" i="6"/>
  <c r="G16" i="5" s="1"/>
  <c r="L14" i="6"/>
  <c r="K16" i="5" s="1"/>
  <c r="D98" i="6"/>
  <c r="D20" i="6" s="1"/>
  <c r="C22" i="14" s="1"/>
  <c r="H98" i="6"/>
  <c r="H20" i="6" s="1"/>
  <c r="G22" i="14" s="1"/>
  <c r="L98" i="6"/>
  <c r="L20" i="6" s="1"/>
  <c r="K22" i="14" s="1"/>
  <c r="D22" i="6"/>
  <c r="C24" i="14" s="1"/>
  <c r="H22" i="6"/>
  <c r="G24" i="14" s="1"/>
  <c r="L22" i="6"/>
  <c r="K24" i="14" s="1"/>
  <c r="D24" i="6"/>
  <c r="H24" i="6"/>
  <c r="G26" i="14" s="1"/>
  <c r="L24" i="6"/>
  <c r="K26" i="14" s="1"/>
  <c r="D28" i="6"/>
  <c r="C30" i="14" s="1"/>
  <c r="H28" i="6"/>
  <c r="G30" i="14" s="1"/>
  <c r="L28" i="6"/>
  <c r="K30" i="14" s="1"/>
  <c r="D32" i="6"/>
  <c r="H32" i="6"/>
  <c r="G34" i="14" s="1"/>
  <c r="L32" i="6"/>
  <c r="K34" i="14" s="1"/>
  <c r="D34" i="6"/>
  <c r="C36" i="14" s="1"/>
  <c r="H34" i="6"/>
  <c r="G36" i="14" s="1"/>
  <c r="L34" i="6"/>
  <c r="K36" i="14" s="1"/>
  <c r="D38" i="6"/>
  <c r="C40" i="14" s="1"/>
  <c r="H38" i="6"/>
  <c r="G40" i="14" s="1"/>
  <c r="L38" i="6"/>
  <c r="K40" i="14" s="1"/>
  <c r="D42" i="6"/>
  <c r="C44" i="14" s="1"/>
  <c r="H42" i="6"/>
  <c r="G44" i="14" s="1"/>
  <c r="L42" i="6"/>
  <c r="K44" i="14" s="1"/>
  <c r="D48" i="6"/>
  <c r="H48" i="6"/>
  <c r="L48" i="6"/>
  <c r="D50" i="6"/>
  <c r="H50" i="6"/>
  <c r="L50" i="6"/>
  <c r="L68" i="15"/>
  <c r="L66" i="20" s="1"/>
  <c r="H68" i="15"/>
  <c r="H66" i="20" s="1"/>
  <c r="D68" i="15"/>
  <c r="J68" i="15"/>
  <c r="J66" i="20" s="1"/>
  <c r="F68" i="15"/>
  <c r="F66" i="20" s="1"/>
  <c r="B68" i="15"/>
  <c r="B66" i="20" s="1"/>
  <c r="G68" i="15"/>
  <c r="G66" i="20" s="1"/>
  <c r="M68" i="15"/>
  <c r="M66" i="20" s="1"/>
  <c r="E68" i="15"/>
  <c r="E66" i="20" s="1"/>
  <c r="K68" i="15"/>
  <c r="K66" i="20" s="1"/>
  <c r="C68" i="15"/>
  <c r="C66" i="20" s="1"/>
  <c r="I68" i="15"/>
  <c r="I66" i="20" s="1"/>
  <c r="L50" i="15"/>
  <c r="H50" i="15"/>
  <c r="H48" i="20" s="1"/>
  <c r="D50" i="15"/>
  <c r="J50" i="15"/>
  <c r="J48" i="20" s="1"/>
  <c r="F50" i="15"/>
  <c r="F48" i="20" s="1"/>
  <c r="B50" i="15"/>
  <c r="B48" i="20" s="1"/>
  <c r="K50" i="15"/>
  <c r="K48" i="20" s="1"/>
  <c r="C50" i="15"/>
  <c r="C48" i="20" s="1"/>
  <c r="I50" i="15"/>
  <c r="I48" i="20" s="1"/>
  <c r="G50" i="15"/>
  <c r="G48" i="20" s="1"/>
  <c r="G51" i="24" s="1"/>
  <c r="M50" i="15"/>
  <c r="E50" i="15"/>
  <c r="E48" i="20" s="1"/>
  <c r="L48" i="15"/>
  <c r="H48" i="15"/>
  <c r="D48" i="15"/>
  <c r="J48" i="15"/>
  <c r="F48" i="15"/>
  <c r="B48" i="15"/>
  <c r="G48" i="15"/>
  <c r="M48" i="15"/>
  <c r="E48" i="15"/>
  <c r="K48" i="15"/>
  <c r="C48" i="15"/>
  <c r="I48" i="15"/>
  <c r="L36" i="15"/>
  <c r="H36" i="15"/>
  <c r="D36" i="15"/>
  <c r="J36" i="15"/>
  <c r="F36" i="15"/>
  <c r="B36" i="15"/>
  <c r="K36" i="15"/>
  <c r="C36" i="15"/>
  <c r="I36" i="15"/>
  <c r="G36" i="15"/>
  <c r="M36" i="15"/>
  <c r="E36" i="15"/>
  <c r="L32" i="15"/>
  <c r="H32" i="15"/>
  <c r="D32" i="15"/>
  <c r="J32" i="15"/>
  <c r="F32" i="15"/>
  <c r="B32" i="15"/>
  <c r="K32" i="15"/>
  <c r="E14" i="6"/>
  <c r="D16" i="5" s="1"/>
  <c r="I14" i="6"/>
  <c r="M14" i="6"/>
  <c r="E98" i="6"/>
  <c r="E20" i="6" s="1"/>
  <c r="D22" i="14" s="1"/>
  <c r="I98" i="6"/>
  <c r="I20" i="6" s="1"/>
  <c r="H22" i="14" s="1"/>
  <c r="M98" i="6"/>
  <c r="M20" i="6" s="1"/>
  <c r="E22" i="6"/>
  <c r="D24" i="14" s="1"/>
  <c r="I22" i="6"/>
  <c r="H24" i="14" s="1"/>
  <c r="E24" i="6"/>
  <c r="D26" i="5" s="1"/>
  <c r="I24" i="6"/>
  <c r="H26" i="14" s="1"/>
  <c r="E28" i="6"/>
  <c r="D30" i="5" s="1"/>
  <c r="I28" i="6"/>
  <c r="H30" i="14" s="1"/>
  <c r="E32" i="6"/>
  <c r="D34" i="5" s="1"/>
  <c r="I32" i="6"/>
  <c r="H34" i="14" s="1"/>
  <c r="E34" i="6"/>
  <c r="D36" i="14" s="1"/>
  <c r="I34" i="6"/>
  <c r="H36" i="5" s="1"/>
  <c r="M34" i="6"/>
  <c r="M121" i="6"/>
  <c r="M36" i="6" s="1"/>
  <c r="E38" i="6"/>
  <c r="D40" i="14" s="1"/>
  <c r="I38" i="6"/>
  <c r="H40" i="14" s="1"/>
  <c r="M38" i="6"/>
  <c r="E42" i="6"/>
  <c r="D44" i="14" s="1"/>
  <c r="I42" i="6"/>
  <c r="H44" i="5" s="1"/>
  <c r="M42" i="6"/>
  <c r="E48" i="6"/>
  <c r="I48" i="6"/>
  <c r="M48" i="6"/>
  <c r="E50" i="6"/>
  <c r="I50" i="6"/>
  <c r="M50" i="6"/>
  <c r="L62" i="15"/>
  <c r="L60" i="20" s="1"/>
  <c r="H62" i="15"/>
  <c r="H60" i="20" s="1"/>
  <c r="D62" i="15"/>
  <c r="J62" i="15"/>
  <c r="J60" i="20" s="1"/>
  <c r="F62" i="15"/>
  <c r="F60" i="20" s="1"/>
  <c r="B62" i="15"/>
  <c r="B60" i="20" s="1"/>
  <c r="K62" i="15"/>
  <c r="K60" i="20" s="1"/>
  <c r="C62" i="15"/>
  <c r="C60" i="20" s="1"/>
  <c r="I62" i="15"/>
  <c r="I60" i="20" s="1"/>
  <c r="G62" i="15"/>
  <c r="G60" i="20" s="1"/>
  <c r="M62" i="15"/>
  <c r="M60" i="20" s="1"/>
  <c r="E62" i="15"/>
  <c r="E60" i="20" s="1"/>
  <c r="L26" i="15"/>
  <c r="H26" i="15"/>
  <c r="D26" i="15"/>
  <c r="J26" i="15"/>
  <c r="F26" i="15"/>
  <c r="B26" i="15"/>
  <c r="G26" i="15"/>
  <c r="M26" i="15"/>
  <c r="E26" i="15"/>
  <c r="K26" i="15"/>
  <c r="C26" i="15"/>
  <c r="I26" i="15"/>
  <c r="L56" i="15"/>
  <c r="L54" i="20" s="1"/>
  <c r="H56" i="15"/>
  <c r="H54" i="20" s="1"/>
  <c r="D56" i="15"/>
  <c r="J56" i="15"/>
  <c r="J54" i="20" s="1"/>
  <c r="F56" i="15"/>
  <c r="F54" i="20" s="1"/>
  <c r="B56" i="15"/>
  <c r="B54" i="20" s="1"/>
  <c r="G56" i="15"/>
  <c r="G54" i="20" s="1"/>
  <c r="M56" i="15"/>
  <c r="M54" i="20" s="1"/>
  <c r="E56" i="15"/>
  <c r="E54" i="20" s="1"/>
  <c r="K56" i="15"/>
  <c r="K54" i="20" s="1"/>
  <c r="C56" i="15"/>
  <c r="C54" i="20" s="1"/>
  <c r="I56" i="15"/>
  <c r="I54" i="20" s="1"/>
  <c r="L46" i="15"/>
  <c r="L44" i="20" s="1"/>
  <c r="F46" i="15"/>
  <c r="F44" i="20" s="1"/>
  <c r="L34" i="15"/>
  <c r="H34" i="15"/>
  <c r="D34" i="15"/>
  <c r="J34" i="15"/>
  <c r="F34" i="15"/>
  <c r="B34" i="15"/>
  <c r="G34" i="15"/>
  <c r="M34" i="15"/>
  <c r="E34" i="15"/>
  <c r="K34" i="15"/>
  <c r="C34" i="15"/>
  <c r="I34" i="15"/>
  <c r="L30" i="15"/>
  <c r="H30" i="15"/>
  <c r="D30" i="15"/>
  <c r="J30" i="15"/>
  <c r="F30" i="15"/>
  <c r="B30" i="15"/>
  <c r="K30" i="15"/>
  <c r="C30" i="15"/>
  <c r="I30" i="15"/>
  <c r="G30" i="15"/>
  <c r="M30" i="15"/>
  <c r="E30" i="15"/>
  <c r="F14" i="6"/>
  <c r="E16" i="5" s="1"/>
  <c r="J14" i="6"/>
  <c r="I16" i="5" s="1"/>
  <c r="F98" i="6"/>
  <c r="F20" i="6" s="1"/>
  <c r="E22" i="5" s="1"/>
  <c r="J98" i="6"/>
  <c r="J20" i="6" s="1"/>
  <c r="I22" i="14" s="1"/>
  <c r="N98" i="6"/>
  <c r="N20" i="6" s="1"/>
  <c r="F22" i="6"/>
  <c r="E24" i="14" s="1"/>
  <c r="J22" i="6"/>
  <c r="I24" i="5" s="1"/>
  <c r="F24" i="6"/>
  <c r="E26" i="14" s="1"/>
  <c r="J24" i="6"/>
  <c r="I26" i="14" s="1"/>
  <c r="N24" i="6"/>
  <c r="F28" i="6"/>
  <c r="J28" i="6"/>
  <c r="I30" i="14" s="1"/>
  <c r="N28" i="6"/>
  <c r="F32" i="6"/>
  <c r="E34" i="14" s="1"/>
  <c r="J32" i="6"/>
  <c r="I34" i="14" s="1"/>
  <c r="N32" i="6"/>
  <c r="F34" i="6"/>
  <c r="E36" i="14" s="1"/>
  <c r="J34" i="6"/>
  <c r="I36" i="14" s="1"/>
  <c r="F38" i="6"/>
  <c r="E40" i="14" s="1"/>
  <c r="J38" i="6"/>
  <c r="I40" i="14" s="1"/>
  <c r="N38" i="6"/>
  <c r="F42" i="6"/>
  <c r="E44" i="14" s="1"/>
  <c r="J42" i="6"/>
  <c r="I44" i="14" s="1"/>
  <c r="N42" i="6"/>
  <c r="F48" i="6"/>
  <c r="J48" i="6"/>
  <c r="F50" i="6"/>
  <c r="J50" i="6"/>
  <c r="L60" i="15"/>
  <c r="L58" i="20" s="1"/>
  <c r="H60" i="15"/>
  <c r="H58" i="20" s="1"/>
  <c r="D60" i="15"/>
  <c r="J60" i="15"/>
  <c r="J58" i="20" s="1"/>
  <c r="F60" i="15"/>
  <c r="F58" i="20" s="1"/>
  <c r="B60" i="15"/>
  <c r="B58" i="20" s="1"/>
  <c r="G60" i="15"/>
  <c r="G58" i="20" s="1"/>
  <c r="M60" i="15"/>
  <c r="M58" i="20" s="1"/>
  <c r="E60" i="15"/>
  <c r="E58" i="20" s="1"/>
  <c r="K60" i="15"/>
  <c r="K58" i="20" s="1"/>
  <c r="C60" i="15"/>
  <c r="C58" i="20" s="1"/>
  <c r="I60" i="15"/>
  <c r="I58" i="20" s="1"/>
  <c r="L24" i="15"/>
  <c r="H24" i="15"/>
  <c r="D24" i="15"/>
  <c r="J24" i="15"/>
  <c r="F24" i="15"/>
  <c r="B24" i="15"/>
  <c r="K24" i="15"/>
  <c r="C24" i="15"/>
  <c r="I24" i="15"/>
  <c r="G24" i="15"/>
  <c r="M24" i="15"/>
  <c r="E24" i="15"/>
  <c r="L54" i="15"/>
  <c r="L52" i="20" s="1"/>
  <c r="H54" i="15"/>
  <c r="H52" i="20" s="1"/>
  <c r="D54" i="15"/>
  <c r="J54" i="15"/>
  <c r="J52" i="20" s="1"/>
  <c r="F54" i="15"/>
  <c r="F52" i="20" s="1"/>
  <c r="B54" i="15"/>
  <c r="B52" i="20" s="1"/>
  <c r="K54" i="15"/>
  <c r="K52" i="20" s="1"/>
  <c r="C54" i="15"/>
  <c r="C52" i="20" s="1"/>
  <c r="I54" i="15"/>
  <c r="I52" i="20" s="1"/>
  <c r="G54" i="15"/>
  <c r="G52" i="20" s="1"/>
  <c r="M54" i="15"/>
  <c r="M52" i="20" s="1"/>
  <c r="E54" i="15"/>
  <c r="E52" i="20" s="1"/>
  <c r="L42" i="15"/>
  <c r="H42" i="15"/>
  <c r="D42" i="15"/>
  <c r="J42" i="15"/>
  <c r="F42" i="15"/>
  <c r="B42" i="15"/>
  <c r="E42" i="15"/>
  <c r="C14" i="6"/>
  <c r="G14" i="6"/>
  <c r="K14" i="6"/>
  <c r="C98" i="6"/>
  <c r="C20" i="6" s="1"/>
  <c r="G98" i="6"/>
  <c r="G20" i="6" s="1"/>
  <c r="F22" i="14" s="1"/>
  <c r="K98" i="6"/>
  <c r="K20" i="6" s="1"/>
  <c r="J22" i="14" s="1"/>
  <c r="C22" i="6"/>
  <c r="G22" i="6"/>
  <c r="K22" i="6"/>
  <c r="J24" i="14" s="1"/>
  <c r="C24" i="6"/>
  <c r="G24" i="6"/>
  <c r="F26" i="14" s="1"/>
  <c r="K24" i="6"/>
  <c r="J26" i="14" s="1"/>
  <c r="C28" i="6"/>
  <c r="G28" i="6"/>
  <c r="K28" i="6"/>
  <c r="C32" i="6"/>
  <c r="B34" i="5" s="1"/>
  <c r="G32" i="6"/>
  <c r="F34" i="14" s="1"/>
  <c r="K32" i="6"/>
  <c r="J34" i="14" s="1"/>
  <c r="C34" i="6"/>
  <c r="G34" i="6"/>
  <c r="K34" i="6"/>
  <c r="J36" i="14" s="1"/>
  <c r="C38" i="6"/>
  <c r="G38" i="6"/>
  <c r="F40" i="14" s="1"/>
  <c r="K38" i="6"/>
  <c r="J40" i="14" s="1"/>
  <c r="C42" i="6"/>
  <c r="G42" i="6"/>
  <c r="F44" i="14" s="1"/>
  <c r="K42" i="6"/>
  <c r="C48" i="6"/>
  <c r="G48" i="6"/>
  <c r="K48" i="6"/>
  <c r="C50" i="6"/>
  <c r="G50" i="6"/>
  <c r="K50" i="6"/>
  <c r="C22" i="5"/>
  <c r="C36" i="5"/>
  <c r="D24" i="20" l="1"/>
  <c r="P26" i="15"/>
  <c r="P36" i="15"/>
  <c r="P48" i="15"/>
  <c r="D48" i="20"/>
  <c r="D48" i="23" s="1"/>
  <c r="D51" i="21" s="1"/>
  <c r="P50" i="15"/>
  <c r="D66" i="20"/>
  <c r="D69" i="24" s="1"/>
  <c r="P68" i="15"/>
  <c r="P22" i="15"/>
  <c r="P40" i="15"/>
  <c r="D50" i="20"/>
  <c r="D53" i="24" s="1"/>
  <c r="P52" i="15"/>
  <c r="P44" i="15"/>
  <c r="D64" i="20"/>
  <c r="D67" i="18" s="1"/>
  <c r="P66" i="15"/>
  <c r="D56" i="20"/>
  <c r="D59" i="18" s="1"/>
  <c r="P58" i="15"/>
  <c r="D68" i="20"/>
  <c r="D68" i="23" s="1"/>
  <c r="D71" i="21" s="1"/>
  <c r="P70" i="15"/>
  <c r="D54" i="20"/>
  <c r="D57" i="24" s="1"/>
  <c r="P56" i="15"/>
  <c r="D60" i="20"/>
  <c r="D63" i="24" s="1"/>
  <c r="P62" i="15"/>
  <c r="D52" i="20"/>
  <c r="D55" i="24" s="1"/>
  <c r="P54" i="15"/>
  <c r="P24" i="15"/>
  <c r="D58" i="20"/>
  <c r="D61" i="24" s="1"/>
  <c r="P60" i="15"/>
  <c r="D28" i="20"/>
  <c r="P30" i="15"/>
  <c r="D32" i="20"/>
  <c r="D35" i="24" s="1"/>
  <c r="P34" i="15"/>
  <c r="I22" i="20"/>
  <c r="I25" i="18" s="1"/>
  <c r="H34" i="20"/>
  <c r="H37" i="24" s="1"/>
  <c r="C20" i="20"/>
  <c r="C20" i="23" s="1"/>
  <c r="C23" i="21" s="1"/>
  <c r="H42" i="20"/>
  <c r="H42" i="23" s="1"/>
  <c r="H45" i="21" s="1"/>
  <c r="B32" i="20"/>
  <c r="B35" i="24" s="1"/>
  <c r="C34" i="20"/>
  <c r="C34" i="23" s="1"/>
  <c r="C37" i="21" s="1"/>
  <c r="E20" i="20"/>
  <c r="L59" i="27"/>
  <c r="L50" i="10"/>
  <c r="P50" i="10" s="1"/>
  <c r="L50" i="5"/>
  <c r="L50" i="14"/>
  <c r="L61" i="27"/>
  <c r="L52" i="10"/>
  <c r="L52" i="5"/>
  <c r="L52" i="14"/>
  <c r="M61" i="27"/>
  <c r="M52" i="5"/>
  <c r="M50" i="20" s="1"/>
  <c r="M52" i="14"/>
  <c r="M52" i="10"/>
  <c r="M59" i="27"/>
  <c r="M50" i="14"/>
  <c r="M50" i="10"/>
  <c r="M50" i="5"/>
  <c r="M48" i="20" s="1"/>
  <c r="M44" i="14"/>
  <c r="M53" i="27"/>
  <c r="M44" i="10"/>
  <c r="L44" i="14"/>
  <c r="L53" i="27"/>
  <c r="L44" i="10"/>
  <c r="P44" i="10" s="1"/>
  <c r="M51" i="27"/>
  <c r="M42" i="10"/>
  <c r="M40" i="14"/>
  <c r="M49" i="27"/>
  <c r="M40" i="10"/>
  <c r="L40" i="14"/>
  <c r="L49" i="27"/>
  <c r="L40" i="10"/>
  <c r="P40" i="10" s="1"/>
  <c r="L36" i="14"/>
  <c r="L45" i="27"/>
  <c r="P45" i="27" s="1"/>
  <c r="L36" i="10"/>
  <c r="M36" i="14"/>
  <c r="M45" i="27"/>
  <c r="M36" i="10"/>
  <c r="L43" i="27"/>
  <c r="L34" i="10"/>
  <c r="M34" i="14"/>
  <c r="M43" i="27"/>
  <c r="M34" i="10"/>
  <c r="M30" i="5"/>
  <c r="M28" i="20" s="1"/>
  <c r="M39" i="27"/>
  <c r="M30" i="10"/>
  <c r="L39" i="27"/>
  <c r="L30" i="10"/>
  <c r="L35" i="27"/>
  <c r="L26" i="10"/>
  <c r="P26" i="10" s="1"/>
  <c r="M26" i="14"/>
  <c r="M35" i="27"/>
  <c r="M26" i="10"/>
  <c r="L24" i="14"/>
  <c r="L33" i="27"/>
  <c r="L24" i="10"/>
  <c r="M24" i="14"/>
  <c r="M33" i="27"/>
  <c r="M24" i="10"/>
  <c r="L22" i="14"/>
  <c r="L31" i="27"/>
  <c r="L22" i="10"/>
  <c r="P22" i="10" s="1"/>
  <c r="M22" i="5"/>
  <c r="M20" i="20" s="1"/>
  <c r="M31" i="27"/>
  <c r="M22" i="10"/>
  <c r="M16" i="14"/>
  <c r="M25" i="27"/>
  <c r="M16" i="10"/>
  <c r="L16" i="5"/>
  <c r="L25" i="27"/>
  <c r="L16" i="10"/>
  <c r="E55" i="24"/>
  <c r="E55" i="18"/>
  <c r="E52" i="23"/>
  <c r="E55" i="21" s="1"/>
  <c r="J55" i="18"/>
  <c r="J55" i="24"/>
  <c r="J52" i="23"/>
  <c r="J55" i="21" s="1"/>
  <c r="I61" i="24"/>
  <c r="I58" i="23"/>
  <c r="I61" i="21" s="1"/>
  <c r="I61" i="18"/>
  <c r="J61" i="24"/>
  <c r="J61" i="18"/>
  <c r="J58" i="23"/>
  <c r="J61" i="21" s="1"/>
  <c r="K57" i="24"/>
  <c r="K57" i="18"/>
  <c r="K54" i="23"/>
  <c r="K57" i="21" s="1"/>
  <c r="H57" i="24"/>
  <c r="H54" i="23"/>
  <c r="H57" i="21" s="1"/>
  <c r="H57" i="18"/>
  <c r="G63" i="24"/>
  <c r="G60" i="23"/>
  <c r="G63" i="21" s="1"/>
  <c r="G63" i="18"/>
  <c r="H63" i="24"/>
  <c r="H63" i="18"/>
  <c r="H60" i="23"/>
  <c r="H63" i="21" s="1"/>
  <c r="K51" i="18"/>
  <c r="K51" i="24"/>
  <c r="K48" i="23"/>
  <c r="K51" i="21" s="1"/>
  <c r="C69" i="24"/>
  <c r="C69" i="18"/>
  <c r="C66" i="23"/>
  <c r="C69" i="21" s="1"/>
  <c r="D66" i="23"/>
  <c r="D69" i="21" s="1"/>
  <c r="G53" i="18"/>
  <c r="G50" i="23"/>
  <c r="G53" i="21" s="1"/>
  <c r="G67" i="24"/>
  <c r="G67" i="18"/>
  <c r="G64" i="23"/>
  <c r="G67" i="21" s="1"/>
  <c r="M59" i="24"/>
  <c r="M59" i="18"/>
  <c r="M56" i="23"/>
  <c r="M59" i="21" s="1"/>
  <c r="D59" i="24"/>
  <c r="K71" i="18"/>
  <c r="K71" i="24"/>
  <c r="K68" i="23"/>
  <c r="K71" i="21" s="1"/>
  <c r="M55" i="24"/>
  <c r="M55" i="18"/>
  <c r="M52" i="23"/>
  <c r="M55" i="21" s="1"/>
  <c r="C61" i="24"/>
  <c r="C61" i="18"/>
  <c r="C58" i="23"/>
  <c r="C61" i="21" s="1"/>
  <c r="D61" i="18"/>
  <c r="D35" i="18"/>
  <c r="E57" i="24"/>
  <c r="E54" i="23"/>
  <c r="E57" i="21" s="1"/>
  <c r="E57" i="18"/>
  <c r="L57" i="24"/>
  <c r="L54" i="23"/>
  <c r="L57" i="21" s="1"/>
  <c r="L57" i="18"/>
  <c r="I63" i="24"/>
  <c r="I63" i="18"/>
  <c r="I60" i="23"/>
  <c r="I63" i="21" s="1"/>
  <c r="L63" i="24"/>
  <c r="L60" i="23"/>
  <c r="L63" i="21" s="1"/>
  <c r="L63" i="18"/>
  <c r="B51" i="18"/>
  <c r="B51" i="24"/>
  <c r="B48" i="23"/>
  <c r="B51" i="21" s="1"/>
  <c r="K69" i="24"/>
  <c r="K69" i="18"/>
  <c r="K66" i="23"/>
  <c r="K69" i="21" s="1"/>
  <c r="H69" i="24"/>
  <c r="H66" i="23"/>
  <c r="H69" i="21" s="1"/>
  <c r="H69" i="18"/>
  <c r="B53" i="24"/>
  <c r="B53" i="18"/>
  <c r="B50" i="23"/>
  <c r="B53" i="21" s="1"/>
  <c r="B67" i="18"/>
  <c r="B67" i="24"/>
  <c r="B64" i="23"/>
  <c r="B67" i="21" s="1"/>
  <c r="G59" i="24"/>
  <c r="G56" i="23"/>
  <c r="G59" i="21" s="1"/>
  <c r="G59" i="18"/>
  <c r="H59" i="24"/>
  <c r="H59" i="18"/>
  <c r="H56" i="23"/>
  <c r="H59" i="21" s="1"/>
  <c r="B71" i="18"/>
  <c r="B71" i="24"/>
  <c r="B68" i="23"/>
  <c r="B71" i="21" s="1"/>
  <c r="G55" i="24"/>
  <c r="G52" i="23"/>
  <c r="G55" i="21" s="1"/>
  <c r="G55" i="18"/>
  <c r="B55" i="18"/>
  <c r="B55" i="24"/>
  <c r="B52" i="23"/>
  <c r="B55" i="21" s="1"/>
  <c r="H55" i="24"/>
  <c r="H55" i="18"/>
  <c r="H52" i="23"/>
  <c r="H55" i="21" s="1"/>
  <c r="K61" i="24"/>
  <c r="K61" i="18"/>
  <c r="K58" i="23"/>
  <c r="K61" i="21" s="1"/>
  <c r="B61" i="24"/>
  <c r="B61" i="18"/>
  <c r="B58" i="23"/>
  <c r="B61" i="21" s="1"/>
  <c r="H61" i="24"/>
  <c r="H61" i="18"/>
  <c r="H58" i="23"/>
  <c r="H61" i="21" s="1"/>
  <c r="I57" i="24"/>
  <c r="I57" i="18"/>
  <c r="I54" i="23"/>
  <c r="I57" i="21" s="1"/>
  <c r="M57" i="24"/>
  <c r="M57" i="18"/>
  <c r="M54" i="23"/>
  <c r="M57" i="21" s="1"/>
  <c r="J57" i="24"/>
  <c r="J57" i="18"/>
  <c r="J54" i="23"/>
  <c r="J57" i="21" s="1"/>
  <c r="E63" i="24"/>
  <c r="E63" i="18"/>
  <c r="E60" i="23"/>
  <c r="E63" i="21" s="1"/>
  <c r="C63" i="24"/>
  <c r="C63" i="18"/>
  <c r="C60" i="23"/>
  <c r="C63" i="21" s="1"/>
  <c r="J63" i="18"/>
  <c r="J63" i="24"/>
  <c r="J60" i="23"/>
  <c r="J63" i="21" s="1"/>
  <c r="I51" i="24"/>
  <c r="I51" i="18"/>
  <c r="I48" i="23"/>
  <c r="I51" i="21" s="1"/>
  <c r="F51" i="24"/>
  <c r="F48" i="23"/>
  <c r="F51" i="21" s="1"/>
  <c r="F51" i="18"/>
  <c r="E69" i="24"/>
  <c r="E69" i="18"/>
  <c r="E66" i="23"/>
  <c r="E69" i="21" s="1"/>
  <c r="F69" i="18"/>
  <c r="F69" i="24"/>
  <c r="F66" i="23"/>
  <c r="F69" i="21" s="1"/>
  <c r="L69" i="24"/>
  <c r="L69" i="18"/>
  <c r="L66" i="23"/>
  <c r="L69" i="21" s="1"/>
  <c r="E53" i="24"/>
  <c r="E53" i="18"/>
  <c r="E50" i="23"/>
  <c r="E53" i="21" s="1"/>
  <c r="F53" i="18"/>
  <c r="F53" i="24"/>
  <c r="F50" i="23"/>
  <c r="F53" i="21" s="1"/>
  <c r="E67" i="24"/>
  <c r="E67" i="18"/>
  <c r="E64" i="23"/>
  <c r="E67" i="21" s="1"/>
  <c r="F67" i="24"/>
  <c r="F67" i="18"/>
  <c r="F64" i="23"/>
  <c r="F67" i="21" s="1"/>
  <c r="L67" i="24"/>
  <c r="L67" i="18"/>
  <c r="L64" i="23"/>
  <c r="L67" i="21" s="1"/>
  <c r="I59" i="24"/>
  <c r="I56" i="23"/>
  <c r="I59" i="21" s="1"/>
  <c r="I59" i="18"/>
  <c r="F59" i="24"/>
  <c r="F59" i="18"/>
  <c r="F56" i="23"/>
  <c r="F59" i="21" s="1"/>
  <c r="L59" i="24"/>
  <c r="L59" i="18"/>
  <c r="L56" i="23"/>
  <c r="L59" i="21" s="1"/>
  <c r="I71" i="24"/>
  <c r="I71" i="18"/>
  <c r="I68" i="23"/>
  <c r="I71" i="21" s="1"/>
  <c r="F71" i="24"/>
  <c r="F71" i="18"/>
  <c r="F68" i="23"/>
  <c r="F71" i="21" s="1"/>
  <c r="L71" i="24"/>
  <c r="L71" i="18"/>
  <c r="L68" i="23"/>
  <c r="L71" i="21" s="1"/>
  <c r="C55" i="18"/>
  <c r="C52" i="23"/>
  <c r="C55" i="21" s="1"/>
  <c r="C55" i="24"/>
  <c r="M61" i="24"/>
  <c r="M61" i="18"/>
  <c r="M58" i="23"/>
  <c r="M61" i="21" s="1"/>
  <c r="F47" i="24"/>
  <c r="F44" i="23"/>
  <c r="F47" i="21" s="1"/>
  <c r="F47" i="18"/>
  <c r="B57" i="24"/>
  <c r="B57" i="18"/>
  <c r="B54" i="23"/>
  <c r="B57" i="21" s="1"/>
  <c r="B63" i="18"/>
  <c r="B63" i="24"/>
  <c r="B60" i="23"/>
  <c r="B63" i="21" s="1"/>
  <c r="D51" i="24"/>
  <c r="D51" i="18"/>
  <c r="G69" i="18"/>
  <c r="G69" i="24"/>
  <c r="G66" i="23"/>
  <c r="G69" i="21" s="1"/>
  <c r="C53" i="24"/>
  <c r="C53" i="18"/>
  <c r="C50" i="23"/>
  <c r="C53" i="21" s="1"/>
  <c r="D53" i="18"/>
  <c r="C67" i="18"/>
  <c r="C67" i="24"/>
  <c r="C64" i="23"/>
  <c r="C67" i="21" s="1"/>
  <c r="K59" i="24"/>
  <c r="K59" i="18"/>
  <c r="K56" i="23"/>
  <c r="K59" i="21" s="1"/>
  <c r="M71" i="24"/>
  <c r="M68" i="23"/>
  <c r="M71" i="21" s="1"/>
  <c r="M71" i="18"/>
  <c r="K55" i="18"/>
  <c r="K52" i="23"/>
  <c r="K55" i="21" s="1"/>
  <c r="K55" i="24"/>
  <c r="G61" i="18"/>
  <c r="G61" i="24"/>
  <c r="G58" i="23"/>
  <c r="G61" i="21" s="1"/>
  <c r="D31" i="24"/>
  <c r="D28" i="23"/>
  <c r="D31" i="21" s="1"/>
  <c r="D31" i="18"/>
  <c r="L47" i="24"/>
  <c r="L47" i="18"/>
  <c r="L44" i="23"/>
  <c r="L47" i="21" s="1"/>
  <c r="F57" i="18"/>
  <c r="F57" i="24"/>
  <c r="F54" i="23"/>
  <c r="F57" i="21" s="1"/>
  <c r="F63" i="24"/>
  <c r="F63" i="18"/>
  <c r="F60" i="23"/>
  <c r="F63" i="21" s="1"/>
  <c r="G51" i="18"/>
  <c r="G48" i="23"/>
  <c r="G51" i="21" s="1"/>
  <c r="H51" i="24"/>
  <c r="H51" i="18"/>
  <c r="H48" i="23"/>
  <c r="H51" i="21" s="1"/>
  <c r="B69" i="24"/>
  <c r="B69" i="18"/>
  <c r="B66" i="23"/>
  <c r="B69" i="21" s="1"/>
  <c r="K53" i="24"/>
  <c r="K53" i="18"/>
  <c r="K50" i="23"/>
  <c r="K53" i="21" s="1"/>
  <c r="H53" i="24"/>
  <c r="H50" i="23"/>
  <c r="H53" i="21" s="1"/>
  <c r="H53" i="18"/>
  <c r="K67" i="24"/>
  <c r="K64" i="23"/>
  <c r="K67" i="21" s="1"/>
  <c r="K67" i="18"/>
  <c r="H67" i="24"/>
  <c r="H67" i="18"/>
  <c r="H64" i="23"/>
  <c r="H67" i="21" s="1"/>
  <c r="B59" i="18"/>
  <c r="B59" i="24"/>
  <c r="B56" i="23"/>
  <c r="B59" i="21" s="1"/>
  <c r="G71" i="24"/>
  <c r="G71" i="18"/>
  <c r="G68" i="23"/>
  <c r="G71" i="21" s="1"/>
  <c r="H71" i="24"/>
  <c r="H71" i="18"/>
  <c r="H68" i="23"/>
  <c r="H71" i="21" s="1"/>
  <c r="I55" i="24"/>
  <c r="I55" i="18"/>
  <c r="I52" i="23"/>
  <c r="I55" i="21" s="1"/>
  <c r="F55" i="24"/>
  <c r="F55" i="18"/>
  <c r="F52" i="23"/>
  <c r="F55" i="21" s="1"/>
  <c r="L55" i="24"/>
  <c r="L52" i="23"/>
  <c r="L55" i="21" s="1"/>
  <c r="L55" i="18"/>
  <c r="E61" i="24"/>
  <c r="E58" i="23"/>
  <c r="E61" i="21" s="1"/>
  <c r="E61" i="18"/>
  <c r="F61" i="18"/>
  <c r="F61" i="24"/>
  <c r="F58" i="23"/>
  <c r="F61" i="21" s="1"/>
  <c r="L61" i="24"/>
  <c r="L61" i="18"/>
  <c r="L58" i="23"/>
  <c r="L61" i="21" s="1"/>
  <c r="C57" i="24"/>
  <c r="C57" i="18"/>
  <c r="C54" i="23"/>
  <c r="C57" i="21" s="1"/>
  <c r="G57" i="24"/>
  <c r="G57" i="18"/>
  <c r="G54" i="23"/>
  <c r="G57" i="21" s="1"/>
  <c r="D27" i="24"/>
  <c r="D24" i="23"/>
  <c r="D27" i="21" s="1"/>
  <c r="D27" i="18"/>
  <c r="M63" i="24"/>
  <c r="M60" i="23"/>
  <c r="M63" i="21" s="1"/>
  <c r="M63" i="18"/>
  <c r="K63" i="18"/>
  <c r="K60" i="23"/>
  <c r="K63" i="21" s="1"/>
  <c r="K63" i="24"/>
  <c r="E51" i="24"/>
  <c r="E51" i="18"/>
  <c r="E48" i="23"/>
  <c r="E51" i="21" s="1"/>
  <c r="C51" i="18"/>
  <c r="C51" i="24"/>
  <c r="C48" i="23"/>
  <c r="C51" i="21" s="1"/>
  <c r="J51" i="24"/>
  <c r="J48" i="23"/>
  <c r="J51" i="21" s="1"/>
  <c r="J51" i="18"/>
  <c r="I69" i="24"/>
  <c r="I69" i="18"/>
  <c r="I66" i="23"/>
  <c r="I69" i="21" s="1"/>
  <c r="M69" i="24"/>
  <c r="M66" i="23"/>
  <c r="M69" i="21" s="1"/>
  <c r="M69" i="18"/>
  <c r="J69" i="24"/>
  <c r="J69" i="18"/>
  <c r="J66" i="23"/>
  <c r="J69" i="21" s="1"/>
  <c r="I53" i="24"/>
  <c r="I50" i="23"/>
  <c r="I53" i="21" s="1"/>
  <c r="I53" i="18"/>
  <c r="J53" i="24"/>
  <c r="J53" i="18"/>
  <c r="J50" i="23"/>
  <c r="J53" i="21" s="1"/>
  <c r="I67" i="24"/>
  <c r="I64" i="23"/>
  <c r="I67" i="21" s="1"/>
  <c r="I67" i="18"/>
  <c r="M67" i="24"/>
  <c r="M67" i="18"/>
  <c r="M64" i="23"/>
  <c r="M67" i="21" s="1"/>
  <c r="J67" i="18"/>
  <c r="J67" i="24"/>
  <c r="J64" i="23"/>
  <c r="J67" i="21" s="1"/>
  <c r="E59" i="24"/>
  <c r="E59" i="18"/>
  <c r="E56" i="23"/>
  <c r="E59" i="21" s="1"/>
  <c r="C59" i="18"/>
  <c r="C59" i="24"/>
  <c r="C56" i="23"/>
  <c r="C59" i="21" s="1"/>
  <c r="J59" i="18"/>
  <c r="J59" i="24"/>
  <c r="J56" i="23"/>
  <c r="J59" i="21" s="1"/>
  <c r="E71" i="24"/>
  <c r="E71" i="18"/>
  <c r="E68" i="23"/>
  <c r="E71" i="21" s="1"/>
  <c r="C71" i="24"/>
  <c r="C71" i="18"/>
  <c r="C68" i="23"/>
  <c r="C71" i="21" s="1"/>
  <c r="J71" i="18"/>
  <c r="J71" i="24"/>
  <c r="J68" i="23"/>
  <c r="J71" i="21" s="1"/>
  <c r="D21" i="27"/>
  <c r="B31" i="27"/>
  <c r="D12" i="10"/>
  <c r="B22" i="10"/>
  <c r="C24" i="5"/>
  <c r="C22" i="20" s="1"/>
  <c r="G40" i="5"/>
  <c r="G38" i="20" s="1"/>
  <c r="C44" i="5"/>
  <c r="C42" i="20" s="1"/>
  <c r="C30" i="5"/>
  <c r="C28" i="20" s="1"/>
  <c r="C28" i="23" s="1"/>
  <c r="C31" i="21" s="1"/>
  <c r="K40" i="5"/>
  <c r="K38" i="20" s="1"/>
  <c r="K38" i="23" s="1"/>
  <c r="K41" i="21" s="1"/>
  <c r="G24" i="5"/>
  <c r="G22" i="20" s="1"/>
  <c r="G22" i="23" s="1"/>
  <c r="G25" i="21" s="1"/>
  <c r="F44" i="5"/>
  <c r="F42" i="20" s="1"/>
  <c r="L30" i="14"/>
  <c r="L30" i="5"/>
  <c r="L28" i="20" s="1"/>
  <c r="K36" i="5"/>
  <c r="K34" i="20" s="1"/>
  <c r="D22" i="5"/>
  <c r="H24" i="5"/>
  <c r="H22" i="20" s="1"/>
  <c r="M16" i="15"/>
  <c r="M14" i="16" s="1"/>
  <c r="M14" i="23" s="1"/>
  <c r="N135" i="6"/>
  <c r="N46" i="6" s="1"/>
  <c r="M135" i="6"/>
  <c r="M46" i="6" s="1"/>
  <c r="H22" i="5"/>
  <c r="H20" i="20" s="1"/>
  <c r="M16" i="5"/>
  <c r="K113" i="6"/>
  <c r="I113" i="6"/>
  <c r="L44" i="5"/>
  <c r="L42" i="20" s="1"/>
  <c r="H40" i="5"/>
  <c r="H38" i="20" s="1"/>
  <c r="G34" i="5"/>
  <c r="G32" i="20" s="1"/>
  <c r="L34" i="5"/>
  <c r="L32" i="20" s="1"/>
  <c r="M36" i="5"/>
  <c r="M34" i="20" s="1"/>
  <c r="I30" i="5"/>
  <c r="I28" i="20" s="1"/>
  <c r="I31" i="18" s="1"/>
  <c r="D36" i="5"/>
  <c r="B24" i="5"/>
  <c r="B22" i="20" s="1"/>
  <c r="I40" i="5"/>
  <c r="I38" i="20" s="1"/>
  <c r="I38" i="23" s="1"/>
  <c r="I41" i="21" s="1"/>
  <c r="J127" i="6"/>
  <c r="J40" i="6" s="1"/>
  <c r="I42" i="14" s="1"/>
  <c r="N104" i="6"/>
  <c r="N26" i="6" s="1"/>
  <c r="H26" i="5"/>
  <c r="H24" i="20" s="1"/>
  <c r="I36" i="5"/>
  <c r="I34" i="20" s="1"/>
  <c r="D40" i="5"/>
  <c r="D24" i="5"/>
  <c r="K26" i="5"/>
  <c r="K24" i="20" s="1"/>
  <c r="L24" i="5"/>
  <c r="L22" i="20" s="1"/>
  <c r="M24" i="5"/>
  <c r="M22" i="20" s="1"/>
  <c r="J16" i="5"/>
  <c r="E26" i="5"/>
  <c r="E24" i="20" s="1"/>
  <c r="E27" i="24" s="1"/>
  <c r="N113" i="6"/>
  <c r="M34" i="5"/>
  <c r="M32" i="20" s="1"/>
  <c r="M35" i="24" s="1"/>
  <c r="L40" i="5"/>
  <c r="L38" i="20" s="1"/>
  <c r="E40" i="5"/>
  <c r="E38" i="20" s="1"/>
  <c r="H30" i="5"/>
  <c r="H28" i="20" s="1"/>
  <c r="M26" i="5"/>
  <c r="M24" i="20" s="1"/>
  <c r="M127" i="6"/>
  <c r="M40" i="6" s="1"/>
  <c r="G44" i="5"/>
  <c r="G42" i="20" s="1"/>
  <c r="G42" i="23" s="1"/>
  <c r="G45" i="21" s="1"/>
  <c r="G30" i="5"/>
  <c r="G28" i="20" s="1"/>
  <c r="L26" i="5"/>
  <c r="L24" i="20" s="1"/>
  <c r="L26" i="14"/>
  <c r="F16" i="5"/>
  <c r="N121" i="6"/>
  <c r="N36" i="6" s="1"/>
  <c r="J84" i="6"/>
  <c r="J10" i="6" s="1"/>
  <c r="C40" i="5"/>
  <c r="C38" i="20" s="1"/>
  <c r="C38" i="23" s="1"/>
  <c r="C41" i="21" s="1"/>
  <c r="B30" i="5"/>
  <c r="B28" i="20" s="1"/>
  <c r="K30" i="5"/>
  <c r="K28" i="20" s="1"/>
  <c r="J34" i="5"/>
  <c r="J32" i="20" s="1"/>
  <c r="J35" i="24" s="1"/>
  <c r="K24" i="5"/>
  <c r="K22" i="20" s="1"/>
  <c r="J40" i="5"/>
  <c r="J38" i="20" s="1"/>
  <c r="J41" i="24" s="1"/>
  <c r="G36" i="5"/>
  <c r="G34" i="20" s="1"/>
  <c r="D84" i="6"/>
  <c r="D10" i="6" s="1"/>
  <c r="G113" i="6"/>
  <c r="G26" i="5"/>
  <c r="G24" i="20" s="1"/>
  <c r="E44" i="5"/>
  <c r="E42" i="20" s="1"/>
  <c r="E45" i="18" s="1"/>
  <c r="D44" i="5"/>
  <c r="G22" i="5"/>
  <c r="G20" i="20" s="1"/>
  <c r="C113" i="6"/>
  <c r="I84" i="6"/>
  <c r="I10" i="6" s="1"/>
  <c r="L42" i="14"/>
  <c r="B44" i="14"/>
  <c r="B40" i="14"/>
  <c r="K44" i="5"/>
  <c r="K42" i="20" s="1"/>
  <c r="B40" i="5"/>
  <c r="B38" i="20" s="1"/>
  <c r="B41" i="18" s="1"/>
  <c r="L36" i="5"/>
  <c r="L34" i="20" s="1"/>
  <c r="C127" i="6"/>
  <c r="C40" i="6" s="1"/>
  <c r="G121" i="6"/>
  <c r="G36" i="6" s="1"/>
  <c r="K104" i="6"/>
  <c r="K26" i="6" s="1"/>
  <c r="H84" i="6"/>
  <c r="H10" i="6" s="1"/>
  <c r="N84" i="6"/>
  <c r="N10" i="6" s="1"/>
  <c r="B16" i="5"/>
  <c r="I26" i="5"/>
  <c r="I24" i="20" s="1"/>
  <c r="F26" i="5"/>
  <c r="F24" i="20" s="1"/>
  <c r="F27" i="24" s="1"/>
  <c r="B30" i="14"/>
  <c r="B24" i="14"/>
  <c r="M84" i="6"/>
  <c r="M10" i="6" s="1"/>
  <c r="H135" i="6"/>
  <c r="H46" i="6" s="1"/>
  <c r="L127" i="6"/>
  <c r="L40" i="6" s="1"/>
  <c r="D104" i="6"/>
  <c r="D26" i="6" s="1"/>
  <c r="L34" i="14"/>
  <c r="J121" i="6"/>
  <c r="J36" i="6" s="1"/>
  <c r="E121" i="6"/>
  <c r="E36" i="6" s="1"/>
  <c r="I104" i="6"/>
  <c r="I26" i="6" s="1"/>
  <c r="K178" i="6"/>
  <c r="K18" i="6" s="1"/>
  <c r="J20" i="14" s="1"/>
  <c r="B34" i="14"/>
  <c r="M42" i="14"/>
  <c r="M42" i="5"/>
  <c r="K34" i="5"/>
  <c r="K32" i="20" s="1"/>
  <c r="F40" i="5"/>
  <c r="F38" i="20" s="1"/>
  <c r="F41" i="24" s="1"/>
  <c r="J26" i="5"/>
  <c r="J24" i="20" s="1"/>
  <c r="E24" i="5"/>
  <c r="E22" i="20" s="1"/>
  <c r="I44" i="5"/>
  <c r="I42" i="20" s="1"/>
  <c r="H16" i="5"/>
  <c r="L22" i="5"/>
  <c r="L20" i="20" s="1"/>
  <c r="H113" i="6"/>
  <c r="E135" i="6"/>
  <c r="E46" i="6" s="1"/>
  <c r="D113" i="6"/>
  <c r="J90" i="6"/>
  <c r="J12" i="6" s="1"/>
  <c r="F84" i="6"/>
  <c r="F10" i="6" s="1"/>
  <c r="I36" i="20"/>
  <c r="C84" i="6"/>
  <c r="G84" i="6"/>
  <c r="G10" i="6" s="1"/>
  <c r="G42" i="15"/>
  <c r="J24" i="5"/>
  <c r="J22" i="20" s="1"/>
  <c r="J25" i="24" s="1"/>
  <c r="F22" i="5"/>
  <c r="F20" i="20" s="1"/>
  <c r="H34" i="5"/>
  <c r="H32" i="20" s="1"/>
  <c r="H35" i="18" s="1"/>
  <c r="I34" i="5"/>
  <c r="I32" i="20" s="1"/>
  <c r="F135" i="6"/>
  <c r="F46" i="6" s="1"/>
  <c r="M113" i="6"/>
  <c r="I28" i="15"/>
  <c r="I32" i="15"/>
  <c r="M32" i="15"/>
  <c r="G135" i="6"/>
  <c r="G46" i="6" s="1"/>
  <c r="K127" i="6"/>
  <c r="K40" i="6" s="1"/>
  <c r="J42" i="5" s="1"/>
  <c r="J40" i="20" s="1"/>
  <c r="J40" i="23" s="1"/>
  <c r="J43" i="21" s="1"/>
  <c r="C104" i="6"/>
  <c r="C26" i="6" s="1"/>
  <c r="C42" i="15"/>
  <c r="E46" i="15"/>
  <c r="E44" i="20" s="1"/>
  <c r="M104" i="6"/>
  <c r="M26" i="6" s="1"/>
  <c r="K90" i="6"/>
  <c r="K12" i="6" s="1"/>
  <c r="J14" i="15" s="1"/>
  <c r="D127" i="6"/>
  <c r="D40" i="6" s="1"/>
  <c r="H121" i="6"/>
  <c r="H36" i="6" s="1"/>
  <c r="L104" i="6"/>
  <c r="L26" i="6" s="1"/>
  <c r="F30" i="14"/>
  <c r="F24" i="14"/>
  <c r="I38" i="16"/>
  <c r="J44" i="14"/>
  <c r="J44" i="5"/>
  <c r="J42" i="20" s="1"/>
  <c r="J45" i="24" s="1"/>
  <c r="F24" i="5"/>
  <c r="F22" i="20" s="1"/>
  <c r="F25" i="18" s="1"/>
  <c r="D12" i="14"/>
  <c r="D12" i="15"/>
  <c r="B36" i="14"/>
  <c r="B36" i="5"/>
  <c r="B34" i="20" s="1"/>
  <c r="B26" i="5"/>
  <c r="B24" i="20" s="1"/>
  <c r="B26" i="14"/>
  <c r="B22" i="14"/>
  <c r="C178" i="6"/>
  <c r="C18" i="6" s="1"/>
  <c r="F30" i="5"/>
  <c r="F28" i="20" s="1"/>
  <c r="F31" i="18" s="1"/>
  <c r="K84" i="6"/>
  <c r="K10" i="6" s="1"/>
  <c r="B22" i="5"/>
  <c r="F16" i="15"/>
  <c r="F16" i="14"/>
  <c r="I90" i="6"/>
  <c r="E40" i="16"/>
  <c r="C40" i="16"/>
  <c r="J40" i="16"/>
  <c r="E52" i="16"/>
  <c r="C52" i="16"/>
  <c r="J52" i="16"/>
  <c r="E22" i="16"/>
  <c r="C22" i="16"/>
  <c r="J22" i="16"/>
  <c r="I58" i="16"/>
  <c r="M58" i="16"/>
  <c r="J58" i="16"/>
  <c r="N178" i="6"/>
  <c r="N18" i="6" s="1"/>
  <c r="F104" i="6"/>
  <c r="F26" i="6" s="1"/>
  <c r="H90" i="6"/>
  <c r="H12" i="6" s="1"/>
  <c r="M28" i="16"/>
  <c r="K28" i="16"/>
  <c r="D28" i="16"/>
  <c r="C32" i="16"/>
  <c r="G32" i="16"/>
  <c r="D32" i="16"/>
  <c r="C46" i="15"/>
  <c r="C44" i="20" s="1"/>
  <c r="G46" i="15"/>
  <c r="G44" i="20" s="1"/>
  <c r="G47" i="24" s="1"/>
  <c r="D46" i="15"/>
  <c r="C54" i="16"/>
  <c r="G54" i="16"/>
  <c r="D54" i="16"/>
  <c r="C24" i="16"/>
  <c r="G24" i="16"/>
  <c r="D24" i="16"/>
  <c r="M60" i="16"/>
  <c r="K60" i="16"/>
  <c r="D60" i="16"/>
  <c r="I178" i="6"/>
  <c r="I18" i="6" s="1"/>
  <c r="I135" i="6"/>
  <c r="I46" i="6" s="1"/>
  <c r="E127" i="6"/>
  <c r="E40" i="6" s="1"/>
  <c r="E113" i="6"/>
  <c r="D26" i="14"/>
  <c r="H16" i="15"/>
  <c r="H16" i="14"/>
  <c r="K28" i="15"/>
  <c r="B28" i="15"/>
  <c r="H28" i="15"/>
  <c r="K30" i="16"/>
  <c r="B30" i="16"/>
  <c r="H30" i="16"/>
  <c r="G34" i="16"/>
  <c r="B34" i="16"/>
  <c r="H34" i="16"/>
  <c r="K46" i="16"/>
  <c r="B46" i="16"/>
  <c r="H46" i="16"/>
  <c r="G48" i="16"/>
  <c r="B48" i="16"/>
  <c r="H48" i="16"/>
  <c r="K66" i="16"/>
  <c r="B66" i="16"/>
  <c r="H66" i="16"/>
  <c r="D178" i="6"/>
  <c r="D18" i="6" s="1"/>
  <c r="L113" i="6"/>
  <c r="C26" i="5"/>
  <c r="C24" i="20" s="1"/>
  <c r="C27" i="24" s="1"/>
  <c r="C26" i="14"/>
  <c r="K20" i="16"/>
  <c r="B22" i="15"/>
  <c r="H20" i="16"/>
  <c r="K36" i="20"/>
  <c r="B36" i="20"/>
  <c r="H36" i="20"/>
  <c r="K38" i="16"/>
  <c r="B38" i="16"/>
  <c r="H38" i="16"/>
  <c r="K50" i="16"/>
  <c r="B50" i="16"/>
  <c r="H50" i="16"/>
  <c r="G42" i="16"/>
  <c r="B42" i="16"/>
  <c r="H42" i="16"/>
  <c r="K64" i="16"/>
  <c r="B64" i="16"/>
  <c r="H64" i="16"/>
  <c r="G56" i="16"/>
  <c r="B56" i="16"/>
  <c r="H56" i="16"/>
  <c r="G68" i="16"/>
  <c r="B68" i="16"/>
  <c r="H68" i="16"/>
  <c r="J36" i="5"/>
  <c r="J34" i="20" s="1"/>
  <c r="F34" i="5"/>
  <c r="F32" i="20" s="1"/>
  <c r="F35" i="24" s="1"/>
  <c r="N70" i="20"/>
  <c r="N73" i="24" s="1"/>
  <c r="P73" i="24" s="1"/>
  <c r="G178" i="6"/>
  <c r="G18" i="6" s="1"/>
  <c r="C135" i="6"/>
  <c r="C46" i="6" s="1"/>
  <c r="G127" i="6"/>
  <c r="G40" i="6" s="1"/>
  <c r="K121" i="6"/>
  <c r="K36" i="6" s="1"/>
  <c r="F36" i="5"/>
  <c r="F34" i="20" s="1"/>
  <c r="F36" i="14"/>
  <c r="J30" i="5"/>
  <c r="J28" i="20" s="1"/>
  <c r="J30" i="14"/>
  <c r="B16" i="15"/>
  <c r="B16" i="14"/>
  <c r="E90" i="6"/>
  <c r="M42" i="15"/>
  <c r="K42" i="15"/>
  <c r="D40" i="16"/>
  <c r="M52" i="16"/>
  <c r="K52" i="16"/>
  <c r="D52" i="16"/>
  <c r="M22" i="16"/>
  <c r="K22" i="16"/>
  <c r="D22" i="16"/>
  <c r="C58" i="16"/>
  <c r="G58" i="16"/>
  <c r="D58" i="16"/>
  <c r="J178" i="6"/>
  <c r="J18" i="6" s="1"/>
  <c r="J113" i="6"/>
  <c r="E30" i="14"/>
  <c r="I24" i="14"/>
  <c r="E22" i="14"/>
  <c r="D90" i="6"/>
  <c r="D12" i="6" s="1"/>
  <c r="G28" i="16"/>
  <c r="B28" i="16"/>
  <c r="H28" i="16"/>
  <c r="K32" i="16"/>
  <c r="B32" i="16"/>
  <c r="H32" i="16"/>
  <c r="K46" i="15"/>
  <c r="K44" i="20" s="1"/>
  <c r="B46" i="15"/>
  <c r="B44" i="20" s="1"/>
  <c r="H46" i="15"/>
  <c r="H44" i="20" s="1"/>
  <c r="K54" i="16"/>
  <c r="B54" i="16"/>
  <c r="H54" i="16"/>
  <c r="K24" i="16"/>
  <c r="B24" i="16"/>
  <c r="H24" i="16"/>
  <c r="G60" i="16"/>
  <c r="B60" i="16"/>
  <c r="H60" i="16"/>
  <c r="E178" i="6"/>
  <c r="E18" i="6" s="1"/>
  <c r="D34" i="14"/>
  <c r="P34" i="14" s="1"/>
  <c r="E104" i="6"/>
  <c r="E26" i="6" s="1"/>
  <c r="D16" i="15"/>
  <c r="D16" i="14"/>
  <c r="E28" i="15"/>
  <c r="F28" i="15"/>
  <c r="L28" i="15"/>
  <c r="E32" i="15"/>
  <c r="F30" i="16"/>
  <c r="L30" i="16"/>
  <c r="I34" i="16"/>
  <c r="F34" i="16"/>
  <c r="L34" i="16"/>
  <c r="E46" i="16"/>
  <c r="F46" i="16"/>
  <c r="L46" i="16"/>
  <c r="I48" i="16"/>
  <c r="F48" i="16"/>
  <c r="L48" i="16"/>
  <c r="E66" i="16"/>
  <c r="F66" i="16"/>
  <c r="L66" i="16"/>
  <c r="L135" i="6"/>
  <c r="L46" i="6" s="1"/>
  <c r="D121" i="6"/>
  <c r="D36" i="6" s="1"/>
  <c r="H104" i="6"/>
  <c r="H26" i="6" s="1"/>
  <c r="K16" i="15"/>
  <c r="K16" i="14"/>
  <c r="N90" i="6"/>
  <c r="N12" i="6" s="1"/>
  <c r="E20" i="16"/>
  <c r="F20" i="16"/>
  <c r="L20" i="16"/>
  <c r="E36" i="20"/>
  <c r="F36" i="20"/>
  <c r="L36" i="20"/>
  <c r="E38" i="16"/>
  <c r="F38" i="16"/>
  <c r="L38" i="16"/>
  <c r="E50" i="16"/>
  <c r="F50" i="16"/>
  <c r="L50" i="16"/>
  <c r="I42" i="16"/>
  <c r="F42" i="16"/>
  <c r="L42" i="16"/>
  <c r="E64" i="16"/>
  <c r="F64" i="16"/>
  <c r="L64" i="16"/>
  <c r="I56" i="16"/>
  <c r="F56" i="16"/>
  <c r="L56" i="16"/>
  <c r="I68" i="16"/>
  <c r="F68" i="16"/>
  <c r="L68" i="16"/>
  <c r="M38" i="16"/>
  <c r="J38" i="16"/>
  <c r="I50" i="16"/>
  <c r="M50" i="16"/>
  <c r="J50" i="16"/>
  <c r="E42" i="16"/>
  <c r="C42" i="16"/>
  <c r="J42" i="16"/>
  <c r="I64" i="16"/>
  <c r="M64" i="16"/>
  <c r="J64" i="16"/>
  <c r="E56" i="16"/>
  <c r="C56" i="16"/>
  <c r="J56" i="16"/>
  <c r="E68" i="16"/>
  <c r="C68" i="16"/>
  <c r="J68" i="16"/>
  <c r="B40" i="16"/>
  <c r="H40" i="16"/>
  <c r="G52" i="16"/>
  <c r="B52" i="16"/>
  <c r="H52" i="16"/>
  <c r="G22" i="16"/>
  <c r="B22" i="16"/>
  <c r="H22" i="16"/>
  <c r="K58" i="16"/>
  <c r="B58" i="16"/>
  <c r="H58" i="16"/>
  <c r="F178" i="6"/>
  <c r="F18" i="6" s="1"/>
  <c r="F113" i="6"/>
  <c r="I16" i="14"/>
  <c r="I16" i="15"/>
  <c r="I28" i="16"/>
  <c r="F28" i="16"/>
  <c r="L28" i="16"/>
  <c r="E32" i="16"/>
  <c r="F32" i="16"/>
  <c r="L32" i="16"/>
  <c r="F44" i="16"/>
  <c r="L44" i="16"/>
  <c r="E54" i="16"/>
  <c r="F54" i="16"/>
  <c r="L54" i="16"/>
  <c r="E24" i="16"/>
  <c r="F24" i="16"/>
  <c r="L24" i="16"/>
  <c r="I60" i="16"/>
  <c r="F60" i="16"/>
  <c r="L60" i="16"/>
  <c r="H36" i="14"/>
  <c r="D30" i="14"/>
  <c r="G90" i="6"/>
  <c r="G12" i="6" s="1"/>
  <c r="M28" i="15"/>
  <c r="J28" i="15"/>
  <c r="J30" i="16"/>
  <c r="E34" i="16"/>
  <c r="C34" i="16"/>
  <c r="J34" i="16"/>
  <c r="I46" i="16"/>
  <c r="M46" i="16"/>
  <c r="J46" i="16"/>
  <c r="E48" i="16"/>
  <c r="C48" i="16"/>
  <c r="J48" i="16"/>
  <c r="I66" i="16"/>
  <c r="M66" i="16"/>
  <c r="J66" i="16"/>
  <c r="L178" i="6"/>
  <c r="L18" i="6" s="1"/>
  <c r="G16" i="14"/>
  <c r="G16" i="15"/>
  <c r="I14" i="14"/>
  <c r="I20" i="16"/>
  <c r="M20" i="16"/>
  <c r="J20" i="16"/>
  <c r="J36" i="20"/>
  <c r="B44" i="5"/>
  <c r="B42" i="20" s="1"/>
  <c r="B42" i="23" s="1"/>
  <c r="B45" i="21" s="1"/>
  <c r="J22" i="5"/>
  <c r="J20" i="20" s="1"/>
  <c r="M44" i="5"/>
  <c r="M42" i="20" s="1"/>
  <c r="E36" i="5"/>
  <c r="E34" i="20" s="1"/>
  <c r="E37" i="24" s="1"/>
  <c r="E34" i="5"/>
  <c r="E32" i="20" s="1"/>
  <c r="E32" i="23" s="1"/>
  <c r="E35" i="21" s="1"/>
  <c r="I22" i="5"/>
  <c r="I20" i="20" s="1"/>
  <c r="M40" i="5"/>
  <c r="M38" i="20" s="1"/>
  <c r="E30" i="5"/>
  <c r="E28" i="20" s="1"/>
  <c r="K22" i="5"/>
  <c r="K20" i="20" s="1"/>
  <c r="K135" i="6"/>
  <c r="K46" i="6" s="1"/>
  <c r="C121" i="6"/>
  <c r="G104" i="6"/>
  <c r="G26" i="6" s="1"/>
  <c r="J16" i="15"/>
  <c r="J16" i="14"/>
  <c r="M90" i="6"/>
  <c r="M12" i="6" s="1"/>
  <c r="L84" i="6"/>
  <c r="I42" i="15"/>
  <c r="F40" i="16"/>
  <c r="L40" i="16"/>
  <c r="I52" i="16"/>
  <c r="F52" i="16"/>
  <c r="L52" i="16"/>
  <c r="I22" i="16"/>
  <c r="F22" i="16"/>
  <c r="L22" i="16"/>
  <c r="E58" i="16"/>
  <c r="F58" i="16"/>
  <c r="L58" i="16"/>
  <c r="J135" i="6"/>
  <c r="J46" i="6" s="1"/>
  <c r="F127" i="6"/>
  <c r="F40" i="6" s="1"/>
  <c r="F121" i="6"/>
  <c r="F36" i="6" s="1"/>
  <c r="M30" i="14"/>
  <c r="J104" i="6"/>
  <c r="J26" i="6" s="1"/>
  <c r="M22" i="14"/>
  <c r="E16" i="15"/>
  <c r="E16" i="14"/>
  <c r="L90" i="6"/>
  <c r="L12" i="6" s="1"/>
  <c r="E28" i="16"/>
  <c r="C28" i="16"/>
  <c r="J28" i="16"/>
  <c r="I32" i="16"/>
  <c r="M32" i="16"/>
  <c r="J32" i="16"/>
  <c r="I46" i="15"/>
  <c r="I44" i="20" s="1"/>
  <c r="M46" i="15"/>
  <c r="M44" i="20" s="1"/>
  <c r="J46" i="15"/>
  <c r="J44" i="20" s="1"/>
  <c r="I54" i="16"/>
  <c r="M54" i="16"/>
  <c r="J54" i="16"/>
  <c r="I24" i="16"/>
  <c r="M24" i="16"/>
  <c r="J24" i="16"/>
  <c r="E60" i="16"/>
  <c r="C60" i="16"/>
  <c r="J60" i="16"/>
  <c r="M178" i="6"/>
  <c r="M18" i="6" s="1"/>
  <c r="H44" i="14"/>
  <c r="I127" i="6"/>
  <c r="I40" i="6" s="1"/>
  <c r="I121" i="6"/>
  <c r="I36" i="6" s="1"/>
  <c r="L16" i="14"/>
  <c r="L16" i="15"/>
  <c r="C90" i="6"/>
  <c r="C12" i="6" s="1"/>
  <c r="C28" i="15"/>
  <c r="G28" i="15"/>
  <c r="D28" i="15"/>
  <c r="C32" i="15"/>
  <c r="G32" i="15"/>
  <c r="D30" i="16"/>
  <c r="M34" i="16"/>
  <c r="K34" i="16"/>
  <c r="D34" i="16"/>
  <c r="C46" i="16"/>
  <c r="G46" i="16"/>
  <c r="D46" i="16"/>
  <c r="M48" i="16"/>
  <c r="K48" i="16"/>
  <c r="D48" i="16"/>
  <c r="C66" i="16"/>
  <c r="G66" i="16"/>
  <c r="D66" i="16"/>
  <c r="H178" i="6"/>
  <c r="H18" i="6" s="1"/>
  <c r="D135" i="6"/>
  <c r="D46" i="6" s="1"/>
  <c r="H127" i="6"/>
  <c r="H40" i="6" s="1"/>
  <c r="L121" i="6"/>
  <c r="L36" i="6" s="1"/>
  <c r="C34" i="5"/>
  <c r="C32" i="20" s="1"/>
  <c r="C32" i="23" s="1"/>
  <c r="C35" i="21" s="1"/>
  <c r="C34" i="14"/>
  <c r="C16" i="5"/>
  <c r="C16" i="15"/>
  <c r="C16" i="14"/>
  <c r="F90" i="6"/>
  <c r="F12" i="6" s="1"/>
  <c r="C20" i="16"/>
  <c r="G20" i="16"/>
  <c r="D20" i="16"/>
  <c r="C36" i="20"/>
  <c r="G36" i="20"/>
  <c r="D36" i="20"/>
  <c r="C38" i="16"/>
  <c r="G38" i="16"/>
  <c r="D38" i="16"/>
  <c r="C50" i="16"/>
  <c r="G50" i="16"/>
  <c r="D50" i="16"/>
  <c r="M42" i="16"/>
  <c r="K42" i="16"/>
  <c r="D42" i="16"/>
  <c r="C64" i="16"/>
  <c r="G64" i="16"/>
  <c r="D64" i="16"/>
  <c r="M56" i="16"/>
  <c r="K56" i="16"/>
  <c r="D56" i="16"/>
  <c r="M68" i="16"/>
  <c r="K68" i="16"/>
  <c r="D68" i="16"/>
  <c r="C10" i="6"/>
  <c r="H20" i="23" l="1"/>
  <c r="E20" i="23"/>
  <c r="F23" i="18"/>
  <c r="D58" i="23"/>
  <c r="D61" i="21" s="1"/>
  <c r="K23" i="18"/>
  <c r="D32" i="23"/>
  <c r="D35" i="21" s="1"/>
  <c r="P32" i="15"/>
  <c r="P42" i="15"/>
  <c r="P25" i="27"/>
  <c r="D71" i="18"/>
  <c r="D60" i="23"/>
  <c r="D63" i="21" s="1"/>
  <c r="D67" i="24"/>
  <c r="D57" i="18"/>
  <c r="P24" i="14"/>
  <c r="P44" i="14"/>
  <c r="P16" i="14"/>
  <c r="P22" i="14"/>
  <c r="P40" i="14"/>
  <c r="P52" i="14"/>
  <c r="P36" i="14"/>
  <c r="P24" i="10"/>
  <c r="P30" i="10"/>
  <c r="P34" i="10"/>
  <c r="P16" i="5"/>
  <c r="D64" i="23"/>
  <c r="D67" i="21" s="1"/>
  <c r="D56" i="23"/>
  <c r="D59" i="21" s="1"/>
  <c r="D63" i="18"/>
  <c r="D54" i="23"/>
  <c r="D57" i="21" s="1"/>
  <c r="D71" i="24"/>
  <c r="D52" i="23"/>
  <c r="D55" i="21" s="1"/>
  <c r="P28" i="15"/>
  <c r="D50" i="23"/>
  <c r="D53" i="21" s="1"/>
  <c r="D55" i="18"/>
  <c r="D69" i="18"/>
  <c r="D44" i="20"/>
  <c r="D47" i="18" s="1"/>
  <c r="P46" i="15"/>
  <c r="D22" i="20"/>
  <c r="D25" i="18" s="1"/>
  <c r="P24" i="5"/>
  <c r="N22" i="20" s="1"/>
  <c r="N25" i="24" s="1"/>
  <c r="D34" i="20"/>
  <c r="D34" i="23" s="1"/>
  <c r="D37" i="21" s="1"/>
  <c r="P36" i="5"/>
  <c r="P50" i="14"/>
  <c r="P30" i="5"/>
  <c r="N28" i="20" s="1"/>
  <c r="N31" i="24" s="1"/>
  <c r="P26" i="14"/>
  <c r="D42" i="20"/>
  <c r="D42" i="23" s="1"/>
  <c r="D45" i="21" s="1"/>
  <c r="P44" i="5"/>
  <c r="D38" i="20"/>
  <c r="D38" i="23" s="1"/>
  <c r="D41" i="21" s="1"/>
  <c r="P40" i="5"/>
  <c r="P31" i="27"/>
  <c r="P35" i="27"/>
  <c r="L50" i="20"/>
  <c r="L50" i="23" s="1"/>
  <c r="L53" i="21" s="1"/>
  <c r="P52" i="5"/>
  <c r="L48" i="20"/>
  <c r="L48" i="23" s="1"/>
  <c r="L51" i="21" s="1"/>
  <c r="P50" i="5"/>
  <c r="P26" i="5"/>
  <c r="N24" i="20" s="1"/>
  <c r="P52" i="10"/>
  <c r="P34" i="5"/>
  <c r="P30" i="14"/>
  <c r="P16" i="15"/>
  <c r="D20" i="20"/>
  <c r="P22" i="5"/>
  <c r="P16" i="10"/>
  <c r="P33" i="27"/>
  <c r="P39" i="27"/>
  <c r="P43" i="27"/>
  <c r="P36" i="10"/>
  <c r="P49" i="27"/>
  <c r="P53" i="27"/>
  <c r="P61" i="27"/>
  <c r="P59" i="27"/>
  <c r="N70" i="23"/>
  <c r="N73" i="21" s="1"/>
  <c r="P73" i="21" s="1"/>
  <c r="N73" i="18"/>
  <c r="P73" i="18" s="1"/>
  <c r="H37" i="18"/>
  <c r="I25" i="24"/>
  <c r="H34" i="23"/>
  <c r="H37" i="21" s="1"/>
  <c r="C37" i="18"/>
  <c r="I22" i="23"/>
  <c r="I25" i="21" s="1"/>
  <c r="E23" i="24"/>
  <c r="H45" i="24"/>
  <c r="C23" i="18"/>
  <c r="N22" i="16"/>
  <c r="N32" i="16"/>
  <c r="N32" i="20"/>
  <c r="N35" i="24" s="1"/>
  <c r="N68" i="16"/>
  <c r="N42" i="16"/>
  <c r="N58" i="16"/>
  <c r="N52" i="16"/>
  <c r="N52" i="20"/>
  <c r="N55" i="24" s="1"/>
  <c r="P55" i="24" s="1"/>
  <c r="N24" i="16"/>
  <c r="N54" i="16"/>
  <c r="C23" i="24"/>
  <c r="N60" i="16"/>
  <c r="N28" i="16"/>
  <c r="N56" i="16"/>
  <c r="N50" i="16"/>
  <c r="N66" i="20"/>
  <c r="N69" i="24" s="1"/>
  <c r="P69" i="24" s="1"/>
  <c r="N66" i="16"/>
  <c r="N48" i="16"/>
  <c r="N46" i="16"/>
  <c r="N34" i="20"/>
  <c r="N37" i="24" s="1"/>
  <c r="N34" i="16"/>
  <c r="E23" i="18"/>
  <c r="N64" i="16"/>
  <c r="N38" i="16"/>
  <c r="M23" i="18"/>
  <c r="M23" i="24"/>
  <c r="B32" i="23"/>
  <c r="B35" i="21" s="1"/>
  <c r="B35" i="18"/>
  <c r="M40" i="20"/>
  <c r="M43" i="24" s="1"/>
  <c r="J41" i="18"/>
  <c r="C37" i="24"/>
  <c r="E42" i="23"/>
  <c r="E45" i="21" s="1"/>
  <c r="H45" i="18"/>
  <c r="M20" i="23"/>
  <c r="I28" i="23"/>
  <c r="I31" i="21" s="1"/>
  <c r="E35" i="18"/>
  <c r="B41" i="24"/>
  <c r="H41" i="24"/>
  <c r="H38" i="23"/>
  <c r="H41" i="21" s="1"/>
  <c r="H41" i="18"/>
  <c r="K45" i="18"/>
  <c r="K42" i="23"/>
  <c r="K45" i="21" s="1"/>
  <c r="K45" i="24"/>
  <c r="G27" i="24"/>
  <c r="G24" i="23"/>
  <c r="G27" i="21" s="1"/>
  <c r="G27" i="18"/>
  <c r="H31" i="24"/>
  <c r="H31" i="18"/>
  <c r="H28" i="23"/>
  <c r="H31" i="21" s="1"/>
  <c r="C25" i="18"/>
  <c r="C25" i="24"/>
  <c r="C22" i="23"/>
  <c r="C25" i="21" s="1"/>
  <c r="J34" i="23"/>
  <c r="J37" i="21" s="1"/>
  <c r="J37" i="18"/>
  <c r="J37" i="24"/>
  <c r="G23" i="24"/>
  <c r="G20" i="23"/>
  <c r="G23" i="18"/>
  <c r="K24" i="23"/>
  <c r="K27" i="21" s="1"/>
  <c r="K27" i="24"/>
  <c r="K27" i="18"/>
  <c r="B25" i="24"/>
  <c r="B25" i="18"/>
  <c r="B22" i="23"/>
  <c r="B25" i="21" s="1"/>
  <c r="F45" i="18"/>
  <c r="F42" i="23"/>
  <c r="F45" i="21" s="1"/>
  <c r="F45" i="24"/>
  <c r="C42" i="23"/>
  <c r="C45" i="21" s="1"/>
  <c r="C45" i="24"/>
  <c r="C45" i="18"/>
  <c r="J23" i="24"/>
  <c r="J20" i="23"/>
  <c r="J23" i="18"/>
  <c r="F34" i="23"/>
  <c r="F37" i="21" s="1"/>
  <c r="F37" i="18"/>
  <c r="F37" i="24"/>
  <c r="I27" i="24"/>
  <c r="I24" i="23"/>
  <c r="I27" i="21" s="1"/>
  <c r="I27" i="18"/>
  <c r="G35" i="24"/>
  <c r="G32" i="23"/>
  <c r="G35" i="21" s="1"/>
  <c r="G35" i="18"/>
  <c r="G41" i="24"/>
  <c r="G38" i="23"/>
  <c r="G41" i="21" s="1"/>
  <c r="G41" i="18"/>
  <c r="K32" i="23"/>
  <c r="K35" i="21" s="1"/>
  <c r="K35" i="24"/>
  <c r="G31" i="24"/>
  <c r="G28" i="23"/>
  <c r="G31" i="21" s="1"/>
  <c r="E34" i="23"/>
  <c r="E37" i="21" s="1"/>
  <c r="F25" i="24"/>
  <c r="K25" i="24"/>
  <c r="K25" i="18"/>
  <c r="I35" i="24"/>
  <c r="I35" i="18"/>
  <c r="I32" i="23"/>
  <c r="I35" i="21" s="1"/>
  <c r="E25" i="24"/>
  <c r="E25" i="18"/>
  <c r="E22" i="23"/>
  <c r="E25" i="21" s="1"/>
  <c r="F27" i="18"/>
  <c r="F24" i="23"/>
  <c r="F27" i="21" s="1"/>
  <c r="B31" i="24"/>
  <c r="B31" i="18"/>
  <c r="G45" i="24"/>
  <c r="G45" i="18"/>
  <c r="E41" i="24"/>
  <c r="E38" i="23"/>
  <c r="E41" i="21" s="1"/>
  <c r="E41" i="18"/>
  <c r="E27" i="18"/>
  <c r="E24" i="23"/>
  <c r="E27" i="21" s="1"/>
  <c r="H27" i="24"/>
  <c r="H27" i="18"/>
  <c r="J42" i="23"/>
  <c r="J45" i="21" s="1"/>
  <c r="E45" i="24"/>
  <c r="J38" i="23"/>
  <c r="J41" i="21" s="1"/>
  <c r="I41" i="24"/>
  <c r="E37" i="18"/>
  <c r="F35" i="18"/>
  <c r="E35" i="24"/>
  <c r="I31" i="24"/>
  <c r="H23" i="18"/>
  <c r="B28" i="23"/>
  <c r="B31" i="21" s="1"/>
  <c r="E31" i="24"/>
  <c r="E31" i="18"/>
  <c r="J31" i="24"/>
  <c r="J31" i="18"/>
  <c r="J28" i="23"/>
  <c r="J31" i="21" s="1"/>
  <c r="I45" i="24"/>
  <c r="I45" i="18"/>
  <c r="I42" i="23"/>
  <c r="I45" i="21" s="1"/>
  <c r="G37" i="24"/>
  <c r="G37" i="18"/>
  <c r="G34" i="23"/>
  <c r="G37" i="21" s="1"/>
  <c r="H22" i="23"/>
  <c r="H25" i="21" s="1"/>
  <c r="H25" i="18"/>
  <c r="H25" i="24"/>
  <c r="F23" i="24"/>
  <c r="F20" i="23"/>
  <c r="I23" i="24"/>
  <c r="I23" i="18"/>
  <c r="B20" i="20"/>
  <c r="B23" i="18" s="1"/>
  <c r="J43" i="18"/>
  <c r="J43" i="24"/>
  <c r="H35" i="24"/>
  <c r="H32" i="23"/>
  <c r="H35" i="21" s="1"/>
  <c r="J27" i="24"/>
  <c r="J27" i="18"/>
  <c r="J24" i="23"/>
  <c r="J27" i="21" s="1"/>
  <c r="C41" i="24"/>
  <c r="C41" i="18"/>
  <c r="K37" i="24"/>
  <c r="K37" i="18"/>
  <c r="K34" i="23"/>
  <c r="K37" i="21" s="1"/>
  <c r="G25" i="24"/>
  <c r="G25" i="18"/>
  <c r="J45" i="18"/>
  <c r="C24" i="23"/>
  <c r="C27" i="21" s="1"/>
  <c r="F32" i="23"/>
  <c r="F35" i="21" s="1"/>
  <c r="F28" i="23"/>
  <c r="F31" i="21" s="1"/>
  <c r="B45" i="18"/>
  <c r="B38" i="23"/>
  <c r="B41" i="21" s="1"/>
  <c r="H23" i="24"/>
  <c r="G31" i="18"/>
  <c r="K22" i="23"/>
  <c r="K25" i="21" s="1"/>
  <c r="B37" i="24"/>
  <c r="B37" i="18"/>
  <c r="J25" i="18"/>
  <c r="J22" i="23"/>
  <c r="J25" i="21" s="1"/>
  <c r="K28" i="23"/>
  <c r="K31" i="21" s="1"/>
  <c r="K31" i="18"/>
  <c r="I37" i="18"/>
  <c r="I34" i="23"/>
  <c r="I37" i="21" s="1"/>
  <c r="C31" i="18"/>
  <c r="C31" i="24"/>
  <c r="I41" i="18"/>
  <c r="E28" i="23"/>
  <c r="E31" i="21" s="1"/>
  <c r="I37" i="24"/>
  <c r="K35" i="18"/>
  <c r="B34" i="23"/>
  <c r="B37" i="21" s="1"/>
  <c r="C35" i="18"/>
  <c r="C35" i="24"/>
  <c r="K20" i="23"/>
  <c r="K23" i="24"/>
  <c r="B27" i="24"/>
  <c r="B27" i="18"/>
  <c r="B24" i="23"/>
  <c r="B27" i="21" s="1"/>
  <c r="F41" i="18"/>
  <c r="F38" i="23"/>
  <c r="F41" i="21" s="1"/>
  <c r="J35" i="18"/>
  <c r="J32" i="23"/>
  <c r="J35" i="21" s="1"/>
  <c r="K41" i="24"/>
  <c r="K41" i="18"/>
  <c r="C27" i="18"/>
  <c r="F31" i="24"/>
  <c r="F22" i="23"/>
  <c r="F25" i="21" s="1"/>
  <c r="B45" i="24"/>
  <c r="I20" i="23"/>
  <c r="H24" i="23"/>
  <c r="H27" i="21" s="1"/>
  <c r="M32" i="23"/>
  <c r="M35" i="21" s="1"/>
  <c r="K31" i="24"/>
  <c r="C39" i="24"/>
  <c r="C39" i="18"/>
  <c r="H39" i="24"/>
  <c r="H39" i="18"/>
  <c r="D39" i="24"/>
  <c r="D39" i="18"/>
  <c r="J39" i="24"/>
  <c r="J39" i="18"/>
  <c r="L39" i="24"/>
  <c r="L39" i="18"/>
  <c r="K39" i="24"/>
  <c r="K39" i="18"/>
  <c r="I39" i="24"/>
  <c r="I39" i="18"/>
  <c r="E39" i="24"/>
  <c r="E39" i="18"/>
  <c r="G39" i="24"/>
  <c r="G39" i="18"/>
  <c r="F39" i="24"/>
  <c r="F39" i="18"/>
  <c r="B39" i="24"/>
  <c r="B39" i="18"/>
  <c r="M29" i="27"/>
  <c r="M20" i="10"/>
  <c r="L29" i="27"/>
  <c r="L20" i="10"/>
  <c r="P20" i="10" s="1"/>
  <c r="M53" i="18"/>
  <c r="M50" i="23"/>
  <c r="M53" i="21" s="1"/>
  <c r="M53" i="24"/>
  <c r="M51" i="24"/>
  <c r="M51" i="18"/>
  <c r="M48" i="23"/>
  <c r="M51" i="21" s="1"/>
  <c r="L57" i="27"/>
  <c r="M57" i="27"/>
  <c r="L45" i="18"/>
  <c r="L45" i="24"/>
  <c r="L42" i="23"/>
  <c r="L45" i="21" s="1"/>
  <c r="M42" i="23"/>
  <c r="M45" i="21" s="1"/>
  <c r="M45" i="24"/>
  <c r="M45" i="18"/>
  <c r="L51" i="27"/>
  <c r="P51" i="27" s="1"/>
  <c r="L42" i="10"/>
  <c r="P42" i="10" s="1"/>
  <c r="L41" i="24"/>
  <c r="L41" i="18"/>
  <c r="L38" i="23"/>
  <c r="L41" i="21" s="1"/>
  <c r="M38" i="23"/>
  <c r="M41" i="21" s="1"/>
  <c r="M41" i="18"/>
  <c r="M41" i="24"/>
  <c r="M34" i="23"/>
  <c r="M37" i="21" s="1"/>
  <c r="M37" i="18"/>
  <c r="M37" i="24"/>
  <c r="L34" i="23"/>
  <c r="L37" i="21" s="1"/>
  <c r="L37" i="24"/>
  <c r="L37" i="18"/>
  <c r="L32" i="23"/>
  <c r="L35" i="21" s="1"/>
  <c r="L35" i="24"/>
  <c r="L35" i="18"/>
  <c r="M35" i="18"/>
  <c r="L31" i="24"/>
  <c r="L31" i="18"/>
  <c r="L28" i="23"/>
  <c r="L31" i="21" s="1"/>
  <c r="M31" i="18"/>
  <c r="M31" i="24"/>
  <c r="M28" i="23"/>
  <c r="M31" i="21" s="1"/>
  <c r="L24" i="23"/>
  <c r="L27" i="21" s="1"/>
  <c r="L27" i="18"/>
  <c r="L27" i="24"/>
  <c r="M24" i="23"/>
  <c r="M27" i="21" s="1"/>
  <c r="M27" i="18"/>
  <c r="M27" i="24"/>
  <c r="L37" i="27"/>
  <c r="P37" i="27" s="1"/>
  <c r="L28" i="10"/>
  <c r="M28" i="5"/>
  <c r="M26" i="20" s="1"/>
  <c r="M26" i="23" s="1"/>
  <c r="M29" i="21" s="1"/>
  <c r="M37" i="27"/>
  <c r="M28" i="10"/>
  <c r="L25" i="24"/>
  <c r="L25" i="18"/>
  <c r="L22" i="23"/>
  <c r="L25" i="21" s="1"/>
  <c r="M25" i="24"/>
  <c r="M22" i="23"/>
  <c r="M25" i="21" s="1"/>
  <c r="M25" i="18"/>
  <c r="L23" i="18"/>
  <c r="L23" i="24"/>
  <c r="L20" i="23"/>
  <c r="M23" i="27"/>
  <c r="M14" i="10"/>
  <c r="L23" i="27"/>
  <c r="L14" i="10"/>
  <c r="E44" i="16"/>
  <c r="I26" i="16"/>
  <c r="D36" i="23"/>
  <c r="D39" i="21" s="1"/>
  <c r="L36" i="23"/>
  <c r="L39" i="21" s="1"/>
  <c r="B47" i="24"/>
  <c r="B44" i="23"/>
  <c r="B47" i="21" s="1"/>
  <c r="B47" i="18"/>
  <c r="K36" i="23"/>
  <c r="K39" i="21" s="1"/>
  <c r="G36" i="23"/>
  <c r="G39" i="21" s="1"/>
  <c r="F36" i="23"/>
  <c r="F39" i="21" s="1"/>
  <c r="I36" i="23"/>
  <c r="I39" i="21" s="1"/>
  <c r="M17" i="18"/>
  <c r="M17" i="24"/>
  <c r="M17" i="21"/>
  <c r="C36" i="23"/>
  <c r="C39" i="21" s="1"/>
  <c r="J47" i="18"/>
  <c r="J47" i="24"/>
  <c r="J44" i="23"/>
  <c r="J47" i="21" s="1"/>
  <c r="I36" i="16"/>
  <c r="E36" i="23"/>
  <c r="E39" i="21" s="1"/>
  <c r="H36" i="23"/>
  <c r="H39" i="21" s="1"/>
  <c r="G40" i="16"/>
  <c r="I47" i="24"/>
  <c r="I47" i="18"/>
  <c r="I44" i="23"/>
  <c r="I47" i="21" s="1"/>
  <c r="J36" i="23"/>
  <c r="J39" i="21" s="1"/>
  <c r="C47" i="18"/>
  <c r="C47" i="24"/>
  <c r="C44" i="23"/>
  <c r="C47" i="21" s="1"/>
  <c r="K47" i="18"/>
  <c r="K47" i="24"/>
  <c r="K44" i="23"/>
  <c r="K47" i="21" s="1"/>
  <c r="M47" i="24"/>
  <c r="M44" i="23"/>
  <c r="M47" i="21" s="1"/>
  <c r="M47" i="18"/>
  <c r="H47" i="24"/>
  <c r="H44" i="23"/>
  <c r="H47" i="21" s="1"/>
  <c r="H47" i="18"/>
  <c r="B36" i="23"/>
  <c r="B39" i="21" s="1"/>
  <c r="G47" i="18"/>
  <c r="G44" i="23"/>
  <c r="G47" i="21" s="1"/>
  <c r="E47" i="24"/>
  <c r="E47" i="18"/>
  <c r="E44" i="23"/>
  <c r="E47" i="21" s="1"/>
  <c r="C83" i="28"/>
  <c r="C37" i="27"/>
  <c r="C28" i="10"/>
  <c r="B47" i="27"/>
  <c r="B57" i="27"/>
  <c r="B29" i="27"/>
  <c r="F21" i="27"/>
  <c r="I21" i="27"/>
  <c r="J21" i="27"/>
  <c r="B37" i="27"/>
  <c r="B51" i="27"/>
  <c r="H21" i="27"/>
  <c r="M21" i="27"/>
  <c r="E21" i="27"/>
  <c r="L21" i="27"/>
  <c r="G21" i="27"/>
  <c r="C21" i="27"/>
  <c r="B20" i="10"/>
  <c r="F12" i="10"/>
  <c r="B14" i="10"/>
  <c r="B23" i="27"/>
  <c r="J12" i="10"/>
  <c r="B28" i="10"/>
  <c r="M12" i="5"/>
  <c r="B12" i="10"/>
  <c r="B21" i="27"/>
  <c r="E12" i="10"/>
  <c r="C12" i="10"/>
  <c r="B48" i="14"/>
  <c r="B48" i="10"/>
  <c r="B48" i="5"/>
  <c r="B46" i="20" s="1"/>
  <c r="E48" i="10"/>
  <c r="E48" i="14"/>
  <c r="E48" i="5"/>
  <c r="E46" i="20" s="1"/>
  <c r="D48" i="14"/>
  <c r="D48" i="10"/>
  <c r="D48" i="5"/>
  <c r="L12" i="15"/>
  <c r="L12" i="10"/>
  <c r="G12" i="14"/>
  <c r="G12" i="10"/>
  <c r="L48" i="14"/>
  <c r="L48" i="10"/>
  <c r="L48" i="5"/>
  <c r="L46" i="20" s="1"/>
  <c r="C48" i="5"/>
  <c r="C46" i="20" s="1"/>
  <c r="C48" i="10"/>
  <c r="C48" i="14"/>
  <c r="I30" i="16"/>
  <c r="M48" i="10"/>
  <c r="M48" i="14"/>
  <c r="M48" i="5"/>
  <c r="M46" i="20" s="1"/>
  <c r="I48" i="10"/>
  <c r="I48" i="14"/>
  <c r="I48" i="5"/>
  <c r="I46" i="20" s="1"/>
  <c r="J48" i="14"/>
  <c r="J48" i="10"/>
  <c r="J48" i="5"/>
  <c r="J46" i="20" s="1"/>
  <c r="K48" i="5"/>
  <c r="K46" i="20" s="1"/>
  <c r="K48" i="10"/>
  <c r="K48" i="14"/>
  <c r="H48" i="14"/>
  <c r="H48" i="10"/>
  <c r="H48" i="5"/>
  <c r="H46" i="20" s="1"/>
  <c r="B42" i="14"/>
  <c r="B42" i="10"/>
  <c r="H12" i="5"/>
  <c r="H12" i="10"/>
  <c r="M30" i="16"/>
  <c r="F48" i="14"/>
  <c r="F48" i="10"/>
  <c r="F48" i="5"/>
  <c r="F46" i="20" s="1"/>
  <c r="G48" i="5"/>
  <c r="G46" i="20" s="1"/>
  <c r="G48" i="10"/>
  <c r="G48" i="14"/>
  <c r="M12" i="14"/>
  <c r="M12" i="10"/>
  <c r="I12" i="15"/>
  <c r="I10" i="16" s="1"/>
  <c r="I10" i="23" s="1"/>
  <c r="I12" i="10"/>
  <c r="I14" i="15"/>
  <c r="I14" i="5"/>
  <c r="F30" i="6"/>
  <c r="E32" i="10" s="1"/>
  <c r="M30" i="6"/>
  <c r="N30" i="6"/>
  <c r="D30" i="6"/>
  <c r="C32" i="10" s="1"/>
  <c r="D182" i="6"/>
  <c r="G30" i="6"/>
  <c r="F32" i="10" s="1"/>
  <c r="I30" i="6"/>
  <c r="H32" i="10" s="1"/>
  <c r="J30" i="6"/>
  <c r="I32" i="10" s="1"/>
  <c r="L30" i="6"/>
  <c r="K32" i="10" s="1"/>
  <c r="E30" i="6"/>
  <c r="D32" i="10" s="1"/>
  <c r="H30" i="6"/>
  <c r="G32" i="10" s="1"/>
  <c r="C30" i="6"/>
  <c r="C182" i="6"/>
  <c r="K30" i="6"/>
  <c r="J32" i="10" s="1"/>
  <c r="L12" i="5"/>
  <c r="H12" i="14"/>
  <c r="M28" i="14"/>
  <c r="J14" i="14"/>
  <c r="G12" i="5"/>
  <c r="M12" i="15"/>
  <c r="L12" i="14"/>
  <c r="M36" i="20"/>
  <c r="I12" i="14"/>
  <c r="H12" i="15"/>
  <c r="L42" i="5"/>
  <c r="L40" i="20" s="1"/>
  <c r="B42" i="5"/>
  <c r="B40" i="20" s="1"/>
  <c r="I42" i="5"/>
  <c r="I40" i="20" s="1"/>
  <c r="E12" i="5"/>
  <c r="I12" i="5"/>
  <c r="N64" i="20"/>
  <c r="N67" i="24" s="1"/>
  <c r="J14" i="5"/>
  <c r="J20" i="5"/>
  <c r="J28" i="14"/>
  <c r="J28" i="5"/>
  <c r="J26" i="20" s="1"/>
  <c r="C28" i="14"/>
  <c r="C28" i="5"/>
  <c r="C26" i="20" s="1"/>
  <c r="C29" i="24" s="1"/>
  <c r="G12" i="15"/>
  <c r="K42" i="14"/>
  <c r="K42" i="5"/>
  <c r="K40" i="20" s="1"/>
  <c r="H28" i="14"/>
  <c r="H28" i="5"/>
  <c r="H26" i="20" s="1"/>
  <c r="N50" i="20"/>
  <c r="N53" i="24" s="1"/>
  <c r="N60" i="20"/>
  <c r="N63" i="24" s="1"/>
  <c r="P63" i="24" s="1"/>
  <c r="K28" i="14"/>
  <c r="K28" i="5"/>
  <c r="K26" i="20" s="1"/>
  <c r="L28" i="14"/>
  <c r="L28" i="5"/>
  <c r="L26" i="20" s="1"/>
  <c r="L29" i="18" s="1"/>
  <c r="B28" i="14"/>
  <c r="B28" i="5"/>
  <c r="B26" i="20" s="1"/>
  <c r="C32" i="14"/>
  <c r="N68" i="20"/>
  <c r="N71" i="24" s="1"/>
  <c r="C42" i="14"/>
  <c r="C42" i="5"/>
  <c r="C40" i="20" s="1"/>
  <c r="J42" i="14"/>
  <c r="J12" i="15"/>
  <c r="J12" i="14"/>
  <c r="G36" i="16"/>
  <c r="E14" i="14"/>
  <c r="E14" i="15"/>
  <c r="E14" i="5"/>
  <c r="C26" i="16"/>
  <c r="H42" i="14"/>
  <c r="H42" i="5"/>
  <c r="H40" i="20" s="1"/>
  <c r="L14" i="15"/>
  <c r="L14" i="14"/>
  <c r="L14" i="5"/>
  <c r="M36" i="16"/>
  <c r="I14" i="16"/>
  <c r="I14" i="23" s="1"/>
  <c r="F26" i="16"/>
  <c r="D20" i="14"/>
  <c r="D20" i="5"/>
  <c r="K44" i="16"/>
  <c r="E28" i="14"/>
  <c r="E28" i="5"/>
  <c r="E26" i="20" s="1"/>
  <c r="F14" i="16"/>
  <c r="F14" i="23" s="1"/>
  <c r="B20" i="14"/>
  <c r="B20" i="5"/>
  <c r="B18" i="20" s="1"/>
  <c r="B18" i="23" s="1"/>
  <c r="C14" i="16"/>
  <c r="C14" i="23" s="1"/>
  <c r="D26" i="16"/>
  <c r="J44" i="16"/>
  <c r="E14" i="16"/>
  <c r="E14" i="23" s="1"/>
  <c r="I28" i="14"/>
  <c r="I28" i="5"/>
  <c r="I26" i="20" s="1"/>
  <c r="E42" i="14"/>
  <c r="E42" i="5"/>
  <c r="E40" i="20" s="1"/>
  <c r="I40" i="16"/>
  <c r="J14" i="16"/>
  <c r="J14" i="23" s="1"/>
  <c r="N42" i="20"/>
  <c r="N45" i="24" s="1"/>
  <c r="J26" i="16"/>
  <c r="F14" i="15"/>
  <c r="F14" i="14"/>
  <c r="F14" i="5"/>
  <c r="K14" i="16"/>
  <c r="K14" i="23" s="1"/>
  <c r="E30" i="16"/>
  <c r="H44" i="16"/>
  <c r="K40" i="16"/>
  <c r="N14" i="16"/>
  <c r="N14" i="23" s="1"/>
  <c r="N17" i="24" s="1"/>
  <c r="B14" i="16"/>
  <c r="B14" i="23" s="1"/>
  <c r="B36" i="16"/>
  <c r="B20" i="16"/>
  <c r="B26" i="16"/>
  <c r="D44" i="16"/>
  <c r="I12" i="6"/>
  <c r="D36" i="16"/>
  <c r="G42" i="14"/>
  <c r="G42" i="5"/>
  <c r="G40" i="20" s="1"/>
  <c r="G43" i="24" s="1"/>
  <c r="G26" i="16"/>
  <c r="B14" i="15"/>
  <c r="B14" i="14"/>
  <c r="B14" i="5"/>
  <c r="L20" i="14"/>
  <c r="L20" i="5"/>
  <c r="M44" i="16"/>
  <c r="L10" i="6"/>
  <c r="J36" i="16"/>
  <c r="G14" i="16"/>
  <c r="G14" i="23" s="1"/>
  <c r="G17" i="24" s="1"/>
  <c r="K20" i="14"/>
  <c r="K20" i="5"/>
  <c r="M26" i="16"/>
  <c r="E20" i="14"/>
  <c r="E20" i="5"/>
  <c r="L36" i="16"/>
  <c r="G28" i="14"/>
  <c r="G28" i="5"/>
  <c r="G26" i="20" s="1"/>
  <c r="L26" i="16"/>
  <c r="D14" i="16"/>
  <c r="D14" i="23" s="1"/>
  <c r="B44" i="16"/>
  <c r="M40" i="16"/>
  <c r="F42" i="14"/>
  <c r="F42" i="5"/>
  <c r="F40" i="20" s="1"/>
  <c r="N56" i="20"/>
  <c r="N59" i="24" s="1"/>
  <c r="P59" i="24" s="1"/>
  <c r="N38" i="20"/>
  <c r="N41" i="24" s="1"/>
  <c r="N62" i="20"/>
  <c r="N65" i="24" s="1"/>
  <c r="P65" i="24" s="1"/>
  <c r="K36" i="16"/>
  <c r="K26" i="16"/>
  <c r="H20" i="14"/>
  <c r="H20" i="5"/>
  <c r="G44" i="16"/>
  <c r="G14" i="15"/>
  <c r="G14" i="14"/>
  <c r="G14" i="5"/>
  <c r="C12" i="15"/>
  <c r="C12" i="14"/>
  <c r="C12" i="5"/>
  <c r="N58" i="20"/>
  <c r="N61" i="24" s="1"/>
  <c r="P61" i="24" s="1"/>
  <c r="D10" i="16"/>
  <c r="D10" i="23" s="1"/>
  <c r="N48" i="20"/>
  <c r="N51" i="24" s="1"/>
  <c r="E12" i="14"/>
  <c r="E12" i="15"/>
  <c r="B12" i="15"/>
  <c r="B12" i="14"/>
  <c r="G30" i="16"/>
  <c r="L14" i="16"/>
  <c r="L14" i="23" s="1"/>
  <c r="I44" i="16"/>
  <c r="K14" i="14"/>
  <c r="K14" i="15"/>
  <c r="K14" i="5"/>
  <c r="F28" i="14"/>
  <c r="F28" i="5"/>
  <c r="F26" i="20" s="1"/>
  <c r="N54" i="20"/>
  <c r="N57" i="24" s="1"/>
  <c r="P57" i="24" s="1"/>
  <c r="F36" i="16"/>
  <c r="M14" i="14"/>
  <c r="M14" i="15"/>
  <c r="M14" i="5"/>
  <c r="E12" i="6"/>
  <c r="C44" i="16"/>
  <c r="J12" i="16"/>
  <c r="J12" i="23" s="1"/>
  <c r="F12" i="15"/>
  <c r="F12" i="14"/>
  <c r="C36" i="16"/>
  <c r="G20" i="14"/>
  <c r="G20" i="5"/>
  <c r="C30" i="16"/>
  <c r="I12" i="16"/>
  <c r="I12" i="23" s="1"/>
  <c r="E36" i="16"/>
  <c r="E26" i="16"/>
  <c r="D28" i="14"/>
  <c r="D28" i="5"/>
  <c r="C14" i="14"/>
  <c r="C14" i="15"/>
  <c r="C14" i="5"/>
  <c r="I20" i="14"/>
  <c r="I20" i="5"/>
  <c r="F20" i="14"/>
  <c r="F20" i="5"/>
  <c r="H36" i="16"/>
  <c r="C20" i="14"/>
  <c r="C20" i="5"/>
  <c r="C18" i="20" s="1"/>
  <c r="C18" i="23" s="1"/>
  <c r="H26" i="16"/>
  <c r="H14" i="16"/>
  <c r="H14" i="23" s="1"/>
  <c r="D42" i="14"/>
  <c r="D42" i="5"/>
  <c r="M20" i="14"/>
  <c r="M20" i="5"/>
  <c r="J12" i="5"/>
  <c r="F12" i="5"/>
  <c r="B12" i="5"/>
  <c r="J23" i="21" l="1"/>
  <c r="D44" i="23"/>
  <c r="D47" i="21" s="1"/>
  <c r="K23" i="21"/>
  <c r="F23" i="21"/>
  <c r="M23" i="21"/>
  <c r="L23" i="21"/>
  <c r="D23" i="24"/>
  <c r="I23" i="21"/>
  <c r="G23" i="21"/>
  <c r="E23" i="21"/>
  <c r="H23" i="21"/>
  <c r="D45" i="24"/>
  <c r="P45" i="24" s="1"/>
  <c r="P57" i="27"/>
  <c r="D22" i="23"/>
  <c r="D25" i="21" s="1"/>
  <c r="P71" i="24"/>
  <c r="P67" i="24"/>
  <c r="P14" i="10"/>
  <c r="D47" i="24"/>
  <c r="D37" i="18"/>
  <c r="D37" i="24"/>
  <c r="P37" i="24" s="1"/>
  <c r="D41" i="24"/>
  <c r="P41" i="24" s="1"/>
  <c r="L53" i="18"/>
  <c r="D20" i="23"/>
  <c r="D45" i="18"/>
  <c r="D40" i="20"/>
  <c r="D43" i="24" s="1"/>
  <c r="P42" i="5"/>
  <c r="N40" i="20" s="1"/>
  <c r="N43" i="24" s="1"/>
  <c r="P42" i="14"/>
  <c r="D46" i="20"/>
  <c r="D49" i="18" s="1"/>
  <c r="P48" i="5"/>
  <c r="N46" i="20" s="1"/>
  <c r="N49" i="24" s="1"/>
  <c r="P28" i="10"/>
  <c r="L51" i="24"/>
  <c r="P51" i="24" s="1"/>
  <c r="L53" i="24"/>
  <c r="P53" i="24" s="1"/>
  <c r="D23" i="18"/>
  <c r="D26" i="20"/>
  <c r="D26" i="23" s="1"/>
  <c r="D29" i="21" s="1"/>
  <c r="P28" i="5"/>
  <c r="P20" i="5"/>
  <c r="P48" i="10"/>
  <c r="P23" i="27"/>
  <c r="L51" i="18"/>
  <c r="P29" i="27"/>
  <c r="D41" i="18"/>
  <c r="P28" i="14"/>
  <c r="P20" i="14"/>
  <c r="P48" i="14"/>
  <c r="D25" i="24"/>
  <c r="P25" i="24" s="1"/>
  <c r="P31" i="24"/>
  <c r="P35" i="24"/>
  <c r="N27" i="18"/>
  <c r="P27" i="18" s="1"/>
  <c r="N27" i="24"/>
  <c r="P27" i="24" s="1"/>
  <c r="N54" i="23"/>
  <c r="N57" i="21" s="1"/>
  <c r="P57" i="21" s="1"/>
  <c r="N57" i="18"/>
  <c r="P57" i="18" s="1"/>
  <c r="N17" i="18"/>
  <c r="N17" i="21"/>
  <c r="N66" i="23"/>
  <c r="N69" i="21" s="1"/>
  <c r="P69" i="21" s="1"/>
  <c r="N69" i="18"/>
  <c r="P69" i="18" s="1"/>
  <c r="N48" i="23"/>
  <c r="N51" i="21" s="1"/>
  <c r="P51" i="21" s="1"/>
  <c r="N51" i="18"/>
  <c r="N56" i="23"/>
  <c r="N59" i="21" s="1"/>
  <c r="P59" i="21" s="1"/>
  <c r="N59" i="18"/>
  <c r="P59" i="18" s="1"/>
  <c r="N52" i="23"/>
  <c r="N55" i="21" s="1"/>
  <c r="P55" i="21" s="1"/>
  <c r="N55" i="18"/>
  <c r="P55" i="18" s="1"/>
  <c r="N22" i="23"/>
  <c r="N25" i="21" s="1"/>
  <c r="P25" i="21" s="1"/>
  <c r="N25" i="18"/>
  <c r="P25" i="18" s="1"/>
  <c r="N68" i="23"/>
  <c r="N71" i="21" s="1"/>
  <c r="P71" i="21" s="1"/>
  <c r="N71" i="18"/>
  <c r="P71" i="18" s="1"/>
  <c r="N60" i="23"/>
  <c r="N63" i="21" s="1"/>
  <c r="P63" i="21" s="1"/>
  <c r="N63" i="18"/>
  <c r="P63" i="18" s="1"/>
  <c r="N32" i="23"/>
  <c r="N35" i="21" s="1"/>
  <c r="P35" i="21" s="1"/>
  <c r="N35" i="18"/>
  <c r="P35" i="18" s="1"/>
  <c r="N38" i="23"/>
  <c r="N41" i="21" s="1"/>
  <c r="P41" i="21" s="1"/>
  <c r="N41" i="18"/>
  <c r="N64" i="23"/>
  <c r="N67" i="21" s="1"/>
  <c r="P67" i="21" s="1"/>
  <c r="N67" i="18"/>
  <c r="P67" i="18" s="1"/>
  <c r="N34" i="23"/>
  <c r="N37" i="21" s="1"/>
  <c r="P37" i="21" s="1"/>
  <c r="N37" i="18"/>
  <c r="N42" i="23"/>
  <c r="N45" i="21" s="1"/>
  <c r="P45" i="21" s="1"/>
  <c r="N45" i="18"/>
  <c r="N58" i="23"/>
  <c r="N61" i="21" s="1"/>
  <c r="P61" i="21" s="1"/>
  <c r="N61" i="18"/>
  <c r="P61" i="18" s="1"/>
  <c r="N62" i="23"/>
  <c r="N65" i="21" s="1"/>
  <c r="P65" i="21" s="1"/>
  <c r="N65" i="18"/>
  <c r="P65" i="18" s="1"/>
  <c r="N50" i="23"/>
  <c r="N53" i="21" s="1"/>
  <c r="P53" i="21" s="1"/>
  <c r="N53" i="18"/>
  <c r="N28" i="23"/>
  <c r="N31" i="21" s="1"/>
  <c r="P31" i="21" s="1"/>
  <c r="N31" i="18"/>
  <c r="P31" i="18" s="1"/>
  <c r="M40" i="23"/>
  <c r="M43" i="21" s="1"/>
  <c r="M43" i="18"/>
  <c r="N20" i="16"/>
  <c r="N20" i="20"/>
  <c r="N44" i="16"/>
  <c r="N30" i="16"/>
  <c r="N36" i="16"/>
  <c r="N40" i="16"/>
  <c r="N24" i="23"/>
  <c r="N27" i="21" s="1"/>
  <c r="P27" i="21" s="1"/>
  <c r="N26" i="16"/>
  <c r="B23" i="24"/>
  <c r="C83" i="27"/>
  <c r="F29" i="24"/>
  <c r="F29" i="18"/>
  <c r="F26" i="23"/>
  <c r="F29" i="21" s="1"/>
  <c r="E29" i="24"/>
  <c r="E29" i="18"/>
  <c r="E26" i="23"/>
  <c r="E29" i="21" s="1"/>
  <c r="H29" i="24"/>
  <c r="H26" i="23"/>
  <c r="H29" i="21" s="1"/>
  <c r="H29" i="18"/>
  <c r="K43" i="24"/>
  <c r="K40" i="23"/>
  <c r="K43" i="21" s="1"/>
  <c r="K43" i="18"/>
  <c r="C40" i="23"/>
  <c r="C43" i="21" s="1"/>
  <c r="C43" i="18"/>
  <c r="C43" i="24"/>
  <c r="K29" i="24"/>
  <c r="K26" i="23"/>
  <c r="K29" i="21" s="1"/>
  <c r="K29" i="18"/>
  <c r="G29" i="24"/>
  <c r="G29" i="18"/>
  <c r="G26" i="23"/>
  <c r="G29" i="21" s="1"/>
  <c r="I29" i="24"/>
  <c r="I29" i="18"/>
  <c r="I26" i="23"/>
  <c r="I29" i="21" s="1"/>
  <c r="B29" i="18"/>
  <c r="B26" i="23"/>
  <c r="B29" i="21" s="1"/>
  <c r="B29" i="24"/>
  <c r="J26" i="23"/>
  <c r="J29" i="21" s="1"/>
  <c r="J29" i="24"/>
  <c r="J29" i="18"/>
  <c r="E43" i="24"/>
  <c r="E43" i="18"/>
  <c r="E40" i="23"/>
  <c r="E43" i="21" s="1"/>
  <c r="I46" i="23"/>
  <c r="I49" i="21" s="1"/>
  <c r="I49" i="24"/>
  <c r="I49" i="18"/>
  <c r="C21" i="21"/>
  <c r="C21" i="24"/>
  <c r="B21" i="21"/>
  <c r="B21" i="24"/>
  <c r="J49" i="24"/>
  <c r="J46" i="23"/>
  <c r="J49" i="21" s="1"/>
  <c r="J49" i="18"/>
  <c r="C49" i="18"/>
  <c r="C46" i="23"/>
  <c r="C49" i="21" s="1"/>
  <c r="C49" i="24"/>
  <c r="C26" i="23"/>
  <c r="C29" i="21" s="1"/>
  <c r="F43" i="24"/>
  <c r="F43" i="18"/>
  <c r="F40" i="23"/>
  <c r="F43" i="21" s="1"/>
  <c r="E49" i="24"/>
  <c r="E49" i="18"/>
  <c r="E46" i="23"/>
  <c r="E49" i="21" s="1"/>
  <c r="B43" i="24"/>
  <c r="B40" i="23"/>
  <c r="B43" i="21" s="1"/>
  <c r="B43" i="18"/>
  <c r="G49" i="24"/>
  <c r="G49" i="18"/>
  <c r="G46" i="23"/>
  <c r="G49" i="21" s="1"/>
  <c r="B20" i="23"/>
  <c r="B23" i="21" s="1"/>
  <c r="C29" i="18"/>
  <c r="K49" i="24"/>
  <c r="K49" i="18"/>
  <c r="K46" i="23"/>
  <c r="K49" i="21" s="1"/>
  <c r="H40" i="23"/>
  <c r="H43" i="21" s="1"/>
  <c r="H43" i="24"/>
  <c r="H43" i="18"/>
  <c r="C74" i="10"/>
  <c r="F49" i="24"/>
  <c r="F49" i="18"/>
  <c r="F46" i="23"/>
  <c r="F49" i="21" s="1"/>
  <c r="H46" i="23"/>
  <c r="H49" i="21" s="1"/>
  <c r="H49" i="18"/>
  <c r="H49" i="24"/>
  <c r="B49" i="24"/>
  <c r="B46" i="23"/>
  <c r="B49" i="21" s="1"/>
  <c r="B49" i="18"/>
  <c r="L26" i="23"/>
  <c r="L29" i="21" s="1"/>
  <c r="M39" i="24"/>
  <c r="M39" i="18"/>
  <c r="M29" i="24"/>
  <c r="M29" i="18"/>
  <c r="M49" i="18"/>
  <c r="M46" i="23"/>
  <c r="M49" i="21" s="1"/>
  <c r="M49" i="24"/>
  <c r="L49" i="24"/>
  <c r="L46" i="23"/>
  <c r="L49" i="21" s="1"/>
  <c r="L49" i="18"/>
  <c r="L43" i="24"/>
  <c r="L40" i="23"/>
  <c r="L43" i="21" s="1"/>
  <c r="L43" i="18"/>
  <c r="M36" i="23"/>
  <c r="M39" i="21" s="1"/>
  <c r="L32" i="10"/>
  <c r="M32" i="14"/>
  <c r="L29" i="24"/>
  <c r="I13" i="24"/>
  <c r="I13" i="21"/>
  <c r="I13" i="18"/>
  <c r="G17" i="21"/>
  <c r="G17" i="18"/>
  <c r="L17" i="24"/>
  <c r="L17" i="21"/>
  <c r="L17" i="18"/>
  <c r="E17" i="24"/>
  <c r="E17" i="21"/>
  <c r="E17" i="18"/>
  <c r="G43" i="18"/>
  <c r="G40" i="23"/>
  <c r="G43" i="21" s="1"/>
  <c r="H17" i="18"/>
  <c r="H17" i="24"/>
  <c r="H17" i="21"/>
  <c r="B17" i="18"/>
  <c r="B17" i="21"/>
  <c r="B17" i="24"/>
  <c r="C17" i="24"/>
  <c r="C17" i="21"/>
  <c r="C17" i="18"/>
  <c r="F17" i="24"/>
  <c r="F17" i="21"/>
  <c r="F17" i="18"/>
  <c r="J15" i="21"/>
  <c r="J15" i="24"/>
  <c r="J15" i="18"/>
  <c r="K17" i="24"/>
  <c r="K17" i="21"/>
  <c r="K17" i="18"/>
  <c r="J17" i="24"/>
  <c r="J17" i="18"/>
  <c r="J17" i="21"/>
  <c r="I17" i="21"/>
  <c r="I17" i="24"/>
  <c r="I17" i="18"/>
  <c r="I15" i="18"/>
  <c r="I15" i="24"/>
  <c r="I15" i="21"/>
  <c r="D13" i="18"/>
  <c r="D13" i="24"/>
  <c r="D13" i="21"/>
  <c r="D17" i="21"/>
  <c r="D17" i="24"/>
  <c r="D17" i="18"/>
  <c r="I43" i="24"/>
  <c r="I40" i="23"/>
  <c r="I43" i="21" s="1"/>
  <c r="I43" i="18"/>
  <c r="B83" i="28"/>
  <c r="K21" i="27"/>
  <c r="P21" i="27" s="1"/>
  <c r="B41" i="27"/>
  <c r="B83" i="27" s="1"/>
  <c r="H10" i="16"/>
  <c r="H10" i="23" s="1"/>
  <c r="M10" i="16"/>
  <c r="M10" i="23" s="1"/>
  <c r="K12" i="10"/>
  <c r="L10" i="16"/>
  <c r="L10" i="23" s="1"/>
  <c r="B32" i="14"/>
  <c r="B74" i="14" s="1"/>
  <c r="B32" i="10"/>
  <c r="N184" i="6"/>
  <c r="M32" i="10"/>
  <c r="J32" i="14"/>
  <c r="K184" i="6"/>
  <c r="G32" i="14"/>
  <c r="H184" i="6"/>
  <c r="K32" i="5"/>
  <c r="K30" i="20" s="1"/>
  <c r="K72" i="20" s="1"/>
  <c r="L184" i="6"/>
  <c r="H32" i="14"/>
  <c r="I184" i="6"/>
  <c r="D72" i="6"/>
  <c r="D184" i="6" s="1"/>
  <c r="M184" i="6"/>
  <c r="D32" i="5"/>
  <c r="J184" i="6"/>
  <c r="F32" i="14"/>
  <c r="G184" i="6"/>
  <c r="E32" i="5"/>
  <c r="E30" i="20" s="1"/>
  <c r="E72" i="20" s="1"/>
  <c r="F184" i="6"/>
  <c r="H32" i="5"/>
  <c r="H30" i="20" s="1"/>
  <c r="H72" i="20" s="1"/>
  <c r="B32" i="5"/>
  <c r="C72" i="6"/>
  <c r="C73" i="6" s="1"/>
  <c r="J32" i="5"/>
  <c r="J30" i="20" s="1"/>
  <c r="J72" i="20" s="1"/>
  <c r="D32" i="14"/>
  <c r="E32" i="14"/>
  <c r="I32" i="5"/>
  <c r="I30" i="20" s="1"/>
  <c r="I72" i="20" s="1"/>
  <c r="I32" i="14"/>
  <c r="L32" i="5"/>
  <c r="L30" i="20" s="1"/>
  <c r="L72" i="20" s="1"/>
  <c r="F32" i="5"/>
  <c r="F30" i="20" s="1"/>
  <c r="F72" i="20" s="1"/>
  <c r="L32" i="14"/>
  <c r="K32" i="14"/>
  <c r="C32" i="5"/>
  <c r="C30" i="20" s="1"/>
  <c r="G32" i="5"/>
  <c r="G30" i="20" s="1"/>
  <c r="G72" i="20" s="1"/>
  <c r="M32" i="5"/>
  <c r="M30" i="20" s="1"/>
  <c r="M72" i="20" s="1"/>
  <c r="G10" i="16"/>
  <c r="G10" i="23" s="1"/>
  <c r="G13" i="24" s="1"/>
  <c r="N44" i="20"/>
  <c r="N47" i="24" s="1"/>
  <c r="N26" i="20"/>
  <c r="N29" i="24" s="1"/>
  <c r="G12" i="16"/>
  <c r="G12" i="23" s="1"/>
  <c r="G15" i="24" s="1"/>
  <c r="D14" i="15"/>
  <c r="D14" i="14"/>
  <c r="D14" i="5"/>
  <c r="K12" i="16"/>
  <c r="K12" i="23" s="1"/>
  <c r="C74" i="14"/>
  <c r="N36" i="20"/>
  <c r="N39" i="24" s="1"/>
  <c r="E12" i="16"/>
  <c r="E12" i="23" s="1"/>
  <c r="C12" i="16"/>
  <c r="C12" i="23" s="1"/>
  <c r="M12" i="16"/>
  <c r="M12" i="23" s="1"/>
  <c r="B10" i="16"/>
  <c r="B10" i="23" s="1"/>
  <c r="B74" i="15"/>
  <c r="C10" i="16"/>
  <c r="C10" i="23" s="1"/>
  <c r="C74" i="15"/>
  <c r="B12" i="16"/>
  <c r="B12" i="23" s="1"/>
  <c r="H14" i="15"/>
  <c r="H14" i="14"/>
  <c r="H14" i="5"/>
  <c r="L12" i="16"/>
  <c r="L12" i="23" s="1"/>
  <c r="J10" i="16"/>
  <c r="J10" i="23" s="1"/>
  <c r="K12" i="15"/>
  <c r="P12" i="15" s="1"/>
  <c r="K12" i="14"/>
  <c r="P12" i="14" s="1"/>
  <c r="K12" i="5"/>
  <c r="F12" i="16"/>
  <c r="F12" i="23" s="1"/>
  <c r="F10" i="16"/>
  <c r="F10" i="23" s="1"/>
  <c r="E10" i="16"/>
  <c r="E10" i="23" s="1"/>
  <c r="D49" i="24" l="1"/>
  <c r="P49" i="24" s="1"/>
  <c r="N23" i="24"/>
  <c r="P23" i="24" s="1"/>
  <c r="D23" i="21"/>
  <c r="P47" i="24"/>
  <c r="D29" i="18"/>
  <c r="P83" i="28"/>
  <c r="P37" i="18"/>
  <c r="D46" i="23"/>
  <c r="D49" i="21" s="1"/>
  <c r="D40" i="23"/>
  <c r="D43" i="21" s="1"/>
  <c r="P45" i="18"/>
  <c r="D29" i="24"/>
  <c r="P53" i="18"/>
  <c r="P17" i="24"/>
  <c r="D43" i="18"/>
  <c r="P51" i="18"/>
  <c r="J73" i="6"/>
  <c r="P14" i="5"/>
  <c r="D30" i="20"/>
  <c r="P32" i="5"/>
  <c r="P32" i="10"/>
  <c r="P12" i="10"/>
  <c r="P14" i="14"/>
  <c r="P32" i="14"/>
  <c r="P41" i="18"/>
  <c r="P14" i="15"/>
  <c r="P74" i="10"/>
  <c r="P12" i="5"/>
  <c r="E184" i="6"/>
  <c r="Q72" i="6"/>
  <c r="P39" i="24"/>
  <c r="P29" i="24"/>
  <c r="N44" i="23"/>
  <c r="N47" i="21" s="1"/>
  <c r="P47" i="21" s="1"/>
  <c r="N47" i="18"/>
  <c r="P47" i="18" s="1"/>
  <c r="N36" i="23"/>
  <c r="N39" i="21" s="1"/>
  <c r="P39" i="21" s="1"/>
  <c r="N39" i="18"/>
  <c r="P39" i="18" s="1"/>
  <c r="N26" i="23"/>
  <c r="N29" i="21" s="1"/>
  <c r="P29" i="21" s="1"/>
  <c r="N29" i="18"/>
  <c r="P29" i="18" s="1"/>
  <c r="N20" i="23"/>
  <c r="N23" i="18"/>
  <c r="N40" i="23"/>
  <c r="N43" i="21" s="1"/>
  <c r="N43" i="18"/>
  <c r="N46" i="23"/>
  <c r="N49" i="21" s="1"/>
  <c r="N49" i="18"/>
  <c r="P49" i="18" s="1"/>
  <c r="P43" i="24"/>
  <c r="P17" i="21"/>
  <c r="P17" i="18"/>
  <c r="I74" i="16"/>
  <c r="P83" i="27"/>
  <c r="K33" i="18"/>
  <c r="K75" i="18" s="1"/>
  <c r="K30" i="23"/>
  <c r="K33" i="24"/>
  <c r="K75" i="24" s="1"/>
  <c r="G33" i="24"/>
  <c r="G75" i="24" s="1"/>
  <c r="G33" i="18"/>
  <c r="G75" i="18" s="1"/>
  <c r="G30" i="23"/>
  <c r="I33" i="24"/>
  <c r="I75" i="24" s="1"/>
  <c r="I33" i="18"/>
  <c r="I75" i="18" s="1"/>
  <c r="I30" i="23"/>
  <c r="I33" i="21" s="1"/>
  <c r="I75" i="21" s="1"/>
  <c r="E33" i="24"/>
  <c r="E75" i="24" s="1"/>
  <c r="E33" i="18"/>
  <c r="E75" i="18" s="1"/>
  <c r="E30" i="23"/>
  <c r="E33" i="21" s="1"/>
  <c r="E75" i="21" s="1"/>
  <c r="C33" i="24"/>
  <c r="C33" i="18"/>
  <c r="C30" i="23"/>
  <c r="C33" i="21" s="1"/>
  <c r="F33" i="24"/>
  <c r="F75" i="24" s="1"/>
  <c r="F33" i="18"/>
  <c r="F75" i="18" s="1"/>
  <c r="F30" i="23"/>
  <c r="F33" i="21" s="1"/>
  <c r="F75" i="21" s="1"/>
  <c r="B74" i="5"/>
  <c r="B30" i="20"/>
  <c r="J33" i="18"/>
  <c r="J75" i="18" s="1"/>
  <c r="J30" i="23"/>
  <c r="J33" i="21" s="1"/>
  <c r="J75" i="21" s="1"/>
  <c r="J33" i="24"/>
  <c r="J75" i="24" s="1"/>
  <c r="H30" i="23"/>
  <c r="H33" i="21" s="1"/>
  <c r="H75" i="21" s="1"/>
  <c r="H33" i="24"/>
  <c r="H75" i="24" s="1"/>
  <c r="H33" i="18"/>
  <c r="H75" i="18" s="1"/>
  <c r="P21" i="24"/>
  <c r="L33" i="18"/>
  <c r="L75" i="18" s="1"/>
  <c r="L30" i="23"/>
  <c r="L33" i="21" s="1"/>
  <c r="L75" i="21" s="1"/>
  <c r="L33" i="24"/>
  <c r="L75" i="24" s="1"/>
  <c r="M30" i="23"/>
  <c r="M33" i="24"/>
  <c r="M75" i="24" s="1"/>
  <c r="M33" i="18"/>
  <c r="M75" i="18" s="1"/>
  <c r="N73" i="6"/>
  <c r="E13" i="18"/>
  <c r="E13" i="24"/>
  <c r="E13" i="21"/>
  <c r="B13" i="24"/>
  <c r="B13" i="21"/>
  <c r="B13" i="18"/>
  <c r="M13" i="24"/>
  <c r="M13" i="21"/>
  <c r="M13" i="18"/>
  <c r="M15" i="21"/>
  <c r="M15" i="24"/>
  <c r="M15" i="18"/>
  <c r="F13" i="21"/>
  <c r="F13" i="18"/>
  <c r="F13" i="24"/>
  <c r="L15" i="24"/>
  <c r="L15" i="21"/>
  <c r="L15" i="18"/>
  <c r="C15" i="24"/>
  <c r="C15" i="21"/>
  <c r="C15" i="18"/>
  <c r="B15" i="24"/>
  <c r="B15" i="21"/>
  <c r="B15" i="18"/>
  <c r="E15" i="21"/>
  <c r="E15" i="18"/>
  <c r="E15" i="24"/>
  <c r="K15" i="24"/>
  <c r="K15" i="21"/>
  <c r="K15" i="18"/>
  <c r="L13" i="21"/>
  <c r="L13" i="18"/>
  <c r="L13" i="24"/>
  <c r="F15" i="24"/>
  <c r="F15" i="18"/>
  <c r="F15" i="21"/>
  <c r="J13" i="18"/>
  <c r="J13" i="21"/>
  <c r="J13" i="24"/>
  <c r="C13" i="24"/>
  <c r="C13" i="21"/>
  <c r="C13" i="18"/>
  <c r="G15" i="21"/>
  <c r="G15" i="18"/>
  <c r="H13" i="24"/>
  <c r="H13" i="18"/>
  <c r="H13" i="21"/>
  <c r="G13" i="21"/>
  <c r="G13" i="18"/>
  <c r="E73" i="6"/>
  <c r="L73" i="6"/>
  <c r="I73" i="6"/>
  <c r="F73" i="6"/>
  <c r="K73" i="6"/>
  <c r="G73" i="6"/>
  <c r="B74" i="10"/>
  <c r="D73" i="6"/>
  <c r="H73" i="6"/>
  <c r="M73" i="6"/>
  <c r="C184" i="6"/>
  <c r="N30" i="20"/>
  <c r="N33" i="24" s="1"/>
  <c r="C74" i="5"/>
  <c r="N12" i="16"/>
  <c r="N12" i="23" s="1"/>
  <c r="N15" i="24" s="1"/>
  <c r="E74" i="16"/>
  <c r="F74" i="16"/>
  <c r="J74" i="16"/>
  <c r="H12" i="16"/>
  <c r="H12" i="23" s="1"/>
  <c r="B72" i="16"/>
  <c r="B74" i="16" s="1"/>
  <c r="D12" i="16"/>
  <c r="D12" i="23" s="1"/>
  <c r="G74" i="16"/>
  <c r="M74" i="16"/>
  <c r="K10" i="16"/>
  <c r="K10" i="23" s="1"/>
  <c r="L74" i="16"/>
  <c r="C72" i="16"/>
  <c r="C74" i="16" s="1"/>
  <c r="N10" i="16"/>
  <c r="N10" i="23" s="1"/>
  <c r="N13" i="24" s="1"/>
  <c r="F72" i="23" l="1"/>
  <c r="N75" i="24"/>
  <c r="L72" i="23"/>
  <c r="M33" i="21"/>
  <c r="M75" i="21" s="1"/>
  <c r="M72" i="23"/>
  <c r="N72" i="20"/>
  <c r="G33" i="21"/>
  <c r="G75" i="21" s="1"/>
  <c r="G72" i="23"/>
  <c r="K33" i="21"/>
  <c r="K75" i="21" s="1"/>
  <c r="K72" i="23"/>
  <c r="N23" i="21"/>
  <c r="D33" i="18"/>
  <c r="D72" i="20"/>
  <c r="I72" i="23"/>
  <c r="J72" i="23"/>
  <c r="D75" i="18"/>
  <c r="E72" i="23"/>
  <c r="H72" i="23"/>
  <c r="P49" i="21"/>
  <c r="P43" i="21"/>
  <c r="P23" i="18"/>
  <c r="P23" i="21"/>
  <c r="P74" i="14"/>
  <c r="D30" i="23"/>
  <c r="P43" i="18"/>
  <c r="P74" i="15"/>
  <c r="D33" i="24"/>
  <c r="P33" i="24" s="1"/>
  <c r="P74" i="5"/>
  <c r="N15" i="21"/>
  <c r="N15" i="18"/>
  <c r="N13" i="18"/>
  <c r="N13" i="21"/>
  <c r="N30" i="23"/>
  <c r="N33" i="21" s="1"/>
  <c r="N33" i="18"/>
  <c r="P21" i="21"/>
  <c r="P21" i="18"/>
  <c r="B33" i="24"/>
  <c r="B33" i="18"/>
  <c r="B75" i="18" s="1"/>
  <c r="B30" i="23"/>
  <c r="B33" i="21" s="1"/>
  <c r="B72" i="20"/>
  <c r="H15" i="24"/>
  <c r="H15" i="18"/>
  <c r="H15" i="21"/>
  <c r="K13" i="24"/>
  <c r="P13" i="24" s="1"/>
  <c r="K13" i="21"/>
  <c r="P13" i="21" s="1"/>
  <c r="K13" i="18"/>
  <c r="D15" i="18"/>
  <c r="D15" i="24"/>
  <c r="D15" i="21"/>
  <c r="C75" i="18"/>
  <c r="C72" i="20"/>
  <c r="K74" i="16"/>
  <c r="D74" i="16"/>
  <c r="H74" i="16"/>
  <c r="N72" i="23" l="1"/>
  <c r="N74" i="23" s="1"/>
  <c r="P33" i="18"/>
  <c r="N75" i="21"/>
  <c r="D33" i="21"/>
  <c r="D75" i="21" s="1"/>
  <c r="D72" i="23"/>
  <c r="D75" i="24"/>
  <c r="N75" i="18"/>
  <c r="N74" i="16"/>
  <c r="P15" i="24"/>
  <c r="P15" i="21"/>
  <c r="P15" i="18"/>
  <c r="P13" i="18"/>
  <c r="P33" i="21" l="1"/>
  <c r="P75" i="18"/>
  <c r="C72" i="23"/>
  <c r="C74" i="23" s="1"/>
  <c r="J74" i="23"/>
  <c r="M74" i="23"/>
  <c r="C75" i="21"/>
  <c r="K74" i="23"/>
  <c r="L74" i="23"/>
  <c r="E74" i="23"/>
  <c r="B72" i="23"/>
  <c r="B74" i="23" s="1"/>
  <c r="D74" i="23"/>
  <c r="F74" i="23"/>
  <c r="G74" i="23"/>
  <c r="I74" i="23"/>
  <c r="H74" i="23"/>
  <c r="C75" i="24" l="1"/>
  <c r="B75" i="21"/>
  <c r="P75" i="21" l="1"/>
  <c r="P75" i="24" l="1"/>
  <c r="B75" i="24"/>
</calcChain>
</file>

<file path=xl/sharedStrings.xml><?xml version="1.0" encoding="utf-8"?>
<sst xmlns="http://schemas.openxmlformats.org/spreadsheetml/2006/main" count="1313" uniqueCount="181">
  <si>
    <t>Total</t>
  </si>
  <si>
    <t>MW (540)</t>
  </si>
  <si>
    <t>SL (528)</t>
  </si>
  <si>
    <t>LGS Tran (250)</t>
  </si>
  <si>
    <t>LGS Sub (248)</t>
  </si>
  <si>
    <t>LGS Pri Total</t>
  </si>
  <si>
    <t>LGSLMTOD (251)</t>
  </si>
  <si>
    <t>LGS Sec Total</t>
  </si>
  <si>
    <t>MGS Sub (236)</t>
  </si>
  <si>
    <t>MGS Pri Total</t>
  </si>
  <si>
    <t>MGSTOD (229)</t>
  </si>
  <si>
    <t>MGSLMTOD (223)</t>
  </si>
  <si>
    <t>MGS Sec Total</t>
  </si>
  <si>
    <t>MGS RL (214)</t>
  </si>
  <si>
    <t>SGS NM Total</t>
  </si>
  <si>
    <t>EXP SGS TOD (227)</t>
  </si>
  <si>
    <t>SGS TOD (225)</t>
  </si>
  <si>
    <t>SGS (211)</t>
  </si>
  <si>
    <t>OL</t>
  </si>
  <si>
    <t>RS-TOD (036)</t>
  </si>
  <si>
    <t>RSLMTOD Total</t>
  </si>
  <si>
    <t>RS Total</t>
  </si>
  <si>
    <t>Tariff</t>
  </si>
  <si>
    <t>011 RSW-LMWH</t>
  </si>
  <si>
    <t>012 RSW-A</t>
  </si>
  <si>
    <t>013 RSW-B</t>
  </si>
  <si>
    <t>015 RS</t>
  </si>
  <si>
    <t>017 RS EMP</t>
  </si>
  <si>
    <t>022 RSW-RS</t>
  </si>
  <si>
    <t>028 AORH-W ON</t>
  </si>
  <si>
    <t>030 RSW-ONPK</t>
  </si>
  <si>
    <t>032 RS LM-ON</t>
  </si>
  <si>
    <t>034 AORH-ON</t>
  </si>
  <si>
    <t>036 RS TOD</t>
  </si>
  <si>
    <t>027 RS TOD 2</t>
  </si>
  <si>
    <t>211 SGS</t>
  </si>
  <si>
    <t>212 SGS - M</t>
  </si>
  <si>
    <t>SGS Metered Total</t>
  </si>
  <si>
    <t>225 SGSTOD ON</t>
  </si>
  <si>
    <t>204 SGS-MTRD</t>
  </si>
  <si>
    <t>213 SGS-UMR</t>
  </si>
  <si>
    <t>227 EXP SGS TOD</t>
  </si>
  <si>
    <t>214 MGS - AF</t>
  </si>
  <si>
    <t>215 MGS SEC</t>
  </si>
  <si>
    <t>216 MGSCC SEC</t>
  </si>
  <si>
    <t>218 MGS M SEC</t>
  </si>
  <si>
    <t>223 MGS LM ON</t>
  </si>
  <si>
    <t>229 MGS-TOD</t>
  </si>
  <si>
    <t>217 MGS PRI</t>
  </si>
  <si>
    <t>220 MGSCC PRI</t>
  </si>
  <si>
    <t>240 LGS SEC</t>
  </si>
  <si>
    <t>242 LGS M SEC</t>
  </si>
  <si>
    <t>251 LGS-LM-TD</t>
  </si>
  <si>
    <t>244 LGS PRI</t>
  </si>
  <si>
    <t>246 LGS M PRI</t>
  </si>
  <si>
    <t>093 OL 175 MV</t>
  </si>
  <si>
    <t>094 OL 100 HP</t>
  </si>
  <si>
    <t>095 OL 400 MV</t>
  </si>
  <si>
    <t>097 OL 200 HP</t>
  </si>
  <si>
    <t>098 OL 400 HP</t>
  </si>
  <si>
    <t>099 OL175 MVP</t>
  </si>
  <si>
    <t>107 OL 200HPF</t>
  </si>
  <si>
    <t>109 OL400 HPF</t>
  </si>
  <si>
    <t>110 OL 250 MH</t>
  </si>
  <si>
    <t>111 OL100 HPP</t>
  </si>
  <si>
    <t>113 OL 150 HP</t>
  </si>
  <si>
    <t>116 OL 400 MH</t>
  </si>
  <si>
    <t>120 OL 250 HPP</t>
  </si>
  <si>
    <t>122 OL150 HPP</t>
  </si>
  <si>
    <t>131 OL 1000MH</t>
  </si>
  <si>
    <t>KENTUCKY POWER BILLING ANALYSIS</t>
  </si>
  <si>
    <t>PER BOOKS</t>
  </si>
  <si>
    <t>236 MGS-Sub</t>
  </si>
  <si>
    <t>248 LGS Sub</t>
  </si>
  <si>
    <t>250 LGS Tran</t>
  </si>
  <si>
    <t>528 SL</t>
  </si>
  <si>
    <t>540 MW</t>
  </si>
  <si>
    <t>BILLED, ACCRUED AND ESTIMATED KWH BY TARIFF</t>
  </si>
  <si>
    <t>CheckSum</t>
  </si>
  <si>
    <t>BILLED, ACCRUED AND ESTIMATED REVENUES BY TARIFF</t>
  </si>
  <si>
    <t>Summary</t>
  </si>
  <si>
    <t/>
  </si>
  <si>
    <t>FUEL ADJUSTMENT CHARGE RIDER</t>
  </si>
  <si>
    <t>SYSTEM SALES CLAUSE RIDER</t>
  </si>
  <si>
    <t>Residential</t>
  </si>
  <si>
    <t>These kWh are subjected to the Commercial DSM Charge</t>
  </si>
  <si>
    <t>CAPACITY CHARGE RIDER</t>
  </si>
  <si>
    <t>Residential Rate</t>
  </si>
  <si>
    <t>Commercial Rate</t>
  </si>
  <si>
    <t>DEMAND SIDE MANAGEMENT RIDER</t>
  </si>
  <si>
    <t>BILLED, ACCRUED,  ESTIMATED AND DSM REVENUES BY TARIFF</t>
  </si>
  <si>
    <t>ENVIRONMENTAL SURCHARGE</t>
  </si>
  <si>
    <t>All Other</t>
  </si>
  <si>
    <t>256 LGSSECTOD</t>
  </si>
  <si>
    <t>260 PS SEC</t>
  </si>
  <si>
    <t>264 PS PRI</t>
  </si>
  <si>
    <t>CS-IRP</t>
  </si>
  <si>
    <t>CS-IRP ST</t>
  </si>
  <si>
    <t>356 IGS SEC</t>
  </si>
  <si>
    <t>358 IGS PRI</t>
  </si>
  <si>
    <t>359 IGS-Sub</t>
  </si>
  <si>
    <t>371 IGS</t>
  </si>
  <si>
    <t>IGS Sub Total</t>
  </si>
  <si>
    <t>360 IGS</t>
  </si>
  <si>
    <t>372 IGS</t>
  </si>
  <si>
    <t>IGS Tran 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</si>
  <si>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</si>
  <si>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</si>
  <si>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</si>
  <si>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</si>
  <si>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</si>
  <si>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</si>
  <si>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</si>
  <si>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</si>
  <si>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</si>
  <si>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</si>
  <si>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</si>
  <si>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</si>
  <si>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LGSSECTOD (256)</t>
  </si>
  <si>
    <t>PS Sec (260)</t>
  </si>
  <si>
    <t>PS Pri (264)</t>
  </si>
  <si>
    <t>CS IRP (321)</t>
  </si>
  <si>
    <t>CS IRP (331)</t>
  </si>
  <si>
    <t>IGS Sec (356)</t>
  </si>
  <si>
    <t>IGS Pri (358)</t>
  </si>
  <si>
    <t>IGS Sub Total (359,371)</t>
  </si>
  <si>
    <t>IGS Tran Total (360,372)</t>
  </si>
  <si>
    <t>IGS Rate</t>
  </si>
  <si>
    <t>All Other Rate</t>
  </si>
  <si>
    <t>RS don't take out fuel</t>
  </si>
  <si>
    <t>($/kWh)</t>
  </si>
  <si>
    <t>(% of Revenues, all classes)</t>
  </si>
  <si>
    <t>MGS</t>
  </si>
  <si>
    <t>PS</t>
  </si>
  <si>
    <t>LGSLMTOD</t>
  </si>
  <si>
    <t>MW</t>
  </si>
  <si>
    <t>SL</t>
  </si>
  <si>
    <t>MGS RL LMTOD TOD</t>
  </si>
  <si>
    <t>RS RSLMTOD TOD</t>
  </si>
  <si>
    <t>LGS LGSTOD</t>
  </si>
  <si>
    <t>SGS SGSTOD</t>
  </si>
  <si>
    <t>IGS CSIRP</t>
  </si>
  <si>
    <t>BIG SANDY UNIT 1 OPERATION RIDER</t>
  </si>
  <si>
    <t>($/kW)</t>
  </si>
  <si>
    <t>(% of Tot Revenue - RS, % of Non-Fuel Revenue - C&amp;I)</t>
  </si>
  <si>
    <t>(028,030,032,034)</t>
  </si>
  <si>
    <t>(093-131)</t>
  </si>
  <si>
    <t>(204, 213)</t>
  </si>
  <si>
    <t>(215, 218)</t>
  </si>
  <si>
    <t>(217, 220)</t>
  </si>
  <si>
    <t>(240, 242)</t>
  </si>
  <si>
    <t>(244, 246)</t>
  </si>
  <si>
    <t>(011,012,013,015,017,22)</t>
  </si>
  <si>
    <t>BILLED, ACCRUED AND ESTIMATED COMMERCIAL REVENUE CLASS KWH BY TARIFF</t>
  </si>
  <si>
    <t>Base Fuel</t>
  </si>
  <si>
    <t>/kWh</t>
  </si>
  <si>
    <t>Environmental Surcharge</t>
  </si>
  <si>
    <t>Big Sandy Retirement Rider</t>
  </si>
  <si>
    <t>Purchased Power Adjustment</t>
  </si>
  <si>
    <t>BILLED, ACCRUED,  ESTIMATED AND DSM REVENUES BY TARIFF  (Excludes Base Fuel, Fuel Adjustment, Enviromental Surcharge, Big Sandy Retirement Rider and Purchased Power Adjustment revenues)</t>
  </si>
  <si>
    <t>BILLED, ACCRUED,  ESTIMATED AND DSM REVENUES BY TARIFF (Excludes Enviromental Surcharge, Big Sandy Retirement Rider and Purchased Power Adjustment revenues)</t>
  </si>
  <si>
    <t>Check - Total Fuel</t>
  </si>
  <si>
    <t>All Tariffs do not take out base fuel or FAC</t>
  </si>
  <si>
    <t>PURCHASED POWER ADJUSTMENT</t>
  </si>
  <si>
    <t>BIG SANDY RETIREMENT RIDER</t>
  </si>
  <si>
    <t>c</t>
  </si>
  <si>
    <t>checked</t>
  </si>
  <si>
    <t>356 min demand</t>
  </si>
  <si>
    <t>358 min demand</t>
  </si>
  <si>
    <t>359 371 min demand</t>
  </si>
  <si>
    <t>372 min demand</t>
  </si>
  <si>
    <t>12 M Feb 2017</t>
  </si>
  <si>
    <t>TEST YEAR ENDED FEBRUARY 28, 2017</t>
  </si>
  <si>
    <t>BILLED, ACCRUED AND ESTIMATED KW BY TARIFF (UI Billing data ratio to B&amp;A - from tariff ratio file)</t>
  </si>
  <si>
    <t>QPCONSLKY</t>
  </si>
  <si>
    <t>OL - Residential</t>
  </si>
  <si>
    <t>Check</t>
  </si>
  <si>
    <t>OL - All Other</t>
  </si>
  <si>
    <t>OL is not subject to DSM</t>
  </si>
  <si>
    <t>need to update</t>
  </si>
  <si>
    <t>Get B&amp;A kW data from UI kW data ratio to B&amp;A - updated 3/27/2017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</si>
</sst>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yy"/>
    <numFmt numFmtId="165" formatCode="&quot;$&quot;#,##0.00"/>
    <numFmt numFmtId="166" formatCode="&quot;$&quot;#,##0.00000_);[Red]\(&quot;$&quot;#,##0.00000\)"/>
    <numFmt numFmtId="167" formatCode="&quot;$&quot;#,##0.000000_);[Red]\(&quot;$&quot;#,##0.000000\)"/>
    <numFmt numFmtId="168" formatCode="0.0000%"/>
    <numFmt numFmtId="169" formatCode="&quot;$&quot;#,##0.0000000_);[Red]\(&quot;$&quot;#,##0.0000000\)"/>
    <numFmt numFmtId="170" formatCode="&quot;$&quot;#,##0"/>
    <numFmt numFmtId="171" formatCode="0.00000"/>
    <numFmt numFmtId="172" formatCode="_(* #,##0_);_(* \(#,##0\);_(* &quot;-&quot;??_);_(@_)"/>
    <numFmt numFmtId="173" formatCode="&quot;$&quot;#,##0.00000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u/>
      <sz val="12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name val="Calibri"/>
      <family val="2"/>
      <scheme val="minor"/>
    </font>
    <font>
      <sz val="11"/>
      <color rgb="FFFF0000"/>
      <name val="Arial"/>
      <family val="2"/>
    </font>
    <font>
      <b/>
      <sz val="11"/>
      <name val="Arial"/>
      <family val="2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u/>
      <sz val="1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thin">
        <color auto="1"/>
      </bottom>
      <diagonal/>
    </border>
    <border>
      <left style="thick">
        <color theme="0"/>
      </left>
      <right/>
      <top/>
      <bottom style="thin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8" fillId="0" borderId="0"/>
    <xf numFmtId="44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34" fillId="6" borderId="0" applyNumberFormat="0" applyBorder="0" applyAlignment="0" applyProtection="0"/>
    <xf numFmtId="0" fontId="35" fillId="7" borderId="8" applyNumberFormat="0" applyAlignment="0" applyProtection="0"/>
    <xf numFmtId="0" fontId="36" fillId="8" borderId="9" applyNumberFormat="0" applyAlignment="0" applyProtection="0"/>
    <xf numFmtId="0" fontId="37" fillId="8" borderId="8" applyNumberFormat="0" applyAlignment="0" applyProtection="0"/>
    <xf numFmtId="0" fontId="38" fillId="0" borderId="10" applyNumberFormat="0" applyFill="0" applyAlignment="0" applyProtection="0"/>
    <xf numFmtId="0" fontId="39" fillId="9" borderId="1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4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43" fillId="34" borderId="0" applyNumberFormat="0" applyBorder="0" applyAlignment="0" applyProtection="0"/>
    <xf numFmtId="0" fontId="2" fillId="0" borderId="0"/>
    <xf numFmtId="0" fontId="2" fillId="10" borderId="12" applyNumberFormat="0" applyFont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7" fillId="0" borderId="0"/>
    <xf numFmtId="44" fontId="2" fillId="0" borderId="0" applyFont="0" applyFill="0" applyBorder="0" applyAlignment="0" applyProtection="0"/>
  </cellStyleXfs>
  <cellXfs count="112">
    <xf numFmtId="0" fontId="0" fillId="0" borderId="0" xfId="0"/>
    <xf numFmtId="0" fontId="7" fillId="0" borderId="0" xfId="0" applyFont="1"/>
    <xf numFmtId="0" fontId="8" fillId="0" borderId="0" xfId="1"/>
    <xf numFmtId="0" fontId="8" fillId="0" borderId="1" xfId="1" applyBorder="1"/>
    <xf numFmtId="37" fontId="9" fillId="0" borderId="0" xfId="1" applyNumberFormat="1" applyFont="1"/>
    <xf numFmtId="37" fontId="10" fillId="0" borderId="0" xfId="1" applyNumberFormat="1" applyFont="1"/>
    <xf numFmtId="165" fontId="0" fillId="0" borderId="0" xfId="0" applyNumberFormat="1"/>
    <xf numFmtId="0" fontId="12" fillId="0" borderId="0" xfId="0" applyFont="1"/>
    <xf numFmtId="37" fontId="12" fillId="0" borderId="0" xfId="0" applyNumberFormat="1" applyFont="1"/>
    <xf numFmtId="0" fontId="13" fillId="0" borderId="0" xfId="0" applyFont="1"/>
    <xf numFmtId="165" fontId="12" fillId="0" borderId="0" xfId="0" applyNumberFormat="1" applyFont="1"/>
    <xf numFmtId="165" fontId="0" fillId="0" borderId="4" xfId="0" applyNumberFormat="1" applyBorder="1"/>
    <xf numFmtId="164" fontId="0" fillId="0" borderId="0" xfId="0" applyNumberFormat="1" applyAlignment="1">
      <alignment horizontal="right"/>
    </xf>
    <xf numFmtId="0" fontId="15" fillId="0" borderId="0" xfId="0" applyFont="1"/>
    <xf numFmtId="0" fontId="17" fillId="0" borderId="0" xfId="1" applyFont="1"/>
    <xf numFmtId="0" fontId="18" fillId="0" borderId="0" xfId="1" applyFont="1"/>
    <xf numFmtId="164" fontId="9" fillId="0" borderId="0" xfId="0" applyNumberFormat="1" applyFont="1" applyAlignment="1">
      <alignment horizontal="right"/>
    </xf>
    <xf numFmtId="0" fontId="17" fillId="0" borderId="0" xfId="1" applyFont="1" applyAlignment="1">
      <alignment horizontal="right"/>
    </xf>
    <xf numFmtId="165" fontId="17" fillId="0" borderId="0" xfId="1" applyNumberFormat="1" applyFont="1"/>
    <xf numFmtId="0" fontId="17" fillId="0" borderId="1" xfId="1" applyFont="1" applyBorder="1"/>
    <xf numFmtId="0" fontId="17" fillId="0" borderId="2" xfId="1" applyFont="1" applyBorder="1"/>
    <xf numFmtId="168" fontId="17" fillId="0" borderId="0" xfId="1" applyNumberFormat="1" applyFont="1"/>
    <xf numFmtId="0" fontId="17" fillId="3" borderId="0" xfId="1" applyFont="1" applyFill="1"/>
    <xf numFmtId="165" fontId="17" fillId="3" borderId="0" xfId="1" applyNumberFormat="1" applyFont="1" applyFill="1"/>
    <xf numFmtId="165" fontId="17" fillId="0" borderId="0" xfId="1" applyNumberFormat="1" applyFont="1" applyFill="1"/>
    <xf numFmtId="0" fontId="8" fillId="2" borderId="0" xfId="1" applyFill="1"/>
    <xf numFmtId="0" fontId="5" fillId="0" borderId="0" xfId="1" quotePrefix="1" applyFont="1"/>
    <xf numFmtId="0" fontId="4" fillId="0" borderId="0" xfId="1" quotePrefix="1" applyFont="1"/>
    <xf numFmtId="0" fontId="3" fillId="0" borderId="0" xfId="1" applyFont="1"/>
    <xf numFmtId="0" fontId="3" fillId="2" borderId="0" xfId="1" applyFont="1" applyFill="1"/>
    <xf numFmtId="0" fontId="3" fillId="0" borderId="1" xfId="1" applyFont="1" applyBorder="1"/>
    <xf numFmtId="168" fontId="3" fillId="0" borderId="0" xfId="1" applyNumberFormat="1" applyFont="1"/>
    <xf numFmtId="164" fontId="12" fillId="0" borderId="0" xfId="0" applyNumberFormat="1" applyFont="1" applyAlignment="1">
      <alignment horizontal="right"/>
    </xf>
    <xf numFmtId="165" fontId="12" fillId="0" borderId="4" xfId="0" applyNumberFormat="1" applyFont="1" applyBorder="1"/>
    <xf numFmtId="173" fontId="12" fillId="0" borderId="0" xfId="0" applyNumberFormat="1" applyFont="1"/>
    <xf numFmtId="165" fontId="12" fillId="0" borderId="0" xfId="0" quotePrefix="1" applyNumberFormat="1" applyFont="1"/>
    <xf numFmtId="0" fontId="26" fillId="0" borderId="0" xfId="0" applyFont="1"/>
    <xf numFmtId="3" fontId="0" fillId="0" borderId="2" xfId="0" applyNumberFormat="1" applyFill="1" applyBorder="1"/>
    <xf numFmtId="172" fontId="25" fillId="0" borderId="0" xfId="3" applyNumberFormat="1" applyFont="1" applyFill="1"/>
    <xf numFmtId="0" fontId="17" fillId="0" borderId="3" xfId="1" applyFont="1" applyBorder="1"/>
    <xf numFmtId="0" fontId="1" fillId="0" borderId="0" xfId="1" applyFont="1"/>
    <xf numFmtId="0" fontId="8" fillId="0" borderId="0" xfId="1" applyFill="1"/>
    <xf numFmtId="3" fontId="16" fillId="0" borderId="2" xfId="0" applyNumberFormat="1" applyFont="1" applyFill="1" applyBorder="1"/>
    <xf numFmtId="0" fontId="17" fillId="0" borderId="0" xfId="1" applyFont="1" applyFill="1"/>
    <xf numFmtId="0" fontId="17" fillId="0" borderId="2" xfId="1" applyFont="1" applyFill="1" applyBorder="1"/>
    <xf numFmtId="0" fontId="17" fillId="0" borderId="3" xfId="1" applyFont="1" applyFill="1" applyBorder="1"/>
    <xf numFmtId="0" fontId="0" fillId="0" borderId="0" xfId="0" applyFill="1"/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7" fillId="0" borderId="0" xfId="0" applyFont="1" applyFill="1"/>
    <xf numFmtId="37" fontId="0" fillId="0" borderId="0" xfId="0" applyNumberFormat="1" applyFill="1"/>
    <xf numFmtId="37" fontId="7" fillId="0" borderId="0" xfId="0" applyNumberFormat="1" applyFont="1" applyFill="1"/>
    <xf numFmtId="37" fontId="11" fillId="0" borderId="0" xfId="0" applyNumberFormat="1" applyFont="1" applyFill="1"/>
    <xf numFmtId="0" fontId="11" fillId="0" borderId="0" xfId="0" applyFont="1" applyFill="1"/>
    <xf numFmtId="0" fontId="16" fillId="0" borderId="0" xfId="0" applyFont="1" applyFill="1"/>
    <xf numFmtId="164" fontId="0" fillId="0" borderId="0" xfId="0" applyNumberFormat="1" applyFill="1" applyAlignment="1">
      <alignment horizontal="right"/>
    </xf>
    <xf numFmtId="3" fontId="0" fillId="0" borderId="0" xfId="0" applyNumberFormat="1" applyFill="1"/>
    <xf numFmtId="0" fontId="1" fillId="0" borderId="0" xfId="1" applyFont="1" applyFill="1"/>
    <xf numFmtId="0" fontId="8" fillId="0" borderId="1" xfId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Alignment="1">
      <alignment horizontal="right"/>
    </xf>
    <xf numFmtId="37" fontId="0" fillId="0" borderId="1" xfId="0" applyNumberFormat="1" applyFill="1" applyBorder="1"/>
    <xf numFmtId="3" fontId="0" fillId="0" borderId="1" xfId="0" applyNumberFormat="1" applyFill="1" applyBorder="1"/>
    <xf numFmtId="37" fontId="0" fillId="0" borderId="0" xfId="0" quotePrefix="1" applyNumberFormat="1" applyFill="1"/>
    <xf numFmtId="3" fontId="0" fillId="0" borderId="3" xfId="0" applyNumberFormat="1" applyFill="1" applyBorder="1"/>
    <xf numFmtId="3" fontId="0" fillId="0" borderId="0" xfId="0" applyNumberFormat="1" applyFill="1" applyBorder="1"/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37" fontId="7" fillId="0" borderId="1" xfId="0" applyNumberFormat="1" applyFont="1" applyFill="1" applyBorder="1"/>
    <xf numFmtId="0" fontId="22" fillId="0" borderId="0" xfId="0" applyFont="1" applyFill="1"/>
    <xf numFmtId="0" fontId="18" fillId="0" borderId="0" xfId="0" applyFont="1" applyFill="1"/>
    <xf numFmtId="0" fontId="12" fillId="0" borderId="0" xfId="0" applyFont="1" applyFill="1"/>
    <xf numFmtId="37" fontId="22" fillId="0" borderId="0" xfId="0" applyNumberFormat="1" applyFont="1" applyFill="1"/>
    <xf numFmtId="0" fontId="21" fillId="0" borderId="0" xfId="0" applyFont="1" applyFill="1"/>
    <xf numFmtId="37" fontId="16" fillId="0" borderId="0" xfId="0" applyNumberFormat="1" applyFont="1" applyFill="1"/>
    <xf numFmtId="164" fontId="16" fillId="0" borderId="0" xfId="0" applyNumberFormat="1" applyFont="1" applyFill="1" applyAlignment="1">
      <alignment horizontal="right"/>
    </xf>
    <xf numFmtId="170" fontId="16" fillId="0" borderId="0" xfId="2" applyNumberFormat="1" applyFont="1" applyFill="1"/>
    <xf numFmtId="170" fontId="16" fillId="0" borderId="0" xfId="0" applyNumberFormat="1" applyFont="1" applyFill="1"/>
    <xf numFmtId="0" fontId="6" fillId="0" borderId="1" xfId="1" applyFont="1" applyFill="1" applyBorder="1"/>
    <xf numFmtId="170" fontId="16" fillId="0" borderId="2" xfId="2" applyNumberFormat="1" applyFont="1" applyFill="1" applyBorder="1"/>
    <xf numFmtId="170" fontId="16" fillId="0" borderId="3" xfId="2" applyNumberFormat="1" applyFont="1" applyFill="1" applyBorder="1"/>
    <xf numFmtId="0" fontId="6" fillId="0" borderId="0" xfId="1" applyFont="1" applyFill="1"/>
    <xf numFmtId="0" fontId="16" fillId="0" borderId="0" xfId="0" applyFont="1" applyFill="1" applyAlignment="1">
      <alignment horizontal="right"/>
    </xf>
    <xf numFmtId="3" fontId="16" fillId="0" borderId="0" xfId="0" applyNumberFormat="1" applyFont="1" applyFill="1"/>
    <xf numFmtId="37" fontId="16" fillId="0" borderId="1" xfId="0" applyNumberFormat="1" applyFont="1" applyFill="1" applyBorder="1"/>
    <xf numFmtId="3" fontId="16" fillId="0" borderId="1" xfId="0" applyNumberFormat="1" applyFont="1" applyFill="1" applyBorder="1"/>
    <xf numFmtId="3" fontId="16" fillId="0" borderId="3" xfId="0" applyNumberFormat="1" applyFont="1" applyFill="1" applyBorder="1"/>
    <xf numFmtId="37" fontId="16" fillId="0" borderId="0" xfId="0" quotePrefix="1" applyNumberFormat="1" applyFont="1" applyFill="1"/>
    <xf numFmtId="3" fontId="16" fillId="0" borderId="0" xfId="0" applyNumberFormat="1" applyFont="1" applyFill="1" applyBorder="1"/>
    <xf numFmtId="0" fontId="16" fillId="0" borderId="0" xfId="0" applyFont="1" applyFill="1" applyAlignment="1">
      <alignment horizontal="left"/>
    </xf>
    <xf numFmtId="165" fontId="12" fillId="0" borderId="0" xfId="0" applyNumberFormat="1" applyFont="1" applyFill="1"/>
    <xf numFmtId="38" fontId="16" fillId="0" borderId="0" xfId="0" applyNumberFormat="1" applyFont="1" applyFill="1"/>
    <xf numFmtId="40" fontId="16" fillId="0" borderId="0" xfId="0" applyNumberFormat="1" applyFont="1" applyFill="1"/>
    <xf numFmtId="0" fontId="20" fillId="0" borderId="0" xfId="0" applyFont="1" applyFill="1"/>
    <xf numFmtId="0" fontId="16" fillId="0" borderId="2" xfId="0" applyFont="1" applyFill="1" applyBorder="1"/>
    <xf numFmtId="0" fontId="16" fillId="0" borderId="3" xfId="0" applyFont="1" applyFill="1" applyBorder="1"/>
    <xf numFmtId="37" fontId="16" fillId="0" borderId="0" xfId="0" applyNumberFormat="1" applyFont="1" applyFill="1" applyAlignment="1">
      <alignment horizontal="right"/>
    </xf>
    <xf numFmtId="0" fontId="18" fillId="0" borderId="0" xfId="1" applyFont="1" applyFill="1"/>
    <xf numFmtId="0" fontId="23" fillId="0" borderId="0" xfId="1" applyFont="1" applyFill="1"/>
    <xf numFmtId="37" fontId="10" fillId="0" borderId="0" xfId="1" applyNumberFormat="1" applyFont="1" applyFill="1"/>
    <xf numFmtId="164" fontId="9" fillId="0" borderId="0" xfId="0" applyNumberFormat="1" applyFont="1" applyFill="1" applyAlignment="1">
      <alignment horizontal="right"/>
    </xf>
    <xf numFmtId="0" fontId="17" fillId="0" borderId="0" xfId="1" applyFont="1" applyFill="1" applyAlignment="1">
      <alignment horizontal="right"/>
    </xf>
    <xf numFmtId="37" fontId="7" fillId="0" borderId="0" xfId="1" applyNumberFormat="1" applyFont="1" applyFill="1"/>
    <xf numFmtId="166" fontId="17" fillId="0" borderId="0" xfId="1" applyNumberFormat="1" applyFont="1" applyFill="1"/>
    <xf numFmtId="171" fontId="17" fillId="0" borderId="0" xfId="1" applyNumberFormat="1" applyFont="1" applyFill="1"/>
    <xf numFmtId="0" fontId="17" fillId="0" borderId="1" xfId="1" applyFont="1" applyFill="1" applyBorder="1"/>
    <xf numFmtId="168" fontId="17" fillId="0" borderId="0" xfId="1" applyNumberFormat="1" applyFont="1" applyFill="1"/>
    <xf numFmtId="37" fontId="19" fillId="0" borderId="0" xfId="1" applyNumberFormat="1" applyFont="1" applyFill="1"/>
    <xf numFmtId="167" fontId="17" fillId="0" borderId="0" xfId="1" applyNumberFormat="1" applyFont="1" applyFill="1"/>
    <xf numFmtId="37" fontId="9" fillId="0" borderId="0" xfId="1" applyNumberFormat="1" applyFont="1" applyFill="1"/>
    <xf numFmtId="169" fontId="17" fillId="0" borderId="0" xfId="1" applyNumberFormat="1" applyFont="1" applyFill="1"/>
  </cellXfs>
  <cellStyles count="51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3" builtinId="3"/>
    <cellStyle name="Comma 2" xfId="47"/>
    <cellStyle name="Currency" xfId="2" builtinId="4"/>
    <cellStyle name="Currency 2" xfId="50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1"/>
    <cellStyle name="Normal 2 2" xfId="46"/>
    <cellStyle name="Normal 3" xfId="49"/>
    <cellStyle name="Normal 4" xfId="44"/>
    <cellStyle name="Note 2" xfId="45"/>
    <cellStyle name="Output" xfId="13" builtinId="21" customBuiltin="1"/>
    <cellStyle name="Percent 2" xfId="48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74"/>
  <sheetViews>
    <sheetView tabSelected="1" zoomScale="87" zoomScaleNormal="87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Q9" sqref="Q9"/>
    </sheetView>
  </sheetViews>
  <sheetFormatPr defaultRowHeight="15.75" outlineLevelCol="1" x14ac:dyDescent="0.25"/>
  <cols>
    <col min="1" max="1" width="18.42578125" style="43" bestFit="1" customWidth="1"/>
    <col min="2" max="3" width="1.28515625" style="43" customWidth="1" outlineLevel="1"/>
    <col min="4" max="5" width="13.42578125" style="43" bestFit="1" customWidth="1" outlineLevel="1"/>
    <col min="6" max="7" width="13.5703125" style="43" customWidth="1" outlineLevel="1"/>
    <col min="8" max="8" width="15" style="43" bestFit="1" customWidth="1" outlineLevel="1"/>
    <col min="9" max="9" width="12.7109375" style="43" customWidth="1" outlineLevel="1"/>
    <col min="10" max="13" width="14.28515625" style="43" bestFit="1" customWidth="1" outlineLevel="1"/>
    <col min="14" max="15" width="14.28515625" style="43" customWidth="1" outlineLevel="1"/>
    <col min="16" max="16" width="15" style="43" bestFit="1" customWidth="1"/>
    <col min="17" max="16384" width="9.140625" style="43"/>
  </cols>
  <sheetData>
    <row r="1" spans="1:16" x14ac:dyDescent="0.25">
      <c r="A1" s="43" t="s">
        <v>70</v>
      </c>
      <c r="N1" s="98"/>
    </row>
    <row r="2" spans="1:16" x14ac:dyDescent="0.25">
      <c r="A2" s="43" t="s">
        <v>71</v>
      </c>
    </row>
    <row r="3" spans="1:16" x14ac:dyDescent="0.25">
      <c r="A3" s="43" t="str">
        <f>'B&amp;A kWh'!B3</f>
        <v>TEST YEAR ENDED FEBRUARY 28, 2017</v>
      </c>
    </row>
    <row r="4" spans="1:16" x14ac:dyDescent="0.25">
      <c r="A4" s="43" t="s">
        <v>81</v>
      </c>
    </row>
    <row r="5" spans="1:16" x14ac:dyDescent="0.25">
      <c r="A5" s="43" t="s">
        <v>82</v>
      </c>
    </row>
    <row r="6" spans="1:16" x14ac:dyDescent="0.25">
      <c r="A6" s="43" t="s">
        <v>130</v>
      </c>
    </row>
    <row r="7" spans="1:16" x14ac:dyDescent="0.25">
      <c r="D7" s="43">
        <v>2016</v>
      </c>
      <c r="N7" s="43">
        <v>2017</v>
      </c>
      <c r="P7" s="54" t="s">
        <v>171</v>
      </c>
    </row>
    <row r="8" spans="1:16" x14ac:dyDescent="0.25">
      <c r="A8" s="100" t="s">
        <v>22</v>
      </c>
      <c r="B8" s="101" t="s">
        <v>106</v>
      </c>
      <c r="C8" s="101" t="s">
        <v>107</v>
      </c>
      <c r="D8" s="101" t="s">
        <v>108</v>
      </c>
      <c r="E8" s="101" t="s">
        <v>109</v>
      </c>
      <c r="F8" s="101" t="s">
        <v>110</v>
      </c>
      <c r="G8" s="101" t="s">
        <v>111</v>
      </c>
      <c r="H8" s="101" t="s">
        <v>112</v>
      </c>
      <c r="I8" s="101" t="s">
        <v>113</v>
      </c>
      <c r="J8" s="101" t="s">
        <v>114</v>
      </c>
      <c r="K8" s="101" t="s">
        <v>115</v>
      </c>
      <c r="L8" s="101" t="s">
        <v>116</v>
      </c>
      <c r="M8" s="101" t="s">
        <v>117</v>
      </c>
      <c r="N8" s="101" t="s">
        <v>106</v>
      </c>
      <c r="O8" s="101" t="s">
        <v>107</v>
      </c>
      <c r="P8" s="102" t="s">
        <v>0</v>
      </c>
    </row>
    <row r="9" spans="1:16" x14ac:dyDescent="0.25">
      <c r="A9" s="110"/>
      <c r="B9" s="104">
        <v>-3.0599999999999998E-3</v>
      </c>
      <c r="C9" s="104">
        <v>-1.24E-3</v>
      </c>
      <c r="D9" s="104">
        <v>-1.41E-3</v>
      </c>
      <c r="E9" s="104">
        <v>-1.67E-3</v>
      </c>
      <c r="F9" s="104">
        <v>-1.8000000000000001E-4</v>
      </c>
      <c r="G9" s="104">
        <v>-2.0600000000000002E-3</v>
      </c>
      <c r="H9" s="104">
        <v>-3.1900000000000001E-3</v>
      </c>
      <c r="I9" s="104">
        <v>9.7999999999999997E-4</v>
      </c>
      <c r="J9" s="104">
        <v>2.5500000000000002E-3</v>
      </c>
      <c r="K9" s="104">
        <v>3.5100000000000001E-3</v>
      </c>
      <c r="L9" s="104">
        <v>3.7000000000000002E-3</v>
      </c>
      <c r="M9" s="104">
        <v>3.4499999999999999E-3</v>
      </c>
      <c r="N9" s="104">
        <v>2.3600000000000001E-3</v>
      </c>
      <c r="O9" s="104">
        <v>1.0300000000000001E-3</v>
      </c>
    </row>
    <row r="12" spans="1:16" x14ac:dyDescent="0.25">
      <c r="A12" s="41" t="s">
        <v>21</v>
      </c>
      <c r="B12" s="24">
        <f>ROUND(B$9*'B&amp;A kWh'!C10,2)</f>
        <v>-886190.54</v>
      </c>
      <c r="C12" s="24">
        <f>ROUND(C$9*'B&amp;A kWh'!D10,2)</f>
        <v>-299638.15999999997</v>
      </c>
      <c r="D12" s="24">
        <f>ROUND(D$9*'B&amp;A kWh'!E10,2)</f>
        <v>-222346.97</v>
      </c>
      <c r="E12" s="24">
        <f>ROUND(E$9*'B&amp;A kWh'!F10,2)</f>
        <v>-228686.37</v>
      </c>
      <c r="F12" s="24">
        <f>ROUND(F$9*'B&amp;A kWh'!G10,2)</f>
        <v>-22375.24</v>
      </c>
      <c r="G12" s="24">
        <f>ROUND(G$9*'B&amp;A kWh'!H10,2)</f>
        <v>-289366.2</v>
      </c>
      <c r="H12" s="24">
        <f>ROUND(H$9*'B&amp;A kWh'!I10,2)</f>
        <v>-580193.99</v>
      </c>
      <c r="I12" s="24">
        <f>ROUND(I$9*'B&amp;A kWh'!J10,2)</f>
        <v>194858.41</v>
      </c>
      <c r="J12" s="24">
        <f>ROUND(J$9*'B&amp;A kWh'!K10,2)</f>
        <v>351665</v>
      </c>
      <c r="K12" s="24">
        <f>ROUND(K$9*'B&amp;A kWh'!L10,2)</f>
        <v>430135.62</v>
      </c>
      <c r="L12" s="24">
        <f>ROUND(L$9*'B&amp;A kWh'!M10,2)</f>
        <v>519700.17</v>
      </c>
      <c r="M12" s="24">
        <f>ROUND(M$9*'B&amp;A kWh'!N10,2)</f>
        <v>779549.5</v>
      </c>
      <c r="N12" s="24">
        <f>ROUND(N$9*'B&amp;A kWh'!O10,2)</f>
        <v>508363.11</v>
      </c>
      <c r="O12" s="24">
        <f>ROUND(O$9*'B&amp;A kWh'!P10,2)</f>
        <v>162901.62</v>
      </c>
      <c r="P12" s="24">
        <f>SUM(D12:O12)</f>
        <v>1604204.6600000001</v>
      </c>
    </row>
    <row r="13" spans="1:16" x14ac:dyDescent="0.25">
      <c r="A13" s="41"/>
    </row>
    <row r="14" spans="1:16" x14ac:dyDescent="0.25">
      <c r="A14" s="41" t="s">
        <v>20</v>
      </c>
      <c r="B14" s="24">
        <f>ROUND(B$9*'B&amp;A kWh'!C12,2)</f>
        <v>-1678.04</v>
      </c>
      <c r="C14" s="24">
        <f>ROUND(C$9*'B&amp;A kWh'!D12,2)</f>
        <v>-638.37</v>
      </c>
      <c r="D14" s="24">
        <f>ROUND(D$9*'B&amp;A kWh'!E12,2)</f>
        <v>-418.56</v>
      </c>
      <c r="E14" s="24">
        <f>ROUND(E$9*'B&amp;A kWh'!F12,2)</f>
        <v>-384.06</v>
      </c>
      <c r="F14" s="24">
        <f>ROUND(F$9*'B&amp;A kWh'!G12,2)</f>
        <v>-33.97</v>
      </c>
      <c r="G14" s="24">
        <f>ROUND(G$9*'B&amp;A kWh'!H12,2)</f>
        <v>-470.92</v>
      </c>
      <c r="H14" s="24">
        <f>ROUND(H$9*'B&amp;A kWh'!I12,2)</f>
        <v>-871.24</v>
      </c>
      <c r="I14" s="24">
        <f>ROUND(I$9*'B&amp;A kWh'!J12,2)</f>
        <v>304.38</v>
      </c>
      <c r="J14" s="24">
        <f>ROUND(J$9*'B&amp;A kWh'!K12,2)</f>
        <v>545.94000000000005</v>
      </c>
      <c r="K14" s="24">
        <f>ROUND(K$9*'B&amp;A kWh'!L12,2)</f>
        <v>686.1</v>
      </c>
      <c r="L14" s="24">
        <f>ROUND(L$9*'B&amp;A kWh'!M12,2)</f>
        <v>808.01</v>
      </c>
      <c r="M14" s="24">
        <f>ROUND(M$9*'B&amp;A kWh'!N12,2)</f>
        <v>1450.69</v>
      </c>
      <c r="N14" s="24">
        <f>ROUND(N$9*'B&amp;A kWh'!O12,2)</f>
        <v>956.27</v>
      </c>
      <c r="O14" s="24">
        <f>ROUND(O$9*'B&amp;A kWh'!P12,2)</f>
        <v>285.82</v>
      </c>
      <c r="P14" s="24">
        <f t="shared" ref="P14" si="0">SUM(D14:O14)</f>
        <v>2858.4600000000005</v>
      </c>
    </row>
    <row r="15" spans="1:16" x14ac:dyDescent="0.25">
      <c r="A15" s="41"/>
    </row>
    <row r="16" spans="1:16" x14ac:dyDescent="0.25">
      <c r="A16" s="41" t="s">
        <v>19</v>
      </c>
      <c r="B16" s="24">
        <f>ROUND(B$9*'B&amp;A kWh'!C14,2)</f>
        <v>-15.59</v>
      </c>
      <c r="C16" s="24">
        <f>ROUND(C$9*'B&amp;A kWh'!D14,2)</f>
        <v>-8.18</v>
      </c>
      <c r="D16" s="24">
        <f>ROUND(D$9*'B&amp;A kWh'!E14,2)</f>
        <v>-5.0599999999999996</v>
      </c>
      <c r="E16" s="24">
        <f>ROUND(E$9*'B&amp;A kWh'!F14,2)</f>
        <v>-7.72</v>
      </c>
      <c r="F16" s="24">
        <f>ROUND(F$9*'B&amp;A kWh'!G14,2)</f>
        <v>-0.77</v>
      </c>
      <c r="G16" s="24">
        <f>ROUND(G$9*'B&amp;A kWh'!H14,2)</f>
        <v>-8.14</v>
      </c>
      <c r="H16" s="24">
        <f>ROUND(H$9*'B&amp;A kWh'!I14,2)</f>
        <v>-14.6</v>
      </c>
      <c r="I16" s="24">
        <f>ROUND(I$9*'B&amp;A kWh'!J14,2)</f>
        <v>5.67</v>
      </c>
      <c r="J16" s="24">
        <f>ROUND(J$9*'B&amp;A kWh'!K14,2)</f>
        <v>8.5399999999999991</v>
      </c>
      <c r="K16" s="24">
        <f>ROUND(K$9*'B&amp;A kWh'!L14,2)</f>
        <v>13.73</v>
      </c>
      <c r="L16" s="24">
        <f>ROUND(L$9*'B&amp;A kWh'!M14,2)</f>
        <v>19.670000000000002</v>
      </c>
      <c r="M16" s="24">
        <f>ROUND(M$9*'B&amp;A kWh'!N14,2)</f>
        <v>23.05</v>
      </c>
      <c r="N16" s="24">
        <f>ROUND(N$9*'B&amp;A kWh'!O14,2)</f>
        <v>26.89</v>
      </c>
      <c r="O16" s="24">
        <f>ROUND(O$9*'B&amp;A kWh'!P14,2)</f>
        <v>8.1300000000000008</v>
      </c>
      <c r="P16" s="24">
        <f t="shared" ref="P16" si="1">SUM(D16:O16)</f>
        <v>69.39</v>
      </c>
    </row>
    <row r="17" spans="1:16" x14ac:dyDescent="0.25">
      <c r="A17" s="41"/>
    </row>
    <row r="18" spans="1:16" x14ac:dyDescent="0.25">
      <c r="A18" s="57" t="s">
        <v>175</v>
      </c>
      <c r="D18" s="24">
        <f>ROUND(D$9*'B&amp;A kWh'!E16,2)</f>
        <v>-2993.62</v>
      </c>
      <c r="E18" s="24">
        <f>ROUND(E$9*'B&amp;A kWh'!F16,2)</f>
        <v>-3396.89</v>
      </c>
      <c r="F18" s="24">
        <f>ROUND(F$9*'B&amp;A kWh'!G16,2)</f>
        <v>-348.57</v>
      </c>
      <c r="G18" s="24">
        <f>ROUND(G$9*'B&amp;A kWh'!H16,2)</f>
        <v>-2938.41</v>
      </c>
      <c r="H18" s="24">
        <f>ROUND(H$9*'B&amp;A kWh'!I16,2)</f>
        <v>-5496.14</v>
      </c>
      <c r="I18" s="24">
        <f>ROUND(I$9*'B&amp;A kWh'!J16,2)</f>
        <v>2026.11</v>
      </c>
      <c r="J18" s="24">
        <f>ROUND(J$9*'B&amp;A kWh'!K16,2)</f>
        <v>4636.04</v>
      </c>
      <c r="K18" s="24">
        <f>ROUND(K$9*'B&amp;A kWh'!L16,2)</f>
        <v>9361.5499999999993</v>
      </c>
      <c r="L18" s="24">
        <f>ROUND(L$9*'B&amp;A kWh'!M16,2)</f>
        <v>12158.14</v>
      </c>
      <c r="M18" s="24">
        <f>ROUND(M$9*'B&amp;A kWh'!N16,2)</f>
        <v>8925.23</v>
      </c>
      <c r="N18" s="24">
        <f>ROUND(N$9*'B&amp;A kWh'!O16,2)</f>
        <v>5060.84</v>
      </c>
      <c r="O18" s="24">
        <f>ROUND(O$9*'B&amp;A kWh'!P16,2)</f>
        <v>2003.7</v>
      </c>
      <c r="P18" s="24">
        <f t="shared" ref="P18:P20" si="2">SUM(D18:O18)</f>
        <v>28997.98</v>
      </c>
    </row>
    <row r="19" spans="1:16" x14ac:dyDescent="0.25">
      <c r="A19" s="57" t="s">
        <v>177</v>
      </c>
      <c r="D19" s="24">
        <f>D20-D18</f>
        <v>-1857.46</v>
      </c>
      <c r="E19" s="24">
        <f t="shared" ref="E19:O19" si="3">E20-E18</f>
        <v>-2062.5899999999997</v>
      </c>
      <c r="F19" s="24">
        <f t="shared" si="3"/>
        <v>-219.40000000000003</v>
      </c>
      <c r="G19" s="24">
        <f t="shared" si="3"/>
        <v>-1811.4099999999999</v>
      </c>
      <c r="H19" s="24">
        <f t="shared" si="3"/>
        <v>-3386.95</v>
      </c>
      <c r="I19" s="24">
        <f t="shared" si="3"/>
        <v>1267.3</v>
      </c>
      <c r="J19" s="24">
        <f t="shared" si="3"/>
        <v>2828.62</v>
      </c>
      <c r="K19" s="24">
        <f t="shared" si="3"/>
        <v>5902.7000000000007</v>
      </c>
      <c r="L19" s="24">
        <f t="shared" si="3"/>
        <v>7368.6500000000015</v>
      </c>
      <c r="M19" s="24">
        <f t="shared" si="3"/>
        <v>5428.08</v>
      </c>
      <c r="N19" s="24">
        <f t="shared" si="3"/>
        <v>3123.8499999999995</v>
      </c>
      <c r="O19" s="24">
        <f t="shared" si="3"/>
        <v>1239.4799999999998</v>
      </c>
      <c r="P19" s="24">
        <f t="shared" si="2"/>
        <v>17820.870000000003</v>
      </c>
    </row>
    <row r="20" spans="1:16" x14ac:dyDescent="0.25">
      <c r="A20" s="41" t="s">
        <v>18</v>
      </c>
      <c r="B20" s="24">
        <f>ROUND(B$9*'B&amp;A kWh'!C18,2)</f>
        <v>-15661.08</v>
      </c>
      <c r="C20" s="24">
        <f>ROUND(C$9*'B&amp;A kWh'!D18,2)</f>
        <v>-3375.47</v>
      </c>
      <c r="D20" s="24">
        <f>ROUND(D$9*'B&amp;A kWh'!E18,2)</f>
        <v>-4851.08</v>
      </c>
      <c r="E20" s="24">
        <f>ROUND(E$9*'B&amp;A kWh'!F18,2)</f>
        <v>-5459.48</v>
      </c>
      <c r="F20" s="24">
        <f>ROUND(F$9*'B&amp;A kWh'!G18,2)</f>
        <v>-567.97</v>
      </c>
      <c r="G20" s="24">
        <f>ROUND(G$9*'B&amp;A kWh'!H18,2)</f>
        <v>-4749.82</v>
      </c>
      <c r="H20" s="24">
        <f>ROUND(H$9*'B&amp;A kWh'!I18,2)</f>
        <v>-8883.09</v>
      </c>
      <c r="I20" s="24">
        <f>ROUND(I$9*'B&amp;A kWh'!J18,2)</f>
        <v>3293.41</v>
      </c>
      <c r="J20" s="24">
        <f>ROUND(J$9*'B&amp;A kWh'!K18,2)</f>
        <v>7464.66</v>
      </c>
      <c r="K20" s="24">
        <f>ROUND(K$9*'B&amp;A kWh'!L18,2)</f>
        <v>15264.25</v>
      </c>
      <c r="L20" s="24">
        <f>ROUND(L$9*'B&amp;A kWh'!M18,2)</f>
        <v>19526.79</v>
      </c>
      <c r="M20" s="24">
        <f>ROUND(M$9*'B&amp;A kWh'!N18,2)</f>
        <v>14353.31</v>
      </c>
      <c r="N20" s="24">
        <f>ROUND(N$9*'B&amp;A kWh'!O18,2)</f>
        <v>8184.69</v>
      </c>
      <c r="O20" s="24">
        <f>ROUND(O$9*'B&amp;A kWh'!P18,2)</f>
        <v>3243.18</v>
      </c>
      <c r="P20" s="24">
        <f t="shared" si="2"/>
        <v>46818.850000000006</v>
      </c>
    </row>
    <row r="21" spans="1:16" x14ac:dyDescent="0.25">
      <c r="A21" s="41"/>
    </row>
    <row r="22" spans="1:16" x14ac:dyDescent="0.25">
      <c r="A22" s="41" t="s">
        <v>17</v>
      </c>
      <c r="B22" s="24">
        <f>ROUND(B$9*'B&amp;A kWh'!C20,2)</f>
        <v>-50407.22</v>
      </c>
      <c r="C22" s="24">
        <f>ROUND(C$9*'B&amp;A kWh'!D20,2)</f>
        <v>-16158.53</v>
      </c>
      <c r="D22" s="24">
        <f>ROUND(D$9*'B&amp;A kWh'!E20,2)</f>
        <v>-14221.22</v>
      </c>
      <c r="E22" s="24">
        <f>ROUND(E$9*'B&amp;A kWh'!F20,2)</f>
        <v>-15910.97</v>
      </c>
      <c r="F22" s="24">
        <f>ROUND(F$9*'B&amp;A kWh'!G20,2)</f>
        <v>-1707.05</v>
      </c>
      <c r="G22" s="24">
        <f>ROUND(G$9*'B&amp;A kWh'!H20,2)</f>
        <v>-20250.259999999998</v>
      </c>
      <c r="H22" s="24">
        <f>ROUND(H$9*'B&amp;A kWh'!I20,2)</f>
        <v>-38103.050000000003</v>
      </c>
      <c r="I22" s="24">
        <f>ROUND(I$9*'B&amp;A kWh'!J20,2)</f>
        <v>12283.68</v>
      </c>
      <c r="J22" s="24">
        <f>ROUND(J$9*'B&amp;A kWh'!K20,2)</f>
        <v>24315.96</v>
      </c>
      <c r="K22" s="24">
        <f>ROUND(K$9*'B&amp;A kWh'!L20,2)</f>
        <v>33622.269999999997</v>
      </c>
      <c r="L22" s="24">
        <f>ROUND(L$9*'B&amp;A kWh'!M20,2)</f>
        <v>37850.699999999997</v>
      </c>
      <c r="M22" s="24">
        <f>ROUND(M$9*'B&amp;A kWh'!N20,2)</f>
        <v>43100.69</v>
      </c>
      <c r="N22" s="24">
        <f>ROUND(N$9*'B&amp;A kWh'!O20,2)</f>
        <v>30138.29</v>
      </c>
      <c r="O22" s="24">
        <f>ROUND(O$9*'B&amp;A kWh'!P20,2)</f>
        <v>10355.34</v>
      </c>
      <c r="P22" s="24">
        <f t="shared" ref="P22" si="4">SUM(D22:O22)</f>
        <v>101474.38</v>
      </c>
    </row>
    <row r="23" spans="1:16" x14ac:dyDescent="0.25">
      <c r="A23" s="41"/>
    </row>
    <row r="24" spans="1:16" x14ac:dyDescent="0.25">
      <c r="A24" s="41" t="s">
        <v>16</v>
      </c>
      <c r="B24" s="24">
        <f>ROUND(B$9*'B&amp;A kWh'!C22,2)</f>
        <v>-90.76</v>
      </c>
      <c r="C24" s="24">
        <f>ROUND(C$9*'B&amp;A kWh'!D22,2)</f>
        <v>-29.91</v>
      </c>
      <c r="D24" s="24">
        <f>ROUND(D$9*'B&amp;A kWh'!E22,2)</f>
        <v>-32.06</v>
      </c>
      <c r="E24" s="24">
        <f>ROUND(E$9*'B&amp;A kWh'!F22,2)</f>
        <v>-45.54</v>
      </c>
      <c r="F24" s="24">
        <f>ROUND(F$9*'B&amp;A kWh'!G22,2)</f>
        <v>-5.0599999999999996</v>
      </c>
      <c r="G24" s="24">
        <f>ROUND(G$9*'B&amp;A kWh'!H22,2)</f>
        <v>-51.92</v>
      </c>
      <c r="H24" s="24">
        <f>ROUND(H$9*'B&amp;A kWh'!I22,2)</f>
        <v>-82.53</v>
      </c>
      <c r="I24" s="24">
        <f>ROUND(I$9*'B&amp;A kWh'!J22,2)</f>
        <v>27.4</v>
      </c>
      <c r="J24" s="24">
        <f>ROUND(J$9*'B&amp;A kWh'!K22,2)</f>
        <v>57.28</v>
      </c>
      <c r="K24" s="24">
        <f>ROUND(K$9*'B&amp;A kWh'!L22,2)</f>
        <v>81.52</v>
      </c>
      <c r="L24" s="24">
        <f>ROUND(L$9*'B&amp;A kWh'!M22,2)</f>
        <v>103.87</v>
      </c>
      <c r="M24" s="24">
        <f>ROUND(M$9*'B&amp;A kWh'!N22,2)</f>
        <v>91.75</v>
      </c>
      <c r="N24" s="24">
        <f>ROUND(N$9*'B&amp;A kWh'!O22,2)</f>
        <v>58.03</v>
      </c>
      <c r="O24" s="24">
        <f>ROUND(O$9*'B&amp;A kWh'!P22,2)</f>
        <v>22.94</v>
      </c>
      <c r="P24" s="24">
        <f t="shared" ref="P24" si="5">SUM(D24:O24)</f>
        <v>225.68000000000004</v>
      </c>
    </row>
    <row r="25" spans="1:16" x14ac:dyDescent="0.25">
      <c r="A25" s="41"/>
    </row>
    <row r="26" spans="1:16" x14ac:dyDescent="0.25">
      <c r="A26" s="41" t="s">
        <v>15</v>
      </c>
      <c r="B26" s="24">
        <f>ROUND(B$9*'B&amp;A kWh'!C24,2)</f>
        <v>-180.15</v>
      </c>
      <c r="C26" s="24">
        <f>ROUND(C$9*'B&amp;A kWh'!D24,2)</f>
        <v>-41.76</v>
      </c>
      <c r="D26" s="24">
        <f>ROUND(D$9*'B&amp;A kWh'!E24,2)</f>
        <v>-57.91</v>
      </c>
      <c r="E26" s="24">
        <f>ROUND(E$9*'B&amp;A kWh'!F24,2)</f>
        <v>-88.7</v>
      </c>
      <c r="F26" s="24">
        <f>ROUND(F$9*'B&amp;A kWh'!G24,2)</f>
        <v>-9.92</v>
      </c>
      <c r="G26" s="24">
        <f>ROUND(G$9*'B&amp;A kWh'!H24,2)</f>
        <v>-134.51</v>
      </c>
      <c r="H26" s="24">
        <f>ROUND(H$9*'B&amp;A kWh'!I24,2)</f>
        <v>-203.65</v>
      </c>
      <c r="I26" s="24">
        <f>ROUND(I$9*'B&amp;A kWh'!J24,2)</f>
        <v>62.49</v>
      </c>
      <c r="J26" s="24">
        <f>ROUND(J$9*'B&amp;A kWh'!K24,2)</f>
        <v>133.81</v>
      </c>
      <c r="K26" s="24">
        <f>ROUND(K$9*'B&amp;A kWh'!L24,2)</f>
        <v>218.6</v>
      </c>
      <c r="L26" s="24">
        <f>ROUND(L$9*'B&amp;A kWh'!M24,2)</f>
        <v>262.7</v>
      </c>
      <c r="M26" s="24">
        <f>ROUND(M$9*'B&amp;A kWh'!N24,2)</f>
        <v>199.88</v>
      </c>
      <c r="N26" s="24">
        <f>ROUND(N$9*'B&amp;A kWh'!O24,2)</f>
        <v>125.17</v>
      </c>
      <c r="O26" s="24">
        <f>ROUND(O$9*'B&amp;A kWh'!P24,2)</f>
        <v>52.13</v>
      </c>
      <c r="P26" s="24">
        <f t="shared" ref="P26" si="6">SUM(D26:O26)</f>
        <v>560.09000000000015</v>
      </c>
    </row>
    <row r="27" spans="1:16" x14ac:dyDescent="0.25">
      <c r="A27" s="41"/>
    </row>
    <row r="28" spans="1:16" x14ac:dyDescent="0.25">
      <c r="A28" s="41" t="s">
        <v>14</v>
      </c>
      <c r="B28" s="24">
        <f>ROUND(B$9*'B&amp;A kWh'!C26,2)</f>
        <v>-1864.53</v>
      </c>
      <c r="C28" s="24">
        <f>ROUND(C$9*'B&amp;A kWh'!D26,2)</f>
        <v>-326.58999999999997</v>
      </c>
      <c r="D28" s="24">
        <f>ROUND(D$9*'B&amp;A kWh'!E26,2)</f>
        <v>-372.62</v>
      </c>
      <c r="E28" s="24">
        <f>ROUND(E$9*'B&amp;A kWh'!F26,2)</f>
        <v>-533.72</v>
      </c>
      <c r="F28" s="24">
        <f>ROUND(F$9*'B&amp;A kWh'!G26,2)</f>
        <v>-62.55</v>
      </c>
      <c r="G28" s="24">
        <f>ROUND(G$9*'B&amp;A kWh'!H26,2)</f>
        <v>-582.69000000000005</v>
      </c>
      <c r="H28" s="24">
        <f>ROUND(H$9*'B&amp;A kWh'!I26,2)</f>
        <v>-977.35</v>
      </c>
      <c r="I28" s="24">
        <f>ROUND(I$9*'B&amp;A kWh'!J26,2)</f>
        <v>301.60000000000002</v>
      </c>
      <c r="J28" s="24">
        <f>ROUND(J$9*'B&amp;A kWh'!K26,2)</f>
        <v>628.16</v>
      </c>
      <c r="K28" s="24">
        <f>ROUND(K$9*'B&amp;A kWh'!L26,2)</f>
        <v>1089.71</v>
      </c>
      <c r="L28" s="24">
        <f>ROUND(L$9*'B&amp;A kWh'!M26,2)</f>
        <v>1372.52</v>
      </c>
      <c r="M28" s="24">
        <f>ROUND(M$9*'B&amp;A kWh'!N26,2)</f>
        <v>958.81</v>
      </c>
      <c r="N28" s="24">
        <f>ROUND(N$9*'B&amp;A kWh'!O26,2)</f>
        <v>1468.42</v>
      </c>
      <c r="O28" s="24">
        <f>ROUND(O$9*'B&amp;A kWh'!P26,2)</f>
        <v>180.75</v>
      </c>
      <c r="P28" s="24">
        <f t="shared" ref="P28" si="7">SUM(D28:O28)</f>
        <v>3471.04</v>
      </c>
    </row>
    <row r="29" spans="1:16" x14ac:dyDescent="0.25">
      <c r="A29" s="41"/>
    </row>
    <row r="30" spans="1:16" x14ac:dyDescent="0.25">
      <c r="A30" s="41" t="s">
        <v>13</v>
      </c>
      <c r="B30" s="24">
        <f>ROUND(B$9*'B&amp;A kWh'!C28,2)</f>
        <v>-688.93</v>
      </c>
      <c r="C30" s="24">
        <f>ROUND(C$9*'B&amp;A kWh'!D28,2)</f>
        <v>-256.97000000000003</v>
      </c>
      <c r="D30" s="24">
        <f>ROUND(D$9*'B&amp;A kWh'!E28,2)</f>
        <v>-156.15</v>
      </c>
      <c r="E30" s="24">
        <f>ROUND(E$9*'B&amp;A kWh'!F28,2)</f>
        <v>-285.89</v>
      </c>
      <c r="F30" s="24">
        <f>ROUND(F$9*'B&amp;A kWh'!G28,2)</f>
        <v>-31.43</v>
      </c>
      <c r="G30" s="24">
        <f>ROUND(G$9*'B&amp;A kWh'!H28,2)</f>
        <v>-229.4</v>
      </c>
      <c r="H30" s="24">
        <f>ROUND(H$9*'B&amp;A kWh'!I28,2)</f>
        <v>-285.33999999999997</v>
      </c>
      <c r="I30" s="24">
        <f>ROUND(I$9*'B&amp;A kWh'!J28,2)</f>
        <v>89.5</v>
      </c>
      <c r="J30" s="24">
        <f>ROUND(J$9*'B&amp;A kWh'!K28,2)</f>
        <v>298.42</v>
      </c>
      <c r="K30" s="24">
        <f>ROUND(K$9*'B&amp;A kWh'!L28,2)</f>
        <v>521.55999999999995</v>
      </c>
      <c r="L30" s="24">
        <f>ROUND(L$9*'B&amp;A kWh'!M28,2)</f>
        <v>528.83000000000004</v>
      </c>
      <c r="M30" s="24">
        <f>ROUND(M$9*'B&amp;A kWh'!N28,2)</f>
        <v>419.57</v>
      </c>
      <c r="N30" s="24">
        <f>ROUND(N$9*'B&amp;A kWh'!O28,2)</f>
        <v>266.51</v>
      </c>
      <c r="O30" s="24">
        <f>ROUND(O$9*'B&amp;A kWh'!P28,2)</f>
        <v>101.57</v>
      </c>
      <c r="P30" s="24">
        <f t="shared" ref="P30" si="8">SUM(D30:O30)</f>
        <v>1237.75</v>
      </c>
    </row>
    <row r="31" spans="1:16" x14ac:dyDescent="0.25">
      <c r="A31" s="41"/>
    </row>
    <row r="32" spans="1:16" x14ac:dyDescent="0.25">
      <c r="A32" s="41" t="s">
        <v>12</v>
      </c>
      <c r="B32" s="24">
        <f>ROUND(B$9*'B&amp;A kWh'!C30,2)</f>
        <v>-155097.13</v>
      </c>
      <c r="C32" s="24">
        <f>ROUND(C$9*'B&amp;A kWh'!D30,2)</f>
        <v>-47328.65</v>
      </c>
      <c r="D32" s="24">
        <f>ROUND(D$9*'B&amp;A kWh'!E30,2)</f>
        <v>-46683.65</v>
      </c>
      <c r="E32" s="24">
        <f>ROUND(E$9*'B&amp;A kWh'!F30,2)</f>
        <v>-55655.360000000001</v>
      </c>
      <c r="F32" s="24">
        <f>ROUND(F$9*'B&amp;A kWh'!G30,2)</f>
        <v>-6313.68</v>
      </c>
      <c r="G32" s="24">
        <f>ROUND(G$9*'B&amp;A kWh'!H30,2)</f>
        <v>-75673.570000000007</v>
      </c>
      <c r="H32" s="24">
        <f>ROUND(H$9*'B&amp;A kWh'!I30,2)</f>
        <v>-135282.56</v>
      </c>
      <c r="I32" s="24">
        <f>ROUND(I$9*'B&amp;A kWh'!J30,2)</f>
        <v>43701.75</v>
      </c>
      <c r="J32" s="24">
        <f>ROUND(J$9*'B&amp;A kWh'!K30,2)</f>
        <v>87437.29</v>
      </c>
      <c r="K32" s="24">
        <f>ROUND(K$9*'B&amp;A kWh'!L30,2)</f>
        <v>125434.74</v>
      </c>
      <c r="L32" s="24">
        <f>ROUND(L$9*'B&amp;A kWh'!M30,2)</f>
        <v>135254.73000000001</v>
      </c>
      <c r="M32" s="24">
        <f>ROUND(M$9*'B&amp;A kWh'!N30,2)</f>
        <v>126441.78</v>
      </c>
      <c r="N32" s="24">
        <f>ROUND(N$9*'B&amp;A kWh'!O30,2)</f>
        <v>86284.97</v>
      </c>
      <c r="O32" s="24">
        <f>ROUND(O$9*'B&amp;A kWh'!P30,2)</f>
        <v>31842.49</v>
      </c>
      <c r="P32" s="24">
        <f t="shared" ref="P32" si="9">SUM(D32:O32)</f>
        <v>316788.92999999993</v>
      </c>
    </row>
    <row r="33" spans="1:16" x14ac:dyDescent="0.25">
      <c r="A33" s="41"/>
    </row>
    <row r="34" spans="1:16" x14ac:dyDescent="0.25">
      <c r="A34" s="41" t="s">
        <v>11</v>
      </c>
      <c r="B34" s="24">
        <f>ROUND(B$9*'B&amp;A kWh'!C32,2)</f>
        <v>-455.75</v>
      </c>
      <c r="C34" s="24">
        <f>ROUND(C$9*'B&amp;A kWh'!D32,2)</f>
        <v>-179.32</v>
      </c>
      <c r="D34" s="24">
        <f>ROUND(D$9*'B&amp;A kWh'!E32,2)</f>
        <v>-110.71</v>
      </c>
      <c r="E34" s="24">
        <f>ROUND(E$9*'B&amp;A kWh'!F32,2)</f>
        <v>-77.83</v>
      </c>
      <c r="F34" s="24">
        <f>ROUND(F$9*'B&amp;A kWh'!G32,2)</f>
        <v>-7.21</v>
      </c>
      <c r="G34" s="24">
        <f>ROUND(G$9*'B&amp;A kWh'!H32,2)</f>
        <v>-96.51</v>
      </c>
      <c r="H34" s="24">
        <f>ROUND(H$9*'B&amp;A kWh'!I32,2)</f>
        <v>-239.9</v>
      </c>
      <c r="I34" s="24">
        <f>ROUND(I$9*'B&amp;A kWh'!J32,2)</f>
        <v>79.739999999999995</v>
      </c>
      <c r="J34" s="24">
        <f>ROUND(J$9*'B&amp;A kWh'!K32,2)</f>
        <v>98.85</v>
      </c>
      <c r="K34" s="24">
        <f>ROUND(K$9*'B&amp;A kWh'!L32,2)</f>
        <v>145.46</v>
      </c>
      <c r="L34" s="24">
        <f>ROUND(L$9*'B&amp;A kWh'!M32,2)</f>
        <v>180.87</v>
      </c>
      <c r="M34" s="24">
        <f>ROUND(M$9*'B&amp;A kWh'!N32,2)</f>
        <v>400.03</v>
      </c>
      <c r="N34" s="24">
        <f>ROUND(N$9*'B&amp;A kWh'!O32,2)</f>
        <v>264.39</v>
      </c>
      <c r="O34" s="24">
        <f>ROUND(O$9*'B&amp;A kWh'!P32,2)</f>
        <v>73.36</v>
      </c>
      <c r="P34" s="24">
        <f>SUM(D34:O34)</f>
        <v>710.54000000000008</v>
      </c>
    </row>
    <row r="35" spans="1:16" x14ac:dyDescent="0.25">
      <c r="A35" s="41"/>
    </row>
    <row r="36" spans="1:16" x14ac:dyDescent="0.25">
      <c r="A36" s="41" t="s">
        <v>10</v>
      </c>
      <c r="B36" s="24">
        <f>ROUND(B$9*'B&amp;A kWh'!C34,2)</f>
        <v>-1305.54</v>
      </c>
      <c r="C36" s="24">
        <f>ROUND(C$9*'B&amp;A kWh'!D34,2)</f>
        <v>-382.98</v>
      </c>
      <c r="D36" s="24">
        <f>ROUND(D$9*'B&amp;A kWh'!E34,2)</f>
        <v>-328.77</v>
      </c>
      <c r="E36" s="24">
        <f>ROUND(E$9*'B&amp;A kWh'!F34,2)</f>
        <v>-442.66</v>
      </c>
      <c r="F36" s="24">
        <f>ROUND(F$9*'B&amp;A kWh'!G34,2)</f>
        <v>-48.29</v>
      </c>
      <c r="G36" s="24">
        <f>ROUND(G$9*'B&amp;A kWh'!H34,2)</f>
        <v>-570.29999999999995</v>
      </c>
      <c r="H36" s="24">
        <f>ROUND(H$9*'B&amp;A kWh'!I34,2)</f>
        <v>-1044.24</v>
      </c>
      <c r="I36" s="24">
        <f>ROUND(I$9*'B&amp;A kWh'!J34,2)</f>
        <v>335.39</v>
      </c>
      <c r="J36" s="24">
        <f>ROUND(J$9*'B&amp;A kWh'!K34,2)</f>
        <v>661.88</v>
      </c>
      <c r="K36" s="24">
        <f>ROUND(K$9*'B&amp;A kWh'!L34,2)</f>
        <v>1040.31</v>
      </c>
      <c r="L36" s="24">
        <f>ROUND(L$9*'B&amp;A kWh'!M34,2)</f>
        <v>1224.3</v>
      </c>
      <c r="M36" s="24">
        <f>ROUND(M$9*'B&amp;A kWh'!N34,2)</f>
        <v>978.9</v>
      </c>
      <c r="N36" s="24">
        <f>ROUND(N$9*'B&amp;A kWh'!O34,2)</f>
        <v>718.17</v>
      </c>
      <c r="O36" s="24">
        <f>ROUND(O$9*'B&amp;A kWh'!P34,2)</f>
        <v>254.22</v>
      </c>
      <c r="P36" s="24">
        <f t="shared" ref="P36" si="10">SUM(D36:O36)</f>
        <v>2778.9099999999994</v>
      </c>
    </row>
    <row r="37" spans="1:16" x14ac:dyDescent="0.25">
      <c r="A37" s="41"/>
    </row>
    <row r="38" spans="1:16" x14ac:dyDescent="0.25">
      <c r="A38" s="41" t="s">
        <v>9</v>
      </c>
      <c r="B38" s="24">
        <f>ROUND(B$9*'B&amp;A kWh'!C36,2)</f>
        <v>-3143.31</v>
      </c>
      <c r="C38" s="24">
        <f>ROUND(C$9*'B&amp;A kWh'!D36,2)</f>
        <v>-1165.54</v>
      </c>
      <c r="D38" s="24">
        <f>ROUND(D$9*'B&amp;A kWh'!E36,2)</f>
        <v>-1041.3499999999999</v>
      </c>
      <c r="E38" s="24">
        <f>ROUND(E$9*'B&amp;A kWh'!F36,2)</f>
        <v>-2963.69</v>
      </c>
      <c r="F38" s="24">
        <f>ROUND(F$9*'B&amp;A kWh'!G36,2)</f>
        <v>-239.82</v>
      </c>
      <c r="G38" s="24">
        <f>ROUND(G$9*'B&amp;A kWh'!H36,2)</f>
        <v>-1357.15</v>
      </c>
      <c r="H38" s="24">
        <f>ROUND(H$9*'B&amp;A kWh'!I36,2)</f>
        <v>-4787.9399999999996</v>
      </c>
      <c r="I38" s="24">
        <f>ROUND(I$9*'B&amp;A kWh'!J36,2)</f>
        <v>1281.26</v>
      </c>
      <c r="J38" s="24">
        <f>ROUND(J$9*'B&amp;A kWh'!K36,2)</f>
        <v>1455.36</v>
      </c>
      <c r="K38" s="24">
        <f>ROUND(K$9*'B&amp;A kWh'!L36,2)</f>
        <v>2430.85</v>
      </c>
      <c r="L38" s="24">
        <f>ROUND(L$9*'B&amp;A kWh'!M36,2)</f>
        <v>2799.3</v>
      </c>
      <c r="M38" s="24">
        <f>ROUND(M$9*'B&amp;A kWh'!N36,2)</f>
        <v>2736.33</v>
      </c>
      <c r="N38" s="24">
        <f>ROUND(N$9*'B&amp;A kWh'!O36,2)</f>
        <v>2053.92</v>
      </c>
      <c r="O38" s="24">
        <f>ROUND(O$9*'B&amp;A kWh'!P36,2)</f>
        <v>644.20000000000005</v>
      </c>
      <c r="P38" s="24">
        <f t="shared" ref="P38" si="11">SUM(D38:O38)</f>
        <v>3011.2699999999986</v>
      </c>
    </row>
    <row r="39" spans="1:16" x14ac:dyDescent="0.25">
      <c r="A39" s="41"/>
    </row>
    <row r="40" spans="1:16" x14ac:dyDescent="0.25">
      <c r="A40" s="41" t="s">
        <v>8</v>
      </c>
      <c r="B40" s="24">
        <f>ROUND(B$9*'B&amp;A kWh'!C38,2)</f>
        <v>-337.34</v>
      </c>
      <c r="C40" s="24">
        <f>ROUND(C$9*'B&amp;A kWh'!D38,2)</f>
        <v>-65.709999999999994</v>
      </c>
      <c r="D40" s="24">
        <f>ROUND(D$9*'B&amp;A kWh'!E38,2)</f>
        <v>-67.05</v>
      </c>
      <c r="E40" s="24">
        <f>ROUND(E$9*'B&amp;A kWh'!F38,2)</f>
        <v>-337.84</v>
      </c>
      <c r="F40" s="24">
        <f>ROUND(F$9*'B&amp;A kWh'!G38,2)</f>
        <v>-12.65</v>
      </c>
      <c r="G40" s="24">
        <f>ROUND(G$9*'B&amp;A kWh'!H38,2)</f>
        <v>-182.83</v>
      </c>
      <c r="H40" s="24">
        <f>ROUND(H$9*'B&amp;A kWh'!I38,2)</f>
        <v>-190.2</v>
      </c>
      <c r="I40" s="24">
        <f>ROUND(I$9*'B&amp;A kWh'!J38,2)</f>
        <v>58.46</v>
      </c>
      <c r="J40" s="24">
        <f>ROUND(J$9*'B&amp;A kWh'!K38,2)</f>
        <v>188.43</v>
      </c>
      <c r="K40" s="24">
        <f>ROUND(K$9*'B&amp;A kWh'!L38,2)</f>
        <v>212.67</v>
      </c>
      <c r="L40" s="24">
        <f>ROUND(L$9*'B&amp;A kWh'!M38,2)</f>
        <v>551.05999999999995</v>
      </c>
      <c r="M40" s="24">
        <f>ROUND(M$9*'B&amp;A kWh'!N38,2)</f>
        <v>518.13</v>
      </c>
      <c r="N40" s="24">
        <f>ROUND(N$9*'B&amp;A kWh'!O38,2)</f>
        <v>472.25</v>
      </c>
      <c r="O40" s="24">
        <f>ROUND(O$9*'B&amp;A kWh'!P38,2)</f>
        <v>180.07</v>
      </c>
      <c r="P40" s="24">
        <f t="shared" ref="P40" si="12">SUM(D40:O40)</f>
        <v>1390.5</v>
      </c>
    </row>
    <row r="41" spans="1:16" x14ac:dyDescent="0.25">
      <c r="A41" s="41"/>
    </row>
    <row r="42" spans="1:16" x14ac:dyDescent="0.25">
      <c r="A42" s="41" t="s">
        <v>7</v>
      </c>
      <c r="B42" s="24">
        <f>ROUND(B$9*'B&amp;A kWh'!C40,2)</f>
        <v>-136200.6</v>
      </c>
      <c r="C42" s="24">
        <f>ROUND(C$9*'B&amp;A kWh'!D40,2)</f>
        <v>-36598.31</v>
      </c>
      <c r="D42" s="24">
        <f>ROUND(D$9*'B&amp;A kWh'!E40,2)</f>
        <v>-41636</v>
      </c>
      <c r="E42" s="24">
        <f>ROUND(E$9*'B&amp;A kWh'!F40,2)</f>
        <v>-56947.199999999997</v>
      </c>
      <c r="F42" s="24">
        <f>ROUND(F$9*'B&amp;A kWh'!G40,2)</f>
        <v>-6520.16</v>
      </c>
      <c r="G42" s="24">
        <f>ROUND(G$9*'B&amp;A kWh'!H40,2)</f>
        <v>-71389.649999999994</v>
      </c>
      <c r="H42" s="24">
        <f>ROUND(H$9*'B&amp;A kWh'!I40,2)</f>
        <v>-118251.18</v>
      </c>
      <c r="I42" s="24">
        <f>ROUND(I$9*'B&amp;A kWh'!J40,2)</f>
        <v>38964.51</v>
      </c>
      <c r="J42" s="24">
        <f>ROUND(J$9*'B&amp;A kWh'!K40,2)</f>
        <v>75503.33</v>
      </c>
      <c r="K42" s="24">
        <f>ROUND(K$9*'B&amp;A kWh'!L40,2)</f>
        <v>120424.76</v>
      </c>
      <c r="L42" s="24">
        <f>ROUND(L$9*'B&amp;A kWh'!M40,2)</f>
        <v>136877.78</v>
      </c>
      <c r="M42" s="24">
        <f>ROUND(M$9*'B&amp;A kWh'!N40,2)</f>
        <v>111106.45</v>
      </c>
      <c r="N42" s="24">
        <f>ROUND(N$9*'B&amp;A kWh'!O40,2)</f>
        <v>70893.08</v>
      </c>
      <c r="O42" s="24">
        <f>ROUND(O$9*'B&amp;A kWh'!P40,2)</f>
        <v>27189.86</v>
      </c>
      <c r="P42" s="24">
        <f t="shared" ref="P42" si="13">SUM(D42:O42)</f>
        <v>286215.58</v>
      </c>
    </row>
    <row r="43" spans="1:16" x14ac:dyDescent="0.25">
      <c r="A43" s="41"/>
    </row>
    <row r="44" spans="1:16" x14ac:dyDescent="0.25">
      <c r="A44" s="41" t="s">
        <v>6</v>
      </c>
      <c r="B44" s="24">
        <f>ROUND(B$9*'B&amp;A kWh'!C42,2)</f>
        <v>-808.47</v>
      </c>
      <c r="C44" s="24">
        <f>ROUND(C$9*'B&amp;A kWh'!D42,2)</f>
        <v>-117.24</v>
      </c>
      <c r="D44" s="24">
        <f>ROUND(D$9*'B&amp;A kWh'!E42,2)</f>
        <v>-103.51</v>
      </c>
      <c r="E44" s="24">
        <f>ROUND(E$9*'B&amp;A kWh'!F42,2)</f>
        <v>-166.67</v>
      </c>
      <c r="F44" s="24">
        <f>ROUND(F$9*'B&amp;A kWh'!G42,2)</f>
        <v>-35.08</v>
      </c>
      <c r="G44" s="24">
        <f>ROUND(G$9*'B&amp;A kWh'!H42,2)</f>
        <v>-133.5</v>
      </c>
      <c r="H44" s="24">
        <f>ROUND(H$9*'B&amp;A kWh'!I42,2)</f>
        <v>-521.67999999999995</v>
      </c>
      <c r="I44" s="24">
        <f>ROUND(I$9*'B&amp;A kWh'!J42,2)</f>
        <v>185.09</v>
      </c>
      <c r="J44" s="24">
        <f>ROUND(J$9*'B&amp;A kWh'!K42,2)</f>
        <v>467.35</v>
      </c>
      <c r="K44" s="24">
        <f>ROUND(K$9*'B&amp;A kWh'!L42,2)</f>
        <v>729.13</v>
      </c>
      <c r="L44" s="24">
        <f>ROUND(L$9*'B&amp;A kWh'!M42,2)</f>
        <v>824.37</v>
      </c>
      <c r="M44" s="24">
        <f>ROUND(M$9*'B&amp;A kWh'!N42,2)</f>
        <v>696.5</v>
      </c>
      <c r="N44" s="24">
        <f>ROUND(N$9*'B&amp;A kWh'!O42,2)</f>
        <v>682.33</v>
      </c>
      <c r="O44" s="24">
        <f>ROUND(O$9*'B&amp;A kWh'!P42,2)</f>
        <v>41.83</v>
      </c>
      <c r="P44" s="24">
        <f t="shared" ref="P44" si="14">SUM(D44:O44)</f>
        <v>2666.16</v>
      </c>
    </row>
    <row r="45" spans="1:16" x14ac:dyDescent="0.25">
      <c r="A45" s="41"/>
    </row>
    <row r="46" spans="1:16" x14ac:dyDescent="0.25">
      <c r="A46" s="41" t="s">
        <v>118</v>
      </c>
      <c r="B46" s="24">
        <f>ROUND(B$9*'B&amp;A kWh'!C44,2)</f>
        <v>0</v>
      </c>
      <c r="C46" s="24">
        <f>ROUND(C$9*'B&amp;A kWh'!D44,2)</f>
        <v>0</v>
      </c>
      <c r="D46" s="24">
        <f>ROUND(D$9*'B&amp;A kWh'!E44,2)</f>
        <v>0</v>
      </c>
      <c r="E46" s="24">
        <f>ROUND(E$9*'B&amp;A kWh'!F44,2)</f>
        <v>0</v>
      </c>
      <c r="F46" s="24">
        <f>ROUND(F$9*'B&amp;A kWh'!G44,2)</f>
        <v>0</v>
      </c>
      <c r="G46" s="24">
        <f>ROUND(G$9*'B&amp;A kWh'!H44,2)</f>
        <v>0</v>
      </c>
      <c r="H46" s="24">
        <f>ROUND(H$9*'B&amp;A kWh'!I44,2)</f>
        <v>0</v>
      </c>
      <c r="I46" s="24">
        <f>ROUND(I$9*'B&amp;A kWh'!J44,2)</f>
        <v>265.89</v>
      </c>
      <c r="J46" s="24">
        <f>ROUND(J$9*'B&amp;A kWh'!K44,2)</f>
        <v>400.71</v>
      </c>
      <c r="K46" s="24">
        <f>ROUND(K$9*'B&amp;A kWh'!L44,2)</f>
        <v>872.41</v>
      </c>
      <c r="L46" s="24">
        <f>ROUND(L$9*'B&amp;A kWh'!M44,2)</f>
        <v>914.51</v>
      </c>
      <c r="M46" s="24">
        <f>ROUND(M$9*'B&amp;A kWh'!N44,2)</f>
        <v>576.52</v>
      </c>
      <c r="N46" s="24">
        <f>ROUND(N$9*'B&amp;A kWh'!O44,2)</f>
        <v>403.05</v>
      </c>
      <c r="O46" s="24">
        <f>ROUND(O$9*'B&amp;A kWh'!P44,2)</f>
        <v>171.43</v>
      </c>
      <c r="P46" s="24">
        <f t="shared" ref="P46" si="15">SUM(D46:O46)</f>
        <v>3604.5199999999995</v>
      </c>
    </row>
    <row r="47" spans="1:16" x14ac:dyDescent="0.25">
      <c r="A47" s="41"/>
    </row>
    <row r="48" spans="1:16" x14ac:dyDescent="0.25">
      <c r="A48" s="41" t="s">
        <v>5</v>
      </c>
      <c r="B48" s="24">
        <f>ROUND(B$9*'B&amp;A kWh'!C46,2)</f>
        <v>-25026.09</v>
      </c>
      <c r="C48" s="24">
        <f>ROUND(C$9*'B&amp;A kWh'!D46,2)</f>
        <v>-7100.01</v>
      </c>
      <c r="D48" s="24">
        <f>ROUND(D$9*'B&amp;A kWh'!E46,2)</f>
        <v>-6881.7</v>
      </c>
      <c r="E48" s="24">
        <f>ROUND(E$9*'B&amp;A kWh'!F46,2)</f>
        <v>-9956.7999999999993</v>
      </c>
      <c r="F48" s="24">
        <f>ROUND(F$9*'B&amp;A kWh'!G46,2)</f>
        <v>-1112.31</v>
      </c>
      <c r="G48" s="24">
        <f>ROUND(G$9*'B&amp;A kWh'!H46,2)</f>
        <v>-11430.55</v>
      </c>
      <c r="H48" s="24">
        <f>ROUND(H$9*'B&amp;A kWh'!I46,2)</f>
        <v>-19819.61</v>
      </c>
      <c r="I48" s="24">
        <f>ROUND(I$9*'B&amp;A kWh'!J46,2)</f>
        <v>5762.61</v>
      </c>
      <c r="J48" s="24">
        <f>ROUND(J$9*'B&amp;A kWh'!K46,2)</f>
        <v>12483.74</v>
      </c>
      <c r="K48" s="24">
        <f>ROUND(K$9*'B&amp;A kWh'!L46,2)</f>
        <v>21304.73</v>
      </c>
      <c r="L48" s="24">
        <f>ROUND(L$9*'B&amp;A kWh'!M46,2)</f>
        <v>25973.35</v>
      </c>
      <c r="M48" s="24">
        <f>ROUND(M$9*'B&amp;A kWh'!N46,2)</f>
        <v>23895.55</v>
      </c>
      <c r="N48" s="24">
        <f>ROUND(N$9*'B&amp;A kWh'!O46,2)</f>
        <v>15839.29</v>
      </c>
      <c r="O48" s="24">
        <f>ROUND(O$9*'B&amp;A kWh'!P46,2)</f>
        <v>6397.8</v>
      </c>
      <c r="P48" s="24">
        <f t="shared" ref="P48" si="16">SUM(D48:O48)</f>
        <v>62456.1</v>
      </c>
    </row>
    <row r="49" spans="1:16" x14ac:dyDescent="0.25">
      <c r="A49" s="41"/>
    </row>
    <row r="50" spans="1:16" x14ac:dyDescent="0.25">
      <c r="A50" s="41" t="s">
        <v>4</v>
      </c>
      <c r="B50" s="24">
        <f>ROUND(B$9*'B&amp;A kWh'!C48,2)</f>
        <v>-8112.35</v>
      </c>
      <c r="C50" s="24">
        <f>ROUND(C$9*'B&amp;A kWh'!D48,2)</f>
        <v>-2259.5</v>
      </c>
      <c r="D50" s="24">
        <f>ROUND(D$9*'B&amp;A kWh'!E48,2)</f>
        <v>-4163.38</v>
      </c>
      <c r="E50" s="24">
        <f>ROUND(E$9*'B&amp;A kWh'!F48,2)</f>
        <v>-5284.94</v>
      </c>
      <c r="F50" s="24">
        <f>ROUND(F$9*'B&amp;A kWh'!G48,2)</f>
        <v>-475.87</v>
      </c>
      <c r="G50" s="24">
        <f>ROUND(G$9*'B&amp;A kWh'!H48,2)</f>
        <v>-4821.49</v>
      </c>
      <c r="H50" s="24">
        <f>ROUND(H$9*'B&amp;A kWh'!I48,2)</f>
        <v>-8026.66</v>
      </c>
      <c r="I50" s="24">
        <f>ROUND(I$9*'B&amp;A kWh'!J48,2)</f>
        <v>2537.0100000000002</v>
      </c>
      <c r="J50" s="24">
        <f>ROUND(J$9*'B&amp;A kWh'!K48,2)</f>
        <v>6666.18</v>
      </c>
      <c r="K50" s="24">
        <f>ROUND(K$9*'B&amp;A kWh'!L48,2)</f>
        <v>10184.49</v>
      </c>
      <c r="L50" s="24">
        <f>ROUND(L$9*'B&amp;A kWh'!M48,2)</f>
        <v>19165.55</v>
      </c>
      <c r="M50" s="24">
        <f>ROUND(M$9*'B&amp;A kWh'!N48,2)</f>
        <v>7608.55</v>
      </c>
      <c r="N50" s="24">
        <f>ROUND(N$9*'B&amp;A kWh'!O48,2)</f>
        <v>5474.67</v>
      </c>
      <c r="O50" s="24">
        <f>ROUND(O$9*'B&amp;A kWh'!P48,2)</f>
        <v>2326.5500000000002</v>
      </c>
      <c r="P50" s="24">
        <f t="shared" ref="P50" si="17">SUM(D50:O50)</f>
        <v>31190.66</v>
      </c>
    </row>
    <row r="51" spans="1:16" x14ac:dyDescent="0.25">
      <c r="A51" s="41"/>
    </row>
    <row r="52" spans="1:16" x14ac:dyDescent="0.25">
      <c r="A52" s="41" t="s">
        <v>3</v>
      </c>
      <c r="B52" s="24">
        <f>ROUND(B$9*'B&amp;A kWh'!C50,2)</f>
        <v>-185.85</v>
      </c>
      <c r="C52" s="24">
        <f>ROUND(C$9*'B&amp;A kWh'!D50,2)</f>
        <v>-52.5</v>
      </c>
      <c r="D52" s="24">
        <f>ROUND(D$9*'B&amp;A kWh'!E50,2)</f>
        <v>-85.85</v>
      </c>
      <c r="E52" s="24">
        <f>ROUND(E$9*'B&amp;A kWh'!F50,2)</f>
        <v>-83.83</v>
      </c>
      <c r="F52" s="24">
        <f>ROUND(F$9*'B&amp;A kWh'!G50,2)</f>
        <v>-10.18</v>
      </c>
      <c r="G52" s="24">
        <f>ROUND(G$9*'B&amp;A kWh'!H50,2)</f>
        <v>-170.73</v>
      </c>
      <c r="H52" s="24">
        <f>ROUND(H$9*'B&amp;A kWh'!I50,2)</f>
        <v>-75.48</v>
      </c>
      <c r="I52" s="24">
        <f>ROUND(I$9*'B&amp;A kWh'!J50,2)</f>
        <v>44.4</v>
      </c>
      <c r="J52" s="24">
        <f>ROUND(J$9*'B&amp;A kWh'!K50,2)</f>
        <v>65.77</v>
      </c>
      <c r="K52" s="24">
        <f>ROUND(K$9*'B&amp;A kWh'!L50,2)</f>
        <v>101.95</v>
      </c>
      <c r="L52" s="24">
        <f>ROUND(L$9*'B&amp;A kWh'!M50,2)</f>
        <v>127.24</v>
      </c>
      <c r="M52" s="24">
        <f>ROUND(M$9*'B&amp;A kWh'!N50,2)</f>
        <v>155.94999999999999</v>
      </c>
      <c r="N52" s="24">
        <f>ROUND(N$9*'B&amp;A kWh'!O50,2)</f>
        <v>156.78</v>
      </c>
      <c r="O52" s="24">
        <f>ROUND(O$9*'B&amp;A kWh'!P50,2)</f>
        <v>49.22</v>
      </c>
      <c r="P52" s="24">
        <f t="shared" ref="P52" si="18">SUM(D52:O52)</f>
        <v>275.2399999999999</v>
      </c>
    </row>
    <row r="53" spans="1:16" x14ac:dyDescent="0.25">
      <c r="A53" s="41"/>
    </row>
    <row r="54" spans="1:16" x14ac:dyDescent="0.25">
      <c r="A54" s="41" t="s">
        <v>119</v>
      </c>
      <c r="B54" s="24">
        <f>ROUND(B$9*'B&amp;A kWh'!C52,2)</f>
        <v>-37263</v>
      </c>
      <c r="C54" s="24">
        <f>ROUND(C$9*'B&amp;A kWh'!D52,2)</f>
        <v>-10950.65</v>
      </c>
      <c r="D54" s="24">
        <f>ROUND(D$9*'B&amp;A kWh'!E52,2)</f>
        <v>-11726.28</v>
      </c>
      <c r="E54" s="24">
        <f>ROUND(E$9*'B&amp;A kWh'!F52,2)</f>
        <v>-14863.91</v>
      </c>
      <c r="F54" s="24">
        <f>ROUND(F$9*'B&amp;A kWh'!G52,2)</f>
        <v>-1704.43</v>
      </c>
      <c r="G54" s="24">
        <f>ROUND(G$9*'B&amp;A kWh'!H52,2)</f>
        <v>-16327.5</v>
      </c>
      <c r="H54" s="24">
        <f>ROUND(H$9*'B&amp;A kWh'!I52,2)</f>
        <v>-23488.76</v>
      </c>
      <c r="I54" s="24">
        <f>ROUND(I$9*'B&amp;A kWh'!J52,2)</f>
        <v>9929.75</v>
      </c>
      <c r="J54" s="24">
        <f>ROUND(J$9*'B&amp;A kWh'!K52,2)</f>
        <v>30031.64</v>
      </c>
      <c r="K54" s="24">
        <f>ROUND(K$9*'B&amp;A kWh'!L52,2)</f>
        <v>32772.480000000003</v>
      </c>
      <c r="L54" s="24">
        <f>ROUND(L$9*'B&amp;A kWh'!M52,2)</f>
        <v>36735.480000000003</v>
      </c>
      <c r="M54" s="24">
        <f>ROUND(M$9*'B&amp;A kWh'!N52,2)</f>
        <v>31246.6</v>
      </c>
      <c r="N54" s="24">
        <f>ROUND(N$9*'B&amp;A kWh'!O52,2)</f>
        <v>19919.509999999998</v>
      </c>
      <c r="O54" s="24">
        <f>ROUND(O$9*'B&amp;A kWh'!P52,2)</f>
        <v>9380.6</v>
      </c>
      <c r="P54" s="24">
        <f t="shared" ref="P54" si="19">SUM(D54:O54)</f>
        <v>101905.18000000001</v>
      </c>
    </row>
    <row r="55" spans="1:16" x14ac:dyDescent="0.25">
      <c r="A55" s="41"/>
    </row>
    <row r="56" spans="1:16" x14ac:dyDescent="0.25">
      <c r="A56" s="41" t="s">
        <v>120</v>
      </c>
      <c r="B56" s="24">
        <f>ROUND(B$9*'B&amp;A kWh'!C54,2)</f>
        <v>-682.07</v>
      </c>
      <c r="C56" s="24">
        <f>ROUND(C$9*'B&amp;A kWh'!D54,2)</f>
        <v>-247.59</v>
      </c>
      <c r="D56" s="24">
        <f>ROUND(D$9*'B&amp;A kWh'!E54,2)</f>
        <v>-229.15</v>
      </c>
      <c r="E56" s="24">
        <f>ROUND(E$9*'B&amp;A kWh'!F54,2)</f>
        <v>-188.28</v>
      </c>
      <c r="F56" s="24">
        <f>ROUND(F$9*'B&amp;A kWh'!G54,2)</f>
        <v>-27.83</v>
      </c>
      <c r="G56" s="24">
        <f>ROUND(G$9*'B&amp;A kWh'!H54,2)</f>
        <v>-285.70999999999998</v>
      </c>
      <c r="H56" s="24">
        <f>ROUND(H$9*'B&amp;A kWh'!I54,2)</f>
        <v>-341.28</v>
      </c>
      <c r="I56" s="24">
        <f>ROUND(I$9*'B&amp;A kWh'!J54,2)</f>
        <v>155.22999999999999</v>
      </c>
      <c r="J56" s="24">
        <f>ROUND(J$9*'B&amp;A kWh'!K54,2)</f>
        <v>487.7</v>
      </c>
      <c r="K56" s="24">
        <f>ROUND(K$9*'B&amp;A kWh'!L54,2)</f>
        <v>604.94000000000005</v>
      </c>
      <c r="L56" s="24">
        <f>ROUND(L$9*'B&amp;A kWh'!M54,2)</f>
        <v>552.38</v>
      </c>
      <c r="M56" s="24">
        <f>ROUND(M$9*'B&amp;A kWh'!N54,2)</f>
        <v>547.95000000000005</v>
      </c>
      <c r="N56" s="24">
        <f>ROUND(N$9*'B&amp;A kWh'!O54,2)</f>
        <v>521.24</v>
      </c>
      <c r="O56" s="24">
        <f>ROUND(O$9*'B&amp;A kWh'!P54,2)</f>
        <v>132.85</v>
      </c>
      <c r="P56" s="24">
        <f t="shared" ref="P56" si="20">SUM(D56:O56)</f>
        <v>1930.04</v>
      </c>
    </row>
    <row r="57" spans="1:16" x14ac:dyDescent="0.25">
      <c r="A57" s="41"/>
    </row>
    <row r="58" spans="1:16" x14ac:dyDescent="0.25">
      <c r="A58" s="41" t="s">
        <v>121</v>
      </c>
      <c r="B58" s="24">
        <f>ROUND(B$9*'B&amp;A kWh'!C56,2)</f>
        <v>0</v>
      </c>
      <c r="C58" s="24">
        <f>ROUND(C$9*'B&amp;A kWh'!D56,2)</f>
        <v>0</v>
      </c>
      <c r="D58" s="24">
        <f>ROUND(D$9*'B&amp;A kWh'!E56,2)</f>
        <v>0</v>
      </c>
      <c r="E58" s="24">
        <f>ROUND(E$9*'B&amp;A kWh'!F56,2)</f>
        <v>0</v>
      </c>
      <c r="F58" s="24">
        <f>ROUND(F$9*'B&amp;A kWh'!G56,2)</f>
        <v>0</v>
      </c>
      <c r="G58" s="24">
        <f>ROUND(G$9*'B&amp;A kWh'!H56,2)</f>
        <v>0</v>
      </c>
      <c r="H58" s="24">
        <f>ROUND(H$9*'B&amp;A kWh'!I56,2)</f>
        <v>0</v>
      </c>
      <c r="I58" s="24">
        <f>ROUND(I$9*'B&amp;A kWh'!J56,2)</f>
        <v>1525.22</v>
      </c>
      <c r="J58" s="24">
        <f>ROUND(J$9*'B&amp;A kWh'!K56,2)</f>
        <v>3360.55</v>
      </c>
      <c r="K58" s="24">
        <f>ROUND(K$9*'B&amp;A kWh'!L56,2)</f>
        <v>4753.71</v>
      </c>
      <c r="L58" s="24">
        <f>ROUND(L$9*'B&amp;A kWh'!M56,2)</f>
        <v>6771.52</v>
      </c>
      <c r="M58" s="24">
        <f>ROUND(M$9*'B&amp;A kWh'!N56,2)</f>
        <v>3295.83</v>
      </c>
      <c r="N58" s="24">
        <f>ROUND(N$9*'B&amp;A kWh'!O56,2)</f>
        <v>4809.2</v>
      </c>
      <c r="O58" s="24">
        <f>ROUND(O$9*'B&amp;A kWh'!P56,2)</f>
        <v>1879.07</v>
      </c>
      <c r="P58" s="24">
        <f t="shared" ref="P58" si="21">SUM(D58:O58)</f>
        <v>26395.100000000002</v>
      </c>
    </row>
    <row r="59" spans="1:16" x14ac:dyDescent="0.25">
      <c r="A59" s="41"/>
    </row>
    <row r="60" spans="1:16" x14ac:dyDescent="0.25">
      <c r="A60" s="41" t="s">
        <v>122</v>
      </c>
      <c r="B60" s="24">
        <f>ROUND(B$9*'B&amp;A kWh'!C58,2)</f>
        <v>0</v>
      </c>
      <c r="C60" s="24">
        <f>ROUND(C$9*'B&amp;A kWh'!D58,2)</f>
        <v>0</v>
      </c>
      <c r="D60" s="24">
        <f>ROUND(D$9*'B&amp;A kWh'!E58,2)</f>
        <v>0</v>
      </c>
      <c r="E60" s="24">
        <f>ROUND(E$9*'B&amp;A kWh'!F58,2)</f>
        <v>0</v>
      </c>
      <c r="F60" s="24">
        <f>ROUND(F$9*'B&amp;A kWh'!G58,2)</f>
        <v>0</v>
      </c>
      <c r="G60" s="24">
        <f>ROUND(G$9*'B&amp;A kWh'!H58,2)</f>
        <v>0</v>
      </c>
      <c r="H60" s="24">
        <f>ROUND(H$9*'B&amp;A kWh'!I58,2)</f>
        <v>0</v>
      </c>
      <c r="I60" s="24">
        <f>ROUND(I$9*'B&amp;A kWh'!J58,2)</f>
        <v>0</v>
      </c>
      <c r="J60" s="24">
        <f>ROUND(J$9*'B&amp;A kWh'!K58,2)</f>
        <v>68788.800000000003</v>
      </c>
      <c r="K60" s="24">
        <f>ROUND(K$9*'B&amp;A kWh'!L58,2)</f>
        <v>45826.559999999998</v>
      </c>
      <c r="L60" s="24">
        <f>ROUND(L$9*'B&amp;A kWh'!M58,2)</f>
        <v>40226.400000000001</v>
      </c>
      <c r="M60" s="24">
        <f>ROUND(M$9*'B&amp;A kWh'!N58,2)</f>
        <v>42736.54</v>
      </c>
      <c r="N60" s="24">
        <f>ROUND(N$9*'B&amp;A kWh'!O58,2)</f>
        <v>28198.69</v>
      </c>
      <c r="O60" s="24">
        <f>ROUND(O$9*'B&amp;A kWh'!P58,2)</f>
        <v>11371.2</v>
      </c>
      <c r="P60" s="24">
        <f t="shared" ref="P60" si="22">SUM(D60:O60)</f>
        <v>237148.19000000003</v>
      </c>
    </row>
    <row r="61" spans="1:16" x14ac:dyDescent="0.25">
      <c r="A61" s="41"/>
    </row>
    <row r="62" spans="1:16" x14ac:dyDescent="0.25">
      <c r="A62" s="41" t="s">
        <v>123</v>
      </c>
      <c r="B62" s="24">
        <f>ROUND(B$9*'B&amp;A kWh'!C60,2)</f>
        <v>-5271.41</v>
      </c>
      <c r="C62" s="24">
        <f>ROUND(C$9*'B&amp;A kWh'!D60,2)</f>
        <v>-1596.15</v>
      </c>
      <c r="D62" s="24">
        <f>ROUND(D$9*'B&amp;A kWh'!E60,2)</f>
        <v>-1833.22</v>
      </c>
      <c r="E62" s="24">
        <f>ROUND(E$9*'B&amp;A kWh'!F60,2)</f>
        <v>-2241.44</v>
      </c>
      <c r="F62" s="24">
        <f>ROUND(F$9*'B&amp;A kWh'!G60,2)</f>
        <v>-230.41</v>
      </c>
      <c r="G62" s="24">
        <f>ROUND(G$9*'B&amp;A kWh'!H60,2)</f>
        <v>-2645.27</v>
      </c>
      <c r="H62" s="24">
        <f>ROUND(H$9*'B&amp;A kWh'!I60,2)</f>
        <v>-3983.35</v>
      </c>
      <c r="I62" s="24">
        <f>ROUND(I$9*'B&amp;A kWh'!J60,2)</f>
        <v>1301.51</v>
      </c>
      <c r="J62" s="24">
        <f>ROUND(J$9*'B&amp;A kWh'!K60,2)</f>
        <v>2916.62</v>
      </c>
      <c r="K62" s="24">
        <f>ROUND(K$9*'B&amp;A kWh'!L60,2)</f>
        <v>4410.0600000000004</v>
      </c>
      <c r="L62" s="24">
        <f>ROUND(L$9*'B&amp;A kWh'!M60,2)</f>
        <v>5377.91</v>
      </c>
      <c r="M62" s="24">
        <f>ROUND(M$9*'B&amp;A kWh'!N60,2)</f>
        <v>4946.05</v>
      </c>
      <c r="N62" s="24">
        <f>ROUND(N$9*'B&amp;A kWh'!O60,2)</f>
        <v>2960.33</v>
      </c>
      <c r="O62" s="24">
        <f>ROUND(O$9*'B&amp;A kWh'!P60,2)</f>
        <v>1228.44</v>
      </c>
      <c r="P62" s="24">
        <f t="shared" ref="P62" si="23">SUM(D62:O62)</f>
        <v>12207.230000000001</v>
      </c>
    </row>
    <row r="63" spans="1:16" x14ac:dyDescent="0.25">
      <c r="A63" s="41"/>
    </row>
    <row r="64" spans="1:16" x14ac:dyDescent="0.25">
      <c r="A64" s="41" t="s">
        <v>124</v>
      </c>
      <c r="B64" s="24">
        <f>ROUND(B$9*'B&amp;A kWh'!C62,2)</f>
        <v>-94570.64</v>
      </c>
      <c r="C64" s="24">
        <f>ROUND(C$9*'B&amp;A kWh'!D62,2)</f>
        <v>-25487.5</v>
      </c>
      <c r="D64" s="24">
        <f>ROUND(D$9*'B&amp;A kWh'!E62,2)</f>
        <v>-33213.15</v>
      </c>
      <c r="E64" s="24">
        <f>ROUND(E$9*'B&amp;A kWh'!F62,2)</f>
        <v>-42538.77</v>
      </c>
      <c r="F64" s="24">
        <f>ROUND(F$9*'B&amp;A kWh'!G62,2)</f>
        <v>-4736.21</v>
      </c>
      <c r="G64" s="24">
        <f>ROUND(G$9*'B&amp;A kWh'!H62,2)</f>
        <v>-50792.21</v>
      </c>
      <c r="H64" s="24">
        <f>ROUND(H$9*'B&amp;A kWh'!I62,2)</f>
        <v>-83353.66</v>
      </c>
      <c r="I64" s="24">
        <f>ROUND(I$9*'B&amp;A kWh'!J62,2)</f>
        <v>26247.56</v>
      </c>
      <c r="J64" s="24">
        <f>ROUND(J$9*'B&amp;A kWh'!K62,2)</f>
        <v>56543.05</v>
      </c>
      <c r="K64" s="24">
        <f>ROUND(K$9*'B&amp;A kWh'!L62,2)</f>
        <v>90356.46</v>
      </c>
      <c r="L64" s="24">
        <f>ROUND(L$9*'B&amp;A kWh'!M62,2)</f>
        <v>108267.02</v>
      </c>
      <c r="M64" s="24">
        <f>ROUND(M$9*'B&amp;A kWh'!N62,2)</f>
        <v>84293.05</v>
      </c>
      <c r="N64" s="24">
        <f>ROUND(N$9*'B&amp;A kWh'!O62,2)</f>
        <v>47587.09</v>
      </c>
      <c r="O64" s="24">
        <f>ROUND(O$9*'B&amp;A kWh'!P62,2)</f>
        <v>22580.48</v>
      </c>
      <c r="P64" s="24">
        <f t="shared" ref="P64" si="24">SUM(D64:O64)</f>
        <v>221240.71000000002</v>
      </c>
    </row>
    <row r="65" spans="1:16" x14ac:dyDescent="0.25">
      <c r="A65" s="41"/>
    </row>
    <row r="66" spans="1:16" x14ac:dyDescent="0.25">
      <c r="A66" s="41" t="s">
        <v>125</v>
      </c>
      <c r="B66" s="24">
        <f>ROUND(B$9*'B&amp;A kWh'!C64,2)</f>
        <v>-491700.56</v>
      </c>
      <c r="C66" s="24">
        <f>ROUND(C$9*'B&amp;A kWh'!D64,2)</f>
        <v>-179839.86</v>
      </c>
      <c r="D66" s="24">
        <f>ROUND(D$9*'B&amp;A kWh'!E64,2)</f>
        <v>-220250.65</v>
      </c>
      <c r="E66" s="24">
        <f>ROUND(E$9*'B&amp;A kWh'!F64,2)</f>
        <v>-255364.88</v>
      </c>
      <c r="F66" s="24">
        <f>ROUND(F$9*'B&amp;A kWh'!G64,2)</f>
        <v>-27725.47</v>
      </c>
      <c r="G66" s="24">
        <f>ROUND(G$9*'B&amp;A kWh'!H64,2)</f>
        <v>-298117.51</v>
      </c>
      <c r="H66" s="24">
        <f>ROUND(H$9*'B&amp;A kWh'!I64,2)</f>
        <v>-450263.49</v>
      </c>
      <c r="I66" s="24">
        <f>ROUND(I$9*'B&amp;A kWh'!J64,2)</f>
        <v>150103.84</v>
      </c>
      <c r="J66" s="24">
        <f>ROUND(J$9*'B&amp;A kWh'!K64,2)</f>
        <v>294641.84999999998</v>
      </c>
      <c r="K66" s="24">
        <f>ROUND(K$9*'B&amp;A kWh'!L64,2)</f>
        <v>472725.21</v>
      </c>
      <c r="L66" s="24">
        <f>ROUND(L$9*'B&amp;A kWh'!M64,2)</f>
        <v>505010.2</v>
      </c>
      <c r="M66" s="24">
        <f>ROUND(M$9*'B&amp;A kWh'!N64,2)</f>
        <v>485561.87</v>
      </c>
      <c r="N66" s="24">
        <f>ROUND(N$9*'B&amp;A kWh'!O64,2)</f>
        <v>325415.34999999998</v>
      </c>
      <c r="O66" s="24">
        <f>ROUND(O$9*'B&amp;A kWh'!P64,2)</f>
        <v>137869.69</v>
      </c>
      <c r="P66" s="24">
        <f t="shared" ref="P66" si="25">SUM(D66:O66)</f>
        <v>1119606.01</v>
      </c>
    </row>
    <row r="67" spans="1:16" x14ac:dyDescent="0.25">
      <c r="A67" s="41"/>
    </row>
    <row r="68" spans="1:16" x14ac:dyDescent="0.25">
      <c r="A68" s="41" t="s">
        <v>126</v>
      </c>
      <c r="B68" s="24">
        <f>ROUND(B$9*'B&amp;A kWh'!C66,2)</f>
        <v>-68413.279999999999</v>
      </c>
      <c r="C68" s="24">
        <f>ROUND(C$9*'B&amp;A kWh'!D66,2)</f>
        <v>-28393.07</v>
      </c>
      <c r="D68" s="24">
        <f>ROUND(D$9*'B&amp;A kWh'!E66,2)</f>
        <v>-43189.19</v>
      </c>
      <c r="E68" s="24">
        <f>ROUND(E$9*'B&amp;A kWh'!F66,2)</f>
        <v>-49555.34</v>
      </c>
      <c r="F68" s="24">
        <f>ROUND(F$9*'B&amp;A kWh'!G66,2)</f>
        <v>-5247.06</v>
      </c>
      <c r="G68" s="24">
        <f>ROUND(G$9*'B&amp;A kWh'!H66,2)</f>
        <v>-55866.63</v>
      </c>
      <c r="H68" s="24">
        <f>ROUND(H$9*'B&amp;A kWh'!I66,2)</f>
        <v>-76501.440000000002</v>
      </c>
      <c r="I68" s="24">
        <f>ROUND(I$9*'B&amp;A kWh'!J66,2)</f>
        <v>24513.49</v>
      </c>
      <c r="J68" s="24">
        <f>ROUND(J$9*'B&amp;A kWh'!K66,2)</f>
        <v>60582.71</v>
      </c>
      <c r="K68" s="24">
        <f>ROUND(K$9*'B&amp;A kWh'!L66,2)</f>
        <v>94946.42</v>
      </c>
      <c r="L68" s="24">
        <f>ROUND(L$9*'B&amp;A kWh'!M66,2)</f>
        <v>111726.55</v>
      </c>
      <c r="M68" s="24">
        <f>ROUND(M$9*'B&amp;A kWh'!N66,2)</f>
        <v>92658.17</v>
      </c>
      <c r="N68" s="24">
        <f>ROUND(N$9*'B&amp;A kWh'!O66,2)</f>
        <v>56930.65</v>
      </c>
      <c r="O68" s="24">
        <f>ROUND(O$9*'B&amp;A kWh'!P66,2)</f>
        <v>25510.19</v>
      </c>
      <c r="P68" s="24">
        <f t="shared" ref="P68" si="26">SUM(D68:O68)</f>
        <v>236508.52</v>
      </c>
    </row>
    <row r="69" spans="1:16" x14ac:dyDescent="0.25">
      <c r="A69" s="41"/>
    </row>
    <row r="70" spans="1:16" x14ac:dyDescent="0.25">
      <c r="A70" s="41" t="s">
        <v>2</v>
      </c>
      <c r="B70" s="24">
        <f>ROUND(B$9*'B&amp;A kWh'!C68,2)</f>
        <v>-2783.64</v>
      </c>
      <c r="C70" s="24">
        <f>ROUND(C$9*'B&amp;A kWh'!D68,2)</f>
        <v>-921.25</v>
      </c>
      <c r="D70" s="24">
        <f>ROUND(D$9*'B&amp;A kWh'!E68,2)</f>
        <v>-1060.1400000000001</v>
      </c>
      <c r="E70" s="24">
        <f>ROUND(E$9*'B&amp;A kWh'!F68,2)</f>
        <v>-1064.03</v>
      </c>
      <c r="F70" s="24">
        <f>ROUND(F$9*'B&amp;A kWh'!G68,2)</f>
        <v>-101.68</v>
      </c>
      <c r="G70" s="24">
        <f>ROUND(G$9*'B&amp;A kWh'!H68,2)</f>
        <v>-1049.7</v>
      </c>
      <c r="H70" s="24">
        <f>ROUND(H$9*'B&amp;A kWh'!I68,2)</f>
        <v>-1754.94</v>
      </c>
      <c r="I70" s="24">
        <f>ROUND(I$9*'B&amp;A kWh'!J68,2)</f>
        <v>602.27</v>
      </c>
      <c r="J70" s="24">
        <f>ROUND(J$9*'B&amp;A kWh'!K68,2)</f>
        <v>1737.84</v>
      </c>
      <c r="K70" s="24">
        <f>ROUND(K$9*'B&amp;A kWh'!L68,2)</f>
        <v>2793.57</v>
      </c>
      <c r="L70" s="24">
        <f>ROUND(L$9*'B&amp;A kWh'!M68,2)</f>
        <v>3113.33</v>
      </c>
      <c r="M70" s="24">
        <f>ROUND(M$9*'B&amp;A kWh'!N68,2)</f>
        <v>3157.19</v>
      </c>
      <c r="N70" s="24">
        <f>ROUND(N$9*'B&amp;A kWh'!O68,2)</f>
        <v>2097.37</v>
      </c>
      <c r="O70" s="24">
        <f>ROUND(O$9*'B&amp;A kWh'!P68,2)</f>
        <v>773.88</v>
      </c>
      <c r="P70" s="24">
        <f t="shared" ref="P70" si="27">SUM(D70:O70)</f>
        <v>9244.9600000000009</v>
      </c>
    </row>
    <row r="71" spans="1:16" x14ac:dyDescent="0.25">
      <c r="A71" s="41"/>
    </row>
    <row r="72" spans="1:16" x14ac:dyDescent="0.25">
      <c r="A72" s="41" t="s">
        <v>1</v>
      </c>
      <c r="B72" s="24">
        <f>ROUND(B$9*'B&amp;A kWh'!C70,2)</f>
        <v>-759.44</v>
      </c>
      <c r="C72" s="24">
        <f>ROUND(C$9*'B&amp;A kWh'!D70,2)</f>
        <v>-152.53</v>
      </c>
      <c r="D72" s="24">
        <f>ROUND(D$9*'B&amp;A kWh'!E70,2)</f>
        <v>-208</v>
      </c>
      <c r="E72" s="24">
        <f>ROUND(E$9*'B&amp;A kWh'!F70,2)</f>
        <v>-287.58999999999997</v>
      </c>
      <c r="F72" s="24">
        <f>ROUND(F$9*'B&amp;A kWh'!G70,2)</f>
        <v>-33.299999999999997</v>
      </c>
      <c r="G72" s="24">
        <f>ROUND(G$9*'B&amp;A kWh'!H70,2)</f>
        <v>-342.5</v>
      </c>
      <c r="H72" s="24">
        <f>ROUND(H$9*'B&amp;A kWh'!I70,2)</f>
        <v>-541.38</v>
      </c>
      <c r="I72" s="24">
        <f>ROUND(I$9*'B&amp;A kWh'!J70,2)</f>
        <v>169.61</v>
      </c>
      <c r="J72" s="24">
        <f>ROUND(J$9*'B&amp;A kWh'!K70,2)</f>
        <v>319.11</v>
      </c>
      <c r="K72" s="24">
        <f>ROUND(K$9*'B&amp;A kWh'!L70,2)</f>
        <v>589.58000000000004</v>
      </c>
      <c r="L72" s="24">
        <f>ROUND(L$9*'B&amp;A kWh'!M70,2)</f>
        <v>782.04</v>
      </c>
      <c r="M72" s="24">
        <f>ROUND(M$9*'B&amp;A kWh'!N70,2)</f>
        <v>578.98</v>
      </c>
      <c r="N72" s="24">
        <f>ROUND(N$9*'B&amp;A kWh'!O70,2)</f>
        <v>359.12</v>
      </c>
      <c r="O72" s="24">
        <f>ROUND(O$9*'B&amp;A kWh'!P70,2)</f>
        <v>158.5</v>
      </c>
      <c r="P72" s="24">
        <f t="shared" ref="P72" si="28">SUM(D72:O72)</f>
        <v>1544.17</v>
      </c>
    </row>
    <row r="73" spans="1:16" x14ac:dyDescent="0.25">
      <c r="A73" s="106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5"/>
    </row>
    <row r="74" spans="1:16" x14ac:dyDescent="0.25">
      <c r="A74" s="43" t="s">
        <v>0</v>
      </c>
      <c r="B74" s="24">
        <f>SUM(B12:B72)</f>
        <v>-1988893.3100000005</v>
      </c>
      <c r="C74" s="24">
        <f t="shared" ref="C74" si="29">SUM(C12:C72)</f>
        <v>-663312.29999999993</v>
      </c>
      <c r="D74" s="24">
        <f>SUM(D12:D72)-D20</f>
        <v>-655273.38000000012</v>
      </c>
      <c r="E74" s="24">
        <f t="shared" ref="E74:O74" si="30">SUM(E12:E72)-E20</f>
        <v>-749423.51</v>
      </c>
      <c r="F74" s="24">
        <f t="shared" si="30"/>
        <v>-79375.600000000006</v>
      </c>
      <c r="G74" s="24">
        <f t="shared" si="30"/>
        <v>-907097.17</v>
      </c>
      <c r="H74" s="24">
        <f t="shared" si="30"/>
        <v>-1558082.5899999996</v>
      </c>
      <c r="I74" s="24">
        <f t="shared" si="30"/>
        <v>518991.13000000006</v>
      </c>
      <c r="J74" s="24">
        <f t="shared" si="30"/>
        <v>1089956.5300000003</v>
      </c>
      <c r="K74" s="24">
        <f t="shared" si="30"/>
        <v>1514293.8499999999</v>
      </c>
      <c r="L74" s="24">
        <f t="shared" si="30"/>
        <v>1722629.1500000001</v>
      </c>
      <c r="M74" s="24">
        <f t="shared" si="30"/>
        <v>1864284.1700000004</v>
      </c>
      <c r="N74" s="24">
        <f t="shared" si="30"/>
        <v>1221628.8300000003</v>
      </c>
      <c r="O74" s="24">
        <f t="shared" si="30"/>
        <v>457207.41000000003</v>
      </c>
      <c r="P74" s="24">
        <f>SUM(D74:O74)</f>
        <v>4439738.8200000012</v>
      </c>
    </row>
  </sheetData>
  <pageMargins left="0.6" right="0.35" top="0.75" bottom="0.75" header="0.3" footer="0.3"/>
  <pageSetup scale="46" orientation="portrait" r:id="rId1"/>
  <headerFooter>
    <oddFooter>&amp;L&amp;F
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1"/>
  <sheetViews>
    <sheetView zoomScale="90" zoomScaleNormal="90" workbookViewId="0">
      <pane xSplit="2" ySplit="8" topLeftCell="C9" activePane="bottomRight" state="frozen"/>
      <selection activeCell="D1" sqref="D1"/>
      <selection pane="topRight" activeCell="D1" sqref="D1"/>
      <selection pane="bottomLeft" activeCell="D1" sqref="D1"/>
      <selection pane="bottomRight" activeCell="T11" sqref="T11"/>
    </sheetView>
  </sheetViews>
  <sheetFormatPr defaultRowHeight="14.25" x14ac:dyDescent="0.2"/>
  <cols>
    <col min="1" max="1" width="7.42578125" style="54" customWidth="1"/>
    <col min="2" max="2" width="20.7109375" style="54" customWidth="1"/>
    <col min="3" max="4" width="1" style="54" customWidth="1"/>
    <col min="5" max="5" width="12.7109375" style="54" bestFit="1" customWidth="1"/>
    <col min="6" max="6" width="13.5703125" style="54" bestFit="1" customWidth="1"/>
    <col min="7" max="7" width="13.140625" style="54" bestFit="1" customWidth="1"/>
    <col min="8" max="8" width="13.42578125" style="54" bestFit="1" customWidth="1"/>
    <col min="9" max="9" width="12.7109375" style="54" bestFit="1" customWidth="1"/>
    <col min="10" max="10" width="12.42578125" style="54" bestFit="1" customWidth="1"/>
    <col min="11" max="11" width="13.140625" style="54" bestFit="1" customWidth="1"/>
    <col min="12" max="12" width="12.42578125" style="54" bestFit="1" customWidth="1"/>
    <col min="13" max="13" width="12.85546875" style="54" bestFit="1" customWidth="1"/>
    <col min="14" max="14" width="13.85546875" style="54" bestFit="1" customWidth="1"/>
    <col min="15" max="16" width="13.85546875" style="54" customWidth="1"/>
    <col min="17" max="17" width="15.85546875" style="54" bestFit="1" customWidth="1"/>
    <col min="18" max="16384" width="9.140625" style="54"/>
  </cols>
  <sheetData>
    <row r="1" spans="2:17" x14ac:dyDescent="0.2">
      <c r="B1" s="54" t="s">
        <v>70</v>
      </c>
      <c r="O1" s="94"/>
    </row>
    <row r="2" spans="2:17" x14ac:dyDescent="0.2">
      <c r="B2" s="54" t="s">
        <v>71</v>
      </c>
    </row>
    <row r="3" spans="2:17" ht="15" x14ac:dyDescent="0.25">
      <c r="B3" s="74" t="s">
        <v>172</v>
      </c>
      <c r="C3" s="74"/>
      <c r="D3" s="74"/>
      <c r="E3" s="74"/>
      <c r="F3" s="74"/>
    </row>
    <row r="4" spans="2:17" x14ac:dyDescent="0.2">
      <c r="B4" s="75"/>
    </row>
    <row r="5" spans="2:17" x14ac:dyDescent="0.2">
      <c r="B5" s="75" t="s">
        <v>77</v>
      </c>
    </row>
    <row r="6" spans="2:17" x14ac:dyDescent="0.2">
      <c r="B6" s="75"/>
    </row>
    <row r="7" spans="2:17" ht="15" x14ac:dyDescent="0.25">
      <c r="B7" s="74" t="s">
        <v>80</v>
      </c>
      <c r="E7" s="54">
        <v>2016</v>
      </c>
      <c r="O7" s="54">
        <v>2017</v>
      </c>
      <c r="P7" s="54">
        <v>2017</v>
      </c>
    </row>
    <row r="8" spans="2:17" x14ac:dyDescent="0.2">
      <c r="B8" s="75" t="s">
        <v>22</v>
      </c>
      <c r="C8" s="76" t="s">
        <v>106</v>
      </c>
      <c r="D8" s="76" t="s">
        <v>107</v>
      </c>
      <c r="E8" s="76" t="s">
        <v>108</v>
      </c>
      <c r="F8" s="76" t="s">
        <v>109</v>
      </c>
      <c r="G8" s="76" t="s">
        <v>110</v>
      </c>
      <c r="H8" s="76" t="s">
        <v>111</v>
      </c>
      <c r="I8" s="76" t="s">
        <v>112</v>
      </c>
      <c r="J8" s="76" t="s">
        <v>113</v>
      </c>
      <c r="K8" s="76" t="s">
        <v>114</v>
      </c>
      <c r="L8" s="76" t="s">
        <v>115</v>
      </c>
      <c r="M8" s="76" t="s">
        <v>116</v>
      </c>
      <c r="N8" s="76" t="s">
        <v>117</v>
      </c>
      <c r="O8" s="76" t="s">
        <v>106</v>
      </c>
      <c r="P8" s="76" t="s">
        <v>107</v>
      </c>
      <c r="Q8" s="54" t="s">
        <v>171</v>
      </c>
    </row>
    <row r="10" spans="2:17" ht="15" x14ac:dyDescent="0.25">
      <c r="B10" s="41" t="s">
        <v>21</v>
      </c>
      <c r="C10" s="84">
        <f t="shared" ref="C10:N10" si="0">+C84</f>
        <v>289604753</v>
      </c>
      <c r="D10" s="84">
        <f t="shared" si="0"/>
        <v>241643681</v>
      </c>
      <c r="E10" s="84">
        <f t="shared" si="0"/>
        <v>157692889</v>
      </c>
      <c r="F10" s="84">
        <f t="shared" si="0"/>
        <v>136937948</v>
      </c>
      <c r="G10" s="84">
        <f t="shared" si="0"/>
        <v>124306889</v>
      </c>
      <c r="H10" s="84">
        <f t="shared" si="0"/>
        <v>140469027</v>
      </c>
      <c r="I10" s="84">
        <f t="shared" si="0"/>
        <v>181878995</v>
      </c>
      <c r="J10" s="84">
        <f t="shared" si="0"/>
        <v>198835117</v>
      </c>
      <c r="K10" s="84">
        <f t="shared" si="0"/>
        <v>137907844</v>
      </c>
      <c r="L10" s="84">
        <f t="shared" si="0"/>
        <v>122545761</v>
      </c>
      <c r="M10" s="84">
        <f t="shared" si="0"/>
        <v>140459505</v>
      </c>
      <c r="N10" s="84">
        <f t="shared" si="0"/>
        <v>225956376</v>
      </c>
      <c r="O10" s="84">
        <f t="shared" ref="O10:P10" si="1">+O84</f>
        <v>215408099</v>
      </c>
      <c r="P10" s="84">
        <f t="shared" si="1"/>
        <v>158156911</v>
      </c>
      <c r="Q10" s="84">
        <f>SUM(E10:P10)</f>
        <v>1940555361</v>
      </c>
    </row>
    <row r="11" spans="2:17" ht="15" x14ac:dyDescent="0.25">
      <c r="B11" s="41"/>
    </row>
    <row r="12" spans="2:17" ht="15" x14ac:dyDescent="0.25">
      <c r="B12" s="41" t="s">
        <v>20</v>
      </c>
      <c r="C12" s="84">
        <f t="shared" ref="C12:N12" si="2">+C90</f>
        <v>548379</v>
      </c>
      <c r="D12" s="84">
        <f t="shared" si="2"/>
        <v>514812</v>
      </c>
      <c r="E12" s="84">
        <f t="shared" si="2"/>
        <v>296853</v>
      </c>
      <c r="F12" s="84">
        <f t="shared" si="2"/>
        <v>229974</v>
      </c>
      <c r="G12" s="84">
        <f t="shared" si="2"/>
        <v>188737</v>
      </c>
      <c r="H12" s="84">
        <f t="shared" si="2"/>
        <v>228603</v>
      </c>
      <c r="I12" s="84">
        <f t="shared" si="2"/>
        <v>273115</v>
      </c>
      <c r="J12" s="84">
        <f t="shared" si="2"/>
        <v>310591</v>
      </c>
      <c r="K12" s="84">
        <f t="shared" si="2"/>
        <v>214094</v>
      </c>
      <c r="L12" s="84">
        <f t="shared" si="2"/>
        <v>195469</v>
      </c>
      <c r="M12" s="84">
        <f t="shared" si="2"/>
        <v>218380</v>
      </c>
      <c r="N12" s="84">
        <f t="shared" si="2"/>
        <v>420489</v>
      </c>
      <c r="O12" s="84">
        <f t="shared" ref="O12:P12" si="3">+O90</f>
        <v>405198</v>
      </c>
      <c r="P12" s="84">
        <f t="shared" si="3"/>
        <v>277499</v>
      </c>
      <c r="Q12" s="84">
        <f t="shared" ref="Q12" si="4">SUM(E12:P12)</f>
        <v>3259002</v>
      </c>
    </row>
    <row r="13" spans="2:17" ht="15" x14ac:dyDescent="0.25">
      <c r="B13" s="41"/>
    </row>
    <row r="14" spans="2:17" ht="15" x14ac:dyDescent="0.25">
      <c r="B14" s="41" t="s">
        <v>19</v>
      </c>
      <c r="C14" s="84">
        <f t="shared" ref="C14:N14" si="5">+C92</f>
        <v>5094</v>
      </c>
      <c r="D14" s="84">
        <f t="shared" si="5"/>
        <v>6595</v>
      </c>
      <c r="E14" s="84">
        <f t="shared" si="5"/>
        <v>3591</v>
      </c>
      <c r="F14" s="84">
        <f t="shared" si="5"/>
        <v>4623</v>
      </c>
      <c r="G14" s="84">
        <f t="shared" si="5"/>
        <v>4265</v>
      </c>
      <c r="H14" s="84">
        <f t="shared" si="5"/>
        <v>3952</v>
      </c>
      <c r="I14" s="84">
        <f t="shared" si="5"/>
        <v>4577</v>
      </c>
      <c r="J14" s="84">
        <f t="shared" si="5"/>
        <v>5783</v>
      </c>
      <c r="K14" s="84">
        <f t="shared" si="5"/>
        <v>3348</v>
      </c>
      <c r="L14" s="84">
        <f t="shared" si="5"/>
        <v>3912</v>
      </c>
      <c r="M14" s="84">
        <f t="shared" si="5"/>
        <v>5316</v>
      </c>
      <c r="N14" s="84">
        <f t="shared" si="5"/>
        <v>6681</v>
      </c>
      <c r="O14" s="84">
        <f t="shared" ref="O14:P14" si="6">+O92</f>
        <v>11395</v>
      </c>
      <c r="P14" s="84">
        <f t="shared" si="6"/>
        <v>7894</v>
      </c>
      <c r="Q14" s="84">
        <f t="shared" ref="Q14" si="7">SUM(E14:P14)</f>
        <v>65337</v>
      </c>
    </row>
    <row r="15" spans="2:17" ht="15" x14ac:dyDescent="0.25">
      <c r="B15" s="41"/>
    </row>
    <row r="16" spans="2:17" ht="15" x14ac:dyDescent="0.25">
      <c r="B16" s="57" t="s">
        <v>175</v>
      </c>
      <c r="E16" s="84">
        <f>E188</f>
        <v>2123133</v>
      </c>
      <c r="F16" s="84">
        <f t="shared" ref="F16:P16" si="8">F188</f>
        <v>2034068</v>
      </c>
      <c r="G16" s="84">
        <f t="shared" si="8"/>
        <v>1936488</v>
      </c>
      <c r="H16" s="84">
        <f t="shared" si="8"/>
        <v>1426414</v>
      </c>
      <c r="I16" s="84">
        <f t="shared" si="8"/>
        <v>1722929</v>
      </c>
      <c r="J16" s="84">
        <f t="shared" si="8"/>
        <v>2067464</v>
      </c>
      <c r="K16" s="84">
        <f t="shared" si="8"/>
        <v>1818054</v>
      </c>
      <c r="L16" s="84">
        <f t="shared" si="8"/>
        <v>2667109</v>
      </c>
      <c r="M16" s="84">
        <f t="shared" si="8"/>
        <v>3285985</v>
      </c>
      <c r="N16" s="84">
        <f t="shared" si="8"/>
        <v>2587024</v>
      </c>
      <c r="O16" s="84">
        <f t="shared" si="8"/>
        <v>2144422</v>
      </c>
      <c r="P16" s="84">
        <f t="shared" si="8"/>
        <v>1945340</v>
      </c>
      <c r="Q16" s="84">
        <f t="shared" ref="Q16:Q18" si="9">SUM(E16:P16)</f>
        <v>25758430</v>
      </c>
    </row>
    <row r="17" spans="2:17" ht="15" x14ac:dyDescent="0.25">
      <c r="B17" s="57" t="s">
        <v>177</v>
      </c>
      <c r="E17" s="84">
        <f>E18-E16</f>
        <v>1317351</v>
      </c>
      <c r="F17" s="84">
        <f t="shared" ref="F17:P17" si="10">F18-F16</f>
        <v>1235081</v>
      </c>
      <c r="G17" s="84">
        <f t="shared" si="10"/>
        <v>1218888</v>
      </c>
      <c r="H17" s="84">
        <f t="shared" si="10"/>
        <v>879323</v>
      </c>
      <c r="I17" s="84">
        <f t="shared" si="10"/>
        <v>1061738</v>
      </c>
      <c r="J17" s="84">
        <f t="shared" si="10"/>
        <v>1293157</v>
      </c>
      <c r="K17" s="84">
        <f t="shared" si="10"/>
        <v>1109263</v>
      </c>
      <c r="L17" s="84">
        <f t="shared" si="10"/>
        <v>1681680</v>
      </c>
      <c r="M17" s="84">
        <f t="shared" si="10"/>
        <v>1991527</v>
      </c>
      <c r="N17" s="84">
        <f t="shared" si="10"/>
        <v>1573357</v>
      </c>
      <c r="O17" s="84">
        <f t="shared" si="10"/>
        <v>1323668</v>
      </c>
      <c r="P17" s="84">
        <f t="shared" si="10"/>
        <v>1203375</v>
      </c>
      <c r="Q17" s="84">
        <f t="shared" si="9"/>
        <v>15888408</v>
      </c>
    </row>
    <row r="18" spans="2:17" ht="15" x14ac:dyDescent="0.25">
      <c r="B18" s="41" t="s">
        <v>18</v>
      </c>
      <c r="C18" s="84">
        <f t="shared" ref="C18:N18" si="11">+C178</f>
        <v>5118001</v>
      </c>
      <c r="D18" s="84">
        <f t="shared" si="11"/>
        <v>2722152</v>
      </c>
      <c r="E18" s="84">
        <f t="shared" si="11"/>
        <v>3440484</v>
      </c>
      <c r="F18" s="84">
        <f t="shared" si="11"/>
        <v>3269149</v>
      </c>
      <c r="G18" s="84">
        <f t="shared" si="11"/>
        <v>3155376</v>
      </c>
      <c r="H18" s="84">
        <f t="shared" si="11"/>
        <v>2305737</v>
      </c>
      <c r="I18" s="84">
        <f t="shared" si="11"/>
        <v>2784667</v>
      </c>
      <c r="J18" s="84">
        <f t="shared" si="11"/>
        <v>3360621</v>
      </c>
      <c r="K18" s="84">
        <f t="shared" si="11"/>
        <v>2927317</v>
      </c>
      <c r="L18" s="84">
        <f t="shared" si="11"/>
        <v>4348789</v>
      </c>
      <c r="M18" s="84">
        <f t="shared" si="11"/>
        <v>5277512</v>
      </c>
      <c r="N18" s="84">
        <f t="shared" si="11"/>
        <v>4160381</v>
      </c>
      <c r="O18" s="84">
        <f t="shared" ref="O18:P18" si="12">+O178</f>
        <v>3468090</v>
      </c>
      <c r="P18" s="84">
        <f t="shared" si="12"/>
        <v>3148715</v>
      </c>
      <c r="Q18" s="84">
        <f t="shared" si="9"/>
        <v>41646838</v>
      </c>
    </row>
    <row r="19" spans="2:17" ht="15" x14ac:dyDescent="0.25">
      <c r="B19" s="41"/>
    </row>
    <row r="20" spans="2:17" ht="15" x14ac:dyDescent="0.25">
      <c r="B20" s="41" t="s">
        <v>17</v>
      </c>
      <c r="C20" s="84">
        <f t="shared" ref="C20:N20" si="13">+C98</f>
        <v>16472949</v>
      </c>
      <c r="D20" s="84">
        <f t="shared" si="13"/>
        <v>13031072</v>
      </c>
      <c r="E20" s="84">
        <f t="shared" si="13"/>
        <v>10085970</v>
      </c>
      <c r="F20" s="84">
        <f t="shared" si="13"/>
        <v>9527526</v>
      </c>
      <c r="G20" s="84">
        <f t="shared" si="13"/>
        <v>9483628</v>
      </c>
      <c r="H20" s="84">
        <f t="shared" si="13"/>
        <v>9830224</v>
      </c>
      <c r="I20" s="84">
        <f t="shared" si="13"/>
        <v>11944531</v>
      </c>
      <c r="J20" s="84">
        <f t="shared" si="13"/>
        <v>12534365</v>
      </c>
      <c r="K20" s="84">
        <f t="shared" si="13"/>
        <v>9535671</v>
      </c>
      <c r="L20" s="84">
        <f t="shared" si="13"/>
        <v>9578995</v>
      </c>
      <c r="M20" s="84">
        <f t="shared" si="13"/>
        <v>10229920</v>
      </c>
      <c r="N20" s="84">
        <f t="shared" si="13"/>
        <v>12492953</v>
      </c>
      <c r="O20" s="84">
        <f t="shared" ref="O20:P20" si="14">+O98</f>
        <v>12770463</v>
      </c>
      <c r="P20" s="84">
        <f t="shared" si="14"/>
        <v>10053727</v>
      </c>
      <c r="Q20" s="84">
        <f t="shared" ref="Q20" si="15">SUM(E20:P20)</f>
        <v>128067973</v>
      </c>
    </row>
    <row r="21" spans="2:17" ht="15" x14ac:dyDescent="0.25">
      <c r="B21" s="41"/>
    </row>
    <row r="22" spans="2:17" ht="15" x14ac:dyDescent="0.25">
      <c r="B22" s="41" t="s">
        <v>16</v>
      </c>
      <c r="C22" s="84">
        <f t="shared" ref="C22:N22" si="16">+C100</f>
        <v>29659</v>
      </c>
      <c r="D22" s="84">
        <f t="shared" si="16"/>
        <v>24123</v>
      </c>
      <c r="E22" s="84">
        <f t="shared" si="16"/>
        <v>22735</v>
      </c>
      <c r="F22" s="84">
        <f t="shared" si="16"/>
        <v>27270</v>
      </c>
      <c r="G22" s="84">
        <f t="shared" si="16"/>
        <v>28137</v>
      </c>
      <c r="H22" s="84">
        <f t="shared" si="16"/>
        <v>25202</v>
      </c>
      <c r="I22" s="84">
        <f t="shared" si="16"/>
        <v>25873</v>
      </c>
      <c r="J22" s="84">
        <f t="shared" si="16"/>
        <v>27962</v>
      </c>
      <c r="K22" s="84">
        <f t="shared" si="16"/>
        <v>22462</v>
      </c>
      <c r="L22" s="84">
        <f t="shared" si="16"/>
        <v>23225</v>
      </c>
      <c r="M22" s="84">
        <f t="shared" si="16"/>
        <v>28073</v>
      </c>
      <c r="N22" s="84">
        <f t="shared" si="16"/>
        <v>26594</v>
      </c>
      <c r="O22" s="84">
        <f t="shared" ref="O22:P22" si="17">+O100</f>
        <v>24589</v>
      </c>
      <c r="P22" s="84">
        <f t="shared" si="17"/>
        <v>22268</v>
      </c>
      <c r="Q22" s="84">
        <f t="shared" ref="Q22" si="18">SUM(E22:P22)</f>
        <v>304390</v>
      </c>
    </row>
    <row r="23" spans="2:17" ht="15" x14ac:dyDescent="0.25">
      <c r="B23" s="41"/>
    </row>
    <row r="24" spans="2:17" ht="15" x14ac:dyDescent="0.25">
      <c r="B24" s="41" t="s">
        <v>15</v>
      </c>
      <c r="C24" s="84">
        <f t="shared" ref="C24:N24" si="19">+C106</f>
        <v>58872</v>
      </c>
      <c r="D24" s="84">
        <f t="shared" si="19"/>
        <v>33681</v>
      </c>
      <c r="E24" s="84">
        <f t="shared" si="19"/>
        <v>41071</v>
      </c>
      <c r="F24" s="84">
        <f t="shared" si="19"/>
        <v>53111</v>
      </c>
      <c r="G24" s="84">
        <f t="shared" si="19"/>
        <v>55087</v>
      </c>
      <c r="H24" s="84">
        <f t="shared" si="19"/>
        <v>65295</v>
      </c>
      <c r="I24" s="84">
        <f t="shared" si="19"/>
        <v>63840</v>
      </c>
      <c r="J24" s="84">
        <f t="shared" si="19"/>
        <v>63764</v>
      </c>
      <c r="K24" s="84">
        <f t="shared" si="19"/>
        <v>52473</v>
      </c>
      <c r="L24" s="84">
        <f t="shared" si="19"/>
        <v>62280</v>
      </c>
      <c r="M24" s="84">
        <f t="shared" si="19"/>
        <v>71000</v>
      </c>
      <c r="N24" s="84">
        <f t="shared" si="19"/>
        <v>57935</v>
      </c>
      <c r="O24" s="84">
        <f t="shared" ref="O24:P24" si="20">+O106</f>
        <v>53038</v>
      </c>
      <c r="P24" s="84">
        <f t="shared" si="20"/>
        <v>50607</v>
      </c>
      <c r="Q24" s="84">
        <f t="shared" ref="Q24" si="21">SUM(E24:P24)</f>
        <v>689501</v>
      </c>
    </row>
    <row r="25" spans="2:17" ht="15" x14ac:dyDescent="0.25">
      <c r="B25" s="41"/>
    </row>
    <row r="26" spans="2:17" ht="15" x14ac:dyDescent="0.25">
      <c r="B26" s="41" t="s">
        <v>14</v>
      </c>
      <c r="C26" s="84">
        <f t="shared" ref="C26:N26" si="22">+C104</f>
        <v>609325</v>
      </c>
      <c r="D26" s="84">
        <f t="shared" si="22"/>
        <v>263381</v>
      </c>
      <c r="E26" s="84">
        <f t="shared" si="22"/>
        <v>264268</v>
      </c>
      <c r="F26" s="84">
        <f t="shared" si="22"/>
        <v>319590</v>
      </c>
      <c r="G26" s="84">
        <f t="shared" si="22"/>
        <v>347490</v>
      </c>
      <c r="H26" s="84">
        <f t="shared" si="22"/>
        <v>282860</v>
      </c>
      <c r="I26" s="84">
        <f t="shared" si="22"/>
        <v>306379</v>
      </c>
      <c r="J26" s="84">
        <f t="shared" si="22"/>
        <v>307755</v>
      </c>
      <c r="K26" s="84">
        <f t="shared" si="22"/>
        <v>246339</v>
      </c>
      <c r="L26" s="84">
        <f t="shared" si="22"/>
        <v>310459</v>
      </c>
      <c r="M26" s="84">
        <f t="shared" si="22"/>
        <v>370950</v>
      </c>
      <c r="N26" s="84">
        <f t="shared" si="22"/>
        <v>277915</v>
      </c>
      <c r="O26" s="84">
        <f t="shared" ref="O26:P26" si="23">+O104</f>
        <v>622212</v>
      </c>
      <c r="P26" s="84">
        <f t="shared" si="23"/>
        <v>175481</v>
      </c>
      <c r="Q26" s="84">
        <f t="shared" ref="Q26" si="24">SUM(E26:P26)</f>
        <v>3831698</v>
      </c>
    </row>
    <row r="27" spans="2:17" ht="15" x14ac:dyDescent="0.25">
      <c r="B27" s="41"/>
    </row>
    <row r="28" spans="2:17" ht="15" x14ac:dyDescent="0.25">
      <c r="B28" s="41" t="s">
        <v>13</v>
      </c>
      <c r="C28" s="84">
        <f t="shared" ref="C28:N28" si="25">+C108</f>
        <v>225140</v>
      </c>
      <c r="D28" s="84">
        <f t="shared" si="25"/>
        <v>207233</v>
      </c>
      <c r="E28" s="84">
        <f t="shared" si="25"/>
        <v>110746</v>
      </c>
      <c r="F28" s="84">
        <f t="shared" si="25"/>
        <v>171189</v>
      </c>
      <c r="G28" s="84">
        <f t="shared" si="25"/>
        <v>174585</v>
      </c>
      <c r="H28" s="84">
        <f t="shared" si="25"/>
        <v>111361</v>
      </c>
      <c r="I28" s="84">
        <f t="shared" si="25"/>
        <v>89449</v>
      </c>
      <c r="J28" s="84">
        <f t="shared" si="25"/>
        <v>91328</v>
      </c>
      <c r="K28" s="84">
        <f t="shared" si="25"/>
        <v>117029</v>
      </c>
      <c r="L28" s="84">
        <f t="shared" si="25"/>
        <v>148594</v>
      </c>
      <c r="M28" s="84">
        <f t="shared" si="25"/>
        <v>142927</v>
      </c>
      <c r="N28" s="84">
        <f t="shared" si="25"/>
        <v>121615</v>
      </c>
      <c r="O28" s="84">
        <f t="shared" ref="O28:P28" si="26">+O108</f>
        <v>112929</v>
      </c>
      <c r="P28" s="84">
        <f t="shared" si="26"/>
        <v>98609</v>
      </c>
      <c r="Q28" s="84">
        <f t="shared" ref="Q28" si="27">SUM(E28:P28)</f>
        <v>1490361</v>
      </c>
    </row>
    <row r="29" spans="2:17" ht="15" x14ac:dyDescent="0.25">
      <c r="B29" s="41"/>
    </row>
    <row r="30" spans="2:17" ht="15" x14ac:dyDescent="0.25">
      <c r="B30" s="41" t="s">
        <v>12</v>
      </c>
      <c r="C30" s="84">
        <f t="shared" ref="C30:N30" si="28">+C113</f>
        <v>50685337</v>
      </c>
      <c r="D30" s="84">
        <f t="shared" si="28"/>
        <v>38168265</v>
      </c>
      <c r="E30" s="84">
        <f t="shared" si="28"/>
        <v>33108970</v>
      </c>
      <c r="F30" s="84">
        <f t="shared" si="28"/>
        <v>33326562</v>
      </c>
      <c r="G30" s="84">
        <f t="shared" si="28"/>
        <v>35075980</v>
      </c>
      <c r="H30" s="84">
        <f t="shared" si="28"/>
        <v>36734741</v>
      </c>
      <c r="I30" s="84">
        <f t="shared" si="28"/>
        <v>42408327</v>
      </c>
      <c r="J30" s="84">
        <f t="shared" si="28"/>
        <v>44593620</v>
      </c>
      <c r="K30" s="84">
        <f t="shared" si="28"/>
        <v>34289135</v>
      </c>
      <c r="L30" s="84">
        <f t="shared" si="28"/>
        <v>35736394</v>
      </c>
      <c r="M30" s="84">
        <f t="shared" si="28"/>
        <v>36555332</v>
      </c>
      <c r="N30" s="84">
        <f t="shared" si="28"/>
        <v>36649790</v>
      </c>
      <c r="O30" s="84">
        <f t="shared" ref="O30:P30" si="29">+O113</f>
        <v>36561430</v>
      </c>
      <c r="P30" s="84">
        <f t="shared" si="29"/>
        <v>30915034</v>
      </c>
      <c r="Q30" s="84">
        <f t="shared" ref="Q30" si="30">SUM(E30:P30)</f>
        <v>435955315</v>
      </c>
    </row>
    <row r="31" spans="2:17" ht="15" x14ac:dyDescent="0.25">
      <c r="B31" s="41"/>
    </row>
    <row r="32" spans="2:17" ht="15" x14ac:dyDescent="0.25">
      <c r="B32" s="41" t="s">
        <v>11</v>
      </c>
      <c r="C32" s="84">
        <f t="shared" ref="C32:N32" si="31">+C115</f>
        <v>148938</v>
      </c>
      <c r="D32" s="84">
        <f t="shared" si="31"/>
        <v>144615</v>
      </c>
      <c r="E32" s="84">
        <f t="shared" si="31"/>
        <v>78521</v>
      </c>
      <c r="F32" s="84">
        <f t="shared" si="31"/>
        <v>46605</v>
      </c>
      <c r="G32" s="84">
        <f t="shared" si="31"/>
        <v>40066</v>
      </c>
      <c r="H32" s="84">
        <f t="shared" si="31"/>
        <v>46850</v>
      </c>
      <c r="I32" s="84">
        <f t="shared" si="31"/>
        <v>75205</v>
      </c>
      <c r="J32" s="84">
        <f t="shared" si="31"/>
        <v>81363</v>
      </c>
      <c r="K32" s="84">
        <f t="shared" si="31"/>
        <v>38763</v>
      </c>
      <c r="L32" s="84">
        <f t="shared" si="31"/>
        <v>41442</v>
      </c>
      <c r="M32" s="84">
        <f t="shared" si="31"/>
        <v>48885</v>
      </c>
      <c r="N32" s="84">
        <f t="shared" si="31"/>
        <v>115952</v>
      </c>
      <c r="O32" s="84">
        <f t="shared" ref="O32:P32" si="32">+O115</f>
        <v>112030</v>
      </c>
      <c r="P32" s="84">
        <f t="shared" si="32"/>
        <v>71219</v>
      </c>
      <c r="Q32" s="84">
        <f t="shared" ref="Q32" si="33">SUM(E32:P32)</f>
        <v>796901</v>
      </c>
    </row>
    <row r="33" spans="2:17" ht="15" x14ac:dyDescent="0.25">
      <c r="B33" s="41"/>
    </row>
    <row r="34" spans="2:17" ht="15" x14ac:dyDescent="0.25">
      <c r="B34" s="41" t="s">
        <v>10</v>
      </c>
      <c r="C34" s="84">
        <f t="shared" ref="C34:N34" si="34">+C117</f>
        <v>426648</v>
      </c>
      <c r="D34" s="84">
        <f t="shared" si="34"/>
        <v>308852</v>
      </c>
      <c r="E34" s="84">
        <f t="shared" si="34"/>
        <v>233167</v>
      </c>
      <c r="F34" s="84">
        <f t="shared" si="34"/>
        <v>265064</v>
      </c>
      <c r="G34" s="84">
        <f t="shared" si="34"/>
        <v>268270</v>
      </c>
      <c r="H34" s="84">
        <f t="shared" si="34"/>
        <v>276846</v>
      </c>
      <c r="I34" s="84">
        <f t="shared" si="34"/>
        <v>327349</v>
      </c>
      <c r="J34" s="84">
        <f t="shared" si="34"/>
        <v>342233</v>
      </c>
      <c r="K34" s="84">
        <f t="shared" si="34"/>
        <v>259561</v>
      </c>
      <c r="L34" s="84">
        <f t="shared" si="34"/>
        <v>296386</v>
      </c>
      <c r="M34" s="84">
        <f t="shared" si="34"/>
        <v>330893</v>
      </c>
      <c r="N34" s="84">
        <f t="shared" si="34"/>
        <v>283739</v>
      </c>
      <c r="O34" s="84">
        <f t="shared" ref="O34:P34" si="35">+O117</f>
        <v>304310</v>
      </c>
      <c r="P34" s="84">
        <f t="shared" si="35"/>
        <v>246811</v>
      </c>
      <c r="Q34" s="84">
        <f t="shared" ref="Q34" si="36">SUM(E34:P34)</f>
        <v>3434629</v>
      </c>
    </row>
    <row r="35" spans="2:17" ht="15" x14ac:dyDescent="0.25">
      <c r="B35" s="41"/>
    </row>
    <row r="36" spans="2:17" ht="15" x14ac:dyDescent="0.25">
      <c r="B36" s="41" t="s">
        <v>9</v>
      </c>
      <c r="C36" s="84">
        <f>+C121</f>
        <v>1027227</v>
      </c>
      <c r="D36" s="84">
        <f t="shared" ref="D36:N36" si="37">+D121</f>
        <v>939950</v>
      </c>
      <c r="E36" s="84">
        <f t="shared" si="37"/>
        <v>738545</v>
      </c>
      <c r="F36" s="84">
        <f t="shared" si="37"/>
        <v>1774662</v>
      </c>
      <c r="G36" s="84">
        <f t="shared" si="37"/>
        <v>1332314</v>
      </c>
      <c r="H36" s="84">
        <f t="shared" si="37"/>
        <v>658812</v>
      </c>
      <c r="I36" s="84">
        <f t="shared" si="37"/>
        <v>1500922</v>
      </c>
      <c r="J36" s="84">
        <f t="shared" si="37"/>
        <v>1307404</v>
      </c>
      <c r="K36" s="84">
        <f t="shared" si="37"/>
        <v>570729</v>
      </c>
      <c r="L36" s="84">
        <f t="shared" si="37"/>
        <v>692549</v>
      </c>
      <c r="M36" s="84">
        <f t="shared" si="37"/>
        <v>756568</v>
      </c>
      <c r="N36" s="84">
        <f t="shared" si="37"/>
        <v>793140</v>
      </c>
      <c r="O36" s="84">
        <f t="shared" ref="O36:P36" si="38">+O121</f>
        <v>870303</v>
      </c>
      <c r="P36" s="84">
        <f t="shared" si="38"/>
        <v>625441</v>
      </c>
      <c r="Q36" s="84">
        <f t="shared" ref="Q36" si="39">SUM(E36:P36)</f>
        <v>11621389</v>
      </c>
    </row>
    <row r="37" spans="2:17" ht="15" x14ac:dyDescent="0.25">
      <c r="B37" s="41"/>
    </row>
    <row r="38" spans="2:17" ht="15" x14ac:dyDescent="0.25">
      <c r="B38" s="41" t="s">
        <v>8</v>
      </c>
      <c r="C38" s="84">
        <f t="shared" ref="C38:N38" si="40">+C123</f>
        <v>110243</v>
      </c>
      <c r="D38" s="84">
        <f t="shared" si="40"/>
        <v>52994</v>
      </c>
      <c r="E38" s="84">
        <f t="shared" si="40"/>
        <v>47551</v>
      </c>
      <c r="F38" s="84">
        <f t="shared" si="40"/>
        <v>202297</v>
      </c>
      <c r="G38" s="84">
        <f t="shared" si="40"/>
        <v>70278</v>
      </c>
      <c r="H38" s="84">
        <f t="shared" si="40"/>
        <v>88750</v>
      </c>
      <c r="I38" s="84">
        <f t="shared" si="40"/>
        <v>59623</v>
      </c>
      <c r="J38" s="84">
        <f t="shared" si="40"/>
        <v>59653</v>
      </c>
      <c r="K38" s="84">
        <f t="shared" si="40"/>
        <v>73894</v>
      </c>
      <c r="L38" s="84">
        <f t="shared" si="40"/>
        <v>60589</v>
      </c>
      <c r="M38" s="84">
        <f t="shared" si="40"/>
        <v>148935</v>
      </c>
      <c r="N38" s="84">
        <f t="shared" si="40"/>
        <v>150184</v>
      </c>
      <c r="O38" s="84">
        <f t="shared" ref="O38:P38" si="41">+O123</f>
        <v>200106</v>
      </c>
      <c r="P38" s="84">
        <f t="shared" si="41"/>
        <v>174830</v>
      </c>
      <c r="Q38" s="84">
        <f t="shared" ref="Q38" si="42">SUM(E38:P38)</f>
        <v>1336690</v>
      </c>
    </row>
    <row r="39" spans="2:17" ht="15" x14ac:dyDescent="0.25">
      <c r="B39" s="41"/>
    </row>
    <row r="40" spans="2:17" ht="15" x14ac:dyDescent="0.25">
      <c r="B40" s="41" t="s">
        <v>7</v>
      </c>
      <c r="C40" s="84">
        <f t="shared" ref="C40:N40" si="43">+C127</f>
        <v>44510001</v>
      </c>
      <c r="D40" s="84">
        <f t="shared" si="43"/>
        <v>29514770</v>
      </c>
      <c r="E40" s="84">
        <f t="shared" si="43"/>
        <v>29529076</v>
      </c>
      <c r="F40" s="84">
        <f t="shared" si="43"/>
        <v>34100121</v>
      </c>
      <c r="G40" s="84">
        <f t="shared" si="43"/>
        <v>36223087</v>
      </c>
      <c r="H40" s="84">
        <f t="shared" si="43"/>
        <v>34655168</v>
      </c>
      <c r="I40" s="84">
        <f t="shared" si="43"/>
        <v>37069335</v>
      </c>
      <c r="J40" s="84">
        <f t="shared" si="43"/>
        <v>39759701</v>
      </c>
      <c r="K40" s="84">
        <f t="shared" si="43"/>
        <v>29609148</v>
      </c>
      <c r="L40" s="84">
        <f t="shared" si="43"/>
        <v>34309049</v>
      </c>
      <c r="M40" s="84">
        <f t="shared" si="43"/>
        <v>36993994</v>
      </c>
      <c r="N40" s="84">
        <f t="shared" si="43"/>
        <v>32204767</v>
      </c>
      <c r="O40" s="84">
        <f t="shared" ref="O40:P40" si="44">+O127</f>
        <v>30039440</v>
      </c>
      <c r="P40" s="84">
        <f t="shared" si="44"/>
        <v>26397924</v>
      </c>
      <c r="Q40" s="84">
        <f t="shared" ref="Q40" si="45">SUM(E40:P40)</f>
        <v>400890810</v>
      </c>
    </row>
    <row r="41" spans="2:17" ht="15" x14ac:dyDescent="0.25">
      <c r="B41" s="41"/>
    </row>
    <row r="42" spans="2:17" ht="15" x14ac:dyDescent="0.25">
      <c r="B42" s="41" t="s">
        <v>6</v>
      </c>
      <c r="C42" s="84">
        <f t="shared" ref="C42:N42" si="46">+C129</f>
        <v>264205</v>
      </c>
      <c r="D42" s="84">
        <f t="shared" si="46"/>
        <v>94547</v>
      </c>
      <c r="E42" s="84">
        <f t="shared" si="46"/>
        <v>73413</v>
      </c>
      <c r="F42" s="84">
        <f t="shared" si="46"/>
        <v>99803</v>
      </c>
      <c r="G42" s="84">
        <f t="shared" si="46"/>
        <v>194886</v>
      </c>
      <c r="H42" s="84">
        <f t="shared" si="46"/>
        <v>64806</v>
      </c>
      <c r="I42" s="84">
        <f t="shared" si="46"/>
        <v>163535</v>
      </c>
      <c r="J42" s="84">
        <f t="shared" si="46"/>
        <v>188870</v>
      </c>
      <c r="K42" s="84">
        <f t="shared" si="46"/>
        <v>183273</v>
      </c>
      <c r="L42" s="84">
        <f t="shared" si="46"/>
        <v>207730</v>
      </c>
      <c r="M42" s="84">
        <f t="shared" si="46"/>
        <v>222803</v>
      </c>
      <c r="N42" s="84">
        <f t="shared" si="46"/>
        <v>201885</v>
      </c>
      <c r="O42" s="84">
        <f t="shared" ref="O42:P42" si="47">+O129</f>
        <v>289123</v>
      </c>
      <c r="P42" s="84">
        <f t="shared" si="47"/>
        <v>40608</v>
      </c>
      <c r="Q42" s="84">
        <f t="shared" ref="Q42" si="48">SUM(E42:P42)</f>
        <v>1930735</v>
      </c>
    </row>
    <row r="43" spans="2:17" ht="15" x14ac:dyDescent="0.25">
      <c r="B43" s="41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</row>
    <row r="44" spans="2:17" ht="15" x14ac:dyDescent="0.25">
      <c r="B44" s="41" t="s">
        <v>118</v>
      </c>
      <c r="C44" s="84">
        <f>C131</f>
        <v>0</v>
      </c>
      <c r="D44" s="84">
        <f t="shared" ref="D44:N44" si="49">D131</f>
        <v>0</v>
      </c>
      <c r="E44" s="84">
        <f t="shared" si="49"/>
        <v>0</v>
      </c>
      <c r="F44" s="84">
        <f t="shared" si="49"/>
        <v>0</v>
      </c>
      <c r="G44" s="84">
        <f t="shared" si="49"/>
        <v>0</v>
      </c>
      <c r="H44" s="84">
        <f t="shared" si="49"/>
        <v>0</v>
      </c>
      <c r="I44" s="84">
        <f t="shared" si="49"/>
        <v>0</v>
      </c>
      <c r="J44" s="84">
        <f t="shared" si="49"/>
        <v>271318</v>
      </c>
      <c r="K44" s="84">
        <f t="shared" si="49"/>
        <v>157141</v>
      </c>
      <c r="L44" s="84">
        <f t="shared" si="49"/>
        <v>248549</v>
      </c>
      <c r="M44" s="84">
        <f t="shared" si="49"/>
        <v>247165</v>
      </c>
      <c r="N44" s="84">
        <f t="shared" si="49"/>
        <v>167107</v>
      </c>
      <c r="O44" s="84">
        <f t="shared" ref="O44:P44" si="50">O131</f>
        <v>170786</v>
      </c>
      <c r="P44" s="84">
        <f t="shared" si="50"/>
        <v>166433</v>
      </c>
      <c r="Q44" s="84">
        <f t="shared" ref="Q44" si="51">SUM(E44:P44)</f>
        <v>1428499</v>
      </c>
    </row>
    <row r="45" spans="2:17" ht="15" x14ac:dyDescent="0.25">
      <c r="B45" s="41"/>
    </row>
    <row r="46" spans="2:17" ht="15" x14ac:dyDescent="0.25">
      <c r="B46" s="41" t="s">
        <v>5</v>
      </c>
      <c r="C46" s="84">
        <f t="shared" ref="C46:N46" si="52">+C135</f>
        <v>8178462</v>
      </c>
      <c r="D46" s="84">
        <f t="shared" si="52"/>
        <v>5725817</v>
      </c>
      <c r="E46" s="84">
        <f t="shared" si="52"/>
        <v>4880638</v>
      </c>
      <c r="F46" s="84">
        <f t="shared" si="52"/>
        <v>5962153</v>
      </c>
      <c r="G46" s="84">
        <f t="shared" si="52"/>
        <v>6179500</v>
      </c>
      <c r="H46" s="84">
        <f t="shared" si="52"/>
        <v>5548811</v>
      </c>
      <c r="I46" s="84">
        <f t="shared" si="52"/>
        <v>6213043</v>
      </c>
      <c r="J46" s="84">
        <f t="shared" si="52"/>
        <v>5880216</v>
      </c>
      <c r="K46" s="84">
        <f t="shared" si="52"/>
        <v>4895584</v>
      </c>
      <c r="L46" s="84">
        <f t="shared" si="52"/>
        <v>6069723</v>
      </c>
      <c r="M46" s="84">
        <f t="shared" si="52"/>
        <v>7019823</v>
      </c>
      <c r="N46" s="84">
        <f t="shared" si="52"/>
        <v>6926245</v>
      </c>
      <c r="O46" s="84">
        <f t="shared" ref="O46:P46" si="53">+O135</f>
        <v>6711564</v>
      </c>
      <c r="P46" s="84">
        <f t="shared" si="53"/>
        <v>6211453</v>
      </c>
      <c r="Q46" s="84">
        <f t="shared" ref="Q46" si="54">SUM(E46:P46)</f>
        <v>72498753</v>
      </c>
    </row>
    <row r="47" spans="2:17" ht="15" x14ac:dyDescent="0.25">
      <c r="B47" s="41"/>
    </row>
    <row r="48" spans="2:17" ht="15" x14ac:dyDescent="0.25">
      <c r="B48" s="41" t="s">
        <v>4</v>
      </c>
      <c r="C48" s="84">
        <f t="shared" ref="C48:N48" si="55">+C137</f>
        <v>2651095</v>
      </c>
      <c r="D48" s="84">
        <f t="shared" si="55"/>
        <v>1822179</v>
      </c>
      <c r="E48" s="84">
        <f t="shared" si="55"/>
        <v>2952749</v>
      </c>
      <c r="F48" s="84">
        <f t="shared" si="55"/>
        <v>3164633</v>
      </c>
      <c r="G48" s="84">
        <f t="shared" si="55"/>
        <v>2643698</v>
      </c>
      <c r="H48" s="84">
        <f t="shared" si="55"/>
        <v>2340530</v>
      </c>
      <c r="I48" s="84">
        <f t="shared" si="55"/>
        <v>2516193</v>
      </c>
      <c r="J48" s="84">
        <f t="shared" si="55"/>
        <v>2588783</v>
      </c>
      <c r="K48" s="84">
        <f t="shared" si="55"/>
        <v>2614190</v>
      </c>
      <c r="L48" s="84">
        <f t="shared" si="55"/>
        <v>2901565</v>
      </c>
      <c r="M48" s="84">
        <f t="shared" si="55"/>
        <v>5179879</v>
      </c>
      <c r="N48" s="84">
        <f t="shared" si="55"/>
        <v>2205377</v>
      </c>
      <c r="O48" s="84">
        <f t="shared" ref="O48:P48" si="56">+O137</f>
        <v>2319774</v>
      </c>
      <c r="P48" s="84">
        <f t="shared" si="56"/>
        <v>2258790</v>
      </c>
      <c r="Q48" s="84">
        <f t="shared" ref="Q48" si="57">SUM(E48:P48)</f>
        <v>33686161</v>
      </c>
    </row>
    <row r="49" spans="2:17" ht="15" x14ac:dyDescent="0.25">
      <c r="B49" s="41"/>
    </row>
    <row r="50" spans="2:17" ht="15" x14ac:dyDescent="0.25">
      <c r="B50" s="41" t="s">
        <v>3</v>
      </c>
      <c r="C50" s="84">
        <f t="shared" ref="C50:N50" si="58">+C139</f>
        <v>60736</v>
      </c>
      <c r="D50" s="84">
        <f t="shared" si="58"/>
        <v>42336</v>
      </c>
      <c r="E50" s="84">
        <f t="shared" si="58"/>
        <v>60883</v>
      </c>
      <c r="F50" s="84">
        <f t="shared" si="58"/>
        <v>50200</v>
      </c>
      <c r="G50" s="84">
        <f t="shared" si="58"/>
        <v>56568</v>
      </c>
      <c r="H50" s="84">
        <f t="shared" si="58"/>
        <v>82878</v>
      </c>
      <c r="I50" s="84">
        <f t="shared" si="58"/>
        <v>23661</v>
      </c>
      <c r="J50" s="84">
        <f t="shared" si="58"/>
        <v>45310</v>
      </c>
      <c r="K50" s="84">
        <f t="shared" si="58"/>
        <v>25794</v>
      </c>
      <c r="L50" s="84">
        <f t="shared" si="58"/>
        <v>29045</v>
      </c>
      <c r="M50" s="84">
        <f t="shared" si="58"/>
        <v>34389</v>
      </c>
      <c r="N50" s="84">
        <f t="shared" si="58"/>
        <v>45203</v>
      </c>
      <c r="O50" s="84">
        <f t="shared" ref="O50:P50" si="59">+O139</f>
        <v>66433</v>
      </c>
      <c r="P50" s="84">
        <f t="shared" si="59"/>
        <v>47788</v>
      </c>
      <c r="Q50" s="84">
        <f t="shared" ref="Q50" si="60">SUM(E50:P50)</f>
        <v>568152</v>
      </c>
    </row>
    <row r="51" spans="2:17" ht="15" x14ac:dyDescent="0.25">
      <c r="B51" s="41"/>
    </row>
    <row r="52" spans="2:17" ht="15" x14ac:dyDescent="0.25">
      <c r="B52" s="41" t="s">
        <v>119</v>
      </c>
      <c r="C52" s="84">
        <f>C141</f>
        <v>12177452</v>
      </c>
      <c r="D52" s="84">
        <f t="shared" ref="D52:N52" si="61">D141</f>
        <v>8831166</v>
      </c>
      <c r="E52" s="84">
        <f t="shared" si="61"/>
        <v>8316508</v>
      </c>
      <c r="F52" s="84">
        <f t="shared" si="61"/>
        <v>8900547</v>
      </c>
      <c r="G52" s="84">
        <f t="shared" si="61"/>
        <v>9469076</v>
      </c>
      <c r="H52" s="84">
        <f t="shared" si="61"/>
        <v>7925972</v>
      </c>
      <c r="I52" s="84">
        <f t="shared" si="61"/>
        <v>7363248</v>
      </c>
      <c r="J52" s="84">
        <f t="shared" si="61"/>
        <v>10132396</v>
      </c>
      <c r="K52" s="84">
        <f t="shared" si="61"/>
        <v>11777113</v>
      </c>
      <c r="L52" s="84">
        <f t="shared" si="61"/>
        <v>9336888</v>
      </c>
      <c r="M52" s="84">
        <f t="shared" si="61"/>
        <v>9928507</v>
      </c>
      <c r="N52" s="84">
        <f t="shared" si="61"/>
        <v>9056986</v>
      </c>
      <c r="O52" s="84">
        <f t="shared" ref="O52:P52" si="62">O141</f>
        <v>8440471</v>
      </c>
      <c r="P52" s="84">
        <f t="shared" si="62"/>
        <v>9107377</v>
      </c>
      <c r="Q52" s="84">
        <f t="shared" ref="Q52" si="63">SUM(E52:P52)</f>
        <v>109755089</v>
      </c>
    </row>
    <row r="53" spans="2:17" ht="15" x14ac:dyDescent="0.25">
      <c r="B53" s="41"/>
    </row>
    <row r="54" spans="2:17" ht="15" x14ac:dyDescent="0.25">
      <c r="B54" s="41" t="s">
        <v>120</v>
      </c>
      <c r="C54" s="84">
        <f>C143</f>
        <v>222900</v>
      </c>
      <c r="D54" s="84">
        <f t="shared" ref="D54:N54" si="64">D143</f>
        <v>199670</v>
      </c>
      <c r="E54" s="84">
        <f t="shared" si="64"/>
        <v>162518</v>
      </c>
      <c r="F54" s="84">
        <f t="shared" si="64"/>
        <v>112745</v>
      </c>
      <c r="G54" s="84">
        <f t="shared" si="64"/>
        <v>154633</v>
      </c>
      <c r="H54" s="84">
        <f t="shared" si="64"/>
        <v>138693</v>
      </c>
      <c r="I54" s="84">
        <f t="shared" si="64"/>
        <v>106985</v>
      </c>
      <c r="J54" s="84">
        <f t="shared" si="64"/>
        <v>158397</v>
      </c>
      <c r="K54" s="84">
        <f t="shared" si="64"/>
        <v>191255</v>
      </c>
      <c r="L54" s="84">
        <f t="shared" si="64"/>
        <v>172348</v>
      </c>
      <c r="M54" s="84">
        <f t="shared" si="64"/>
        <v>149291</v>
      </c>
      <c r="N54" s="84">
        <f t="shared" si="64"/>
        <v>158827</v>
      </c>
      <c r="O54" s="84">
        <f t="shared" ref="O54:P54" si="65">O143</f>
        <v>220864</v>
      </c>
      <c r="P54" s="84">
        <f t="shared" si="65"/>
        <v>128976</v>
      </c>
      <c r="Q54" s="84">
        <f t="shared" ref="Q54" si="66">SUM(E54:P54)</f>
        <v>1855532</v>
      </c>
    </row>
    <row r="55" spans="2:17" ht="15" x14ac:dyDescent="0.25">
      <c r="B55" s="41"/>
    </row>
    <row r="56" spans="2:17" ht="15" x14ac:dyDescent="0.25">
      <c r="B56" s="41" t="s">
        <v>121</v>
      </c>
      <c r="C56" s="84">
        <f>C145</f>
        <v>0</v>
      </c>
      <c r="D56" s="84">
        <f t="shared" ref="D56:N56" si="67">D145</f>
        <v>0</v>
      </c>
      <c r="E56" s="84">
        <f t="shared" si="67"/>
        <v>0</v>
      </c>
      <c r="F56" s="84">
        <f t="shared" si="67"/>
        <v>0</v>
      </c>
      <c r="G56" s="84">
        <f t="shared" si="67"/>
        <v>0</v>
      </c>
      <c r="H56" s="84">
        <f t="shared" si="67"/>
        <v>0</v>
      </c>
      <c r="I56" s="84">
        <f t="shared" si="67"/>
        <v>0</v>
      </c>
      <c r="J56" s="84">
        <f t="shared" si="67"/>
        <v>1556352</v>
      </c>
      <c r="K56" s="84">
        <f t="shared" si="67"/>
        <v>1317864</v>
      </c>
      <c r="L56" s="84">
        <f t="shared" si="67"/>
        <v>1354332</v>
      </c>
      <c r="M56" s="84">
        <f t="shared" si="67"/>
        <v>1830140</v>
      </c>
      <c r="N56" s="84">
        <f t="shared" si="67"/>
        <v>955312</v>
      </c>
      <c r="O56" s="84">
        <f t="shared" ref="O56:P56" si="68">O145</f>
        <v>2037797</v>
      </c>
      <c r="P56" s="84">
        <f t="shared" si="68"/>
        <v>1824336</v>
      </c>
      <c r="Q56" s="84">
        <f t="shared" ref="Q56" si="69">SUM(E56:P56)</f>
        <v>10876133</v>
      </c>
    </row>
    <row r="57" spans="2:17" ht="15" x14ac:dyDescent="0.25">
      <c r="B57" s="41"/>
    </row>
    <row r="58" spans="2:17" ht="15" x14ac:dyDescent="0.25">
      <c r="B58" s="41" t="s">
        <v>122</v>
      </c>
      <c r="C58" s="84">
        <f>C147</f>
        <v>0</v>
      </c>
      <c r="D58" s="84">
        <f t="shared" ref="D58:N58" si="70">D147</f>
        <v>0</v>
      </c>
      <c r="E58" s="84">
        <f t="shared" si="70"/>
        <v>0</v>
      </c>
      <c r="F58" s="84">
        <f t="shared" si="70"/>
        <v>0</v>
      </c>
      <c r="G58" s="84">
        <f t="shared" si="70"/>
        <v>0</v>
      </c>
      <c r="H58" s="84">
        <f t="shared" si="70"/>
        <v>0</v>
      </c>
      <c r="I58" s="84">
        <f t="shared" si="70"/>
        <v>0</v>
      </c>
      <c r="J58" s="84">
        <f t="shared" si="70"/>
        <v>0</v>
      </c>
      <c r="K58" s="84">
        <f t="shared" si="70"/>
        <v>26976000</v>
      </c>
      <c r="L58" s="84">
        <f t="shared" si="70"/>
        <v>13056000</v>
      </c>
      <c r="M58" s="84">
        <f t="shared" si="70"/>
        <v>10872000</v>
      </c>
      <c r="N58" s="84">
        <f t="shared" si="70"/>
        <v>12387402</v>
      </c>
      <c r="O58" s="84">
        <f t="shared" ref="O58:P58" si="71">O147</f>
        <v>11948598</v>
      </c>
      <c r="P58" s="84">
        <f t="shared" si="71"/>
        <v>11040000</v>
      </c>
      <c r="Q58" s="84">
        <f t="shared" ref="Q58" si="72">SUM(E58:P58)</f>
        <v>86280000</v>
      </c>
    </row>
    <row r="59" spans="2:17" ht="15" x14ac:dyDescent="0.25">
      <c r="B59" s="41"/>
    </row>
    <row r="60" spans="2:17" ht="15" x14ac:dyDescent="0.25">
      <c r="B60" s="41" t="s">
        <v>123</v>
      </c>
      <c r="C60" s="84">
        <f>C149</f>
        <v>1722682</v>
      </c>
      <c r="D60" s="84">
        <f t="shared" ref="D60:N60" si="73">D149</f>
        <v>1287220</v>
      </c>
      <c r="E60" s="84">
        <f t="shared" si="73"/>
        <v>1300159</v>
      </c>
      <c r="F60" s="84">
        <f t="shared" si="73"/>
        <v>1342180</v>
      </c>
      <c r="G60" s="84">
        <f t="shared" si="73"/>
        <v>1280046</v>
      </c>
      <c r="H60" s="84">
        <f t="shared" si="73"/>
        <v>1284111</v>
      </c>
      <c r="I60" s="84">
        <f t="shared" si="73"/>
        <v>1248699</v>
      </c>
      <c r="J60" s="84">
        <f t="shared" si="73"/>
        <v>1328067</v>
      </c>
      <c r="K60" s="84">
        <f t="shared" si="73"/>
        <v>1143771</v>
      </c>
      <c r="L60" s="84">
        <f t="shared" si="73"/>
        <v>1256428</v>
      </c>
      <c r="M60" s="84">
        <f t="shared" si="73"/>
        <v>1453488</v>
      </c>
      <c r="N60" s="84">
        <f t="shared" si="73"/>
        <v>1433639</v>
      </c>
      <c r="O60" s="84">
        <f t="shared" ref="O60:P60" si="74">O149</f>
        <v>1254377</v>
      </c>
      <c r="P60" s="84">
        <f t="shared" si="74"/>
        <v>1192658</v>
      </c>
      <c r="Q60" s="84">
        <f t="shared" ref="Q60" si="75">SUM(E60:P60)</f>
        <v>15517623</v>
      </c>
    </row>
    <row r="61" spans="2:17" ht="15" x14ac:dyDescent="0.25">
      <c r="B61" s="41"/>
    </row>
    <row r="62" spans="2:17" ht="15" x14ac:dyDescent="0.25">
      <c r="B62" s="41" t="s">
        <v>124</v>
      </c>
      <c r="C62" s="84">
        <f>C151</f>
        <v>30905438</v>
      </c>
      <c r="D62" s="84">
        <f t="shared" ref="D62:N62" si="76">D151</f>
        <v>20554435</v>
      </c>
      <c r="E62" s="84">
        <f>E151+E181</f>
        <v>23555422</v>
      </c>
      <c r="F62" s="84">
        <f t="shared" si="76"/>
        <v>25472316</v>
      </c>
      <c r="G62" s="84">
        <f t="shared" si="76"/>
        <v>26312277</v>
      </c>
      <c r="H62" s="84">
        <f t="shared" si="76"/>
        <v>24656413</v>
      </c>
      <c r="I62" s="84">
        <f t="shared" si="76"/>
        <v>26129673</v>
      </c>
      <c r="J62" s="84">
        <f t="shared" si="76"/>
        <v>26783229</v>
      </c>
      <c r="K62" s="84">
        <f t="shared" si="76"/>
        <v>22173746</v>
      </c>
      <c r="L62" s="84">
        <f t="shared" si="76"/>
        <v>25742582</v>
      </c>
      <c r="M62" s="84">
        <f t="shared" si="76"/>
        <v>29261356</v>
      </c>
      <c r="N62" s="84">
        <f t="shared" si="76"/>
        <v>24432767</v>
      </c>
      <c r="O62" s="84">
        <f t="shared" ref="O62:P62" si="77">O151</f>
        <v>20164021</v>
      </c>
      <c r="P62" s="84">
        <f t="shared" si="77"/>
        <v>21922800</v>
      </c>
      <c r="Q62" s="84">
        <f t="shared" ref="Q62" si="78">SUM(E62:P62)</f>
        <v>296606602</v>
      </c>
    </row>
    <row r="63" spans="2:17" ht="15" x14ac:dyDescent="0.25">
      <c r="B63" s="41"/>
    </row>
    <row r="64" spans="2:17" ht="15" x14ac:dyDescent="0.25">
      <c r="B64" s="41" t="s">
        <v>125</v>
      </c>
      <c r="C64" s="84">
        <f>C155</f>
        <v>160686456</v>
      </c>
      <c r="D64" s="84">
        <f t="shared" ref="D64:N64" si="79">D155</f>
        <v>145032143</v>
      </c>
      <c r="E64" s="84">
        <f t="shared" si="79"/>
        <v>156206137</v>
      </c>
      <c r="F64" s="84">
        <f t="shared" si="79"/>
        <v>152913102</v>
      </c>
      <c r="G64" s="84">
        <f t="shared" si="79"/>
        <v>154030382</v>
      </c>
      <c r="H64" s="84">
        <f t="shared" si="79"/>
        <v>144717237</v>
      </c>
      <c r="I64" s="84">
        <f t="shared" si="79"/>
        <v>141148428</v>
      </c>
      <c r="J64" s="84">
        <f t="shared" si="79"/>
        <v>153167188</v>
      </c>
      <c r="K64" s="84">
        <f t="shared" si="79"/>
        <v>115545822</v>
      </c>
      <c r="L64" s="84">
        <f t="shared" si="79"/>
        <v>134679547</v>
      </c>
      <c r="M64" s="84">
        <f t="shared" si="79"/>
        <v>136489244</v>
      </c>
      <c r="N64" s="84">
        <f t="shared" si="79"/>
        <v>140742572</v>
      </c>
      <c r="O64" s="84">
        <f t="shared" ref="O64:P64" si="80">O155</f>
        <v>137887860</v>
      </c>
      <c r="P64" s="84">
        <f t="shared" si="80"/>
        <v>133854064</v>
      </c>
      <c r="Q64" s="84">
        <f t="shared" ref="Q64" si="81">SUM(E64:P64)</f>
        <v>1701381583</v>
      </c>
    </row>
    <row r="65" spans="1:17" ht="15" x14ac:dyDescent="0.25">
      <c r="B65" s="41"/>
    </row>
    <row r="66" spans="1:17" ht="15" x14ac:dyDescent="0.25">
      <c r="B66" s="41" t="s">
        <v>126</v>
      </c>
      <c r="C66" s="84">
        <f>C159</f>
        <v>22357280</v>
      </c>
      <c r="D66" s="84">
        <f t="shared" ref="D66:N66" si="82">D159</f>
        <v>22897635</v>
      </c>
      <c r="E66" s="84">
        <f t="shared" si="82"/>
        <v>30630630</v>
      </c>
      <c r="F66" s="84">
        <f t="shared" si="82"/>
        <v>29673858</v>
      </c>
      <c r="G66" s="84">
        <f t="shared" si="82"/>
        <v>29150359</v>
      </c>
      <c r="H66" s="84">
        <f t="shared" si="82"/>
        <v>27119722</v>
      </c>
      <c r="I66" s="84">
        <f t="shared" si="82"/>
        <v>23981642</v>
      </c>
      <c r="J66" s="84">
        <f t="shared" si="82"/>
        <v>25013764</v>
      </c>
      <c r="K66" s="84">
        <f t="shared" si="82"/>
        <v>23757927</v>
      </c>
      <c r="L66" s="84">
        <f t="shared" si="82"/>
        <v>27050262</v>
      </c>
      <c r="M66" s="84">
        <f t="shared" si="82"/>
        <v>30196365</v>
      </c>
      <c r="N66" s="84">
        <f t="shared" si="82"/>
        <v>26857440</v>
      </c>
      <c r="O66" s="84">
        <f t="shared" ref="O66:P66" si="83">O159</f>
        <v>24123158</v>
      </c>
      <c r="P66" s="84">
        <f t="shared" si="83"/>
        <v>24767173</v>
      </c>
      <c r="Q66" s="84">
        <f t="shared" ref="Q66" si="84">SUM(E66:P66)</f>
        <v>322322300</v>
      </c>
    </row>
    <row r="67" spans="1:17" ht="15" x14ac:dyDescent="0.25">
      <c r="B67" s="41"/>
    </row>
    <row r="68" spans="1:17" ht="15" x14ac:dyDescent="0.25">
      <c r="B68" s="41" t="s">
        <v>2</v>
      </c>
      <c r="C68" s="84">
        <f>C180</f>
        <v>909685</v>
      </c>
      <c r="D68" s="84">
        <f t="shared" ref="D68:N68" si="85">D180</f>
        <v>742944</v>
      </c>
      <c r="E68" s="84">
        <f t="shared" si="85"/>
        <v>751870</v>
      </c>
      <c r="F68" s="84">
        <f t="shared" si="85"/>
        <v>637142</v>
      </c>
      <c r="G68" s="84">
        <f t="shared" si="85"/>
        <v>564909</v>
      </c>
      <c r="H68" s="84">
        <f t="shared" si="85"/>
        <v>509565</v>
      </c>
      <c r="I68" s="84">
        <f t="shared" si="85"/>
        <v>550137</v>
      </c>
      <c r="J68" s="84">
        <f t="shared" si="85"/>
        <v>614559</v>
      </c>
      <c r="K68" s="84">
        <f t="shared" si="85"/>
        <v>681504</v>
      </c>
      <c r="L68" s="84">
        <f t="shared" si="85"/>
        <v>795888</v>
      </c>
      <c r="M68" s="84">
        <f t="shared" si="85"/>
        <v>841440</v>
      </c>
      <c r="N68" s="84">
        <f t="shared" si="85"/>
        <v>915128</v>
      </c>
      <c r="O68" s="84">
        <f t="shared" ref="O68:P68" si="86">O180</f>
        <v>888714</v>
      </c>
      <c r="P68" s="84">
        <f t="shared" si="86"/>
        <v>751336</v>
      </c>
      <c r="Q68" s="84">
        <f t="shared" ref="Q68" si="87">SUM(E68:P68)</f>
        <v>8502192</v>
      </c>
    </row>
    <row r="69" spans="1:17" ht="15" x14ac:dyDescent="0.25">
      <c r="B69" s="41"/>
    </row>
    <row r="70" spans="1:17" ht="15" x14ac:dyDescent="0.25">
      <c r="B70" s="41" t="s">
        <v>1</v>
      </c>
      <c r="C70" s="84">
        <f>C161</f>
        <v>248183</v>
      </c>
      <c r="D70" s="84">
        <f t="shared" ref="D70:N70" si="88">D161</f>
        <v>123010</v>
      </c>
      <c r="E70" s="84">
        <f t="shared" si="88"/>
        <v>147516</v>
      </c>
      <c r="F70" s="84">
        <f t="shared" si="88"/>
        <v>172212</v>
      </c>
      <c r="G70" s="84">
        <f t="shared" si="88"/>
        <v>184975</v>
      </c>
      <c r="H70" s="84">
        <f t="shared" si="88"/>
        <v>166263</v>
      </c>
      <c r="I70" s="84">
        <f t="shared" si="88"/>
        <v>169711</v>
      </c>
      <c r="J70" s="84">
        <f t="shared" si="88"/>
        <v>173072</v>
      </c>
      <c r="K70" s="84">
        <f t="shared" si="88"/>
        <v>125142</v>
      </c>
      <c r="L70" s="84">
        <f t="shared" si="88"/>
        <v>167971</v>
      </c>
      <c r="M70" s="84">
        <f t="shared" si="88"/>
        <v>211362</v>
      </c>
      <c r="N70" s="84">
        <f t="shared" si="88"/>
        <v>167821</v>
      </c>
      <c r="O70" s="84">
        <f t="shared" ref="O70:P70" si="89">O161</f>
        <v>152170</v>
      </c>
      <c r="P70" s="84">
        <f t="shared" si="89"/>
        <v>153880</v>
      </c>
      <c r="Q70" s="84">
        <f t="shared" ref="Q70" si="90">SUM(E70:P70)</f>
        <v>1992095</v>
      </c>
    </row>
    <row r="71" spans="1:17" ht="15" x14ac:dyDescent="0.25">
      <c r="B71" s="79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6"/>
    </row>
    <row r="72" spans="1:17" ht="15" x14ac:dyDescent="0.25">
      <c r="B72" s="82" t="s">
        <v>0</v>
      </c>
      <c r="C72" s="84">
        <f>SUM(C10:C70)</f>
        <v>649965140</v>
      </c>
      <c r="D72" s="84">
        <f t="shared" ref="D72" si="91">SUM(D10:D70)</f>
        <v>534929278</v>
      </c>
      <c r="E72" s="84">
        <f>SUM(E10:E70)-E18</f>
        <v>464732880</v>
      </c>
      <c r="F72" s="84">
        <f t="shared" ref="F72:P72" si="92">SUM(F10:F70)-F18</f>
        <v>448756582</v>
      </c>
      <c r="G72" s="84">
        <f t="shared" si="92"/>
        <v>440975498</v>
      </c>
      <c r="H72" s="84">
        <f t="shared" si="92"/>
        <v>440338429</v>
      </c>
      <c r="I72" s="84">
        <f t="shared" si="92"/>
        <v>488427142</v>
      </c>
      <c r="J72" s="84">
        <f t="shared" si="92"/>
        <v>529582781</v>
      </c>
      <c r="K72" s="84">
        <f t="shared" si="92"/>
        <v>427433933</v>
      </c>
      <c r="L72" s="84">
        <f t="shared" si="92"/>
        <v>431422751</v>
      </c>
      <c r="M72" s="84">
        <f t="shared" si="92"/>
        <v>465575442</v>
      </c>
      <c r="N72" s="84">
        <f t="shared" si="92"/>
        <v>540372222</v>
      </c>
      <c r="O72" s="84">
        <f t="shared" si="92"/>
        <v>517639342</v>
      </c>
      <c r="P72" s="84">
        <f t="shared" si="92"/>
        <v>443890642</v>
      </c>
      <c r="Q72" s="84">
        <f>SUM(E72:P72)</f>
        <v>5639147644</v>
      </c>
    </row>
    <row r="73" spans="1:17" x14ac:dyDescent="0.2">
      <c r="C73" s="84">
        <f t="shared" ref="C73:P73" si="93">+C72-C182</f>
        <v>0</v>
      </c>
      <c r="D73" s="84">
        <f t="shared" si="93"/>
        <v>0</v>
      </c>
      <c r="E73" s="84">
        <f t="shared" si="93"/>
        <v>0</v>
      </c>
      <c r="F73" s="84">
        <f t="shared" si="93"/>
        <v>0</v>
      </c>
      <c r="G73" s="84">
        <f t="shared" si="93"/>
        <v>0</v>
      </c>
      <c r="H73" s="84">
        <f t="shared" si="93"/>
        <v>0</v>
      </c>
      <c r="I73" s="84">
        <f t="shared" si="93"/>
        <v>0</v>
      </c>
      <c r="J73" s="84">
        <f t="shared" si="93"/>
        <v>0</v>
      </c>
      <c r="K73" s="84">
        <f t="shared" si="93"/>
        <v>0</v>
      </c>
      <c r="L73" s="84">
        <f t="shared" si="93"/>
        <v>0</v>
      </c>
      <c r="M73" s="84">
        <f t="shared" si="93"/>
        <v>0</v>
      </c>
      <c r="N73" s="84">
        <f t="shared" si="93"/>
        <v>0</v>
      </c>
      <c r="O73" s="84">
        <f t="shared" si="93"/>
        <v>0</v>
      </c>
      <c r="P73" s="84">
        <f t="shared" si="93"/>
        <v>0</v>
      </c>
    </row>
    <row r="74" spans="1:17" x14ac:dyDescent="0.2">
      <c r="B74" s="75"/>
    </row>
    <row r="75" spans="1:17" x14ac:dyDescent="0.2">
      <c r="B75" s="75"/>
    </row>
    <row r="76" spans="1:17" x14ac:dyDescent="0.2">
      <c r="B76" s="75" t="s">
        <v>22</v>
      </c>
      <c r="C76" s="76" t="str">
        <f>C8</f>
        <v>Jan</v>
      </c>
      <c r="D76" s="76" t="str">
        <f t="shared" ref="D76:P76" si="94">D8</f>
        <v>Feb</v>
      </c>
      <c r="E76" s="76" t="str">
        <f t="shared" si="94"/>
        <v>Mar</v>
      </c>
      <c r="F76" s="76" t="str">
        <f t="shared" si="94"/>
        <v>Apr</v>
      </c>
      <c r="G76" s="76" t="str">
        <f t="shared" si="94"/>
        <v>May</v>
      </c>
      <c r="H76" s="76" t="str">
        <f t="shared" si="94"/>
        <v>Jun</v>
      </c>
      <c r="I76" s="76" t="str">
        <f t="shared" si="94"/>
        <v>Jul</v>
      </c>
      <c r="J76" s="76" t="str">
        <f t="shared" si="94"/>
        <v>Aug</v>
      </c>
      <c r="K76" s="76" t="str">
        <f t="shared" si="94"/>
        <v>Sep</v>
      </c>
      <c r="L76" s="76" t="str">
        <f t="shared" si="94"/>
        <v>Oct</v>
      </c>
      <c r="M76" s="76" t="str">
        <f t="shared" si="94"/>
        <v>Nov</v>
      </c>
      <c r="N76" s="76" t="str">
        <f t="shared" si="94"/>
        <v>Dec</v>
      </c>
      <c r="O76" s="76" t="str">
        <f t="shared" si="94"/>
        <v>Jan</v>
      </c>
      <c r="P76" s="76" t="str">
        <f t="shared" si="94"/>
        <v>Feb</v>
      </c>
    </row>
    <row r="77" spans="1:17" x14ac:dyDescent="0.2">
      <c r="B77" s="83">
        <v>2016</v>
      </c>
    </row>
    <row r="78" spans="1:17" x14ac:dyDescent="0.2">
      <c r="A78" s="54">
        <v>11</v>
      </c>
      <c r="B78" s="75" t="s">
        <v>23</v>
      </c>
      <c r="C78" s="84">
        <v>206091</v>
      </c>
      <c r="D78" s="84">
        <v>164853</v>
      </c>
      <c r="E78" s="84">
        <v>111037</v>
      </c>
      <c r="F78" s="84">
        <v>98236</v>
      </c>
      <c r="G78" s="84">
        <v>93993</v>
      </c>
      <c r="H78" s="84">
        <v>114269</v>
      </c>
      <c r="I78" s="84">
        <v>141150</v>
      </c>
      <c r="J78" s="84">
        <v>225930</v>
      </c>
      <c r="K78" s="84">
        <v>119175</v>
      </c>
      <c r="L78" s="84">
        <v>99974</v>
      </c>
      <c r="M78" s="84">
        <v>98384</v>
      </c>
      <c r="N78" s="84">
        <v>157497</v>
      </c>
      <c r="O78" s="84">
        <v>161038</v>
      </c>
      <c r="P78" s="84">
        <v>114404</v>
      </c>
    </row>
    <row r="79" spans="1:17" x14ac:dyDescent="0.2">
      <c r="A79" s="54">
        <v>12</v>
      </c>
      <c r="B79" s="75" t="s">
        <v>24</v>
      </c>
      <c r="C79" s="84">
        <v>34852</v>
      </c>
      <c r="D79" s="84">
        <v>21134</v>
      </c>
      <c r="E79" s="84">
        <v>16735</v>
      </c>
      <c r="F79" s="84">
        <v>16460</v>
      </c>
      <c r="G79" s="84">
        <v>14426</v>
      </c>
      <c r="H79" s="84">
        <v>20317</v>
      </c>
      <c r="I79" s="84">
        <v>24376</v>
      </c>
      <c r="J79" s="84">
        <v>26542</v>
      </c>
      <c r="K79" s="84">
        <v>19398</v>
      </c>
      <c r="L79" s="84">
        <v>16059</v>
      </c>
      <c r="M79" s="84">
        <v>15865</v>
      </c>
      <c r="N79" s="84">
        <v>22153</v>
      </c>
      <c r="O79" s="84">
        <v>21215</v>
      </c>
      <c r="P79" s="84">
        <v>16646</v>
      </c>
    </row>
    <row r="80" spans="1:17" x14ac:dyDescent="0.2">
      <c r="A80" s="54">
        <v>13</v>
      </c>
      <c r="B80" s="75" t="s">
        <v>25</v>
      </c>
      <c r="C80" s="84">
        <v>4858</v>
      </c>
      <c r="D80" s="84">
        <v>2986</v>
      </c>
      <c r="E80" s="84">
        <v>2853</v>
      </c>
      <c r="F80" s="84">
        <v>2731</v>
      </c>
      <c r="G80" s="84">
        <v>3229</v>
      </c>
      <c r="H80" s="84">
        <v>4593</v>
      </c>
      <c r="I80" s="84">
        <v>5195</v>
      </c>
      <c r="J80" s="84">
        <v>6859</v>
      </c>
      <c r="K80" s="84">
        <v>4490</v>
      </c>
      <c r="L80" s="84">
        <v>3252</v>
      </c>
      <c r="M80" s="84">
        <v>2779</v>
      </c>
      <c r="N80" s="84">
        <v>5260</v>
      </c>
      <c r="O80" s="84">
        <v>5070</v>
      </c>
      <c r="P80" s="84">
        <v>2728</v>
      </c>
    </row>
    <row r="81" spans="1:17" x14ac:dyDescent="0.2">
      <c r="A81" s="54">
        <v>15</v>
      </c>
      <c r="B81" s="75" t="s">
        <v>26</v>
      </c>
      <c r="C81" s="84">
        <v>118770920</v>
      </c>
      <c r="D81" s="84">
        <v>95344419</v>
      </c>
      <c r="E81" s="84">
        <v>64986116</v>
      </c>
      <c r="F81" s="84">
        <v>58685358</v>
      </c>
      <c r="G81" s="84">
        <v>55500257</v>
      </c>
      <c r="H81" s="84">
        <v>64885788</v>
      </c>
      <c r="I81" s="84">
        <v>85052822</v>
      </c>
      <c r="J81" s="84">
        <v>92984664</v>
      </c>
      <c r="K81" s="84">
        <v>64883309</v>
      </c>
      <c r="L81" s="84">
        <v>56443083</v>
      </c>
      <c r="M81" s="84">
        <v>60426629</v>
      </c>
      <c r="N81" s="84">
        <v>92552603</v>
      </c>
      <c r="O81" s="84">
        <v>88341657</v>
      </c>
      <c r="P81" s="84">
        <v>65393990</v>
      </c>
    </row>
    <row r="82" spans="1:17" x14ac:dyDescent="0.2">
      <c r="A82" s="54">
        <v>17</v>
      </c>
      <c r="B82" s="75" t="s">
        <v>27</v>
      </c>
      <c r="C82" s="84">
        <v>1355323</v>
      </c>
      <c r="D82" s="84">
        <v>1158442</v>
      </c>
      <c r="E82" s="84">
        <v>724114</v>
      </c>
      <c r="F82" s="84">
        <v>607580</v>
      </c>
      <c r="G82" s="84">
        <v>560637</v>
      </c>
      <c r="H82" s="84">
        <v>668124</v>
      </c>
      <c r="I82" s="84">
        <v>841646</v>
      </c>
      <c r="J82" s="84">
        <v>965901</v>
      </c>
      <c r="K82" s="84">
        <v>730927</v>
      </c>
      <c r="L82" s="84">
        <v>552618</v>
      </c>
      <c r="M82" s="84">
        <v>637410</v>
      </c>
      <c r="N82" s="84">
        <v>1054771</v>
      </c>
      <c r="O82" s="84">
        <v>1013803</v>
      </c>
      <c r="P82" s="84">
        <v>817722</v>
      </c>
    </row>
    <row r="83" spans="1:17" x14ac:dyDescent="0.2">
      <c r="A83" s="54">
        <v>22</v>
      </c>
      <c r="B83" s="85" t="s">
        <v>28</v>
      </c>
      <c r="C83" s="86">
        <v>169232709</v>
      </c>
      <c r="D83" s="86">
        <v>144951847</v>
      </c>
      <c r="E83" s="86">
        <v>91852034</v>
      </c>
      <c r="F83" s="86">
        <v>77527583</v>
      </c>
      <c r="G83" s="86">
        <v>68134347</v>
      </c>
      <c r="H83" s="86">
        <v>74775936</v>
      </c>
      <c r="I83" s="86">
        <v>95813806</v>
      </c>
      <c r="J83" s="86">
        <v>104625221</v>
      </c>
      <c r="K83" s="86">
        <v>72150545</v>
      </c>
      <c r="L83" s="86">
        <v>65430775</v>
      </c>
      <c r="M83" s="86">
        <v>79278438</v>
      </c>
      <c r="N83" s="86">
        <v>132164092</v>
      </c>
      <c r="O83" s="86">
        <v>125865316</v>
      </c>
      <c r="P83" s="86">
        <v>91811421</v>
      </c>
    </row>
    <row r="84" spans="1:17" x14ac:dyDescent="0.2">
      <c r="B84" s="75" t="s">
        <v>21</v>
      </c>
      <c r="C84" s="84">
        <f t="shared" ref="C84:P84" si="95">SUM(C78:C83)</f>
        <v>289604753</v>
      </c>
      <c r="D84" s="84">
        <f t="shared" si="95"/>
        <v>241643681</v>
      </c>
      <c r="E84" s="84">
        <f t="shared" si="95"/>
        <v>157692889</v>
      </c>
      <c r="F84" s="84">
        <f t="shared" si="95"/>
        <v>136937948</v>
      </c>
      <c r="G84" s="84">
        <f t="shared" si="95"/>
        <v>124306889</v>
      </c>
      <c r="H84" s="84">
        <f t="shared" si="95"/>
        <v>140469027</v>
      </c>
      <c r="I84" s="84">
        <f t="shared" si="95"/>
        <v>181878995</v>
      </c>
      <c r="J84" s="84">
        <f t="shared" si="95"/>
        <v>198835117</v>
      </c>
      <c r="K84" s="84">
        <f t="shared" si="95"/>
        <v>137907844</v>
      </c>
      <c r="L84" s="84">
        <f t="shared" si="95"/>
        <v>122545761</v>
      </c>
      <c r="M84" s="84">
        <f t="shared" si="95"/>
        <v>140459505</v>
      </c>
      <c r="N84" s="84">
        <f t="shared" si="95"/>
        <v>225956376</v>
      </c>
      <c r="O84" s="84">
        <f t="shared" si="95"/>
        <v>215408099</v>
      </c>
      <c r="P84" s="84">
        <f t="shared" si="95"/>
        <v>158156911</v>
      </c>
      <c r="Q84" s="84">
        <f>SUM(E84:P84)</f>
        <v>1940555361</v>
      </c>
    </row>
    <row r="85" spans="1:17" x14ac:dyDescent="0.2">
      <c r="B85" s="75"/>
    </row>
    <row r="86" spans="1:17" x14ac:dyDescent="0.2">
      <c r="A86" s="54">
        <v>28</v>
      </c>
      <c r="B86" s="75" t="s">
        <v>29</v>
      </c>
      <c r="C86" s="84">
        <v>14786</v>
      </c>
      <c r="D86" s="84">
        <v>14072</v>
      </c>
      <c r="E86" s="84">
        <v>8931</v>
      </c>
      <c r="F86" s="84">
        <v>4821</v>
      </c>
      <c r="G86" s="84">
        <v>4660</v>
      </c>
      <c r="H86" s="84">
        <v>8231</v>
      </c>
      <c r="I86" s="84">
        <v>7138</v>
      </c>
      <c r="J86" s="84">
        <v>6590</v>
      </c>
      <c r="K86" s="84">
        <v>5330</v>
      </c>
      <c r="L86" s="84">
        <v>6057</v>
      </c>
      <c r="M86" s="84">
        <v>4814</v>
      </c>
      <c r="N86" s="84">
        <v>12123</v>
      </c>
      <c r="O86" s="84">
        <v>12175</v>
      </c>
      <c r="P86" s="84">
        <v>7805</v>
      </c>
    </row>
    <row r="87" spans="1:17" x14ac:dyDescent="0.2">
      <c r="A87" s="54">
        <v>30</v>
      </c>
      <c r="B87" s="75" t="s">
        <v>30</v>
      </c>
      <c r="C87" s="84">
        <v>202255</v>
      </c>
      <c r="D87" s="84">
        <v>206448</v>
      </c>
      <c r="E87" s="84">
        <v>106230</v>
      </c>
      <c r="F87" s="84">
        <v>90859</v>
      </c>
      <c r="G87" s="84">
        <v>81896</v>
      </c>
      <c r="H87" s="84">
        <v>97822</v>
      </c>
      <c r="I87" s="84">
        <v>118541</v>
      </c>
      <c r="J87" s="84">
        <v>141745</v>
      </c>
      <c r="K87" s="84">
        <v>91779</v>
      </c>
      <c r="L87" s="84">
        <v>86972</v>
      </c>
      <c r="M87" s="84">
        <v>85004</v>
      </c>
      <c r="N87" s="84">
        <v>156429</v>
      </c>
      <c r="O87" s="84">
        <v>158874</v>
      </c>
      <c r="P87" s="84">
        <v>109950</v>
      </c>
    </row>
    <row r="88" spans="1:17" x14ac:dyDescent="0.2">
      <c r="A88" s="54">
        <v>32</v>
      </c>
      <c r="B88" s="75" t="s">
        <v>31</v>
      </c>
      <c r="C88" s="84">
        <v>328321</v>
      </c>
      <c r="D88" s="84">
        <v>292322</v>
      </c>
      <c r="E88" s="84">
        <v>180458</v>
      </c>
      <c r="F88" s="84">
        <v>133536</v>
      </c>
      <c r="G88" s="84">
        <v>101452</v>
      </c>
      <c r="H88" s="84">
        <v>121908</v>
      </c>
      <c r="I88" s="84">
        <v>146836</v>
      </c>
      <c r="J88" s="84">
        <v>161697</v>
      </c>
      <c r="K88" s="84">
        <v>116499</v>
      </c>
      <c r="L88" s="84">
        <v>101842</v>
      </c>
      <c r="M88" s="84">
        <v>127491</v>
      </c>
      <c r="N88" s="84">
        <v>250270</v>
      </c>
      <c r="O88" s="84">
        <v>232847</v>
      </c>
      <c r="P88" s="84">
        <v>158609</v>
      </c>
    </row>
    <row r="89" spans="1:17" x14ac:dyDescent="0.2">
      <c r="A89" s="54">
        <v>34</v>
      </c>
      <c r="B89" s="42" t="s">
        <v>32</v>
      </c>
      <c r="C89" s="42">
        <v>3017</v>
      </c>
      <c r="D89" s="42">
        <v>1970</v>
      </c>
      <c r="E89" s="42">
        <v>1234</v>
      </c>
      <c r="F89" s="42">
        <v>758</v>
      </c>
      <c r="G89" s="42">
        <v>729</v>
      </c>
      <c r="H89" s="42">
        <v>642</v>
      </c>
      <c r="I89" s="42">
        <v>600</v>
      </c>
      <c r="J89" s="42">
        <v>559</v>
      </c>
      <c r="K89" s="42">
        <v>486</v>
      </c>
      <c r="L89" s="42">
        <v>598</v>
      </c>
      <c r="M89" s="42">
        <v>1071</v>
      </c>
      <c r="N89" s="42">
        <v>1667</v>
      </c>
      <c r="O89" s="87">
        <v>1302</v>
      </c>
      <c r="P89" s="86">
        <v>1135</v>
      </c>
    </row>
    <row r="90" spans="1:17" x14ac:dyDescent="0.2">
      <c r="B90" s="75" t="s">
        <v>20</v>
      </c>
      <c r="C90" s="84">
        <f>SUM(C86:C89)</f>
        <v>548379</v>
      </c>
      <c r="D90" s="84">
        <f t="shared" ref="D90:P90" si="96">SUM(D86:D89)</f>
        <v>514812</v>
      </c>
      <c r="E90" s="84">
        <f t="shared" si="96"/>
        <v>296853</v>
      </c>
      <c r="F90" s="84">
        <f t="shared" si="96"/>
        <v>229974</v>
      </c>
      <c r="G90" s="84">
        <f t="shared" si="96"/>
        <v>188737</v>
      </c>
      <c r="H90" s="84">
        <f t="shared" si="96"/>
        <v>228603</v>
      </c>
      <c r="I90" s="84">
        <f t="shared" si="96"/>
        <v>273115</v>
      </c>
      <c r="J90" s="84">
        <f t="shared" si="96"/>
        <v>310591</v>
      </c>
      <c r="K90" s="84">
        <f t="shared" si="96"/>
        <v>214094</v>
      </c>
      <c r="L90" s="84">
        <f t="shared" si="96"/>
        <v>195469</v>
      </c>
      <c r="M90" s="84">
        <f t="shared" si="96"/>
        <v>218380</v>
      </c>
      <c r="N90" s="84">
        <f t="shared" si="96"/>
        <v>420489</v>
      </c>
      <c r="O90" s="84">
        <f t="shared" si="96"/>
        <v>405198</v>
      </c>
      <c r="P90" s="84">
        <f t="shared" si="96"/>
        <v>277499</v>
      </c>
      <c r="Q90" s="84">
        <f>SUM(E90:P90)</f>
        <v>3259002</v>
      </c>
    </row>
    <row r="91" spans="1:17" x14ac:dyDescent="0.2">
      <c r="B91" s="75"/>
    </row>
    <row r="92" spans="1:17" x14ac:dyDescent="0.2">
      <c r="A92" s="54">
        <v>36</v>
      </c>
      <c r="B92" s="88" t="s">
        <v>33</v>
      </c>
      <c r="C92" s="84">
        <v>5094</v>
      </c>
      <c r="D92" s="84">
        <v>6595</v>
      </c>
      <c r="E92" s="84">
        <v>3591</v>
      </c>
      <c r="F92" s="84">
        <v>4623</v>
      </c>
      <c r="G92" s="84">
        <v>4265</v>
      </c>
      <c r="H92" s="84">
        <v>3952</v>
      </c>
      <c r="I92" s="84">
        <v>4577</v>
      </c>
      <c r="J92" s="84">
        <v>5783</v>
      </c>
      <c r="K92" s="84">
        <v>3348</v>
      </c>
      <c r="L92" s="84">
        <v>3912</v>
      </c>
      <c r="M92" s="84">
        <v>5316</v>
      </c>
      <c r="N92" s="84">
        <v>6681</v>
      </c>
      <c r="O92" s="84">
        <v>11395</v>
      </c>
      <c r="P92" s="84">
        <v>7894</v>
      </c>
      <c r="Q92" s="84">
        <f>SUM(E92:P92)</f>
        <v>65337</v>
      </c>
    </row>
    <row r="93" spans="1:17" x14ac:dyDescent="0.2">
      <c r="B93" s="88"/>
    </row>
    <row r="94" spans="1:17" x14ac:dyDescent="0.2">
      <c r="A94" s="54">
        <v>27</v>
      </c>
      <c r="B94" s="75" t="s">
        <v>34</v>
      </c>
      <c r="C94" s="84">
        <v>0</v>
      </c>
      <c r="D94" s="84">
        <v>0</v>
      </c>
      <c r="E94" s="84">
        <v>0</v>
      </c>
      <c r="F94" s="84">
        <v>0</v>
      </c>
      <c r="G94" s="84">
        <v>0</v>
      </c>
      <c r="H94" s="84">
        <v>0</v>
      </c>
      <c r="I94" s="84">
        <v>0</v>
      </c>
      <c r="J94" s="84">
        <v>0</v>
      </c>
      <c r="K94" s="84">
        <v>0</v>
      </c>
      <c r="L94" s="84">
        <v>0</v>
      </c>
      <c r="M94" s="84">
        <v>0</v>
      </c>
      <c r="N94" s="84">
        <v>0</v>
      </c>
      <c r="O94" s="84">
        <v>0</v>
      </c>
      <c r="P94" s="84">
        <v>0</v>
      </c>
    </row>
    <row r="95" spans="1:17" x14ac:dyDescent="0.2">
      <c r="B95" s="75"/>
    </row>
    <row r="96" spans="1:17" x14ac:dyDescent="0.2">
      <c r="A96" s="54">
        <v>211</v>
      </c>
      <c r="B96" s="75" t="s">
        <v>35</v>
      </c>
      <c r="C96" s="84">
        <v>16472949</v>
      </c>
      <c r="D96" s="84">
        <v>13031072</v>
      </c>
      <c r="E96" s="84">
        <v>10085970</v>
      </c>
      <c r="F96" s="84">
        <v>9527526</v>
      </c>
      <c r="G96" s="84">
        <v>9483628</v>
      </c>
      <c r="H96" s="84">
        <v>9830224</v>
      </c>
      <c r="I96" s="84">
        <v>11944531</v>
      </c>
      <c r="J96" s="84">
        <v>12534365</v>
      </c>
      <c r="K96" s="84">
        <v>9535671</v>
      </c>
      <c r="L96" s="84">
        <v>9578995</v>
      </c>
      <c r="M96" s="84">
        <v>10229920</v>
      </c>
      <c r="N96" s="84">
        <v>12492953</v>
      </c>
      <c r="O96" s="84">
        <v>12770463</v>
      </c>
      <c r="P96" s="84">
        <v>10053727</v>
      </c>
      <c r="Q96" s="84">
        <f>SUM(E96:P96)</f>
        <v>128067973</v>
      </c>
    </row>
    <row r="97" spans="1:17" x14ac:dyDescent="0.2">
      <c r="A97" s="54">
        <v>212</v>
      </c>
      <c r="B97" s="42" t="s">
        <v>36</v>
      </c>
      <c r="C97" s="42">
        <v>0</v>
      </c>
      <c r="D97" s="42">
        <v>0</v>
      </c>
      <c r="E97" s="42">
        <v>0</v>
      </c>
      <c r="F97" s="42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  <c r="L97" s="42">
        <v>0</v>
      </c>
      <c r="M97" s="42">
        <v>0</v>
      </c>
      <c r="N97" s="87">
        <v>0</v>
      </c>
      <c r="O97" s="87">
        <v>0</v>
      </c>
      <c r="P97" s="87">
        <v>0</v>
      </c>
      <c r="Q97" s="89"/>
    </row>
    <row r="98" spans="1:17" x14ac:dyDescent="0.2">
      <c r="B98" s="75" t="s">
        <v>37</v>
      </c>
      <c r="C98" s="84">
        <f>SUM(C96:C97)</f>
        <v>16472949</v>
      </c>
      <c r="D98" s="84">
        <f t="shared" ref="D98:P98" si="97">SUM(D96:D97)</f>
        <v>13031072</v>
      </c>
      <c r="E98" s="84">
        <f t="shared" si="97"/>
        <v>10085970</v>
      </c>
      <c r="F98" s="84">
        <f t="shared" si="97"/>
        <v>9527526</v>
      </c>
      <c r="G98" s="84">
        <f t="shared" si="97"/>
        <v>9483628</v>
      </c>
      <c r="H98" s="84">
        <f t="shared" si="97"/>
        <v>9830224</v>
      </c>
      <c r="I98" s="84">
        <f t="shared" si="97"/>
        <v>11944531</v>
      </c>
      <c r="J98" s="84">
        <f t="shared" si="97"/>
        <v>12534365</v>
      </c>
      <c r="K98" s="84">
        <f t="shared" si="97"/>
        <v>9535671</v>
      </c>
      <c r="L98" s="84">
        <f t="shared" si="97"/>
        <v>9578995</v>
      </c>
      <c r="M98" s="84">
        <f t="shared" si="97"/>
        <v>10229920</v>
      </c>
      <c r="N98" s="84">
        <f t="shared" si="97"/>
        <v>12492953</v>
      </c>
      <c r="O98" s="84">
        <f t="shared" si="97"/>
        <v>12770463</v>
      </c>
      <c r="P98" s="84">
        <f t="shared" si="97"/>
        <v>10053727</v>
      </c>
      <c r="Q98" s="84">
        <f>SUM(E98:P98)</f>
        <v>128067973</v>
      </c>
    </row>
    <row r="99" spans="1:17" x14ac:dyDescent="0.2">
      <c r="B99" s="75"/>
    </row>
    <row r="100" spans="1:17" x14ac:dyDescent="0.2">
      <c r="A100" s="54">
        <v>225</v>
      </c>
      <c r="B100" s="75" t="s">
        <v>38</v>
      </c>
      <c r="C100" s="84">
        <v>29659</v>
      </c>
      <c r="D100" s="84">
        <v>24123</v>
      </c>
      <c r="E100" s="84">
        <v>22735</v>
      </c>
      <c r="F100" s="84">
        <v>27270</v>
      </c>
      <c r="G100" s="84">
        <v>28137</v>
      </c>
      <c r="H100" s="84">
        <v>25202</v>
      </c>
      <c r="I100" s="84">
        <v>25873</v>
      </c>
      <c r="J100" s="84">
        <v>27962</v>
      </c>
      <c r="K100" s="84">
        <v>22462</v>
      </c>
      <c r="L100" s="84">
        <v>23225</v>
      </c>
      <c r="M100" s="84">
        <v>28073</v>
      </c>
      <c r="N100" s="84">
        <v>26594</v>
      </c>
      <c r="O100" s="84">
        <v>24589</v>
      </c>
      <c r="P100" s="84">
        <v>22268</v>
      </c>
      <c r="Q100" s="84">
        <f>SUM(E100:P100)</f>
        <v>304390</v>
      </c>
    </row>
    <row r="101" spans="1:17" x14ac:dyDescent="0.2">
      <c r="B101" s="75"/>
    </row>
    <row r="102" spans="1:17" x14ac:dyDescent="0.2">
      <c r="A102" s="54">
        <v>204</v>
      </c>
      <c r="B102" s="75" t="s">
        <v>39</v>
      </c>
      <c r="C102" s="84">
        <v>147158</v>
      </c>
      <c r="D102" s="84">
        <v>85129</v>
      </c>
      <c r="E102" s="84">
        <v>102030</v>
      </c>
      <c r="F102" s="84">
        <v>127169</v>
      </c>
      <c r="G102" s="84">
        <v>133728</v>
      </c>
      <c r="H102" s="84">
        <v>117138</v>
      </c>
      <c r="I102" s="84">
        <v>121308</v>
      </c>
      <c r="J102" s="84">
        <v>121644</v>
      </c>
      <c r="K102" s="84">
        <v>99364</v>
      </c>
      <c r="L102" s="84">
        <v>120178</v>
      </c>
      <c r="M102" s="84">
        <v>136610</v>
      </c>
      <c r="N102" s="84">
        <v>111117</v>
      </c>
      <c r="O102" s="84">
        <v>91613</v>
      </c>
      <c r="P102" s="84">
        <v>90528</v>
      </c>
    </row>
    <row r="103" spans="1:17" x14ac:dyDescent="0.2">
      <c r="A103" s="54">
        <v>213</v>
      </c>
      <c r="B103" s="42" t="s">
        <v>40</v>
      </c>
      <c r="C103" s="42">
        <v>462167</v>
      </c>
      <c r="D103" s="42">
        <v>178252</v>
      </c>
      <c r="E103" s="42">
        <v>162238</v>
      </c>
      <c r="F103" s="42">
        <v>192421</v>
      </c>
      <c r="G103" s="42">
        <v>213762</v>
      </c>
      <c r="H103" s="42">
        <v>165722</v>
      </c>
      <c r="I103" s="42">
        <v>185071</v>
      </c>
      <c r="J103" s="42">
        <v>186111</v>
      </c>
      <c r="K103" s="42">
        <v>146975</v>
      </c>
      <c r="L103" s="42">
        <v>190281</v>
      </c>
      <c r="M103" s="42">
        <v>234340</v>
      </c>
      <c r="N103" s="42">
        <v>166798</v>
      </c>
      <c r="O103" s="87">
        <v>530599</v>
      </c>
      <c r="P103" s="86">
        <v>84953</v>
      </c>
    </row>
    <row r="104" spans="1:17" x14ac:dyDescent="0.2">
      <c r="B104" s="75" t="s">
        <v>14</v>
      </c>
      <c r="C104" s="84">
        <f>SUM(C102:C103)</f>
        <v>609325</v>
      </c>
      <c r="D104" s="84">
        <f t="shared" ref="D104:P104" si="98">SUM(D102:D103)</f>
        <v>263381</v>
      </c>
      <c r="E104" s="84">
        <f t="shared" si="98"/>
        <v>264268</v>
      </c>
      <c r="F104" s="84">
        <f t="shared" si="98"/>
        <v>319590</v>
      </c>
      <c r="G104" s="84">
        <f t="shared" si="98"/>
        <v>347490</v>
      </c>
      <c r="H104" s="84">
        <f t="shared" si="98"/>
        <v>282860</v>
      </c>
      <c r="I104" s="84">
        <f t="shared" si="98"/>
        <v>306379</v>
      </c>
      <c r="J104" s="84">
        <f t="shared" si="98"/>
        <v>307755</v>
      </c>
      <c r="K104" s="84">
        <f t="shared" si="98"/>
        <v>246339</v>
      </c>
      <c r="L104" s="84">
        <f t="shared" si="98"/>
        <v>310459</v>
      </c>
      <c r="M104" s="84">
        <f t="shared" si="98"/>
        <v>370950</v>
      </c>
      <c r="N104" s="84">
        <f t="shared" si="98"/>
        <v>277915</v>
      </c>
      <c r="O104" s="84">
        <f t="shared" si="98"/>
        <v>622212</v>
      </c>
      <c r="P104" s="84">
        <f t="shared" si="98"/>
        <v>175481</v>
      </c>
      <c r="Q104" s="84">
        <f>SUM(E104:P104)</f>
        <v>3831698</v>
      </c>
    </row>
    <row r="105" spans="1:17" x14ac:dyDescent="0.2">
      <c r="B105" s="75"/>
    </row>
    <row r="106" spans="1:17" x14ac:dyDescent="0.2">
      <c r="A106" s="54">
        <v>227</v>
      </c>
      <c r="B106" s="75" t="s">
        <v>41</v>
      </c>
      <c r="C106" s="84">
        <v>58872</v>
      </c>
      <c r="D106" s="84">
        <v>33681</v>
      </c>
      <c r="E106" s="84">
        <v>41071</v>
      </c>
      <c r="F106" s="84">
        <v>53111</v>
      </c>
      <c r="G106" s="84">
        <v>55087</v>
      </c>
      <c r="H106" s="84">
        <v>65295</v>
      </c>
      <c r="I106" s="84">
        <v>63840</v>
      </c>
      <c r="J106" s="84">
        <v>63764</v>
      </c>
      <c r="K106" s="84">
        <v>52473</v>
      </c>
      <c r="L106" s="84">
        <v>62280</v>
      </c>
      <c r="M106" s="84">
        <v>71000</v>
      </c>
      <c r="N106" s="84">
        <v>57935</v>
      </c>
      <c r="O106" s="84">
        <v>53038</v>
      </c>
      <c r="P106" s="84">
        <v>50607</v>
      </c>
      <c r="Q106" s="84">
        <f>SUM(E106:P106)</f>
        <v>689501</v>
      </c>
    </row>
    <row r="108" spans="1:17" x14ac:dyDescent="0.2">
      <c r="A108" s="54">
        <v>214</v>
      </c>
      <c r="B108" s="75" t="s">
        <v>42</v>
      </c>
      <c r="C108" s="84">
        <v>225140</v>
      </c>
      <c r="D108" s="84">
        <v>207233</v>
      </c>
      <c r="E108" s="84">
        <v>110746</v>
      </c>
      <c r="F108" s="84">
        <v>171189</v>
      </c>
      <c r="G108" s="84">
        <v>174585</v>
      </c>
      <c r="H108" s="84">
        <v>111361</v>
      </c>
      <c r="I108" s="84">
        <v>89449</v>
      </c>
      <c r="J108" s="84">
        <v>91328</v>
      </c>
      <c r="K108" s="84">
        <v>117029</v>
      </c>
      <c r="L108" s="84">
        <v>148594</v>
      </c>
      <c r="M108" s="84">
        <v>142927</v>
      </c>
      <c r="N108" s="84">
        <v>121615</v>
      </c>
      <c r="O108" s="84">
        <v>112929</v>
      </c>
      <c r="P108" s="84">
        <v>98609</v>
      </c>
      <c r="Q108" s="84">
        <f>SUM(E108:P108)</f>
        <v>1490361</v>
      </c>
    </row>
    <row r="109" spans="1:17" x14ac:dyDescent="0.2">
      <c r="B109" s="75"/>
    </row>
    <row r="110" spans="1:17" x14ac:dyDescent="0.2">
      <c r="A110" s="54">
        <v>215</v>
      </c>
      <c r="B110" s="75" t="s">
        <v>43</v>
      </c>
      <c r="C110" s="84">
        <v>50656417</v>
      </c>
      <c r="D110" s="84">
        <v>38143032</v>
      </c>
      <c r="E110" s="84">
        <v>33091485</v>
      </c>
      <c r="F110" s="84">
        <v>33312537</v>
      </c>
      <c r="G110" s="84">
        <v>35060713</v>
      </c>
      <c r="H110" s="84">
        <v>36721163</v>
      </c>
      <c r="I110" s="84">
        <v>42391430</v>
      </c>
      <c r="J110" s="84">
        <v>44575765</v>
      </c>
      <c r="K110" s="84">
        <v>34276133</v>
      </c>
      <c r="L110" s="84">
        <v>35721205</v>
      </c>
      <c r="M110" s="84">
        <v>36539215</v>
      </c>
      <c r="N110" s="84">
        <v>36629595</v>
      </c>
      <c r="O110" s="84">
        <v>36540161</v>
      </c>
      <c r="P110" s="84">
        <v>30898431</v>
      </c>
    </row>
    <row r="111" spans="1:17" x14ac:dyDescent="0.2">
      <c r="A111" s="54">
        <v>216</v>
      </c>
      <c r="B111" s="75" t="s">
        <v>44</v>
      </c>
      <c r="C111" s="84">
        <v>0</v>
      </c>
      <c r="D111" s="84">
        <v>0</v>
      </c>
      <c r="E111" s="84">
        <v>0</v>
      </c>
      <c r="F111" s="84">
        <v>0</v>
      </c>
      <c r="G111" s="84">
        <v>0</v>
      </c>
      <c r="H111" s="84">
        <v>0</v>
      </c>
      <c r="I111" s="84">
        <v>0</v>
      </c>
      <c r="J111" s="84">
        <v>0</v>
      </c>
      <c r="K111" s="84">
        <v>0</v>
      </c>
      <c r="L111" s="84">
        <v>0</v>
      </c>
      <c r="M111" s="84">
        <v>0</v>
      </c>
      <c r="N111" s="84">
        <v>0</v>
      </c>
      <c r="O111" s="84">
        <v>0</v>
      </c>
      <c r="P111" s="84">
        <v>0</v>
      </c>
    </row>
    <row r="112" spans="1:17" x14ac:dyDescent="0.2">
      <c r="A112" s="54">
        <v>218</v>
      </c>
      <c r="B112" s="42" t="s">
        <v>45</v>
      </c>
      <c r="C112" s="42">
        <v>28920</v>
      </c>
      <c r="D112" s="42">
        <v>25233</v>
      </c>
      <c r="E112" s="42">
        <v>17485</v>
      </c>
      <c r="F112" s="42">
        <v>14025</v>
      </c>
      <c r="G112" s="42">
        <v>15267</v>
      </c>
      <c r="H112" s="42">
        <v>13578</v>
      </c>
      <c r="I112" s="42">
        <v>16897</v>
      </c>
      <c r="J112" s="42">
        <v>17855</v>
      </c>
      <c r="K112" s="42">
        <v>13002</v>
      </c>
      <c r="L112" s="42">
        <v>15189</v>
      </c>
      <c r="M112" s="42">
        <v>16117</v>
      </c>
      <c r="N112" s="42">
        <v>20195</v>
      </c>
      <c r="O112" s="87">
        <v>21269</v>
      </c>
      <c r="P112" s="86">
        <v>16603</v>
      </c>
    </row>
    <row r="113" spans="1:17" x14ac:dyDescent="0.2">
      <c r="B113" s="75" t="s">
        <v>12</v>
      </c>
      <c r="C113" s="84">
        <f>SUM(C110:C112)</f>
        <v>50685337</v>
      </c>
      <c r="D113" s="84">
        <f t="shared" ref="D113:P113" si="99">SUM(D110:D112)</f>
        <v>38168265</v>
      </c>
      <c r="E113" s="84">
        <f t="shared" si="99"/>
        <v>33108970</v>
      </c>
      <c r="F113" s="84">
        <f t="shared" si="99"/>
        <v>33326562</v>
      </c>
      <c r="G113" s="84">
        <f t="shared" si="99"/>
        <v>35075980</v>
      </c>
      <c r="H113" s="84">
        <f t="shared" si="99"/>
        <v>36734741</v>
      </c>
      <c r="I113" s="84">
        <f t="shared" si="99"/>
        <v>42408327</v>
      </c>
      <c r="J113" s="84">
        <f t="shared" si="99"/>
        <v>44593620</v>
      </c>
      <c r="K113" s="84">
        <f t="shared" si="99"/>
        <v>34289135</v>
      </c>
      <c r="L113" s="84">
        <f t="shared" si="99"/>
        <v>35736394</v>
      </c>
      <c r="M113" s="84">
        <f t="shared" si="99"/>
        <v>36555332</v>
      </c>
      <c r="N113" s="84">
        <f t="shared" si="99"/>
        <v>36649790</v>
      </c>
      <c r="O113" s="84">
        <f t="shared" si="99"/>
        <v>36561430</v>
      </c>
      <c r="P113" s="84">
        <f t="shared" si="99"/>
        <v>30915034</v>
      </c>
      <c r="Q113" s="84">
        <f>SUM(E113:P113)</f>
        <v>435955315</v>
      </c>
    </row>
    <row r="114" spans="1:17" x14ac:dyDescent="0.2">
      <c r="B114" s="75"/>
    </row>
    <row r="115" spans="1:17" x14ac:dyDescent="0.2">
      <c r="A115" s="54">
        <v>223</v>
      </c>
      <c r="B115" s="75" t="s">
        <v>46</v>
      </c>
      <c r="C115" s="84">
        <v>148938</v>
      </c>
      <c r="D115" s="84">
        <v>144615</v>
      </c>
      <c r="E115" s="84">
        <v>78521</v>
      </c>
      <c r="F115" s="84">
        <v>46605</v>
      </c>
      <c r="G115" s="84">
        <v>40066</v>
      </c>
      <c r="H115" s="84">
        <v>46850</v>
      </c>
      <c r="I115" s="84">
        <v>75205</v>
      </c>
      <c r="J115" s="84">
        <v>81363</v>
      </c>
      <c r="K115" s="84">
        <v>38763</v>
      </c>
      <c r="L115" s="84">
        <v>41442</v>
      </c>
      <c r="M115" s="84">
        <v>48885</v>
      </c>
      <c r="N115" s="84">
        <v>115952</v>
      </c>
      <c r="O115" s="84">
        <v>112030</v>
      </c>
      <c r="P115" s="84">
        <v>71219</v>
      </c>
      <c r="Q115" s="84">
        <f>SUM(E115:P115)</f>
        <v>796901</v>
      </c>
    </row>
    <row r="117" spans="1:17" x14ac:dyDescent="0.2">
      <c r="A117" s="54">
        <v>229</v>
      </c>
      <c r="B117" s="75" t="s">
        <v>47</v>
      </c>
      <c r="C117" s="84">
        <v>426648</v>
      </c>
      <c r="D117" s="84">
        <v>308852</v>
      </c>
      <c r="E117" s="84">
        <v>233167</v>
      </c>
      <c r="F117" s="84">
        <v>265064</v>
      </c>
      <c r="G117" s="84">
        <v>268270</v>
      </c>
      <c r="H117" s="84">
        <v>276846</v>
      </c>
      <c r="I117" s="84">
        <v>327349</v>
      </c>
      <c r="J117" s="84">
        <v>342233</v>
      </c>
      <c r="K117" s="84">
        <v>259561</v>
      </c>
      <c r="L117" s="84">
        <v>296386</v>
      </c>
      <c r="M117" s="84">
        <v>330893</v>
      </c>
      <c r="N117" s="84">
        <v>283739</v>
      </c>
      <c r="O117" s="84">
        <v>304310</v>
      </c>
      <c r="P117" s="84">
        <v>246811</v>
      </c>
      <c r="Q117" s="84">
        <f>SUM(E117:P117)</f>
        <v>3434629</v>
      </c>
    </row>
    <row r="118" spans="1:17" x14ac:dyDescent="0.2">
      <c r="B118" s="75"/>
    </row>
    <row r="119" spans="1:17" x14ac:dyDescent="0.2">
      <c r="A119" s="54">
        <v>217</v>
      </c>
      <c r="B119" s="75" t="s">
        <v>48</v>
      </c>
      <c r="C119" s="84">
        <v>480101</v>
      </c>
      <c r="D119" s="84">
        <v>553125</v>
      </c>
      <c r="E119" s="84">
        <v>389017</v>
      </c>
      <c r="F119" s="84">
        <v>1329192</v>
      </c>
      <c r="G119" s="84">
        <v>1130829</v>
      </c>
      <c r="H119" s="84">
        <v>270177</v>
      </c>
      <c r="I119" s="84">
        <v>367579</v>
      </c>
      <c r="J119" s="84">
        <v>823678</v>
      </c>
      <c r="K119" s="84">
        <v>204916</v>
      </c>
      <c r="L119" s="84">
        <v>256685</v>
      </c>
      <c r="M119" s="84">
        <v>102054</v>
      </c>
      <c r="N119" s="84">
        <v>254740</v>
      </c>
      <c r="O119" s="84">
        <v>225796</v>
      </c>
      <c r="P119" s="84">
        <v>197401</v>
      </c>
    </row>
    <row r="120" spans="1:17" x14ac:dyDescent="0.2">
      <c r="A120" s="54">
        <v>220</v>
      </c>
      <c r="B120" s="42" t="s">
        <v>49</v>
      </c>
      <c r="C120" s="42">
        <v>547126</v>
      </c>
      <c r="D120" s="42">
        <v>386825</v>
      </c>
      <c r="E120" s="42">
        <v>349528</v>
      </c>
      <c r="F120" s="42">
        <v>445470</v>
      </c>
      <c r="G120" s="42">
        <v>201485</v>
      </c>
      <c r="H120" s="42">
        <v>388635</v>
      </c>
      <c r="I120" s="42">
        <v>1133343</v>
      </c>
      <c r="J120" s="42">
        <v>483726</v>
      </c>
      <c r="K120" s="42">
        <v>365813</v>
      </c>
      <c r="L120" s="42">
        <v>435864</v>
      </c>
      <c r="M120" s="42">
        <v>654514</v>
      </c>
      <c r="N120" s="42">
        <v>538400</v>
      </c>
      <c r="O120" s="87">
        <v>644507</v>
      </c>
      <c r="P120" s="86">
        <v>428040</v>
      </c>
    </row>
    <row r="121" spans="1:17" x14ac:dyDescent="0.2">
      <c r="B121" s="75" t="s">
        <v>9</v>
      </c>
      <c r="C121" s="84">
        <f>SUM(C119:C120)</f>
        <v>1027227</v>
      </c>
      <c r="D121" s="84">
        <f t="shared" ref="D121:P121" si="100">SUM(D119:D120)</f>
        <v>939950</v>
      </c>
      <c r="E121" s="84">
        <f t="shared" si="100"/>
        <v>738545</v>
      </c>
      <c r="F121" s="84">
        <f t="shared" si="100"/>
        <v>1774662</v>
      </c>
      <c r="G121" s="84">
        <f t="shared" si="100"/>
        <v>1332314</v>
      </c>
      <c r="H121" s="84">
        <f t="shared" si="100"/>
        <v>658812</v>
      </c>
      <c r="I121" s="84">
        <f t="shared" si="100"/>
        <v>1500922</v>
      </c>
      <c r="J121" s="84">
        <f t="shared" si="100"/>
        <v>1307404</v>
      </c>
      <c r="K121" s="84">
        <f t="shared" si="100"/>
        <v>570729</v>
      </c>
      <c r="L121" s="84">
        <f t="shared" si="100"/>
        <v>692549</v>
      </c>
      <c r="M121" s="84">
        <f t="shared" si="100"/>
        <v>756568</v>
      </c>
      <c r="N121" s="84">
        <f t="shared" si="100"/>
        <v>793140</v>
      </c>
      <c r="O121" s="84">
        <f t="shared" si="100"/>
        <v>870303</v>
      </c>
      <c r="P121" s="84">
        <f t="shared" si="100"/>
        <v>625441</v>
      </c>
      <c r="Q121" s="84">
        <f>SUM(E121:P121)</f>
        <v>11621389</v>
      </c>
    </row>
    <row r="122" spans="1:17" x14ac:dyDescent="0.2">
      <c r="B122" s="75"/>
    </row>
    <row r="123" spans="1:17" x14ac:dyDescent="0.2">
      <c r="A123" s="54">
        <v>236</v>
      </c>
      <c r="B123" s="75" t="s">
        <v>72</v>
      </c>
      <c r="C123" s="84">
        <v>110243</v>
      </c>
      <c r="D123" s="84">
        <v>52994</v>
      </c>
      <c r="E123" s="84">
        <v>47551</v>
      </c>
      <c r="F123" s="84">
        <v>202297</v>
      </c>
      <c r="G123" s="84">
        <v>70278</v>
      </c>
      <c r="H123" s="84">
        <v>88750</v>
      </c>
      <c r="I123" s="84">
        <v>59623</v>
      </c>
      <c r="J123" s="84">
        <v>59653</v>
      </c>
      <c r="K123" s="84">
        <v>73894</v>
      </c>
      <c r="L123" s="84">
        <v>60589</v>
      </c>
      <c r="M123" s="84">
        <v>148935</v>
      </c>
      <c r="N123" s="84">
        <v>150184</v>
      </c>
      <c r="O123" s="84">
        <v>200106</v>
      </c>
      <c r="P123" s="84">
        <v>174830</v>
      </c>
    </row>
    <row r="124" spans="1:17" x14ac:dyDescent="0.2">
      <c r="B124" s="75"/>
    </row>
    <row r="125" spans="1:17" x14ac:dyDescent="0.2">
      <c r="A125" s="54">
        <v>240</v>
      </c>
      <c r="B125" s="75" t="s">
        <v>50</v>
      </c>
      <c r="C125" s="84">
        <v>43668633</v>
      </c>
      <c r="D125" s="84">
        <v>28894040</v>
      </c>
      <c r="E125" s="84">
        <v>29047281</v>
      </c>
      <c r="F125" s="84">
        <v>33582157</v>
      </c>
      <c r="G125" s="84">
        <v>35653966</v>
      </c>
      <c r="H125" s="84">
        <v>34026459</v>
      </c>
      <c r="I125" s="84">
        <v>36314010</v>
      </c>
      <c r="J125" s="84">
        <v>38961984</v>
      </c>
      <c r="K125" s="84">
        <v>29019672</v>
      </c>
      <c r="L125" s="84">
        <v>33729883</v>
      </c>
      <c r="M125" s="84">
        <v>36388205</v>
      </c>
      <c r="N125" s="84">
        <v>31576422</v>
      </c>
      <c r="O125" s="84">
        <v>29419469</v>
      </c>
      <c r="P125" s="84">
        <v>25901166</v>
      </c>
    </row>
    <row r="126" spans="1:17" x14ac:dyDescent="0.2">
      <c r="A126" s="54">
        <v>242</v>
      </c>
      <c r="B126" s="42" t="s">
        <v>51</v>
      </c>
      <c r="C126" s="42">
        <v>841368</v>
      </c>
      <c r="D126" s="42">
        <v>620730</v>
      </c>
      <c r="E126" s="42">
        <v>481795</v>
      </c>
      <c r="F126" s="42">
        <v>517964</v>
      </c>
      <c r="G126" s="42">
        <v>569121</v>
      </c>
      <c r="H126" s="42">
        <v>628709</v>
      </c>
      <c r="I126" s="42">
        <v>755325</v>
      </c>
      <c r="J126" s="42">
        <v>797717</v>
      </c>
      <c r="K126" s="42">
        <v>589476</v>
      </c>
      <c r="L126" s="42">
        <v>579166</v>
      </c>
      <c r="M126" s="42">
        <v>605789</v>
      </c>
      <c r="N126" s="42">
        <v>628345</v>
      </c>
      <c r="O126" s="87">
        <v>619971</v>
      </c>
      <c r="P126" s="86">
        <v>496758</v>
      </c>
    </row>
    <row r="127" spans="1:17" x14ac:dyDescent="0.2">
      <c r="B127" s="75" t="s">
        <v>7</v>
      </c>
      <c r="C127" s="84">
        <f>SUM(C125:C126)</f>
        <v>44510001</v>
      </c>
      <c r="D127" s="84">
        <f t="shared" ref="D127:P127" si="101">SUM(D125:D126)</f>
        <v>29514770</v>
      </c>
      <c r="E127" s="84">
        <f t="shared" si="101"/>
        <v>29529076</v>
      </c>
      <c r="F127" s="84">
        <f t="shared" si="101"/>
        <v>34100121</v>
      </c>
      <c r="G127" s="84">
        <f t="shared" si="101"/>
        <v>36223087</v>
      </c>
      <c r="H127" s="84">
        <f t="shared" si="101"/>
        <v>34655168</v>
      </c>
      <c r="I127" s="84">
        <f t="shared" si="101"/>
        <v>37069335</v>
      </c>
      <c r="J127" s="84">
        <f t="shared" si="101"/>
        <v>39759701</v>
      </c>
      <c r="K127" s="84">
        <f t="shared" si="101"/>
        <v>29609148</v>
      </c>
      <c r="L127" s="84">
        <f t="shared" si="101"/>
        <v>34309049</v>
      </c>
      <c r="M127" s="84">
        <f t="shared" si="101"/>
        <v>36993994</v>
      </c>
      <c r="N127" s="84">
        <f t="shared" si="101"/>
        <v>32204767</v>
      </c>
      <c r="O127" s="84">
        <f t="shared" si="101"/>
        <v>30039440</v>
      </c>
      <c r="P127" s="84">
        <f t="shared" si="101"/>
        <v>26397924</v>
      </c>
      <c r="Q127" s="84">
        <f>SUM(E127:P127)</f>
        <v>400890810</v>
      </c>
    </row>
    <row r="128" spans="1:17" x14ac:dyDescent="0.2">
      <c r="B128" s="75"/>
    </row>
    <row r="129" spans="1:17" x14ac:dyDescent="0.2">
      <c r="A129" s="54">
        <v>251</v>
      </c>
      <c r="B129" s="75" t="s">
        <v>52</v>
      </c>
      <c r="C129" s="84">
        <v>264205</v>
      </c>
      <c r="D129" s="84">
        <v>94547</v>
      </c>
      <c r="E129" s="84">
        <v>73413</v>
      </c>
      <c r="F129" s="84">
        <v>99803</v>
      </c>
      <c r="G129" s="84">
        <v>194886</v>
      </c>
      <c r="H129" s="84">
        <v>64806</v>
      </c>
      <c r="I129" s="84">
        <v>163535</v>
      </c>
      <c r="J129" s="84">
        <v>188870</v>
      </c>
      <c r="K129" s="84">
        <v>183273</v>
      </c>
      <c r="L129" s="84">
        <v>207730</v>
      </c>
      <c r="M129" s="84">
        <v>222803</v>
      </c>
      <c r="N129" s="84">
        <v>201885</v>
      </c>
      <c r="O129" s="84">
        <v>289123</v>
      </c>
      <c r="P129" s="84">
        <v>40608</v>
      </c>
      <c r="Q129" s="84">
        <f>SUM(E129:P129)</f>
        <v>1930735</v>
      </c>
    </row>
    <row r="130" spans="1:17" x14ac:dyDescent="0.2">
      <c r="B130" s="75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</row>
    <row r="131" spans="1:17" x14ac:dyDescent="0.2">
      <c r="A131" s="54">
        <v>256</v>
      </c>
      <c r="B131" s="75" t="s">
        <v>93</v>
      </c>
      <c r="C131" s="84">
        <v>0</v>
      </c>
      <c r="D131" s="84">
        <v>0</v>
      </c>
      <c r="E131" s="84">
        <v>0</v>
      </c>
      <c r="F131" s="84">
        <v>0</v>
      </c>
      <c r="G131" s="84">
        <v>0</v>
      </c>
      <c r="H131" s="84">
        <v>0</v>
      </c>
      <c r="I131" s="84">
        <v>0</v>
      </c>
      <c r="J131" s="84">
        <v>271318</v>
      </c>
      <c r="K131" s="84">
        <v>157141</v>
      </c>
      <c r="L131" s="84">
        <v>248549</v>
      </c>
      <c r="M131" s="84">
        <v>247165</v>
      </c>
      <c r="N131" s="84">
        <v>167107</v>
      </c>
      <c r="O131" s="84">
        <v>170786</v>
      </c>
      <c r="P131" s="84">
        <v>166433</v>
      </c>
      <c r="Q131" s="84">
        <f>SUM(E131:P131)</f>
        <v>1428499</v>
      </c>
    </row>
    <row r="132" spans="1:17" x14ac:dyDescent="0.2">
      <c r="B132" s="75"/>
    </row>
    <row r="133" spans="1:17" x14ac:dyDescent="0.2">
      <c r="A133" s="54">
        <v>244</v>
      </c>
      <c r="B133" s="75" t="s">
        <v>53</v>
      </c>
      <c r="C133" s="84">
        <v>8122225</v>
      </c>
      <c r="D133" s="84">
        <v>5691168</v>
      </c>
      <c r="E133" s="84">
        <v>4845311</v>
      </c>
      <c r="F133" s="84">
        <v>5921991</v>
      </c>
      <c r="G133" s="84">
        <v>6127515</v>
      </c>
      <c r="H133" s="84">
        <v>5477969</v>
      </c>
      <c r="I133" s="84">
        <v>6129911</v>
      </c>
      <c r="J133" s="84">
        <v>5784140</v>
      </c>
      <c r="K133" s="84">
        <v>4828623</v>
      </c>
      <c r="L133" s="84">
        <v>6011121</v>
      </c>
      <c r="M133" s="84">
        <v>6972586</v>
      </c>
      <c r="N133" s="84">
        <v>6885779</v>
      </c>
      <c r="O133" s="84">
        <v>6671884</v>
      </c>
      <c r="P133" s="84">
        <v>6178010</v>
      </c>
      <c r="Q133" s="84"/>
    </row>
    <row r="134" spans="1:17" x14ac:dyDescent="0.2">
      <c r="A134" s="54">
        <v>246</v>
      </c>
      <c r="B134" s="42" t="s">
        <v>54</v>
      </c>
      <c r="C134" s="42">
        <v>56237</v>
      </c>
      <c r="D134" s="42">
        <v>34649</v>
      </c>
      <c r="E134" s="42">
        <v>35327</v>
      </c>
      <c r="F134" s="42">
        <v>40162</v>
      </c>
      <c r="G134" s="42">
        <v>51985</v>
      </c>
      <c r="H134" s="42">
        <v>70842</v>
      </c>
      <c r="I134" s="42">
        <v>83132</v>
      </c>
      <c r="J134" s="42">
        <v>96076</v>
      </c>
      <c r="K134" s="42">
        <v>66961</v>
      </c>
      <c r="L134" s="42">
        <v>58602</v>
      </c>
      <c r="M134" s="42">
        <v>47237</v>
      </c>
      <c r="N134" s="42">
        <v>40466</v>
      </c>
      <c r="O134" s="87">
        <v>39680</v>
      </c>
      <c r="P134" s="86">
        <v>33443</v>
      </c>
      <c r="Q134" s="84"/>
    </row>
    <row r="135" spans="1:17" x14ac:dyDescent="0.2">
      <c r="B135" s="75" t="s">
        <v>5</v>
      </c>
      <c r="C135" s="84">
        <f>SUM(C133:C134)</f>
        <v>8178462</v>
      </c>
      <c r="D135" s="84">
        <f t="shared" ref="D135:P135" si="102">SUM(D133:D134)</f>
        <v>5725817</v>
      </c>
      <c r="E135" s="84">
        <f t="shared" si="102"/>
        <v>4880638</v>
      </c>
      <c r="F135" s="84">
        <f t="shared" si="102"/>
        <v>5962153</v>
      </c>
      <c r="G135" s="84">
        <f t="shared" si="102"/>
        <v>6179500</v>
      </c>
      <c r="H135" s="84">
        <f t="shared" si="102"/>
        <v>5548811</v>
      </c>
      <c r="I135" s="84">
        <f t="shared" si="102"/>
        <v>6213043</v>
      </c>
      <c r="J135" s="84">
        <f t="shared" si="102"/>
        <v>5880216</v>
      </c>
      <c r="K135" s="84">
        <f t="shared" si="102"/>
        <v>4895584</v>
      </c>
      <c r="L135" s="84">
        <f t="shared" si="102"/>
        <v>6069723</v>
      </c>
      <c r="M135" s="84">
        <f t="shared" si="102"/>
        <v>7019823</v>
      </c>
      <c r="N135" s="84">
        <f t="shared" si="102"/>
        <v>6926245</v>
      </c>
      <c r="O135" s="84">
        <f t="shared" si="102"/>
        <v>6711564</v>
      </c>
      <c r="P135" s="84">
        <f t="shared" si="102"/>
        <v>6211453</v>
      </c>
      <c r="Q135" s="84">
        <f>SUM(E135:P135)</f>
        <v>72498753</v>
      </c>
    </row>
    <row r="136" spans="1:17" x14ac:dyDescent="0.2">
      <c r="B136" s="75"/>
    </row>
    <row r="137" spans="1:17" x14ac:dyDescent="0.2">
      <c r="A137" s="54">
        <v>248</v>
      </c>
      <c r="B137" s="90" t="s">
        <v>73</v>
      </c>
      <c r="C137" s="84">
        <v>2651095</v>
      </c>
      <c r="D137" s="84">
        <v>1822179</v>
      </c>
      <c r="E137" s="84">
        <v>2952749</v>
      </c>
      <c r="F137" s="84">
        <v>3164633</v>
      </c>
      <c r="G137" s="84">
        <v>2643698</v>
      </c>
      <c r="H137" s="84">
        <v>2340530</v>
      </c>
      <c r="I137" s="84">
        <v>2516193</v>
      </c>
      <c r="J137" s="84">
        <v>2588783</v>
      </c>
      <c r="K137" s="84">
        <v>2614190</v>
      </c>
      <c r="L137" s="84">
        <v>2901565</v>
      </c>
      <c r="M137" s="84">
        <v>5179879</v>
      </c>
      <c r="N137" s="84">
        <v>2205377</v>
      </c>
      <c r="O137" s="84">
        <v>2319774</v>
      </c>
      <c r="P137" s="84">
        <v>2258790</v>
      </c>
      <c r="Q137" s="84">
        <f>SUM(E137:P137)</f>
        <v>33686161</v>
      </c>
    </row>
    <row r="138" spans="1:17" x14ac:dyDescent="0.2">
      <c r="B138" s="90"/>
    </row>
    <row r="139" spans="1:17" x14ac:dyDescent="0.2">
      <c r="A139" s="54">
        <v>250</v>
      </c>
      <c r="B139" s="90" t="s">
        <v>74</v>
      </c>
      <c r="C139" s="84">
        <v>60736</v>
      </c>
      <c r="D139" s="84">
        <v>42336</v>
      </c>
      <c r="E139" s="84">
        <v>60883</v>
      </c>
      <c r="F139" s="84">
        <v>50200</v>
      </c>
      <c r="G139" s="84">
        <v>56568</v>
      </c>
      <c r="H139" s="84">
        <v>82878</v>
      </c>
      <c r="I139" s="84">
        <v>23661</v>
      </c>
      <c r="J139" s="84">
        <v>45310</v>
      </c>
      <c r="K139" s="84">
        <v>25794</v>
      </c>
      <c r="L139" s="84">
        <v>29045</v>
      </c>
      <c r="M139" s="84">
        <v>34389</v>
      </c>
      <c r="N139" s="84">
        <v>45203</v>
      </c>
      <c r="O139" s="84">
        <v>66433</v>
      </c>
      <c r="P139" s="84">
        <v>47788</v>
      </c>
      <c r="Q139" s="84">
        <f>SUM(E139:P139)</f>
        <v>568152</v>
      </c>
    </row>
    <row r="140" spans="1:17" x14ac:dyDescent="0.2">
      <c r="B140" s="90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</row>
    <row r="141" spans="1:17" x14ac:dyDescent="0.2">
      <c r="A141" s="54">
        <v>260</v>
      </c>
      <c r="B141" s="90" t="s">
        <v>94</v>
      </c>
      <c r="C141" s="84">
        <v>12177452</v>
      </c>
      <c r="D141" s="84">
        <v>8831166</v>
      </c>
      <c r="E141" s="84">
        <v>8316508</v>
      </c>
      <c r="F141" s="84">
        <v>8900547</v>
      </c>
      <c r="G141" s="84">
        <v>9469076</v>
      </c>
      <c r="H141" s="84">
        <v>7925972</v>
      </c>
      <c r="I141" s="84">
        <v>7363248</v>
      </c>
      <c r="J141" s="84">
        <v>10132396</v>
      </c>
      <c r="K141" s="84">
        <v>11777113</v>
      </c>
      <c r="L141" s="84">
        <v>9336888</v>
      </c>
      <c r="M141" s="84">
        <v>9928507</v>
      </c>
      <c r="N141" s="84">
        <v>9056986</v>
      </c>
      <c r="O141" s="84">
        <v>8440471</v>
      </c>
      <c r="P141" s="84">
        <v>9107377</v>
      </c>
      <c r="Q141" s="84">
        <f>SUM(E141:P141)</f>
        <v>109755089</v>
      </c>
    </row>
    <row r="142" spans="1:17" x14ac:dyDescent="0.2">
      <c r="B142" s="90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</row>
    <row r="143" spans="1:17" x14ac:dyDescent="0.2">
      <c r="A143" s="54">
        <v>264</v>
      </c>
      <c r="B143" s="90" t="s">
        <v>95</v>
      </c>
      <c r="C143" s="84">
        <v>222900</v>
      </c>
      <c r="D143" s="84">
        <v>199670</v>
      </c>
      <c r="E143" s="84">
        <v>162518</v>
      </c>
      <c r="F143" s="84">
        <v>112745</v>
      </c>
      <c r="G143" s="84">
        <v>154633</v>
      </c>
      <c r="H143" s="84">
        <v>138693</v>
      </c>
      <c r="I143" s="84">
        <v>106985</v>
      </c>
      <c r="J143" s="84">
        <v>158397</v>
      </c>
      <c r="K143" s="84">
        <v>191255</v>
      </c>
      <c r="L143" s="84">
        <v>172348</v>
      </c>
      <c r="M143" s="84">
        <v>149291</v>
      </c>
      <c r="N143" s="84">
        <v>158827</v>
      </c>
      <c r="O143" s="84">
        <v>220864</v>
      </c>
      <c r="P143" s="84">
        <v>128976</v>
      </c>
      <c r="Q143" s="84">
        <f>SUM(E143:P143)</f>
        <v>1855532</v>
      </c>
    </row>
    <row r="144" spans="1:17" x14ac:dyDescent="0.2"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</row>
    <row r="145" spans="1:17" x14ac:dyDescent="0.2">
      <c r="A145" s="54">
        <v>321</v>
      </c>
      <c r="B145" s="90" t="s">
        <v>96</v>
      </c>
      <c r="C145" s="84">
        <v>0</v>
      </c>
      <c r="D145" s="84">
        <v>0</v>
      </c>
      <c r="E145" s="84">
        <v>0</v>
      </c>
      <c r="F145" s="84">
        <v>0</v>
      </c>
      <c r="G145" s="84">
        <v>0</v>
      </c>
      <c r="H145" s="84">
        <v>0</v>
      </c>
      <c r="I145" s="84">
        <v>0</v>
      </c>
      <c r="J145" s="84">
        <v>1556352</v>
      </c>
      <c r="K145" s="84">
        <v>1317864</v>
      </c>
      <c r="L145" s="84">
        <v>1354332</v>
      </c>
      <c r="M145" s="84">
        <v>1830140</v>
      </c>
      <c r="N145" s="84">
        <v>955312</v>
      </c>
      <c r="O145" s="84">
        <v>2037797</v>
      </c>
      <c r="P145" s="84">
        <v>1824336</v>
      </c>
      <c r="Q145" s="84">
        <f>SUM(E145:P145)</f>
        <v>10876133</v>
      </c>
    </row>
    <row r="146" spans="1:17" x14ac:dyDescent="0.2"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</row>
    <row r="147" spans="1:17" x14ac:dyDescent="0.2">
      <c r="A147" s="54">
        <v>331</v>
      </c>
      <c r="B147" s="54" t="s">
        <v>97</v>
      </c>
      <c r="C147" s="84">
        <v>0</v>
      </c>
      <c r="D147" s="84">
        <v>0</v>
      </c>
      <c r="E147" s="84">
        <v>0</v>
      </c>
      <c r="F147" s="84">
        <v>0</v>
      </c>
      <c r="G147" s="84">
        <v>0</v>
      </c>
      <c r="H147" s="84">
        <v>0</v>
      </c>
      <c r="I147" s="84">
        <v>0</v>
      </c>
      <c r="J147" s="84">
        <v>0</v>
      </c>
      <c r="K147" s="84">
        <v>26976000</v>
      </c>
      <c r="L147" s="84">
        <v>13056000</v>
      </c>
      <c r="M147" s="84">
        <v>10872000</v>
      </c>
      <c r="N147" s="84">
        <v>12387402</v>
      </c>
      <c r="O147" s="84">
        <v>11948598</v>
      </c>
      <c r="P147" s="84">
        <v>11040000</v>
      </c>
      <c r="Q147" s="84">
        <f>SUM(E147:P147)</f>
        <v>86280000</v>
      </c>
    </row>
    <row r="148" spans="1:17" x14ac:dyDescent="0.2">
      <c r="B148" s="90"/>
    </row>
    <row r="149" spans="1:17" x14ac:dyDescent="0.2">
      <c r="A149" s="54">
        <v>356</v>
      </c>
      <c r="B149" s="90" t="s">
        <v>98</v>
      </c>
      <c r="C149" s="84">
        <v>1722682</v>
      </c>
      <c r="D149" s="84">
        <v>1287220</v>
      </c>
      <c r="E149" s="84">
        <v>1300159</v>
      </c>
      <c r="F149" s="84">
        <v>1342180</v>
      </c>
      <c r="G149" s="84">
        <v>1280046</v>
      </c>
      <c r="H149" s="84">
        <v>1284111</v>
      </c>
      <c r="I149" s="84">
        <v>1248699</v>
      </c>
      <c r="J149" s="84">
        <v>1328067</v>
      </c>
      <c r="K149" s="84">
        <v>1143771</v>
      </c>
      <c r="L149" s="84">
        <v>1256428</v>
      </c>
      <c r="M149" s="84">
        <v>1453488</v>
      </c>
      <c r="N149" s="84">
        <v>1433639</v>
      </c>
      <c r="O149" s="84">
        <v>1254377</v>
      </c>
      <c r="P149" s="84">
        <v>1192658</v>
      </c>
      <c r="Q149" s="84">
        <f>SUM(E149:P149)</f>
        <v>15517623</v>
      </c>
    </row>
    <row r="150" spans="1:17" x14ac:dyDescent="0.2">
      <c r="B150" s="75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</row>
    <row r="151" spans="1:17" x14ac:dyDescent="0.2">
      <c r="A151" s="54">
        <v>358</v>
      </c>
      <c r="B151" s="89" t="s">
        <v>99</v>
      </c>
      <c r="C151" s="89">
        <v>30905438</v>
      </c>
      <c r="D151" s="89">
        <v>20554435</v>
      </c>
      <c r="E151" s="89">
        <v>23740159</v>
      </c>
      <c r="F151" s="89">
        <v>25472316</v>
      </c>
      <c r="G151" s="89">
        <v>26312277</v>
      </c>
      <c r="H151" s="89">
        <v>24656413</v>
      </c>
      <c r="I151" s="89">
        <v>26129673</v>
      </c>
      <c r="J151" s="89">
        <v>26783229</v>
      </c>
      <c r="K151" s="89">
        <v>22173746</v>
      </c>
      <c r="L151" s="89">
        <v>25742582</v>
      </c>
      <c r="M151" s="89">
        <v>29261356</v>
      </c>
      <c r="N151" s="89">
        <v>24432767</v>
      </c>
      <c r="O151" s="89">
        <v>20164021</v>
      </c>
      <c r="P151" s="89">
        <v>21922800</v>
      </c>
      <c r="Q151" s="84">
        <f>SUM(E151:P151)</f>
        <v>296791339</v>
      </c>
    </row>
    <row r="152" spans="1:17" x14ac:dyDescent="0.2">
      <c r="B152" s="75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</row>
    <row r="153" spans="1:17" x14ac:dyDescent="0.2">
      <c r="A153" s="54">
        <v>359</v>
      </c>
      <c r="B153" s="75" t="s">
        <v>100</v>
      </c>
      <c r="C153" s="84">
        <v>20284689</v>
      </c>
      <c r="D153" s="84">
        <v>18438720</v>
      </c>
      <c r="E153" s="84">
        <v>25457713</v>
      </c>
      <c r="F153" s="84">
        <v>21773088</v>
      </c>
      <c r="G153" s="84">
        <v>19297759</v>
      </c>
      <c r="H153" s="84">
        <v>16427137</v>
      </c>
      <c r="I153" s="84">
        <v>15464732</v>
      </c>
      <c r="J153" s="84">
        <v>17963312</v>
      </c>
      <c r="K153" s="84">
        <v>15230996</v>
      </c>
      <c r="L153" s="84">
        <v>16583294</v>
      </c>
      <c r="M153" s="84">
        <v>19651084</v>
      </c>
      <c r="N153" s="84">
        <v>20921103</v>
      </c>
      <c r="O153" s="84">
        <v>18922947</v>
      </c>
      <c r="P153" s="84">
        <v>22484111</v>
      </c>
    </row>
    <row r="154" spans="1:17" x14ac:dyDescent="0.2">
      <c r="A154" s="54">
        <v>371</v>
      </c>
      <c r="B154" s="85" t="s">
        <v>101</v>
      </c>
      <c r="C154" s="86">
        <v>140401767</v>
      </c>
      <c r="D154" s="86">
        <v>126593423</v>
      </c>
      <c r="E154" s="86">
        <v>130748424</v>
      </c>
      <c r="F154" s="86">
        <v>131140014</v>
      </c>
      <c r="G154" s="86">
        <v>134732623</v>
      </c>
      <c r="H154" s="86">
        <v>128290100</v>
      </c>
      <c r="I154" s="86">
        <v>125683696</v>
      </c>
      <c r="J154" s="86">
        <v>135203876</v>
      </c>
      <c r="K154" s="86">
        <v>100314826</v>
      </c>
      <c r="L154" s="86">
        <v>118096253</v>
      </c>
      <c r="M154" s="86">
        <v>116838160</v>
      </c>
      <c r="N154" s="86">
        <v>119821469</v>
      </c>
      <c r="O154" s="86">
        <v>118964913</v>
      </c>
      <c r="P154" s="86">
        <v>111369953</v>
      </c>
    </row>
    <row r="155" spans="1:17" x14ac:dyDescent="0.2">
      <c r="B155" s="75" t="s">
        <v>102</v>
      </c>
      <c r="C155" s="84">
        <f>SUM(C153:C154)</f>
        <v>160686456</v>
      </c>
      <c r="D155" s="84">
        <f t="shared" ref="D155:P155" si="103">SUM(D153:D154)</f>
        <v>145032143</v>
      </c>
      <c r="E155" s="84">
        <f t="shared" si="103"/>
        <v>156206137</v>
      </c>
      <c r="F155" s="84">
        <f t="shared" si="103"/>
        <v>152913102</v>
      </c>
      <c r="G155" s="84">
        <f t="shared" si="103"/>
        <v>154030382</v>
      </c>
      <c r="H155" s="84">
        <f t="shared" si="103"/>
        <v>144717237</v>
      </c>
      <c r="I155" s="84">
        <f t="shared" si="103"/>
        <v>141148428</v>
      </c>
      <c r="J155" s="84">
        <f t="shared" si="103"/>
        <v>153167188</v>
      </c>
      <c r="K155" s="84">
        <f t="shared" si="103"/>
        <v>115545822</v>
      </c>
      <c r="L155" s="84">
        <f t="shared" si="103"/>
        <v>134679547</v>
      </c>
      <c r="M155" s="84">
        <f t="shared" si="103"/>
        <v>136489244</v>
      </c>
      <c r="N155" s="84">
        <f t="shared" si="103"/>
        <v>140742572</v>
      </c>
      <c r="O155" s="84">
        <f t="shared" si="103"/>
        <v>137887860</v>
      </c>
      <c r="P155" s="84">
        <f t="shared" si="103"/>
        <v>133854064</v>
      </c>
      <c r="Q155" s="84">
        <f>SUM(E155:P155)</f>
        <v>1701381583</v>
      </c>
    </row>
    <row r="157" spans="1:17" x14ac:dyDescent="0.2">
      <c r="A157" s="54">
        <v>360</v>
      </c>
      <c r="B157" s="75" t="s">
        <v>103</v>
      </c>
      <c r="C157" s="84">
        <v>3874151</v>
      </c>
      <c r="D157" s="84">
        <v>2690273</v>
      </c>
      <c r="E157" s="84">
        <v>3945402</v>
      </c>
      <c r="F157" s="84">
        <v>2185019</v>
      </c>
      <c r="G157" s="84">
        <v>2494068</v>
      </c>
      <c r="H157" s="84">
        <v>1818450</v>
      </c>
      <c r="I157" s="84">
        <v>2794178</v>
      </c>
      <c r="J157" s="84">
        <v>631295</v>
      </c>
      <c r="K157" s="84">
        <v>746349</v>
      </c>
      <c r="L157" s="84">
        <v>724432</v>
      </c>
      <c r="M157" s="84">
        <v>758000</v>
      </c>
      <c r="N157" s="84">
        <v>792000</v>
      </c>
      <c r="O157" s="84">
        <v>858215</v>
      </c>
      <c r="P157" s="84">
        <v>860285</v>
      </c>
    </row>
    <row r="158" spans="1:17" x14ac:dyDescent="0.2">
      <c r="A158" s="54">
        <v>372</v>
      </c>
      <c r="B158" s="85" t="s">
        <v>104</v>
      </c>
      <c r="C158" s="86">
        <v>18483129</v>
      </c>
      <c r="D158" s="86">
        <v>20207362</v>
      </c>
      <c r="E158" s="86">
        <v>26685228</v>
      </c>
      <c r="F158" s="86">
        <v>27488839</v>
      </c>
      <c r="G158" s="86">
        <v>26656291</v>
      </c>
      <c r="H158" s="86">
        <v>25301272</v>
      </c>
      <c r="I158" s="86">
        <v>21187464</v>
      </c>
      <c r="J158" s="86">
        <v>24382469</v>
      </c>
      <c r="K158" s="86">
        <v>23011578</v>
      </c>
      <c r="L158" s="86">
        <v>26325830</v>
      </c>
      <c r="M158" s="86">
        <v>29438365</v>
      </c>
      <c r="N158" s="86">
        <v>26065440</v>
      </c>
      <c r="O158" s="86">
        <v>23264943</v>
      </c>
      <c r="P158" s="86">
        <v>23906888</v>
      </c>
    </row>
    <row r="159" spans="1:17" x14ac:dyDescent="0.2">
      <c r="B159" s="75" t="s">
        <v>105</v>
      </c>
      <c r="C159" s="84">
        <f>SUM(C157:C158)</f>
        <v>22357280</v>
      </c>
      <c r="D159" s="84">
        <f t="shared" ref="D159:P159" si="104">SUM(D157:D158)</f>
        <v>22897635</v>
      </c>
      <c r="E159" s="84">
        <f t="shared" si="104"/>
        <v>30630630</v>
      </c>
      <c r="F159" s="84">
        <f t="shared" si="104"/>
        <v>29673858</v>
      </c>
      <c r="G159" s="84">
        <f t="shared" si="104"/>
        <v>29150359</v>
      </c>
      <c r="H159" s="84">
        <f t="shared" si="104"/>
        <v>27119722</v>
      </c>
      <c r="I159" s="84">
        <f t="shared" si="104"/>
        <v>23981642</v>
      </c>
      <c r="J159" s="84">
        <f t="shared" si="104"/>
        <v>25013764</v>
      </c>
      <c r="K159" s="84">
        <f t="shared" si="104"/>
        <v>23757927</v>
      </c>
      <c r="L159" s="84">
        <f t="shared" si="104"/>
        <v>27050262</v>
      </c>
      <c r="M159" s="84">
        <f t="shared" si="104"/>
        <v>30196365</v>
      </c>
      <c r="N159" s="84">
        <f t="shared" si="104"/>
        <v>26857440</v>
      </c>
      <c r="O159" s="84">
        <f t="shared" si="104"/>
        <v>24123158</v>
      </c>
      <c r="P159" s="84">
        <f t="shared" si="104"/>
        <v>24767173</v>
      </c>
      <c r="Q159" s="84">
        <f>SUM(E159:P159)</f>
        <v>322322300</v>
      </c>
    </row>
    <row r="160" spans="1:17" x14ac:dyDescent="0.2">
      <c r="B160" s="75"/>
    </row>
    <row r="161" spans="1:17" x14ac:dyDescent="0.2">
      <c r="A161" s="54">
        <v>540</v>
      </c>
      <c r="B161" s="75" t="s">
        <v>76</v>
      </c>
      <c r="C161" s="84">
        <v>248183</v>
      </c>
      <c r="D161" s="84">
        <v>123010</v>
      </c>
      <c r="E161" s="84">
        <v>147516</v>
      </c>
      <c r="F161" s="84">
        <v>172212</v>
      </c>
      <c r="G161" s="84">
        <v>184975</v>
      </c>
      <c r="H161" s="84">
        <v>166263</v>
      </c>
      <c r="I161" s="84">
        <v>169711</v>
      </c>
      <c r="J161" s="84">
        <v>173072</v>
      </c>
      <c r="K161" s="84">
        <v>125142</v>
      </c>
      <c r="L161" s="84">
        <v>167971</v>
      </c>
      <c r="M161" s="84">
        <v>211362</v>
      </c>
      <c r="N161" s="84">
        <v>167821</v>
      </c>
      <c r="O161" s="84">
        <v>152170</v>
      </c>
      <c r="P161" s="84">
        <v>153880</v>
      </c>
      <c r="Q161" s="84">
        <f>SUM(E161:P161)</f>
        <v>1992095</v>
      </c>
    </row>
    <row r="162" spans="1:17" x14ac:dyDescent="0.2">
      <c r="B162" s="75"/>
    </row>
    <row r="163" spans="1:17" x14ac:dyDescent="0.2">
      <c r="A163" s="54">
        <v>93</v>
      </c>
      <c r="B163" s="75" t="s">
        <v>55</v>
      </c>
      <c r="C163" s="84">
        <v>92558</v>
      </c>
      <c r="D163" s="84">
        <v>47260</v>
      </c>
      <c r="E163" s="84">
        <v>60110</v>
      </c>
      <c r="F163" s="84">
        <v>57825</v>
      </c>
      <c r="G163" s="84">
        <v>55801</v>
      </c>
      <c r="H163" s="84">
        <v>40159</v>
      </c>
      <c r="I163" s="84">
        <v>47718</v>
      </c>
      <c r="J163" s="84">
        <v>57040</v>
      </c>
      <c r="K163" s="84">
        <v>50012</v>
      </c>
      <c r="L163" s="84">
        <v>73052</v>
      </c>
      <c r="M163" s="84">
        <v>89797</v>
      </c>
      <c r="N163" s="84">
        <v>70541</v>
      </c>
      <c r="O163" s="84">
        <v>55465</v>
      </c>
      <c r="P163" s="84">
        <v>51849</v>
      </c>
    </row>
    <row r="164" spans="1:17" x14ac:dyDescent="0.2">
      <c r="A164" s="54">
        <v>94</v>
      </c>
      <c r="B164" s="75" t="s">
        <v>56</v>
      </c>
      <c r="C164" s="84">
        <v>1325709</v>
      </c>
      <c r="D164" s="84">
        <v>710165</v>
      </c>
      <c r="E164" s="84">
        <v>880189</v>
      </c>
      <c r="F164" s="84">
        <v>831532</v>
      </c>
      <c r="G164" s="84">
        <v>794496</v>
      </c>
      <c r="H164" s="84">
        <v>590605</v>
      </c>
      <c r="I164" s="84">
        <v>707949</v>
      </c>
      <c r="J164" s="84">
        <v>852397</v>
      </c>
      <c r="K164" s="84">
        <v>751908</v>
      </c>
      <c r="L164" s="84">
        <v>1095365</v>
      </c>
      <c r="M164" s="84">
        <v>1354378</v>
      </c>
      <c r="N164" s="84">
        <v>1062347</v>
      </c>
      <c r="O164" s="84">
        <v>885466</v>
      </c>
      <c r="P164" s="84">
        <v>811015</v>
      </c>
    </row>
    <row r="165" spans="1:17" x14ac:dyDescent="0.2">
      <c r="A165" s="54">
        <v>95</v>
      </c>
      <c r="B165" s="75" t="s">
        <v>57</v>
      </c>
      <c r="C165" s="84">
        <v>20231</v>
      </c>
      <c r="D165" s="84">
        <v>11369</v>
      </c>
      <c r="E165" s="84">
        <v>13125</v>
      </c>
      <c r="F165" s="84">
        <v>12720</v>
      </c>
      <c r="G165" s="84">
        <v>12240</v>
      </c>
      <c r="H165" s="84">
        <v>8960</v>
      </c>
      <c r="I165" s="84">
        <v>10427</v>
      </c>
      <c r="J165" s="84">
        <v>12874</v>
      </c>
      <c r="K165" s="84">
        <v>11306</v>
      </c>
      <c r="L165" s="84">
        <v>16555</v>
      </c>
      <c r="M165" s="84">
        <v>20065</v>
      </c>
      <c r="N165" s="84">
        <v>15911</v>
      </c>
      <c r="O165" s="84">
        <v>13245</v>
      </c>
      <c r="P165" s="84">
        <v>12334</v>
      </c>
    </row>
    <row r="166" spans="1:17" x14ac:dyDescent="0.2">
      <c r="A166" s="54">
        <v>97</v>
      </c>
      <c r="B166" s="75" t="s">
        <v>58</v>
      </c>
      <c r="C166" s="84">
        <v>235342</v>
      </c>
      <c r="D166" s="84">
        <v>121946</v>
      </c>
      <c r="E166" s="84">
        <v>155580</v>
      </c>
      <c r="F166" s="84">
        <v>149229</v>
      </c>
      <c r="G166" s="84">
        <v>143353</v>
      </c>
      <c r="H166" s="84">
        <v>103841</v>
      </c>
      <c r="I166" s="84">
        <v>124784</v>
      </c>
      <c r="J166" s="84">
        <v>151912</v>
      </c>
      <c r="K166" s="84">
        <v>128628</v>
      </c>
      <c r="L166" s="84">
        <v>190416</v>
      </c>
      <c r="M166" s="84">
        <v>232549</v>
      </c>
      <c r="N166" s="84">
        <v>182564</v>
      </c>
      <c r="O166" s="84">
        <v>151046</v>
      </c>
      <c r="P166" s="84">
        <v>129961</v>
      </c>
    </row>
    <row r="167" spans="1:17" x14ac:dyDescent="0.2">
      <c r="A167" s="54">
        <v>98</v>
      </c>
      <c r="B167" s="75" t="s">
        <v>59</v>
      </c>
      <c r="C167" s="84">
        <v>30983</v>
      </c>
      <c r="D167" s="84">
        <v>22545</v>
      </c>
      <c r="E167" s="84">
        <v>30375</v>
      </c>
      <c r="F167" s="84">
        <v>23905</v>
      </c>
      <c r="G167" s="84">
        <v>31117</v>
      </c>
      <c r="H167" s="84">
        <v>18423</v>
      </c>
      <c r="I167" s="84">
        <v>28025</v>
      </c>
      <c r="J167" s="84">
        <v>32824</v>
      </c>
      <c r="K167" s="84">
        <v>26829</v>
      </c>
      <c r="L167" s="84">
        <v>42713</v>
      </c>
      <c r="M167" s="84">
        <v>53905</v>
      </c>
      <c r="N167" s="84">
        <v>38939</v>
      </c>
      <c r="O167" s="84">
        <v>32266</v>
      </c>
      <c r="P167" s="84">
        <v>29349</v>
      </c>
    </row>
    <row r="168" spans="1:17" x14ac:dyDescent="0.2">
      <c r="A168" s="54">
        <v>99</v>
      </c>
      <c r="B168" s="75" t="s">
        <v>60</v>
      </c>
      <c r="C168" s="84">
        <v>956</v>
      </c>
      <c r="D168" s="84">
        <v>476</v>
      </c>
      <c r="E168" s="84">
        <v>590</v>
      </c>
      <c r="F168" s="84">
        <v>609</v>
      </c>
      <c r="G168" s="84">
        <v>603</v>
      </c>
      <c r="H168" s="84">
        <v>410</v>
      </c>
      <c r="I168" s="84">
        <v>516</v>
      </c>
      <c r="J168" s="84">
        <v>627</v>
      </c>
      <c r="K168" s="84">
        <v>516</v>
      </c>
      <c r="L168" s="84">
        <v>807</v>
      </c>
      <c r="M168" s="84">
        <v>1021</v>
      </c>
      <c r="N168" s="84">
        <v>760</v>
      </c>
      <c r="O168" s="84">
        <v>586</v>
      </c>
      <c r="P168" s="84">
        <v>559</v>
      </c>
    </row>
    <row r="169" spans="1:17" x14ac:dyDescent="0.2">
      <c r="A169" s="54">
        <v>107</v>
      </c>
      <c r="B169" s="75" t="s">
        <v>61</v>
      </c>
      <c r="C169" s="84">
        <v>224635</v>
      </c>
      <c r="D169" s="84">
        <v>116011</v>
      </c>
      <c r="E169" s="84">
        <v>147403</v>
      </c>
      <c r="F169" s="84">
        <v>143884</v>
      </c>
      <c r="G169" s="84">
        <v>137148</v>
      </c>
      <c r="H169" s="84">
        <v>101407</v>
      </c>
      <c r="I169" s="84">
        <v>122822</v>
      </c>
      <c r="J169" s="84">
        <v>144597</v>
      </c>
      <c r="K169" s="84">
        <v>125983</v>
      </c>
      <c r="L169" s="84">
        <v>188417</v>
      </c>
      <c r="M169" s="84">
        <v>227368</v>
      </c>
      <c r="N169" s="84">
        <v>178557</v>
      </c>
      <c r="O169" s="84">
        <v>151745</v>
      </c>
      <c r="P169" s="84">
        <v>134749</v>
      </c>
    </row>
    <row r="170" spans="1:17" x14ac:dyDescent="0.2">
      <c r="A170" s="54">
        <v>109</v>
      </c>
      <c r="B170" s="75" t="s">
        <v>62</v>
      </c>
      <c r="C170" s="84">
        <v>1005432</v>
      </c>
      <c r="D170" s="84">
        <v>543829</v>
      </c>
      <c r="E170" s="84">
        <v>698626</v>
      </c>
      <c r="F170" s="84">
        <v>654868</v>
      </c>
      <c r="G170" s="84">
        <v>647525</v>
      </c>
      <c r="H170" s="84">
        <v>466818</v>
      </c>
      <c r="I170" s="84">
        <v>569321</v>
      </c>
      <c r="J170" s="84">
        <v>687428</v>
      </c>
      <c r="K170" s="84">
        <v>586860</v>
      </c>
      <c r="L170" s="84">
        <v>900622</v>
      </c>
      <c r="M170" s="84">
        <v>1032611</v>
      </c>
      <c r="N170" s="84">
        <v>835747</v>
      </c>
      <c r="O170" s="84">
        <v>697761</v>
      </c>
      <c r="P170" s="84">
        <v>633612</v>
      </c>
    </row>
    <row r="171" spans="1:17" x14ac:dyDescent="0.2">
      <c r="A171" s="54">
        <v>110</v>
      </c>
      <c r="B171" s="75" t="s">
        <v>63</v>
      </c>
      <c r="C171" s="84">
        <v>19661</v>
      </c>
      <c r="D171" s="84">
        <v>10043</v>
      </c>
      <c r="E171" s="84">
        <v>12607</v>
      </c>
      <c r="F171" s="84">
        <v>12588</v>
      </c>
      <c r="G171" s="84">
        <v>12449</v>
      </c>
      <c r="H171" s="84">
        <v>8353</v>
      </c>
      <c r="I171" s="84">
        <v>10926</v>
      </c>
      <c r="J171" s="84">
        <v>13163</v>
      </c>
      <c r="K171" s="84">
        <v>10886</v>
      </c>
      <c r="L171" s="84">
        <v>17406</v>
      </c>
      <c r="M171" s="84">
        <v>20972</v>
      </c>
      <c r="N171" s="84">
        <v>15627</v>
      </c>
      <c r="O171" s="84">
        <v>13719</v>
      </c>
      <c r="P171" s="84">
        <v>12180</v>
      </c>
    </row>
    <row r="172" spans="1:17" x14ac:dyDescent="0.2">
      <c r="A172" s="54">
        <v>111</v>
      </c>
      <c r="B172" s="75" t="s">
        <v>64</v>
      </c>
      <c r="C172" s="84">
        <v>44803</v>
      </c>
      <c r="D172" s="84">
        <v>23657</v>
      </c>
      <c r="E172" s="84">
        <v>29796</v>
      </c>
      <c r="F172" s="84">
        <v>32013</v>
      </c>
      <c r="G172" s="84">
        <v>27262</v>
      </c>
      <c r="H172" s="84">
        <v>20391</v>
      </c>
      <c r="I172" s="84">
        <v>24447</v>
      </c>
      <c r="J172" s="84">
        <v>29320</v>
      </c>
      <c r="K172" s="84">
        <v>25820</v>
      </c>
      <c r="L172" s="84">
        <v>37418</v>
      </c>
      <c r="M172" s="84">
        <v>46603</v>
      </c>
      <c r="N172" s="84">
        <v>36449</v>
      </c>
      <c r="O172" s="84">
        <v>31311</v>
      </c>
      <c r="P172" s="84">
        <v>28080</v>
      </c>
    </row>
    <row r="173" spans="1:17" x14ac:dyDescent="0.2">
      <c r="A173" s="54">
        <v>113</v>
      </c>
      <c r="B173" s="75" t="s">
        <v>65</v>
      </c>
      <c r="C173" s="84">
        <v>1844092</v>
      </c>
      <c r="D173" s="84">
        <v>983192</v>
      </c>
      <c r="E173" s="84">
        <v>1230439</v>
      </c>
      <c r="F173" s="84">
        <v>1184238</v>
      </c>
      <c r="G173" s="84">
        <v>1127756</v>
      </c>
      <c r="H173" s="84">
        <v>825624</v>
      </c>
      <c r="I173" s="84">
        <v>990196</v>
      </c>
      <c r="J173" s="84">
        <v>1204683</v>
      </c>
      <c r="K173" s="84">
        <v>1060337</v>
      </c>
      <c r="L173" s="84">
        <v>1557950</v>
      </c>
      <c r="M173" s="84">
        <v>1915501</v>
      </c>
      <c r="N173" s="84">
        <v>1512530</v>
      </c>
      <c r="O173" s="84">
        <v>1256375</v>
      </c>
      <c r="P173" s="84">
        <v>1140307</v>
      </c>
    </row>
    <row r="174" spans="1:17" x14ac:dyDescent="0.2">
      <c r="A174" s="54">
        <v>116</v>
      </c>
      <c r="B174" s="75" t="s">
        <v>66</v>
      </c>
      <c r="C174" s="84">
        <v>222069</v>
      </c>
      <c r="D174" s="84">
        <v>108382</v>
      </c>
      <c r="E174" s="84">
        <v>148918</v>
      </c>
      <c r="F174" s="84">
        <v>133986</v>
      </c>
      <c r="G174" s="84">
        <v>135192</v>
      </c>
      <c r="H174" s="84">
        <v>99045</v>
      </c>
      <c r="I174" s="84">
        <v>118092</v>
      </c>
      <c r="J174" s="84">
        <v>143936</v>
      </c>
      <c r="K174" s="84">
        <v>120855</v>
      </c>
      <c r="L174" s="84">
        <v>184648</v>
      </c>
      <c r="M174" s="84">
        <v>230511</v>
      </c>
      <c r="N174" s="84">
        <v>170883</v>
      </c>
      <c r="O174" s="84">
        <v>144653</v>
      </c>
      <c r="P174" s="84">
        <v>134451</v>
      </c>
    </row>
    <row r="175" spans="1:17" x14ac:dyDescent="0.2">
      <c r="A175" s="54">
        <v>120</v>
      </c>
      <c r="B175" s="75" t="s">
        <v>67</v>
      </c>
      <c r="C175" s="84">
        <v>189</v>
      </c>
      <c r="D175" s="84">
        <v>34</v>
      </c>
      <c r="E175" s="84">
        <v>96</v>
      </c>
      <c r="F175" s="84">
        <v>101</v>
      </c>
      <c r="G175" s="84">
        <v>99</v>
      </c>
      <c r="H175" s="84">
        <v>58</v>
      </c>
      <c r="I175" s="84">
        <v>90</v>
      </c>
      <c r="J175" s="84">
        <v>99</v>
      </c>
      <c r="K175" s="84">
        <v>74</v>
      </c>
      <c r="L175" s="84">
        <v>134</v>
      </c>
      <c r="M175" s="84">
        <v>179</v>
      </c>
      <c r="N175" s="84">
        <v>111</v>
      </c>
      <c r="O175" s="84">
        <v>97</v>
      </c>
      <c r="P175" s="84">
        <v>70</v>
      </c>
    </row>
    <row r="176" spans="1:17" x14ac:dyDescent="0.2">
      <c r="A176" s="54">
        <v>122</v>
      </c>
      <c r="B176" s="75" t="s">
        <v>68</v>
      </c>
      <c r="C176" s="84">
        <v>6159</v>
      </c>
      <c r="D176" s="84">
        <v>3055</v>
      </c>
      <c r="E176" s="84">
        <v>3924</v>
      </c>
      <c r="F176" s="84">
        <v>3961</v>
      </c>
      <c r="G176" s="84">
        <v>3777</v>
      </c>
      <c r="H176" s="84">
        <v>2578</v>
      </c>
      <c r="I176" s="84">
        <v>3341</v>
      </c>
      <c r="J176" s="84">
        <v>4068</v>
      </c>
      <c r="K176" s="84">
        <v>3372</v>
      </c>
      <c r="L176" s="84">
        <v>5139</v>
      </c>
      <c r="M176" s="84">
        <v>6508</v>
      </c>
      <c r="N176" s="84">
        <v>4728</v>
      </c>
      <c r="O176" s="84">
        <v>4135</v>
      </c>
      <c r="P176" s="84">
        <v>3649</v>
      </c>
    </row>
    <row r="177" spans="1:17" x14ac:dyDescent="0.2">
      <c r="A177" s="54">
        <v>131</v>
      </c>
      <c r="B177" s="42" t="s">
        <v>69</v>
      </c>
      <c r="C177" s="42">
        <v>45182</v>
      </c>
      <c r="D177" s="42">
        <v>20188</v>
      </c>
      <c r="E177" s="42">
        <v>28706</v>
      </c>
      <c r="F177" s="42">
        <v>27690</v>
      </c>
      <c r="G177" s="42">
        <v>26558</v>
      </c>
      <c r="H177" s="42">
        <v>19065</v>
      </c>
      <c r="I177" s="42">
        <v>26013</v>
      </c>
      <c r="J177" s="42">
        <v>25653</v>
      </c>
      <c r="K177" s="42">
        <v>23931</v>
      </c>
      <c r="L177" s="42">
        <v>38147</v>
      </c>
      <c r="M177" s="42">
        <v>45544</v>
      </c>
      <c r="N177" s="42">
        <v>34687</v>
      </c>
      <c r="O177" s="87">
        <v>30220</v>
      </c>
      <c r="P177" s="86">
        <v>26550</v>
      </c>
    </row>
    <row r="178" spans="1:17" x14ac:dyDescent="0.2">
      <c r="B178" s="75" t="s">
        <v>18</v>
      </c>
      <c r="C178" s="84">
        <f>SUM(C163:C177)</f>
        <v>5118001</v>
      </c>
      <c r="D178" s="84">
        <f t="shared" ref="D178:P178" si="105">SUM(D163:D177)</f>
        <v>2722152</v>
      </c>
      <c r="E178" s="84">
        <f t="shared" si="105"/>
        <v>3440484</v>
      </c>
      <c r="F178" s="84">
        <f t="shared" si="105"/>
        <v>3269149</v>
      </c>
      <c r="G178" s="84">
        <f t="shared" si="105"/>
        <v>3155376</v>
      </c>
      <c r="H178" s="84">
        <f t="shared" si="105"/>
        <v>2305737</v>
      </c>
      <c r="I178" s="84">
        <f t="shared" si="105"/>
        <v>2784667</v>
      </c>
      <c r="J178" s="84">
        <f t="shared" si="105"/>
        <v>3360621</v>
      </c>
      <c r="K178" s="84">
        <f t="shared" si="105"/>
        <v>2927317</v>
      </c>
      <c r="L178" s="84">
        <f t="shared" si="105"/>
        <v>4348789</v>
      </c>
      <c r="M178" s="84">
        <f t="shared" si="105"/>
        <v>5277512</v>
      </c>
      <c r="N178" s="84">
        <f t="shared" si="105"/>
        <v>4160381</v>
      </c>
      <c r="O178" s="84">
        <f t="shared" si="105"/>
        <v>3468090</v>
      </c>
      <c r="P178" s="84">
        <f t="shared" si="105"/>
        <v>3148715</v>
      </c>
      <c r="Q178" s="84">
        <f>SUM(E178:P178)</f>
        <v>41646838</v>
      </c>
    </row>
    <row r="179" spans="1:17" x14ac:dyDescent="0.2">
      <c r="B179" s="75"/>
    </row>
    <row r="180" spans="1:17" x14ac:dyDescent="0.2">
      <c r="A180" s="54">
        <v>528</v>
      </c>
      <c r="B180" s="75" t="s">
        <v>75</v>
      </c>
      <c r="C180" s="84">
        <v>909685</v>
      </c>
      <c r="D180" s="84">
        <v>742944</v>
      </c>
      <c r="E180" s="84">
        <v>751870</v>
      </c>
      <c r="F180" s="84">
        <v>637142</v>
      </c>
      <c r="G180" s="84">
        <v>564909</v>
      </c>
      <c r="H180" s="84">
        <v>509565</v>
      </c>
      <c r="I180" s="84">
        <v>550137</v>
      </c>
      <c r="J180" s="84">
        <v>614559</v>
      </c>
      <c r="K180" s="84">
        <v>681504</v>
      </c>
      <c r="L180" s="84">
        <v>795888</v>
      </c>
      <c r="M180" s="84">
        <v>841440</v>
      </c>
      <c r="N180" s="84">
        <v>915128</v>
      </c>
      <c r="O180" s="84">
        <v>888714</v>
      </c>
      <c r="P180" s="84">
        <v>751336</v>
      </c>
      <c r="Q180" s="84">
        <f>SUM(E180:P180)</f>
        <v>8502192</v>
      </c>
    </row>
    <row r="181" spans="1:17" x14ac:dyDescent="0.2">
      <c r="A181" s="46">
        <v>357</v>
      </c>
      <c r="B181" s="46" t="s">
        <v>174</v>
      </c>
      <c r="E181" s="84">
        <v>-184737</v>
      </c>
      <c r="Q181" s="84">
        <f>SUM(E181:P181)</f>
        <v>-184737</v>
      </c>
    </row>
    <row r="182" spans="1:17" x14ac:dyDescent="0.2">
      <c r="B182" s="54" t="s">
        <v>0</v>
      </c>
      <c r="C182" s="84">
        <f>C84+C90+C92+C94+C98+C100+C104+C106+C108+C113+C115+C117+C121+C123+C127+C129+C131+C135+C137+C139+C141+C143+C145+C147+C149+C151+C155+C159+C161+C178+C180</f>
        <v>649965140</v>
      </c>
      <c r="D182" s="84">
        <f t="shared" ref="D182" si="106">D84+D90+D92+D94+D98+D100+D104+D106+D108+D113+D115+D117+D121+D123+D127+D129+D131+D135+D137+D139+D141+D143+D145+D147+D149+D151+D155+D159+D161+D178+D180</f>
        <v>534929278</v>
      </c>
      <c r="E182" s="84">
        <f>E84+E90+E92+E94+E98+E100+E104+E106+E108+E113+E115+E117+E121+E123+E127+E129+E131+E135+E137+E139+E141+E143+E145+E147+E149+E151+E155+E159+E161+E178+E180+E181</f>
        <v>464732880</v>
      </c>
      <c r="F182" s="84">
        <f t="shared" ref="F182:P182" si="107">F84+F90+F92+F94+F98+F100+F104+F106+F108+F113+F115+F117+F121+F123+F127+F129+F131+F135+F137+F139+F141+F143+F145+F147+F149+F151+F155+F159+F161+F178+F180+F181</f>
        <v>448756582</v>
      </c>
      <c r="G182" s="84">
        <f t="shared" si="107"/>
        <v>440975498</v>
      </c>
      <c r="H182" s="84">
        <f t="shared" si="107"/>
        <v>440338429</v>
      </c>
      <c r="I182" s="84">
        <f t="shared" si="107"/>
        <v>488427142</v>
      </c>
      <c r="J182" s="84">
        <f t="shared" si="107"/>
        <v>529582781</v>
      </c>
      <c r="K182" s="84">
        <f t="shared" si="107"/>
        <v>427433933</v>
      </c>
      <c r="L182" s="84">
        <f t="shared" si="107"/>
        <v>431422751</v>
      </c>
      <c r="M182" s="84">
        <f t="shared" si="107"/>
        <v>465575442</v>
      </c>
      <c r="N182" s="84">
        <f t="shared" si="107"/>
        <v>540372222</v>
      </c>
      <c r="O182" s="84">
        <f t="shared" si="107"/>
        <v>517639342</v>
      </c>
      <c r="P182" s="84">
        <f t="shared" si="107"/>
        <v>443890642</v>
      </c>
      <c r="Q182" s="84">
        <f>SUM(E182:P182)</f>
        <v>5639147644</v>
      </c>
    </row>
    <row r="183" spans="1:17" x14ac:dyDescent="0.2">
      <c r="B183" s="75"/>
    </row>
    <row r="184" spans="1:17" x14ac:dyDescent="0.2">
      <c r="B184" s="90" t="s">
        <v>78</v>
      </c>
      <c r="C184" s="84">
        <f>C182-C72</f>
        <v>0</v>
      </c>
      <c r="D184" s="84">
        <f t="shared" ref="D184:N184" si="108">D182-D72</f>
        <v>0</v>
      </c>
      <c r="E184" s="84">
        <f t="shared" si="108"/>
        <v>0</v>
      </c>
      <c r="F184" s="84">
        <f t="shared" si="108"/>
        <v>0</v>
      </c>
      <c r="G184" s="84">
        <f t="shared" si="108"/>
        <v>0</v>
      </c>
      <c r="H184" s="84">
        <f t="shared" si="108"/>
        <v>0</v>
      </c>
      <c r="I184" s="84">
        <f t="shared" si="108"/>
        <v>0</v>
      </c>
      <c r="J184" s="84">
        <f t="shared" si="108"/>
        <v>0</v>
      </c>
      <c r="K184" s="84">
        <f t="shared" si="108"/>
        <v>0</v>
      </c>
      <c r="L184" s="84">
        <f t="shared" si="108"/>
        <v>0</v>
      </c>
      <c r="M184" s="84">
        <f t="shared" si="108"/>
        <v>0</v>
      </c>
      <c r="N184" s="84">
        <f t="shared" si="108"/>
        <v>0</v>
      </c>
      <c r="O184" s="84"/>
      <c r="P184" s="84"/>
    </row>
    <row r="185" spans="1:17" x14ac:dyDescent="0.2">
      <c r="B185" s="90"/>
      <c r="Q185" s="84">
        <v>5639147644</v>
      </c>
    </row>
    <row r="186" spans="1:17" x14ac:dyDescent="0.2">
      <c r="B186" s="90"/>
      <c r="Q186" s="84"/>
    </row>
    <row r="188" spans="1:17" x14ac:dyDescent="0.2">
      <c r="B188" s="54" t="s">
        <v>175</v>
      </c>
      <c r="E188" s="92">
        <v>2123133</v>
      </c>
      <c r="F188" s="92">
        <v>2034068</v>
      </c>
      <c r="G188" s="92">
        <v>1936488</v>
      </c>
      <c r="H188" s="92">
        <v>1426414</v>
      </c>
      <c r="I188" s="92">
        <v>1722929</v>
      </c>
      <c r="J188" s="92">
        <v>2067464</v>
      </c>
      <c r="K188" s="92">
        <v>1818054</v>
      </c>
      <c r="L188" s="92">
        <v>2667109</v>
      </c>
      <c r="M188" s="92">
        <v>3285985</v>
      </c>
      <c r="N188" s="92">
        <v>2587024</v>
      </c>
      <c r="O188" s="92">
        <v>2144422</v>
      </c>
      <c r="P188" s="92">
        <v>1945340</v>
      </c>
    </row>
    <row r="189" spans="1:17" x14ac:dyDescent="0.2">
      <c r="B189" s="54" t="s">
        <v>177</v>
      </c>
      <c r="E189" s="92">
        <v>1317351</v>
      </c>
      <c r="F189" s="92">
        <v>1235081</v>
      </c>
      <c r="G189" s="92">
        <v>1218888</v>
      </c>
      <c r="H189" s="92">
        <v>879323</v>
      </c>
      <c r="I189" s="92">
        <v>1061738</v>
      </c>
      <c r="J189" s="92">
        <v>1293157</v>
      </c>
      <c r="K189" s="92">
        <v>1109263</v>
      </c>
      <c r="L189" s="92">
        <v>1681680</v>
      </c>
      <c r="M189" s="92">
        <v>1991527</v>
      </c>
      <c r="N189" s="92">
        <v>1573357</v>
      </c>
      <c r="O189" s="92">
        <v>1323668</v>
      </c>
      <c r="P189" s="92">
        <v>1203375</v>
      </c>
    </row>
    <row r="190" spans="1:17" x14ac:dyDescent="0.2">
      <c r="B190" s="54" t="s">
        <v>0</v>
      </c>
      <c r="E190" s="92">
        <f>E188+E189</f>
        <v>3440484</v>
      </c>
      <c r="F190" s="92">
        <f t="shared" ref="F190:P190" si="109">F188+F189</f>
        <v>3269149</v>
      </c>
      <c r="G190" s="92">
        <f t="shared" si="109"/>
        <v>3155376</v>
      </c>
      <c r="H190" s="92">
        <f t="shared" si="109"/>
        <v>2305737</v>
      </c>
      <c r="I190" s="92">
        <f t="shared" si="109"/>
        <v>2784667</v>
      </c>
      <c r="J190" s="92">
        <f t="shared" si="109"/>
        <v>3360621</v>
      </c>
      <c r="K190" s="92">
        <f t="shared" si="109"/>
        <v>2927317</v>
      </c>
      <c r="L190" s="92">
        <f t="shared" si="109"/>
        <v>4348789</v>
      </c>
      <c r="M190" s="92">
        <f t="shared" si="109"/>
        <v>5277512</v>
      </c>
      <c r="N190" s="92">
        <f t="shared" si="109"/>
        <v>4160381</v>
      </c>
      <c r="O190" s="92">
        <f t="shared" si="109"/>
        <v>3468090</v>
      </c>
      <c r="P190" s="92">
        <f t="shared" si="109"/>
        <v>3148715</v>
      </c>
    </row>
    <row r="191" spans="1:17" x14ac:dyDescent="0.2">
      <c r="B191" s="54" t="s">
        <v>176</v>
      </c>
      <c r="E191" s="92">
        <f>E190-E178</f>
        <v>0</v>
      </c>
      <c r="F191" s="92">
        <f t="shared" ref="F191:P191" si="110">F190-F178</f>
        <v>0</v>
      </c>
      <c r="G191" s="92">
        <f t="shared" si="110"/>
        <v>0</v>
      </c>
      <c r="H191" s="92">
        <f t="shared" si="110"/>
        <v>0</v>
      </c>
      <c r="I191" s="92">
        <f t="shared" si="110"/>
        <v>0</v>
      </c>
      <c r="J191" s="92">
        <f t="shared" si="110"/>
        <v>0</v>
      </c>
      <c r="K191" s="92">
        <f t="shared" si="110"/>
        <v>0</v>
      </c>
      <c r="L191" s="92">
        <f t="shared" si="110"/>
        <v>0</v>
      </c>
      <c r="M191" s="92">
        <f t="shared" si="110"/>
        <v>0</v>
      </c>
      <c r="N191" s="92">
        <f t="shared" si="110"/>
        <v>0</v>
      </c>
      <c r="O191" s="92">
        <f t="shared" si="110"/>
        <v>0</v>
      </c>
      <c r="P191" s="92">
        <f t="shared" si="110"/>
        <v>0</v>
      </c>
    </row>
  </sheetData>
  <pageMargins left="0.7" right="0.7" top="0.75" bottom="0.75" header="0.3" footer="0.3"/>
  <pageSetup scale="42" orientation="portrait" r:id="rId1"/>
  <headerFooter>
    <oddFooter>&amp;L&amp;F
&amp;A</oddFooter>
  </headerFooter>
  <rowBreaks count="1" manualBreakCount="1">
    <brk id="7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1"/>
  <sheetViews>
    <sheetView zoomScale="90" zoomScaleNormal="90" workbookViewId="0">
      <pane xSplit="2" ySplit="8" topLeftCell="H156" activePane="bottomRight" state="frozen"/>
      <selection activeCell="D1" sqref="D1"/>
      <selection pane="topRight" activeCell="D1" sqref="D1"/>
      <selection pane="bottomLeft" activeCell="D1" sqref="D1"/>
      <selection pane="bottomRight" activeCell="A186" sqref="A186"/>
    </sheetView>
  </sheetViews>
  <sheetFormatPr defaultRowHeight="14.25" x14ac:dyDescent="0.2"/>
  <cols>
    <col min="1" max="1" width="7.42578125" style="54" customWidth="1"/>
    <col min="2" max="2" width="21.7109375" style="54" customWidth="1"/>
    <col min="3" max="3" width="1.140625" style="54" customWidth="1"/>
    <col min="4" max="4" width="1.28515625" style="54" customWidth="1"/>
    <col min="5" max="5" width="12.7109375" style="54" bestFit="1" customWidth="1"/>
    <col min="6" max="6" width="13.5703125" style="54" bestFit="1" customWidth="1"/>
    <col min="7" max="7" width="13.140625" style="54" bestFit="1" customWidth="1"/>
    <col min="8" max="8" width="13.42578125" style="54" bestFit="1" customWidth="1"/>
    <col min="9" max="9" width="12.7109375" style="54" bestFit="1" customWidth="1"/>
    <col min="10" max="10" width="12.42578125" style="54" bestFit="1" customWidth="1"/>
    <col min="11" max="11" width="13.140625" style="54" bestFit="1" customWidth="1"/>
    <col min="12" max="12" width="12.42578125" style="54" bestFit="1" customWidth="1"/>
    <col min="13" max="13" width="12.85546875" style="54" bestFit="1" customWidth="1"/>
    <col min="14" max="14" width="13.85546875" style="54" bestFit="1" customWidth="1"/>
    <col min="15" max="16" width="13.85546875" style="54" customWidth="1"/>
    <col min="17" max="17" width="14.28515625" style="54" bestFit="1" customWidth="1"/>
    <col min="18" max="16384" width="9.140625" style="54"/>
  </cols>
  <sheetData>
    <row r="1" spans="2:17" x14ac:dyDescent="0.2">
      <c r="B1" s="54" t="s">
        <v>70</v>
      </c>
      <c r="F1" s="94"/>
    </row>
    <row r="2" spans="2:17" x14ac:dyDescent="0.2">
      <c r="B2" s="54" t="s">
        <v>71</v>
      </c>
    </row>
    <row r="3" spans="2:17" x14ac:dyDescent="0.2">
      <c r="B3" s="54" t="str">
        <f>'B&amp;A kWh'!B3</f>
        <v>TEST YEAR ENDED FEBRUARY 28, 2017</v>
      </c>
    </row>
    <row r="4" spans="2:17" x14ac:dyDescent="0.2">
      <c r="B4" s="75"/>
    </row>
    <row r="5" spans="2:17" x14ac:dyDescent="0.2">
      <c r="B5" s="75" t="s">
        <v>173</v>
      </c>
    </row>
    <row r="6" spans="2:17" x14ac:dyDescent="0.2">
      <c r="B6" s="75"/>
      <c r="O6" s="54" t="s">
        <v>179</v>
      </c>
    </row>
    <row r="7" spans="2:17" ht="15" x14ac:dyDescent="0.25">
      <c r="B7" s="74" t="s">
        <v>80</v>
      </c>
      <c r="E7" s="54">
        <v>2016</v>
      </c>
      <c r="O7" s="54">
        <v>2017</v>
      </c>
    </row>
    <row r="8" spans="2:17" x14ac:dyDescent="0.2">
      <c r="B8" s="75" t="s">
        <v>22</v>
      </c>
      <c r="C8" s="76" t="s">
        <v>106</v>
      </c>
      <c r="D8" s="76" t="s">
        <v>107</v>
      </c>
      <c r="E8" s="76" t="s">
        <v>108</v>
      </c>
      <c r="F8" s="76" t="s">
        <v>109</v>
      </c>
      <c r="G8" s="76" t="s">
        <v>110</v>
      </c>
      <c r="H8" s="76" t="s">
        <v>111</v>
      </c>
      <c r="I8" s="76" t="s">
        <v>112</v>
      </c>
      <c r="J8" s="76" t="s">
        <v>113</v>
      </c>
      <c r="K8" s="76" t="s">
        <v>114</v>
      </c>
      <c r="L8" s="76" t="s">
        <v>115</v>
      </c>
      <c r="M8" s="76" t="s">
        <v>116</v>
      </c>
      <c r="N8" s="76" t="s">
        <v>117</v>
      </c>
      <c r="O8" s="76" t="s">
        <v>106</v>
      </c>
      <c r="P8" s="76" t="s">
        <v>107</v>
      </c>
      <c r="Q8" s="54" t="s">
        <v>171</v>
      </c>
    </row>
    <row r="10" spans="2:17" ht="15" x14ac:dyDescent="0.25">
      <c r="B10" s="41" t="s">
        <v>21</v>
      </c>
      <c r="C10" s="84">
        <f t="shared" ref="C10:N10" si="0">+C84</f>
        <v>0</v>
      </c>
      <c r="D10" s="84">
        <f t="shared" si="0"/>
        <v>0</v>
      </c>
      <c r="E10" s="84">
        <f t="shared" si="0"/>
        <v>0</v>
      </c>
      <c r="F10" s="84">
        <f t="shared" si="0"/>
        <v>0</v>
      </c>
      <c r="G10" s="84">
        <f t="shared" si="0"/>
        <v>0</v>
      </c>
      <c r="H10" s="84">
        <f t="shared" si="0"/>
        <v>0</v>
      </c>
      <c r="I10" s="84">
        <f t="shared" si="0"/>
        <v>0</v>
      </c>
      <c r="J10" s="84">
        <f t="shared" si="0"/>
        <v>0</v>
      </c>
      <c r="K10" s="84">
        <f t="shared" si="0"/>
        <v>0</v>
      </c>
      <c r="L10" s="84">
        <f t="shared" si="0"/>
        <v>0</v>
      </c>
      <c r="M10" s="84">
        <f t="shared" si="0"/>
        <v>0</v>
      </c>
      <c r="N10" s="84">
        <f t="shared" si="0"/>
        <v>0</v>
      </c>
      <c r="O10" s="84">
        <f t="shared" ref="O10:P10" si="1">+O84</f>
        <v>0</v>
      </c>
      <c r="P10" s="84">
        <f t="shared" si="1"/>
        <v>0</v>
      </c>
      <c r="Q10" s="84">
        <f>SUM(E10:P10)</f>
        <v>0</v>
      </c>
    </row>
    <row r="11" spans="2:17" ht="15" x14ac:dyDescent="0.25">
      <c r="B11" s="41"/>
    </row>
    <row r="12" spans="2:17" ht="15" x14ac:dyDescent="0.25">
      <c r="B12" s="41" t="s">
        <v>20</v>
      </c>
      <c r="C12" s="84">
        <f t="shared" ref="C12:N12" si="2">+C90</f>
        <v>0</v>
      </c>
      <c r="D12" s="84">
        <f t="shared" si="2"/>
        <v>0</v>
      </c>
      <c r="E12" s="84">
        <f t="shared" si="2"/>
        <v>0</v>
      </c>
      <c r="F12" s="84">
        <f t="shared" si="2"/>
        <v>0</v>
      </c>
      <c r="G12" s="84">
        <f t="shared" si="2"/>
        <v>0</v>
      </c>
      <c r="H12" s="84">
        <f t="shared" si="2"/>
        <v>0</v>
      </c>
      <c r="I12" s="84">
        <f t="shared" si="2"/>
        <v>0</v>
      </c>
      <c r="J12" s="84">
        <f t="shared" si="2"/>
        <v>0</v>
      </c>
      <c r="K12" s="84">
        <f t="shared" si="2"/>
        <v>0</v>
      </c>
      <c r="L12" s="84">
        <f t="shared" si="2"/>
        <v>0</v>
      </c>
      <c r="M12" s="84">
        <f t="shared" si="2"/>
        <v>0</v>
      </c>
      <c r="N12" s="84">
        <f t="shared" si="2"/>
        <v>0</v>
      </c>
      <c r="O12" s="84">
        <f t="shared" ref="O12:P12" si="3">+O90</f>
        <v>0</v>
      </c>
      <c r="P12" s="84">
        <f t="shared" si="3"/>
        <v>0</v>
      </c>
      <c r="Q12" s="84">
        <f t="shared" ref="Q12" si="4">SUM(E12:P12)</f>
        <v>0</v>
      </c>
    </row>
    <row r="13" spans="2:17" ht="15" x14ac:dyDescent="0.25">
      <c r="B13" s="41"/>
    </row>
    <row r="14" spans="2:17" ht="15" x14ac:dyDescent="0.25">
      <c r="B14" s="41" t="s">
        <v>19</v>
      </c>
      <c r="C14" s="84">
        <f t="shared" ref="C14:N14" si="5">+C92</f>
        <v>0</v>
      </c>
      <c r="D14" s="84">
        <f t="shared" si="5"/>
        <v>0</v>
      </c>
      <c r="E14" s="84">
        <f t="shared" si="5"/>
        <v>0</v>
      </c>
      <c r="F14" s="84">
        <f t="shared" si="5"/>
        <v>0</v>
      </c>
      <c r="G14" s="84">
        <f t="shared" si="5"/>
        <v>0</v>
      </c>
      <c r="H14" s="84">
        <f t="shared" si="5"/>
        <v>0</v>
      </c>
      <c r="I14" s="84">
        <f t="shared" si="5"/>
        <v>0</v>
      </c>
      <c r="J14" s="84">
        <f t="shared" si="5"/>
        <v>0</v>
      </c>
      <c r="K14" s="84">
        <f t="shared" si="5"/>
        <v>0</v>
      </c>
      <c r="L14" s="84">
        <f t="shared" si="5"/>
        <v>0</v>
      </c>
      <c r="M14" s="84">
        <f t="shared" si="5"/>
        <v>0</v>
      </c>
      <c r="N14" s="84">
        <f t="shared" si="5"/>
        <v>0</v>
      </c>
      <c r="O14" s="84">
        <f t="shared" ref="O14:P14" si="6">+O92</f>
        <v>0</v>
      </c>
      <c r="P14" s="84">
        <f t="shared" si="6"/>
        <v>0</v>
      </c>
      <c r="Q14" s="84">
        <f t="shared" ref="Q14" si="7">SUM(E14:P14)</f>
        <v>0</v>
      </c>
    </row>
    <row r="15" spans="2:17" ht="15" x14ac:dyDescent="0.25">
      <c r="B15" s="41"/>
    </row>
    <row r="16" spans="2:17" ht="15" x14ac:dyDescent="0.25">
      <c r="B16" s="57" t="s">
        <v>175</v>
      </c>
      <c r="E16" s="84">
        <f>E188</f>
        <v>0</v>
      </c>
      <c r="F16" s="84">
        <f t="shared" ref="F16:P16" si="8">F188</f>
        <v>0</v>
      </c>
      <c r="G16" s="84">
        <f t="shared" si="8"/>
        <v>0</v>
      </c>
      <c r="H16" s="84">
        <f t="shared" si="8"/>
        <v>0</v>
      </c>
      <c r="I16" s="84">
        <f t="shared" si="8"/>
        <v>0</v>
      </c>
      <c r="J16" s="84">
        <f t="shared" si="8"/>
        <v>0</v>
      </c>
      <c r="K16" s="84">
        <f t="shared" si="8"/>
        <v>0</v>
      </c>
      <c r="L16" s="84">
        <f t="shared" si="8"/>
        <v>0</v>
      </c>
      <c r="M16" s="84">
        <f t="shared" si="8"/>
        <v>0</v>
      </c>
      <c r="N16" s="84">
        <f t="shared" si="8"/>
        <v>0</v>
      </c>
      <c r="O16" s="84">
        <f t="shared" si="8"/>
        <v>0</v>
      </c>
      <c r="P16" s="84">
        <f t="shared" si="8"/>
        <v>0</v>
      </c>
      <c r="Q16" s="84">
        <f t="shared" ref="Q16:Q18" si="9">SUM(E16:P16)</f>
        <v>0</v>
      </c>
    </row>
    <row r="17" spans="2:17" ht="15" x14ac:dyDescent="0.25">
      <c r="B17" s="57" t="s">
        <v>177</v>
      </c>
      <c r="E17" s="84">
        <f t="shared" ref="E17:P17" si="10">E189</f>
        <v>0</v>
      </c>
      <c r="F17" s="84">
        <f t="shared" si="10"/>
        <v>0</v>
      </c>
      <c r="G17" s="84">
        <f t="shared" si="10"/>
        <v>0</v>
      </c>
      <c r="H17" s="84">
        <f t="shared" si="10"/>
        <v>0</v>
      </c>
      <c r="I17" s="84">
        <f t="shared" si="10"/>
        <v>0</v>
      </c>
      <c r="J17" s="84">
        <f t="shared" si="10"/>
        <v>0</v>
      </c>
      <c r="K17" s="84">
        <f t="shared" si="10"/>
        <v>0</v>
      </c>
      <c r="L17" s="84">
        <f t="shared" si="10"/>
        <v>0</v>
      </c>
      <c r="M17" s="84">
        <f t="shared" si="10"/>
        <v>0</v>
      </c>
      <c r="N17" s="84">
        <f t="shared" si="10"/>
        <v>0</v>
      </c>
      <c r="O17" s="84">
        <f t="shared" si="10"/>
        <v>0</v>
      </c>
      <c r="P17" s="84">
        <f t="shared" si="10"/>
        <v>0</v>
      </c>
      <c r="Q17" s="84">
        <f t="shared" si="9"/>
        <v>0</v>
      </c>
    </row>
    <row r="18" spans="2:17" ht="15" x14ac:dyDescent="0.25">
      <c r="B18" s="41" t="s">
        <v>18</v>
      </c>
      <c r="C18" s="84">
        <f t="shared" ref="C18:N18" si="11">+C178</f>
        <v>0</v>
      </c>
      <c r="D18" s="84">
        <f t="shared" si="11"/>
        <v>0</v>
      </c>
      <c r="E18" s="84">
        <f t="shared" si="11"/>
        <v>0</v>
      </c>
      <c r="F18" s="84">
        <f t="shared" si="11"/>
        <v>0</v>
      </c>
      <c r="G18" s="84">
        <f t="shared" si="11"/>
        <v>0</v>
      </c>
      <c r="H18" s="84">
        <f t="shared" si="11"/>
        <v>0</v>
      </c>
      <c r="I18" s="84">
        <f t="shared" si="11"/>
        <v>0</v>
      </c>
      <c r="J18" s="84">
        <f t="shared" si="11"/>
        <v>0</v>
      </c>
      <c r="K18" s="84">
        <f t="shared" si="11"/>
        <v>0</v>
      </c>
      <c r="L18" s="84">
        <f t="shared" si="11"/>
        <v>0</v>
      </c>
      <c r="M18" s="84">
        <f t="shared" si="11"/>
        <v>0</v>
      </c>
      <c r="N18" s="84">
        <f t="shared" si="11"/>
        <v>0</v>
      </c>
      <c r="O18" s="84">
        <f t="shared" ref="O18:P18" si="12">+O178</f>
        <v>0</v>
      </c>
      <c r="P18" s="84">
        <f t="shared" si="12"/>
        <v>0</v>
      </c>
      <c r="Q18" s="84">
        <f t="shared" si="9"/>
        <v>0</v>
      </c>
    </row>
    <row r="19" spans="2:17" ht="15" x14ac:dyDescent="0.25">
      <c r="B19" s="41"/>
    </row>
    <row r="20" spans="2:17" ht="15" x14ac:dyDescent="0.25">
      <c r="B20" s="41" t="s">
        <v>17</v>
      </c>
      <c r="C20" s="84">
        <f t="shared" ref="C20:N20" si="13">+C98</f>
        <v>0</v>
      </c>
      <c r="D20" s="84">
        <f t="shared" si="13"/>
        <v>0</v>
      </c>
      <c r="E20" s="84">
        <f t="shared" si="13"/>
        <v>0</v>
      </c>
      <c r="F20" s="84">
        <f t="shared" si="13"/>
        <v>0</v>
      </c>
      <c r="G20" s="84">
        <f t="shared" si="13"/>
        <v>0</v>
      </c>
      <c r="H20" s="84">
        <f t="shared" si="13"/>
        <v>0</v>
      </c>
      <c r="I20" s="84">
        <f t="shared" si="13"/>
        <v>0</v>
      </c>
      <c r="J20" s="84">
        <f t="shared" si="13"/>
        <v>0</v>
      </c>
      <c r="K20" s="84">
        <f t="shared" si="13"/>
        <v>0</v>
      </c>
      <c r="L20" s="84">
        <f t="shared" si="13"/>
        <v>0</v>
      </c>
      <c r="M20" s="84">
        <f t="shared" si="13"/>
        <v>0</v>
      </c>
      <c r="N20" s="84">
        <f t="shared" si="13"/>
        <v>0</v>
      </c>
      <c r="O20" s="84">
        <f t="shared" ref="O20:P20" si="14">+O98</f>
        <v>0</v>
      </c>
      <c r="P20" s="84">
        <f t="shared" si="14"/>
        <v>0</v>
      </c>
      <c r="Q20" s="84">
        <f t="shared" ref="Q20" si="15">SUM(E20:P20)</f>
        <v>0</v>
      </c>
    </row>
    <row r="21" spans="2:17" ht="15" x14ac:dyDescent="0.25">
      <c r="B21" s="41"/>
    </row>
    <row r="22" spans="2:17" ht="15" x14ac:dyDescent="0.25">
      <c r="B22" s="41" t="s">
        <v>16</v>
      </c>
      <c r="C22" s="84">
        <f t="shared" ref="C22:N22" si="16">+C100</f>
        <v>0</v>
      </c>
      <c r="D22" s="84">
        <f t="shared" si="16"/>
        <v>0</v>
      </c>
      <c r="E22" s="84">
        <f t="shared" si="16"/>
        <v>0</v>
      </c>
      <c r="F22" s="84">
        <f t="shared" si="16"/>
        <v>0</v>
      </c>
      <c r="G22" s="84">
        <f t="shared" si="16"/>
        <v>0</v>
      </c>
      <c r="H22" s="84">
        <f t="shared" si="16"/>
        <v>0</v>
      </c>
      <c r="I22" s="84">
        <f t="shared" si="16"/>
        <v>0</v>
      </c>
      <c r="J22" s="84">
        <f t="shared" si="16"/>
        <v>0</v>
      </c>
      <c r="K22" s="84">
        <f t="shared" si="16"/>
        <v>0</v>
      </c>
      <c r="L22" s="84">
        <f t="shared" si="16"/>
        <v>0</v>
      </c>
      <c r="M22" s="84">
        <f t="shared" si="16"/>
        <v>0</v>
      </c>
      <c r="N22" s="84">
        <f t="shared" si="16"/>
        <v>0</v>
      </c>
      <c r="O22" s="84">
        <f t="shared" ref="O22:P22" si="17">+O100</f>
        <v>0</v>
      </c>
      <c r="P22" s="84">
        <f t="shared" si="17"/>
        <v>0</v>
      </c>
      <c r="Q22" s="84">
        <f t="shared" ref="Q22" si="18">SUM(E22:P22)</f>
        <v>0</v>
      </c>
    </row>
    <row r="23" spans="2:17" ht="15" x14ac:dyDescent="0.25">
      <c r="B23" s="41"/>
    </row>
    <row r="24" spans="2:17" ht="15" x14ac:dyDescent="0.25">
      <c r="B24" s="41" t="s">
        <v>15</v>
      </c>
      <c r="C24" s="84">
        <f t="shared" ref="C24:N24" si="19">+C106</f>
        <v>0</v>
      </c>
      <c r="D24" s="84">
        <f t="shared" si="19"/>
        <v>0</v>
      </c>
      <c r="E24" s="84">
        <f t="shared" si="19"/>
        <v>0</v>
      </c>
      <c r="F24" s="84">
        <f t="shared" si="19"/>
        <v>0</v>
      </c>
      <c r="G24" s="84">
        <f t="shared" si="19"/>
        <v>0</v>
      </c>
      <c r="H24" s="84">
        <f t="shared" si="19"/>
        <v>0</v>
      </c>
      <c r="I24" s="84">
        <f t="shared" si="19"/>
        <v>0</v>
      </c>
      <c r="J24" s="84">
        <f t="shared" si="19"/>
        <v>0</v>
      </c>
      <c r="K24" s="84">
        <f t="shared" si="19"/>
        <v>0</v>
      </c>
      <c r="L24" s="84">
        <f t="shared" si="19"/>
        <v>0</v>
      </c>
      <c r="M24" s="84">
        <f t="shared" si="19"/>
        <v>0</v>
      </c>
      <c r="N24" s="84">
        <f t="shared" si="19"/>
        <v>0</v>
      </c>
      <c r="O24" s="84">
        <f t="shared" ref="O24:P24" si="20">+O106</f>
        <v>0</v>
      </c>
      <c r="P24" s="84">
        <f t="shared" si="20"/>
        <v>0</v>
      </c>
      <c r="Q24" s="84">
        <f t="shared" ref="Q24" si="21">SUM(E24:P24)</f>
        <v>0</v>
      </c>
    </row>
    <row r="25" spans="2:17" ht="15" x14ac:dyDescent="0.25">
      <c r="B25" s="41"/>
    </row>
    <row r="26" spans="2:17" ht="15" x14ac:dyDescent="0.25">
      <c r="B26" s="41" t="s">
        <v>14</v>
      </c>
      <c r="C26" s="84">
        <f t="shared" ref="C26:N26" si="22">+C104</f>
        <v>0</v>
      </c>
      <c r="D26" s="84">
        <f t="shared" si="22"/>
        <v>0</v>
      </c>
      <c r="E26" s="84">
        <f t="shared" si="22"/>
        <v>0</v>
      </c>
      <c r="F26" s="84">
        <f t="shared" si="22"/>
        <v>0</v>
      </c>
      <c r="G26" s="84">
        <f t="shared" si="22"/>
        <v>0</v>
      </c>
      <c r="H26" s="84">
        <f t="shared" si="22"/>
        <v>0</v>
      </c>
      <c r="I26" s="84">
        <f t="shared" si="22"/>
        <v>0</v>
      </c>
      <c r="J26" s="84">
        <f t="shared" si="22"/>
        <v>0</v>
      </c>
      <c r="K26" s="84">
        <f t="shared" si="22"/>
        <v>0</v>
      </c>
      <c r="L26" s="84">
        <f t="shared" si="22"/>
        <v>0</v>
      </c>
      <c r="M26" s="84">
        <f t="shared" si="22"/>
        <v>0</v>
      </c>
      <c r="N26" s="84">
        <f t="shared" si="22"/>
        <v>0</v>
      </c>
      <c r="O26" s="84">
        <f t="shared" ref="O26:P26" si="23">+O104</f>
        <v>0</v>
      </c>
      <c r="P26" s="84">
        <f t="shared" si="23"/>
        <v>0</v>
      </c>
      <c r="Q26" s="84">
        <f t="shared" ref="Q26" si="24">SUM(E26:P26)</f>
        <v>0</v>
      </c>
    </row>
    <row r="27" spans="2:17" ht="15" x14ac:dyDescent="0.25">
      <c r="B27" s="41"/>
    </row>
    <row r="28" spans="2:17" ht="15" x14ac:dyDescent="0.25">
      <c r="B28" s="41" t="s">
        <v>13</v>
      </c>
      <c r="C28" s="84">
        <f t="shared" ref="C28:N28" si="25">+C108</f>
        <v>0</v>
      </c>
      <c r="D28" s="84">
        <f t="shared" si="25"/>
        <v>0</v>
      </c>
      <c r="E28" s="84">
        <f t="shared" si="25"/>
        <v>0</v>
      </c>
      <c r="F28" s="84">
        <f t="shared" si="25"/>
        <v>0</v>
      </c>
      <c r="G28" s="84">
        <f t="shared" si="25"/>
        <v>0</v>
      </c>
      <c r="H28" s="84">
        <f t="shared" si="25"/>
        <v>0</v>
      </c>
      <c r="I28" s="84">
        <f t="shared" si="25"/>
        <v>0</v>
      </c>
      <c r="J28" s="84">
        <f t="shared" si="25"/>
        <v>0</v>
      </c>
      <c r="K28" s="84">
        <f t="shared" si="25"/>
        <v>0</v>
      </c>
      <c r="L28" s="84">
        <f t="shared" si="25"/>
        <v>0</v>
      </c>
      <c r="M28" s="84">
        <f t="shared" si="25"/>
        <v>0</v>
      </c>
      <c r="N28" s="84">
        <f t="shared" si="25"/>
        <v>0</v>
      </c>
      <c r="O28" s="84">
        <f t="shared" ref="O28:P28" si="26">+O108</f>
        <v>0</v>
      </c>
      <c r="P28" s="84">
        <f t="shared" si="26"/>
        <v>0</v>
      </c>
      <c r="Q28" s="84">
        <f t="shared" ref="Q28" si="27">SUM(E28:P28)</f>
        <v>0</v>
      </c>
    </row>
    <row r="29" spans="2:17" ht="15" x14ac:dyDescent="0.25">
      <c r="B29" s="41"/>
    </row>
    <row r="30" spans="2:17" ht="15" x14ac:dyDescent="0.25">
      <c r="B30" s="41" t="s">
        <v>12</v>
      </c>
      <c r="C30" s="84">
        <f t="shared" ref="C30:N30" si="28">+C113</f>
        <v>210632.4</v>
      </c>
      <c r="D30" s="84">
        <f t="shared" si="28"/>
        <v>157539.4</v>
      </c>
      <c r="E30" s="84">
        <f t="shared" si="28"/>
        <v>149896.1</v>
      </c>
      <c r="F30" s="84">
        <f t="shared" si="28"/>
        <v>165869.20000000001</v>
      </c>
      <c r="G30" s="84">
        <f t="shared" si="28"/>
        <v>173707</v>
      </c>
      <c r="H30" s="84">
        <f t="shared" si="28"/>
        <v>154912</v>
      </c>
      <c r="I30" s="84">
        <f t="shared" si="28"/>
        <v>152482.4</v>
      </c>
      <c r="J30" s="84">
        <f t="shared" si="28"/>
        <v>158340.20000000001</v>
      </c>
      <c r="K30" s="84">
        <f t="shared" si="28"/>
        <v>120623.6</v>
      </c>
      <c r="L30" s="84">
        <f t="shared" si="28"/>
        <v>146057.1</v>
      </c>
      <c r="M30" s="84">
        <f t="shared" si="28"/>
        <v>183569.2</v>
      </c>
      <c r="N30" s="84">
        <f t="shared" si="28"/>
        <v>162385.4</v>
      </c>
      <c r="O30" s="84">
        <f t="shared" ref="O30:P30" si="29">+O113</f>
        <v>147443.20000000001</v>
      </c>
      <c r="P30" s="84">
        <f t="shared" si="29"/>
        <v>140759.20000000001</v>
      </c>
      <c r="Q30" s="84">
        <f t="shared" ref="Q30" si="30">SUM(E30:P30)</f>
        <v>1856044.6</v>
      </c>
    </row>
    <row r="31" spans="2:17" ht="15" x14ac:dyDescent="0.25">
      <c r="B31" s="41"/>
    </row>
    <row r="32" spans="2:17" ht="15" x14ac:dyDescent="0.25">
      <c r="B32" s="41" t="s">
        <v>11</v>
      </c>
      <c r="C32" s="84">
        <f t="shared" ref="C32:N32" si="31">+C115</f>
        <v>0</v>
      </c>
      <c r="D32" s="84">
        <f t="shared" si="31"/>
        <v>0</v>
      </c>
      <c r="E32" s="84">
        <f t="shared" si="31"/>
        <v>0</v>
      </c>
      <c r="F32" s="84">
        <f t="shared" si="31"/>
        <v>0</v>
      </c>
      <c r="G32" s="84">
        <f t="shared" si="31"/>
        <v>0</v>
      </c>
      <c r="H32" s="84">
        <f t="shared" si="31"/>
        <v>0</v>
      </c>
      <c r="I32" s="84">
        <f t="shared" si="31"/>
        <v>0</v>
      </c>
      <c r="J32" s="84">
        <f t="shared" si="31"/>
        <v>0</v>
      </c>
      <c r="K32" s="84">
        <f t="shared" si="31"/>
        <v>0</v>
      </c>
      <c r="L32" s="84">
        <f t="shared" si="31"/>
        <v>0</v>
      </c>
      <c r="M32" s="84">
        <f t="shared" si="31"/>
        <v>0</v>
      </c>
      <c r="N32" s="84">
        <f t="shared" si="31"/>
        <v>0</v>
      </c>
      <c r="O32" s="84">
        <f t="shared" ref="O32:P32" si="32">+O115</f>
        <v>0</v>
      </c>
      <c r="P32" s="84">
        <f t="shared" si="32"/>
        <v>0</v>
      </c>
      <c r="Q32" s="84">
        <f t="shared" ref="Q32" si="33">SUM(E32:P32)</f>
        <v>0</v>
      </c>
    </row>
    <row r="33" spans="2:17" ht="15" x14ac:dyDescent="0.25">
      <c r="B33" s="41"/>
    </row>
    <row r="34" spans="2:17" ht="15" x14ac:dyDescent="0.25">
      <c r="B34" s="41" t="s">
        <v>10</v>
      </c>
      <c r="C34" s="84">
        <f t="shared" ref="C34:N34" si="34">+C117</f>
        <v>0</v>
      </c>
      <c r="D34" s="84">
        <f t="shared" si="34"/>
        <v>0</v>
      </c>
      <c r="E34" s="84">
        <f t="shared" si="34"/>
        <v>0</v>
      </c>
      <c r="F34" s="84">
        <f t="shared" si="34"/>
        <v>0</v>
      </c>
      <c r="G34" s="84">
        <f t="shared" si="34"/>
        <v>0</v>
      </c>
      <c r="H34" s="84">
        <f t="shared" si="34"/>
        <v>0</v>
      </c>
      <c r="I34" s="84">
        <f t="shared" si="34"/>
        <v>0</v>
      </c>
      <c r="J34" s="84">
        <f t="shared" si="34"/>
        <v>0</v>
      </c>
      <c r="K34" s="84">
        <f t="shared" si="34"/>
        <v>0</v>
      </c>
      <c r="L34" s="84">
        <f t="shared" si="34"/>
        <v>0</v>
      </c>
      <c r="M34" s="84">
        <f t="shared" si="34"/>
        <v>0</v>
      </c>
      <c r="N34" s="84">
        <f t="shared" si="34"/>
        <v>0</v>
      </c>
      <c r="O34" s="84">
        <f t="shared" ref="O34:P34" si="35">+O117</f>
        <v>0</v>
      </c>
      <c r="P34" s="84">
        <f t="shared" si="35"/>
        <v>0</v>
      </c>
      <c r="Q34" s="84">
        <f t="shared" ref="Q34" si="36">SUM(E34:P34)</f>
        <v>0</v>
      </c>
    </row>
    <row r="35" spans="2:17" ht="15" x14ac:dyDescent="0.25">
      <c r="B35" s="41"/>
    </row>
    <row r="36" spans="2:17" ht="15" x14ac:dyDescent="0.25">
      <c r="B36" s="41" t="s">
        <v>9</v>
      </c>
      <c r="C36" s="84">
        <f t="shared" ref="C36:N36" si="37">+C121</f>
        <v>3240.3</v>
      </c>
      <c r="D36" s="84">
        <f t="shared" si="37"/>
        <v>3073</v>
      </c>
      <c r="E36" s="84">
        <f t="shared" si="37"/>
        <v>2295.8000000000002</v>
      </c>
      <c r="F36" s="84">
        <f t="shared" si="37"/>
        <v>3097.6</v>
      </c>
      <c r="G36" s="84">
        <f t="shared" si="37"/>
        <v>2238.6</v>
      </c>
      <c r="H36" s="84">
        <f t="shared" si="37"/>
        <v>2045.9</v>
      </c>
      <c r="I36" s="84">
        <f t="shared" si="37"/>
        <v>2179.6999999999998</v>
      </c>
      <c r="J36" s="84">
        <f t="shared" si="37"/>
        <v>2262.6</v>
      </c>
      <c r="K36" s="84">
        <f t="shared" si="37"/>
        <v>1539</v>
      </c>
      <c r="L36" s="84">
        <f t="shared" si="37"/>
        <v>1878.7</v>
      </c>
      <c r="M36" s="84">
        <f t="shared" si="37"/>
        <v>2848.3</v>
      </c>
      <c r="N36" s="84">
        <f t="shared" si="37"/>
        <v>1889.9</v>
      </c>
      <c r="O36" s="84">
        <f t="shared" ref="O36:P36" si="38">+O121</f>
        <v>2214.1</v>
      </c>
      <c r="P36" s="84">
        <f t="shared" si="38"/>
        <v>1767.3</v>
      </c>
      <c r="Q36" s="84">
        <f t="shared" ref="Q36" si="39">SUM(E36:P36)</f>
        <v>26257.499999999996</v>
      </c>
    </row>
    <row r="37" spans="2:17" ht="15" x14ac:dyDescent="0.25">
      <c r="B37" s="41"/>
    </row>
    <row r="38" spans="2:17" ht="15" x14ac:dyDescent="0.25">
      <c r="B38" s="41" t="s">
        <v>8</v>
      </c>
      <c r="C38" s="84">
        <f t="shared" ref="C38:N38" si="40">+C123</f>
        <v>276</v>
      </c>
      <c r="D38" s="84">
        <f t="shared" si="40"/>
        <v>101</v>
      </c>
      <c r="E38" s="84">
        <f t="shared" si="40"/>
        <v>132.19999999999999</v>
      </c>
      <c r="F38" s="84">
        <f t="shared" si="40"/>
        <v>438.1</v>
      </c>
      <c r="G38" s="84">
        <f t="shared" si="40"/>
        <v>244.9</v>
      </c>
      <c r="H38" s="84">
        <f t="shared" si="40"/>
        <v>253.6</v>
      </c>
      <c r="I38" s="84">
        <f t="shared" si="40"/>
        <v>183</v>
      </c>
      <c r="J38" s="84">
        <f t="shared" si="40"/>
        <v>154.4</v>
      </c>
      <c r="K38" s="84">
        <f t="shared" si="40"/>
        <v>172.6</v>
      </c>
      <c r="L38" s="84">
        <f t="shared" si="40"/>
        <v>154</v>
      </c>
      <c r="M38" s="84">
        <f t="shared" si="40"/>
        <v>336.9</v>
      </c>
      <c r="N38" s="84">
        <f t="shared" si="40"/>
        <v>294.8</v>
      </c>
      <c r="O38" s="84">
        <f t="shared" ref="O38:P38" si="41">+O123</f>
        <v>463.5</v>
      </c>
      <c r="P38" s="84">
        <f t="shared" si="41"/>
        <v>376.4</v>
      </c>
      <c r="Q38" s="84">
        <f t="shared" ref="Q38" si="42">SUM(E38:P38)</f>
        <v>3204.4</v>
      </c>
    </row>
    <row r="39" spans="2:17" ht="15" x14ac:dyDescent="0.25">
      <c r="B39" s="41"/>
    </row>
    <row r="40" spans="2:17" ht="15" x14ac:dyDescent="0.25">
      <c r="B40" s="41" t="s">
        <v>7</v>
      </c>
      <c r="C40" s="84">
        <f t="shared" ref="C40:N40" si="43">+C127</f>
        <v>120469.7</v>
      </c>
      <c r="D40" s="84">
        <f t="shared" si="43"/>
        <v>84453.2</v>
      </c>
      <c r="E40" s="84">
        <f t="shared" si="43"/>
        <v>86234.4</v>
      </c>
      <c r="F40" s="84">
        <f t="shared" si="43"/>
        <v>99862.1</v>
      </c>
      <c r="G40" s="84">
        <f t="shared" si="43"/>
        <v>107308.1</v>
      </c>
      <c r="H40" s="84">
        <f t="shared" si="43"/>
        <v>95696.3</v>
      </c>
      <c r="I40" s="84">
        <f t="shared" si="43"/>
        <v>97171.8</v>
      </c>
      <c r="J40" s="84">
        <f t="shared" si="43"/>
        <v>104394.6</v>
      </c>
      <c r="K40" s="84">
        <f t="shared" si="43"/>
        <v>76775.199999999997</v>
      </c>
      <c r="L40" s="84">
        <f t="shared" si="43"/>
        <v>96488.4</v>
      </c>
      <c r="M40" s="84">
        <f t="shared" si="43"/>
        <v>112371.7</v>
      </c>
      <c r="N40" s="84">
        <f t="shared" si="43"/>
        <v>88111.7</v>
      </c>
      <c r="O40" s="84">
        <f t="shared" ref="O40:P40" si="44">+O127</f>
        <v>79378.2</v>
      </c>
      <c r="P40" s="84">
        <f t="shared" si="44"/>
        <v>77579.199999999997</v>
      </c>
      <c r="Q40" s="84">
        <f t="shared" ref="Q40" si="45">SUM(E40:P40)</f>
        <v>1121371.6999999997</v>
      </c>
    </row>
    <row r="41" spans="2:17" ht="15" x14ac:dyDescent="0.25">
      <c r="B41" s="41"/>
    </row>
    <row r="42" spans="2:17" ht="15" x14ac:dyDescent="0.25">
      <c r="B42" s="41" t="s">
        <v>6</v>
      </c>
      <c r="C42" s="84">
        <f t="shared" ref="C42:N42" si="46">+C129</f>
        <v>0</v>
      </c>
      <c r="D42" s="84">
        <f t="shared" si="46"/>
        <v>0</v>
      </c>
      <c r="E42" s="84">
        <f t="shared" si="46"/>
        <v>0</v>
      </c>
      <c r="F42" s="84">
        <f t="shared" si="46"/>
        <v>0</v>
      </c>
      <c r="G42" s="84">
        <f t="shared" si="46"/>
        <v>0</v>
      </c>
      <c r="H42" s="84">
        <f t="shared" si="46"/>
        <v>0</v>
      </c>
      <c r="I42" s="84">
        <f t="shared" si="46"/>
        <v>0</v>
      </c>
      <c r="J42" s="84">
        <f t="shared" si="46"/>
        <v>0</v>
      </c>
      <c r="K42" s="84">
        <f t="shared" si="46"/>
        <v>0</v>
      </c>
      <c r="L42" s="84">
        <f t="shared" si="46"/>
        <v>0</v>
      </c>
      <c r="M42" s="84">
        <f t="shared" si="46"/>
        <v>0</v>
      </c>
      <c r="N42" s="84">
        <f t="shared" si="46"/>
        <v>0</v>
      </c>
      <c r="O42" s="84">
        <f t="shared" ref="O42:P42" si="47">+O129</f>
        <v>0</v>
      </c>
      <c r="P42" s="84">
        <f t="shared" si="47"/>
        <v>0</v>
      </c>
      <c r="Q42" s="84">
        <f t="shared" ref="Q42" si="48">SUM(E42:P42)</f>
        <v>0</v>
      </c>
    </row>
    <row r="43" spans="2:17" ht="15" x14ac:dyDescent="0.25">
      <c r="B43" s="41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</row>
    <row r="44" spans="2:17" ht="15" x14ac:dyDescent="0.25">
      <c r="B44" s="41" t="s">
        <v>118</v>
      </c>
      <c r="C44" s="84">
        <f>C131</f>
        <v>0</v>
      </c>
      <c r="D44" s="84">
        <f t="shared" ref="D44:N44" si="49">D131</f>
        <v>0</v>
      </c>
      <c r="E44" s="84">
        <f t="shared" si="49"/>
        <v>0</v>
      </c>
      <c r="F44" s="84">
        <f t="shared" si="49"/>
        <v>0</v>
      </c>
      <c r="G44" s="84">
        <f t="shared" si="49"/>
        <v>0</v>
      </c>
      <c r="H44" s="84">
        <f t="shared" si="49"/>
        <v>0</v>
      </c>
      <c r="I44" s="84">
        <f t="shared" si="49"/>
        <v>0</v>
      </c>
      <c r="J44" s="84">
        <f t="shared" si="49"/>
        <v>523.20000000000005</v>
      </c>
      <c r="K44" s="84">
        <f t="shared" si="49"/>
        <v>279.5</v>
      </c>
      <c r="L44" s="84">
        <f t="shared" si="49"/>
        <v>471.9</v>
      </c>
      <c r="M44" s="84">
        <f t="shared" si="49"/>
        <v>618.29999999999995</v>
      </c>
      <c r="N44" s="84">
        <f t="shared" si="49"/>
        <v>430.2</v>
      </c>
      <c r="O44" s="84">
        <f t="shared" ref="O44:P44" si="50">O131</f>
        <v>452.3</v>
      </c>
      <c r="P44" s="84">
        <f t="shared" si="50"/>
        <v>488.8</v>
      </c>
      <c r="Q44" s="84">
        <f t="shared" ref="Q44" si="51">SUM(E44:P44)</f>
        <v>3264.2000000000003</v>
      </c>
    </row>
    <row r="45" spans="2:17" ht="15" x14ac:dyDescent="0.25">
      <c r="B45" s="41"/>
    </row>
    <row r="46" spans="2:17" ht="15" x14ac:dyDescent="0.25">
      <c r="B46" s="41" t="s">
        <v>5</v>
      </c>
      <c r="C46" s="84">
        <f t="shared" ref="C46:N46" si="52">+C135</f>
        <v>29580.400000000001</v>
      </c>
      <c r="D46" s="84">
        <f t="shared" si="52"/>
        <v>20643.900000000001</v>
      </c>
      <c r="E46" s="84">
        <f t="shared" si="52"/>
        <v>18666.900000000001</v>
      </c>
      <c r="F46" s="84">
        <f t="shared" si="52"/>
        <v>23289.4</v>
      </c>
      <c r="G46" s="84">
        <f t="shared" si="52"/>
        <v>26427.8</v>
      </c>
      <c r="H46" s="84">
        <f t="shared" si="52"/>
        <v>21599</v>
      </c>
      <c r="I46" s="84">
        <f t="shared" si="52"/>
        <v>24414</v>
      </c>
      <c r="J46" s="84">
        <f t="shared" si="52"/>
        <v>22579.1</v>
      </c>
      <c r="K46" s="84">
        <f t="shared" si="52"/>
        <v>18060.7</v>
      </c>
      <c r="L46" s="84">
        <f t="shared" si="52"/>
        <v>22359.9</v>
      </c>
      <c r="M46" s="84">
        <f t="shared" si="52"/>
        <v>26533.599999999999</v>
      </c>
      <c r="N46" s="84">
        <f t="shared" si="52"/>
        <v>22687.5</v>
      </c>
      <c r="O46" s="84">
        <f t="shared" ref="O46:P46" si="53">+O135</f>
        <v>21656.799999999999</v>
      </c>
      <c r="P46" s="84">
        <f t="shared" si="53"/>
        <v>21183.200000000001</v>
      </c>
      <c r="Q46" s="84">
        <f t="shared" ref="Q46" si="54">SUM(E46:P46)</f>
        <v>269457.90000000002</v>
      </c>
    </row>
    <row r="47" spans="2:17" ht="15" x14ac:dyDescent="0.25">
      <c r="B47" s="41"/>
    </row>
    <row r="48" spans="2:17" ht="15" x14ac:dyDescent="0.25">
      <c r="B48" s="41" t="s">
        <v>4</v>
      </c>
      <c r="C48" s="84">
        <f t="shared" ref="C48:N48" si="55">+C137</f>
        <v>7000.3</v>
      </c>
      <c r="D48" s="84">
        <f t="shared" si="55"/>
        <v>4980.8999999999996</v>
      </c>
      <c r="E48" s="84">
        <f t="shared" si="55"/>
        <v>7239.3</v>
      </c>
      <c r="F48" s="84">
        <f t="shared" si="55"/>
        <v>7807.4</v>
      </c>
      <c r="G48" s="84">
        <f t="shared" si="55"/>
        <v>7750.8</v>
      </c>
      <c r="H48" s="84">
        <f t="shared" si="55"/>
        <v>6036.3</v>
      </c>
      <c r="I48" s="84">
        <f t="shared" si="55"/>
        <v>6492.2</v>
      </c>
      <c r="J48" s="84">
        <f t="shared" si="55"/>
        <v>6428.4</v>
      </c>
      <c r="K48" s="84">
        <f t="shared" si="55"/>
        <v>7140</v>
      </c>
      <c r="L48" s="84">
        <f t="shared" si="55"/>
        <v>8775.2000000000007</v>
      </c>
      <c r="M48" s="84">
        <f t="shared" si="55"/>
        <v>17762.3</v>
      </c>
      <c r="N48" s="84">
        <f t="shared" si="55"/>
        <v>6182.4</v>
      </c>
      <c r="O48" s="84">
        <f t="shared" ref="O48:P48" si="56">+O137</f>
        <v>5945.9</v>
      </c>
      <c r="P48" s="84">
        <f t="shared" si="56"/>
        <v>5811.3</v>
      </c>
      <c r="Q48" s="84">
        <f t="shared" ref="Q48" si="57">SUM(E48:P48)</f>
        <v>93371.5</v>
      </c>
    </row>
    <row r="49" spans="2:17" ht="15" x14ac:dyDescent="0.25">
      <c r="B49" s="41"/>
    </row>
    <row r="50" spans="2:17" ht="15" x14ac:dyDescent="0.25">
      <c r="B50" s="41" t="s">
        <v>3</v>
      </c>
      <c r="C50" s="84">
        <f t="shared" ref="C50:N50" si="58">+C139</f>
        <v>176.8</v>
      </c>
      <c r="D50" s="84">
        <f t="shared" si="58"/>
        <v>140.80000000000001</v>
      </c>
      <c r="E50" s="84">
        <f t="shared" si="58"/>
        <v>150.80000000000001</v>
      </c>
      <c r="F50" s="84">
        <f t="shared" si="58"/>
        <v>159.80000000000001</v>
      </c>
      <c r="G50" s="84">
        <f t="shared" si="58"/>
        <v>162.80000000000001</v>
      </c>
      <c r="H50" s="84">
        <f t="shared" si="58"/>
        <v>564.79999999999995</v>
      </c>
      <c r="I50" s="84">
        <f t="shared" si="58"/>
        <v>193.2</v>
      </c>
      <c r="J50" s="84">
        <f t="shared" si="58"/>
        <v>373.3</v>
      </c>
      <c r="K50" s="84">
        <f t="shared" si="58"/>
        <v>252.8</v>
      </c>
      <c r="L50" s="84">
        <f t="shared" si="58"/>
        <v>355.8</v>
      </c>
      <c r="M50" s="84">
        <f t="shared" si="58"/>
        <v>421.3</v>
      </c>
      <c r="N50" s="84">
        <f t="shared" si="58"/>
        <v>369.2</v>
      </c>
      <c r="O50" s="84">
        <f t="shared" ref="O50:P50" si="59">+O139</f>
        <v>133.80000000000001</v>
      </c>
      <c r="P50" s="84">
        <f t="shared" si="59"/>
        <v>120.3</v>
      </c>
      <c r="Q50" s="84">
        <f t="shared" ref="Q50" si="60">SUM(E50:P50)</f>
        <v>3257.9000000000005</v>
      </c>
    </row>
    <row r="51" spans="2:17" ht="15" x14ac:dyDescent="0.25">
      <c r="B51" s="41"/>
    </row>
    <row r="52" spans="2:17" ht="15" x14ac:dyDescent="0.25">
      <c r="B52" s="41" t="s">
        <v>119</v>
      </c>
      <c r="C52" s="84">
        <f>C141</f>
        <v>47079.7</v>
      </c>
      <c r="D52" s="84">
        <f t="shared" ref="D52:N52" si="61">D141</f>
        <v>32098.7</v>
      </c>
      <c r="E52" s="84">
        <f t="shared" si="61"/>
        <v>32367.200000000001</v>
      </c>
      <c r="F52" s="84">
        <f t="shared" si="61"/>
        <v>36438.400000000001</v>
      </c>
      <c r="G52" s="84">
        <f t="shared" si="61"/>
        <v>40195</v>
      </c>
      <c r="H52" s="84">
        <f t="shared" si="61"/>
        <v>31811.9</v>
      </c>
      <c r="I52" s="84">
        <f t="shared" si="61"/>
        <v>28317.200000000001</v>
      </c>
      <c r="J52" s="84">
        <f t="shared" si="61"/>
        <v>38243.599999999999</v>
      </c>
      <c r="K52" s="84">
        <f t="shared" si="61"/>
        <v>40155.800000000003</v>
      </c>
      <c r="L52" s="84">
        <f t="shared" si="61"/>
        <v>36045.199999999997</v>
      </c>
      <c r="M52" s="84">
        <f t="shared" si="61"/>
        <v>42348.7</v>
      </c>
      <c r="N52" s="84">
        <f t="shared" si="61"/>
        <v>34587.1</v>
      </c>
      <c r="O52" s="84">
        <f t="shared" ref="O52:P52" si="62">O141</f>
        <v>30172</v>
      </c>
      <c r="P52" s="84">
        <f t="shared" si="62"/>
        <v>35141.199999999997</v>
      </c>
      <c r="Q52" s="84">
        <f t="shared" ref="Q52" si="63">SUM(E52:P52)</f>
        <v>425823.30000000005</v>
      </c>
    </row>
    <row r="53" spans="2:17" ht="15" x14ac:dyDescent="0.25">
      <c r="B53" s="41"/>
    </row>
    <row r="54" spans="2:17" ht="15" x14ac:dyDescent="0.25">
      <c r="B54" s="41" t="s">
        <v>120</v>
      </c>
      <c r="C54" s="84">
        <f>C143</f>
        <v>795</v>
      </c>
      <c r="D54" s="84">
        <f t="shared" ref="D54:N54" si="64">D143</f>
        <v>628.79999999999995</v>
      </c>
      <c r="E54" s="84">
        <f t="shared" si="64"/>
        <v>571.9</v>
      </c>
      <c r="F54" s="84">
        <f t="shared" si="64"/>
        <v>521.70000000000005</v>
      </c>
      <c r="G54" s="84">
        <f t="shared" si="64"/>
        <v>523.5</v>
      </c>
      <c r="H54" s="84">
        <f t="shared" si="64"/>
        <v>475.6</v>
      </c>
      <c r="I54" s="84">
        <f t="shared" si="64"/>
        <v>386</v>
      </c>
      <c r="J54" s="84">
        <f t="shared" si="64"/>
        <v>459.1</v>
      </c>
      <c r="K54" s="84">
        <f t="shared" si="64"/>
        <v>572.20000000000005</v>
      </c>
      <c r="L54" s="84">
        <f t="shared" si="64"/>
        <v>568.29999999999995</v>
      </c>
      <c r="M54" s="84">
        <f t="shared" si="64"/>
        <v>554.4</v>
      </c>
      <c r="N54" s="84">
        <f t="shared" si="64"/>
        <v>547</v>
      </c>
      <c r="O54" s="84">
        <f t="shared" ref="O54:P54" si="65">O143</f>
        <v>612.6</v>
      </c>
      <c r="P54" s="84">
        <f t="shared" si="65"/>
        <v>413.9</v>
      </c>
      <c r="Q54" s="84">
        <f t="shared" ref="Q54" si="66">SUM(E54:P54)</f>
        <v>6206.2</v>
      </c>
    </row>
    <row r="55" spans="2:17" ht="15" x14ac:dyDescent="0.25">
      <c r="B55" s="41"/>
    </row>
    <row r="56" spans="2:17" ht="15" x14ac:dyDescent="0.25">
      <c r="B56" s="41" t="s">
        <v>121</v>
      </c>
      <c r="C56" s="84">
        <f>C145</f>
        <v>0</v>
      </c>
      <c r="D56" s="84">
        <f t="shared" ref="D56:N56" si="67">D145</f>
        <v>0</v>
      </c>
      <c r="E56" s="84">
        <f t="shared" si="67"/>
        <v>0</v>
      </c>
      <c r="F56" s="84">
        <f t="shared" si="67"/>
        <v>0</v>
      </c>
      <c r="G56" s="84">
        <f t="shared" si="67"/>
        <v>0</v>
      </c>
      <c r="H56" s="84">
        <f t="shared" si="67"/>
        <v>0</v>
      </c>
      <c r="I56" s="84">
        <f t="shared" si="67"/>
        <v>0</v>
      </c>
      <c r="J56" s="84">
        <f t="shared" si="67"/>
        <v>3773</v>
      </c>
      <c r="K56" s="84">
        <f t="shared" si="67"/>
        <v>3023.3</v>
      </c>
      <c r="L56" s="84">
        <f t="shared" si="67"/>
        <v>3276.6</v>
      </c>
      <c r="M56" s="84">
        <f t="shared" si="67"/>
        <v>4076.2</v>
      </c>
      <c r="N56" s="84">
        <f t="shared" si="67"/>
        <v>1970.7</v>
      </c>
      <c r="O56" s="84">
        <f t="shared" ref="O56:P56" si="68">O145</f>
        <v>4739.1000000000004</v>
      </c>
      <c r="P56" s="84">
        <f t="shared" si="68"/>
        <v>4469.6000000000004</v>
      </c>
      <c r="Q56" s="84">
        <f t="shared" ref="Q56" si="69">SUM(E56:P56)</f>
        <v>25328.5</v>
      </c>
    </row>
    <row r="57" spans="2:17" ht="15" x14ac:dyDescent="0.25">
      <c r="B57" s="41"/>
    </row>
    <row r="58" spans="2:17" ht="15" x14ac:dyDescent="0.25">
      <c r="B58" s="41" t="s">
        <v>122</v>
      </c>
      <c r="C58" s="84">
        <f>C147</f>
        <v>0</v>
      </c>
      <c r="D58" s="84">
        <f t="shared" ref="D58:N58" si="70">D147</f>
        <v>0</v>
      </c>
      <c r="E58" s="84">
        <f t="shared" si="70"/>
        <v>0</v>
      </c>
      <c r="F58" s="84">
        <f t="shared" si="70"/>
        <v>0</v>
      </c>
      <c r="G58" s="84">
        <f t="shared" si="70"/>
        <v>0</v>
      </c>
      <c r="H58" s="84">
        <f t="shared" si="70"/>
        <v>0</v>
      </c>
      <c r="I58" s="84">
        <f t="shared" si="70"/>
        <v>0</v>
      </c>
      <c r="J58" s="84">
        <f t="shared" si="70"/>
        <v>0</v>
      </c>
      <c r="K58" s="84">
        <f t="shared" si="70"/>
        <v>41520</v>
      </c>
      <c r="L58" s="84">
        <f t="shared" si="70"/>
        <v>20784</v>
      </c>
      <c r="M58" s="84">
        <f t="shared" si="70"/>
        <v>16140</v>
      </c>
      <c r="N58" s="84">
        <f t="shared" si="70"/>
        <v>16496.099999999999</v>
      </c>
      <c r="O58" s="84">
        <f t="shared" ref="O58:P58" si="71">O147</f>
        <v>15817.8</v>
      </c>
      <c r="P58" s="84">
        <f t="shared" si="71"/>
        <v>16105</v>
      </c>
      <c r="Q58" s="84">
        <f t="shared" ref="Q58" si="72">SUM(E58:P58)</f>
        <v>126862.90000000001</v>
      </c>
    </row>
    <row r="59" spans="2:17" ht="15" x14ac:dyDescent="0.25">
      <c r="B59" s="41"/>
    </row>
    <row r="60" spans="2:17" ht="15" x14ac:dyDescent="0.25">
      <c r="B60" s="41" t="s">
        <v>123</v>
      </c>
      <c r="C60" s="84">
        <f>C149+C150</f>
        <v>3491.9</v>
      </c>
      <c r="D60" s="84">
        <f t="shared" ref="D60:N60" si="73">D149+D150</f>
        <v>2722.5</v>
      </c>
      <c r="E60" s="84">
        <f t="shared" si="73"/>
        <v>2843.6000000000004</v>
      </c>
      <c r="F60" s="84">
        <f t="shared" si="73"/>
        <v>2750.3</v>
      </c>
      <c r="G60" s="84">
        <f t="shared" si="73"/>
        <v>2861.3</v>
      </c>
      <c r="H60" s="84">
        <f t="shared" si="73"/>
        <v>2655.8</v>
      </c>
      <c r="I60" s="84">
        <f t="shared" si="73"/>
        <v>2528.3000000000002</v>
      </c>
      <c r="J60" s="84">
        <f t="shared" si="73"/>
        <v>2841.6000000000004</v>
      </c>
      <c r="K60" s="84">
        <f t="shared" si="73"/>
        <v>2341.1000000000004</v>
      </c>
      <c r="L60" s="84">
        <f t="shared" si="73"/>
        <v>2754</v>
      </c>
      <c r="M60" s="84">
        <f t="shared" si="73"/>
        <v>3116.6000000000004</v>
      </c>
      <c r="N60" s="84">
        <f t="shared" si="73"/>
        <v>2615</v>
      </c>
      <c r="O60" s="84">
        <f t="shared" ref="O60:P60" si="74">O149+O150</f>
        <v>2358.5</v>
      </c>
      <c r="P60" s="84">
        <f t="shared" si="74"/>
        <v>2495.9</v>
      </c>
      <c r="Q60" s="84">
        <f t="shared" ref="Q60" si="75">SUM(E60:P60)</f>
        <v>32162</v>
      </c>
    </row>
    <row r="61" spans="2:17" ht="15" x14ac:dyDescent="0.25">
      <c r="B61" s="41"/>
    </row>
    <row r="62" spans="2:17" ht="15" x14ac:dyDescent="0.25">
      <c r="B62" s="41" t="s">
        <v>124</v>
      </c>
      <c r="C62" s="84">
        <f>C151+C152</f>
        <v>72926.600000000006</v>
      </c>
      <c r="D62" s="84">
        <f t="shared" ref="D62:N62" si="76">D151+D152</f>
        <v>50370.3</v>
      </c>
      <c r="E62" s="84">
        <f t="shared" si="76"/>
        <v>59283.7</v>
      </c>
      <c r="F62" s="84">
        <f t="shared" si="76"/>
        <v>61798.899999999994</v>
      </c>
      <c r="G62" s="84">
        <f t="shared" si="76"/>
        <v>64529.5</v>
      </c>
      <c r="H62" s="84">
        <f t="shared" si="76"/>
        <v>55380.899999999994</v>
      </c>
      <c r="I62" s="84">
        <f t="shared" si="76"/>
        <v>59854.9</v>
      </c>
      <c r="J62" s="84">
        <f t="shared" si="76"/>
        <v>62558.3</v>
      </c>
      <c r="K62" s="84">
        <f t="shared" si="76"/>
        <v>47296.6</v>
      </c>
      <c r="L62" s="84">
        <f t="shared" si="76"/>
        <v>57299.199999999997</v>
      </c>
      <c r="M62" s="84">
        <f t="shared" si="76"/>
        <v>65987.599999999991</v>
      </c>
      <c r="N62" s="84">
        <f t="shared" si="76"/>
        <v>49164.800000000003</v>
      </c>
      <c r="O62" s="84">
        <f t="shared" ref="O62:P62" si="77">O151+O152</f>
        <v>42811.1</v>
      </c>
      <c r="P62" s="84">
        <f t="shared" si="77"/>
        <v>48212.4</v>
      </c>
      <c r="Q62" s="84">
        <f t="shared" ref="Q62" si="78">SUM(E62:P62)</f>
        <v>674177.9</v>
      </c>
    </row>
    <row r="63" spans="2:17" ht="15" x14ac:dyDescent="0.25">
      <c r="B63" s="41"/>
    </row>
    <row r="64" spans="2:17" ht="15" x14ac:dyDescent="0.25">
      <c r="B64" s="41" t="s">
        <v>125</v>
      </c>
      <c r="C64" s="84">
        <f>C155+C156</f>
        <v>288661</v>
      </c>
      <c r="D64" s="84">
        <f t="shared" ref="D64:N64" si="79">D155+D156</f>
        <v>275609.5</v>
      </c>
      <c r="E64" s="84">
        <f t="shared" si="79"/>
        <v>286646.60000000003</v>
      </c>
      <c r="F64" s="84">
        <f t="shared" si="79"/>
        <v>282575.8</v>
      </c>
      <c r="G64" s="84">
        <f t="shared" si="79"/>
        <v>280329.2</v>
      </c>
      <c r="H64" s="84">
        <f t="shared" si="79"/>
        <v>278187.40000000002</v>
      </c>
      <c r="I64" s="84">
        <f t="shared" si="79"/>
        <v>273904.2</v>
      </c>
      <c r="J64" s="84">
        <f t="shared" si="79"/>
        <v>282240.40000000002</v>
      </c>
      <c r="K64" s="84">
        <f t="shared" si="79"/>
        <v>217953.2</v>
      </c>
      <c r="L64" s="84">
        <f t="shared" si="79"/>
        <v>248367.1</v>
      </c>
      <c r="M64" s="84">
        <f t="shared" si="79"/>
        <v>254240.4</v>
      </c>
      <c r="N64" s="84">
        <f t="shared" si="79"/>
        <v>250063.1</v>
      </c>
      <c r="O64" s="84">
        <f t="shared" ref="O64:P64" si="80">O155+O156</f>
        <v>235439.90000000002</v>
      </c>
      <c r="P64" s="84">
        <f t="shared" si="80"/>
        <v>247801.1</v>
      </c>
      <c r="Q64" s="84">
        <f t="shared" ref="Q64" si="81">SUM(E64:P64)</f>
        <v>3137748.4</v>
      </c>
    </row>
    <row r="65" spans="1:17" ht="15" x14ac:dyDescent="0.25">
      <c r="B65" s="41"/>
    </row>
    <row r="66" spans="1:17" ht="15" x14ac:dyDescent="0.25">
      <c r="B66" s="41" t="s">
        <v>126</v>
      </c>
      <c r="C66" s="84">
        <f>C159+C160</f>
        <v>54164.5</v>
      </c>
      <c r="D66" s="84">
        <f t="shared" ref="D66:N66" si="82">D159+D160</f>
        <v>43251.5</v>
      </c>
      <c r="E66" s="84">
        <f t="shared" si="82"/>
        <v>52560.5</v>
      </c>
      <c r="F66" s="84">
        <f t="shared" si="82"/>
        <v>47518.7</v>
      </c>
      <c r="G66" s="84">
        <f t="shared" si="82"/>
        <v>50303.3</v>
      </c>
      <c r="H66" s="84">
        <f t="shared" si="82"/>
        <v>44846.3</v>
      </c>
      <c r="I66" s="84">
        <f t="shared" si="82"/>
        <v>45139.4</v>
      </c>
      <c r="J66" s="84">
        <f t="shared" si="82"/>
        <v>47173.100000000006</v>
      </c>
      <c r="K66" s="84">
        <f t="shared" si="82"/>
        <v>37894.400000000001</v>
      </c>
      <c r="L66" s="84">
        <f t="shared" si="82"/>
        <v>45825.7</v>
      </c>
      <c r="M66" s="84">
        <f t="shared" si="82"/>
        <v>52773.599999999999</v>
      </c>
      <c r="N66" s="84">
        <f t="shared" si="82"/>
        <v>41220.5</v>
      </c>
      <c r="O66" s="84">
        <f t="shared" ref="O66:P66" si="83">O159+O160</f>
        <v>34706.1</v>
      </c>
      <c r="P66" s="84">
        <f t="shared" si="83"/>
        <v>39939.699999999997</v>
      </c>
      <c r="Q66" s="84">
        <f t="shared" ref="Q66" si="84">SUM(E66:P66)</f>
        <v>539901.29999999993</v>
      </c>
    </row>
    <row r="67" spans="1:17" ht="15" x14ac:dyDescent="0.25">
      <c r="B67" s="41"/>
    </row>
    <row r="68" spans="1:17" ht="15" x14ac:dyDescent="0.25">
      <c r="B68" s="41" t="s">
        <v>2</v>
      </c>
      <c r="C68" s="84">
        <f>C180</f>
        <v>0</v>
      </c>
      <c r="D68" s="84">
        <f t="shared" ref="D68:N68" si="85">D180</f>
        <v>0</v>
      </c>
      <c r="E68" s="84">
        <f t="shared" si="85"/>
        <v>0</v>
      </c>
      <c r="F68" s="84">
        <f t="shared" si="85"/>
        <v>0</v>
      </c>
      <c r="G68" s="84">
        <f t="shared" si="85"/>
        <v>0</v>
      </c>
      <c r="H68" s="84">
        <f t="shared" si="85"/>
        <v>0</v>
      </c>
      <c r="I68" s="84">
        <f t="shared" si="85"/>
        <v>0</v>
      </c>
      <c r="J68" s="84">
        <f t="shared" si="85"/>
        <v>0</v>
      </c>
      <c r="K68" s="84">
        <f t="shared" si="85"/>
        <v>0</v>
      </c>
      <c r="L68" s="84">
        <f t="shared" si="85"/>
        <v>0</v>
      </c>
      <c r="M68" s="84">
        <f t="shared" si="85"/>
        <v>0</v>
      </c>
      <c r="N68" s="84">
        <f t="shared" si="85"/>
        <v>0</v>
      </c>
      <c r="O68" s="84">
        <f t="shared" ref="O68:P68" si="86">O180</f>
        <v>0</v>
      </c>
      <c r="P68" s="84">
        <f t="shared" si="86"/>
        <v>0</v>
      </c>
      <c r="Q68" s="84">
        <f t="shared" ref="Q68" si="87">SUM(E68:P68)</f>
        <v>0</v>
      </c>
    </row>
    <row r="69" spans="1:17" ht="15" x14ac:dyDescent="0.25">
      <c r="B69" s="41"/>
    </row>
    <row r="70" spans="1:17" ht="15" x14ac:dyDescent="0.25">
      <c r="B70" s="41" t="s">
        <v>1</v>
      </c>
      <c r="C70" s="84">
        <f>C161</f>
        <v>0</v>
      </c>
      <c r="D70" s="84">
        <f t="shared" ref="D70:N70" si="88">D161</f>
        <v>0</v>
      </c>
      <c r="E70" s="84">
        <f t="shared" si="88"/>
        <v>0</v>
      </c>
      <c r="F70" s="84">
        <f t="shared" si="88"/>
        <v>0</v>
      </c>
      <c r="G70" s="84">
        <f t="shared" si="88"/>
        <v>0</v>
      </c>
      <c r="H70" s="84">
        <f t="shared" si="88"/>
        <v>0</v>
      </c>
      <c r="I70" s="84">
        <f t="shared" si="88"/>
        <v>0</v>
      </c>
      <c r="J70" s="84">
        <f t="shared" si="88"/>
        <v>0</v>
      </c>
      <c r="K70" s="84">
        <f t="shared" si="88"/>
        <v>0</v>
      </c>
      <c r="L70" s="84">
        <f t="shared" si="88"/>
        <v>0</v>
      </c>
      <c r="M70" s="84">
        <f t="shared" si="88"/>
        <v>0</v>
      </c>
      <c r="N70" s="84">
        <f t="shared" si="88"/>
        <v>0</v>
      </c>
      <c r="O70" s="84">
        <f t="shared" ref="O70:P70" si="89">O161</f>
        <v>0</v>
      </c>
      <c r="P70" s="84">
        <f t="shared" si="89"/>
        <v>0</v>
      </c>
      <c r="Q70" s="84">
        <f t="shared" ref="Q70" si="90">SUM(E70:P70)</f>
        <v>0</v>
      </c>
    </row>
    <row r="71" spans="1:17" ht="15" x14ac:dyDescent="0.25">
      <c r="B71" s="79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6"/>
    </row>
    <row r="72" spans="1:17" ht="15" x14ac:dyDescent="0.25">
      <c r="B72" s="82" t="s">
        <v>0</v>
      </c>
      <c r="C72" s="84">
        <f>SUM(C10:C70)</f>
        <v>838494.6</v>
      </c>
      <c r="D72" s="84">
        <f t="shared" ref="D72" si="91">SUM(D10:D70)</f>
        <v>675613.5</v>
      </c>
      <c r="E72" s="84">
        <f>SUM(E10:E70)-E18</f>
        <v>698889</v>
      </c>
      <c r="F72" s="84">
        <f t="shared" ref="F72:P72" si="92">SUM(F10:F70)-F18</f>
        <v>732127.39999999991</v>
      </c>
      <c r="G72" s="84">
        <f t="shared" si="92"/>
        <v>756581.8</v>
      </c>
      <c r="H72" s="84">
        <f t="shared" si="92"/>
        <v>694465.8</v>
      </c>
      <c r="I72" s="84">
        <f t="shared" si="92"/>
        <v>693246.30000000016</v>
      </c>
      <c r="J72" s="84">
        <f t="shared" si="92"/>
        <v>732344.9</v>
      </c>
      <c r="K72" s="84">
        <f t="shared" si="92"/>
        <v>615600</v>
      </c>
      <c r="L72" s="84">
        <f t="shared" si="92"/>
        <v>691461.1</v>
      </c>
      <c r="M72" s="84">
        <f t="shared" si="92"/>
        <v>783699.09999999986</v>
      </c>
      <c r="N72" s="84">
        <f t="shared" si="92"/>
        <v>679015.4</v>
      </c>
      <c r="O72" s="84">
        <f t="shared" si="92"/>
        <v>624344.89999999979</v>
      </c>
      <c r="P72" s="84">
        <f t="shared" si="92"/>
        <v>642664.5</v>
      </c>
      <c r="Q72" s="84">
        <f>SUM(E72:P72)</f>
        <v>8344440.1999999993</v>
      </c>
    </row>
    <row r="73" spans="1:17" x14ac:dyDescent="0.2">
      <c r="C73" s="84">
        <f t="shared" ref="C73:N73" si="93">+C72-C182</f>
        <v>0</v>
      </c>
      <c r="D73" s="84">
        <f t="shared" si="93"/>
        <v>0</v>
      </c>
      <c r="E73" s="84">
        <f t="shared" si="93"/>
        <v>0</v>
      </c>
      <c r="F73" s="84">
        <f t="shared" si="93"/>
        <v>0</v>
      </c>
      <c r="G73" s="84">
        <f t="shared" si="93"/>
        <v>0</v>
      </c>
      <c r="H73" s="84">
        <f t="shared" si="93"/>
        <v>0</v>
      </c>
      <c r="I73" s="84">
        <f t="shared" si="93"/>
        <v>0</v>
      </c>
      <c r="J73" s="84">
        <f t="shared" si="93"/>
        <v>0</v>
      </c>
      <c r="K73" s="84">
        <f t="shared" si="93"/>
        <v>0</v>
      </c>
      <c r="L73" s="84">
        <f t="shared" si="93"/>
        <v>0</v>
      </c>
      <c r="M73" s="84">
        <f t="shared" si="93"/>
        <v>0</v>
      </c>
      <c r="N73" s="84">
        <f t="shared" si="93"/>
        <v>0</v>
      </c>
      <c r="O73" s="84">
        <f t="shared" ref="O73:P73" si="94">+O72-O182</f>
        <v>0</v>
      </c>
      <c r="P73" s="84">
        <f t="shared" si="94"/>
        <v>0</v>
      </c>
    </row>
    <row r="74" spans="1:17" x14ac:dyDescent="0.2">
      <c r="B74" s="75"/>
    </row>
    <row r="75" spans="1:17" x14ac:dyDescent="0.2">
      <c r="B75" s="75"/>
    </row>
    <row r="76" spans="1:17" x14ac:dyDescent="0.2">
      <c r="B76" s="75" t="s">
        <v>22</v>
      </c>
      <c r="C76" s="76" t="str">
        <f>C8</f>
        <v>Jan</v>
      </c>
      <c r="D76" s="76" t="str">
        <f t="shared" ref="D76:P76" si="95">D8</f>
        <v>Feb</v>
      </c>
      <c r="E76" s="76" t="str">
        <f t="shared" si="95"/>
        <v>Mar</v>
      </c>
      <c r="F76" s="76" t="str">
        <f t="shared" si="95"/>
        <v>Apr</v>
      </c>
      <c r="G76" s="76" t="str">
        <f t="shared" si="95"/>
        <v>May</v>
      </c>
      <c r="H76" s="76" t="str">
        <f t="shared" si="95"/>
        <v>Jun</v>
      </c>
      <c r="I76" s="76" t="str">
        <f t="shared" si="95"/>
        <v>Jul</v>
      </c>
      <c r="J76" s="76" t="str">
        <f t="shared" si="95"/>
        <v>Aug</v>
      </c>
      <c r="K76" s="76" t="str">
        <f t="shared" si="95"/>
        <v>Sep</v>
      </c>
      <c r="L76" s="76" t="str">
        <f t="shared" si="95"/>
        <v>Oct</v>
      </c>
      <c r="M76" s="76" t="str">
        <f t="shared" si="95"/>
        <v>Nov</v>
      </c>
      <c r="N76" s="76" t="str">
        <f t="shared" si="95"/>
        <v>Dec</v>
      </c>
      <c r="O76" s="76" t="str">
        <f t="shared" si="95"/>
        <v>Jan</v>
      </c>
      <c r="P76" s="76" t="str">
        <f t="shared" si="95"/>
        <v>Feb</v>
      </c>
    </row>
    <row r="77" spans="1:17" x14ac:dyDescent="0.2">
      <c r="B77" s="83">
        <v>2016</v>
      </c>
    </row>
    <row r="78" spans="1:17" x14ac:dyDescent="0.2">
      <c r="A78" s="54">
        <v>11</v>
      </c>
      <c r="B78" s="75" t="s">
        <v>23</v>
      </c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</row>
    <row r="79" spans="1:17" x14ac:dyDescent="0.2">
      <c r="A79" s="54">
        <v>12</v>
      </c>
      <c r="B79" s="75" t="s">
        <v>24</v>
      </c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</row>
    <row r="80" spans="1:17" x14ac:dyDescent="0.2">
      <c r="A80" s="54">
        <v>13</v>
      </c>
      <c r="B80" s="75" t="s">
        <v>25</v>
      </c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</row>
    <row r="81" spans="1:16" x14ac:dyDescent="0.2">
      <c r="A81" s="54">
        <v>15</v>
      </c>
      <c r="B81" s="75" t="s">
        <v>26</v>
      </c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</row>
    <row r="82" spans="1:16" x14ac:dyDescent="0.2">
      <c r="A82" s="54">
        <v>17</v>
      </c>
      <c r="B82" s="75" t="s">
        <v>27</v>
      </c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</row>
    <row r="83" spans="1:16" x14ac:dyDescent="0.2">
      <c r="A83" s="54">
        <v>22</v>
      </c>
      <c r="B83" s="85" t="s">
        <v>28</v>
      </c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1:16" x14ac:dyDescent="0.2">
      <c r="B84" s="75" t="s">
        <v>21</v>
      </c>
      <c r="C84" s="84">
        <f t="shared" ref="C84:P84" si="96">SUM(C78:C83)</f>
        <v>0</v>
      </c>
      <c r="D84" s="84">
        <f t="shared" si="96"/>
        <v>0</v>
      </c>
      <c r="E84" s="84">
        <f t="shared" si="96"/>
        <v>0</v>
      </c>
      <c r="F84" s="84">
        <f t="shared" si="96"/>
        <v>0</v>
      </c>
      <c r="G84" s="84">
        <f t="shared" si="96"/>
        <v>0</v>
      </c>
      <c r="H84" s="84">
        <f t="shared" si="96"/>
        <v>0</v>
      </c>
      <c r="I84" s="84">
        <f t="shared" si="96"/>
        <v>0</v>
      </c>
      <c r="J84" s="84">
        <f t="shared" si="96"/>
        <v>0</v>
      </c>
      <c r="K84" s="84">
        <f t="shared" si="96"/>
        <v>0</v>
      </c>
      <c r="L84" s="84">
        <f t="shared" si="96"/>
        <v>0</v>
      </c>
      <c r="M84" s="84">
        <f t="shared" si="96"/>
        <v>0</v>
      </c>
      <c r="N84" s="84">
        <f t="shared" si="96"/>
        <v>0</v>
      </c>
      <c r="O84" s="84">
        <f t="shared" si="96"/>
        <v>0</v>
      </c>
      <c r="P84" s="84">
        <f t="shared" si="96"/>
        <v>0</v>
      </c>
    </row>
    <row r="85" spans="1:16" x14ac:dyDescent="0.2">
      <c r="B85" s="75"/>
    </row>
    <row r="86" spans="1:16" x14ac:dyDescent="0.2">
      <c r="A86" s="54">
        <v>28</v>
      </c>
      <c r="B86" s="75" t="s">
        <v>29</v>
      </c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</row>
    <row r="87" spans="1:16" x14ac:dyDescent="0.2">
      <c r="A87" s="54">
        <v>30</v>
      </c>
      <c r="B87" s="75" t="s">
        <v>30</v>
      </c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</row>
    <row r="88" spans="1:16" x14ac:dyDescent="0.2">
      <c r="A88" s="54">
        <v>32</v>
      </c>
      <c r="B88" s="75" t="s">
        <v>31</v>
      </c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</row>
    <row r="89" spans="1:16" x14ac:dyDescent="0.2">
      <c r="A89" s="54">
        <v>34</v>
      </c>
      <c r="B89" s="42" t="s">
        <v>32</v>
      </c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87"/>
      <c r="P89" s="86"/>
    </row>
    <row r="90" spans="1:16" x14ac:dyDescent="0.2">
      <c r="B90" s="75" t="s">
        <v>20</v>
      </c>
      <c r="C90" s="84">
        <f>SUM(C86:C89)</f>
        <v>0</v>
      </c>
      <c r="D90" s="84">
        <f t="shared" ref="D90:P90" si="97">SUM(D86:D89)</f>
        <v>0</v>
      </c>
      <c r="E90" s="84">
        <f t="shared" si="97"/>
        <v>0</v>
      </c>
      <c r="F90" s="84">
        <f t="shared" si="97"/>
        <v>0</v>
      </c>
      <c r="G90" s="84">
        <f t="shared" si="97"/>
        <v>0</v>
      </c>
      <c r="H90" s="84">
        <f t="shared" si="97"/>
        <v>0</v>
      </c>
      <c r="I90" s="84">
        <f t="shared" si="97"/>
        <v>0</v>
      </c>
      <c r="J90" s="84">
        <f t="shared" si="97"/>
        <v>0</v>
      </c>
      <c r="K90" s="84">
        <f t="shared" si="97"/>
        <v>0</v>
      </c>
      <c r="L90" s="84">
        <f t="shared" si="97"/>
        <v>0</v>
      </c>
      <c r="M90" s="84">
        <f t="shared" si="97"/>
        <v>0</v>
      </c>
      <c r="N90" s="84">
        <f t="shared" si="97"/>
        <v>0</v>
      </c>
      <c r="O90" s="84">
        <f t="shared" si="97"/>
        <v>0</v>
      </c>
      <c r="P90" s="84">
        <f t="shared" si="97"/>
        <v>0</v>
      </c>
    </row>
    <row r="91" spans="1:16" x14ac:dyDescent="0.2">
      <c r="B91" s="75"/>
    </row>
    <row r="92" spans="1:16" x14ac:dyDescent="0.2">
      <c r="A92" s="54">
        <v>36</v>
      </c>
      <c r="B92" s="88" t="s">
        <v>33</v>
      </c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</row>
    <row r="93" spans="1:16" x14ac:dyDescent="0.2">
      <c r="B93" s="88"/>
    </row>
    <row r="94" spans="1:16" x14ac:dyDescent="0.2">
      <c r="A94" s="54">
        <v>27</v>
      </c>
      <c r="B94" s="75" t="s">
        <v>34</v>
      </c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</row>
    <row r="95" spans="1:16" x14ac:dyDescent="0.2">
      <c r="B95" s="75"/>
    </row>
    <row r="96" spans="1:16" x14ac:dyDescent="0.2">
      <c r="A96" s="54">
        <v>211</v>
      </c>
      <c r="B96" s="75" t="s">
        <v>35</v>
      </c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</row>
    <row r="97" spans="1:17" x14ac:dyDescent="0.2">
      <c r="A97" s="54">
        <v>212</v>
      </c>
      <c r="B97" s="42" t="s">
        <v>36</v>
      </c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87"/>
      <c r="O97" s="87"/>
      <c r="P97" s="87"/>
      <c r="Q97" s="89"/>
    </row>
    <row r="98" spans="1:17" x14ac:dyDescent="0.2">
      <c r="B98" s="75" t="s">
        <v>37</v>
      </c>
      <c r="C98" s="84">
        <f>SUM(C96:C97)</f>
        <v>0</v>
      </c>
      <c r="D98" s="84">
        <f t="shared" ref="D98:N98" si="98">SUM(D96:D97)</f>
        <v>0</v>
      </c>
      <c r="E98" s="84">
        <f t="shared" si="98"/>
        <v>0</v>
      </c>
      <c r="F98" s="84">
        <f t="shared" si="98"/>
        <v>0</v>
      </c>
      <c r="G98" s="84">
        <f t="shared" si="98"/>
        <v>0</v>
      </c>
      <c r="H98" s="84">
        <f t="shared" si="98"/>
        <v>0</v>
      </c>
      <c r="I98" s="84">
        <f t="shared" si="98"/>
        <v>0</v>
      </c>
      <c r="J98" s="84">
        <f t="shared" si="98"/>
        <v>0</v>
      </c>
      <c r="K98" s="84">
        <f t="shared" si="98"/>
        <v>0</v>
      </c>
      <c r="L98" s="84">
        <f t="shared" si="98"/>
        <v>0</v>
      </c>
      <c r="M98" s="84">
        <f t="shared" si="98"/>
        <v>0</v>
      </c>
      <c r="N98" s="84">
        <f t="shared" si="98"/>
        <v>0</v>
      </c>
      <c r="O98" s="84">
        <f t="shared" ref="O98:P98" si="99">SUM(O96:O97)</f>
        <v>0</v>
      </c>
      <c r="P98" s="84">
        <f t="shared" si="99"/>
        <v>0</v>
      </c>
    </row>
    <row r="99" spans="1:17" x14ac:dyDescent="0.2">
      <c r="B99" s="75"/>
    </row>
    <row r="100" spans="1:17" x14ac:dyDescent="0.2">
      <c r="A100" s="54">
        <v>225</v>
      </c>
      <c r="B100" s="75" t="s">
        <v>38</v>
      </c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</row>
    <row r="101" spans="1:17" x14ac:dyDescent="0.2">
      <c r="B101" s="75"/>
    </row>
    <row r="102" spans="1:17" x14ac:dyDescent="0.2">
      <c r="A102" s="54">
        <v>204</v>
      </c>
      <c r="B102" s="75" t="s">
        <v>39</v>
      </c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</row>
    <row r="103" spans="1:17" x14ac:dyDescent="0.2">
      <c r="A103" s="54">
        <v>213</v>
      </c>
      <c r="B103" s="42" t="s">
        <v>40</v>
      </c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</row>
    <row r="104" spans="1:17" x14ac:dyDescent="0.2">
      <c r="B104" s="75" t="s">
        <v>14</v>
      </c>
      <c r="C104" s="84">
        <f>SUM(C102:C103)</f>
        <v>0</v>
      </c>
      <c r="D104" s="84">
        <f t="shared" ref="D104:N104" si="100">SUM(D102:D103)</f>
        <v>0</v>
      </c>
      <c r="E104" s="84">
        <f t="shared" si="100"/>
        <v>0</v>
      </c>
      <c r="F104" s="84">
        <f t="shared" si="100"/>
        <v>0</v>
      </c>
      <c r="G104" s="84">
        <f t="shared" si="100"/>
        <v>0</v>
      </c>
      <c r="H104" s="84">
        <f t="shared" si="100"/>
        <v>0</v>
      </c>
      <c r="I104" s="84">
        <f t="shared" si="100"/>
        <v>0</v>
      </c>
      <c r="J104" s="84">
        <f t="shared" si="100"/>
        <v>0</v>
      </c>
      <c r="K104" s="84">
        <f t="shared" si="100"/>
        <v>0</v>
      </c>
      <c r="L104" s="84">
        <f t="shared" si="100"/>
        <v>0</v>
      </c>
      <c r="M104" s="84">
        <f t="shared" si="100"/>
        <v>0</v>
      </c>
      <c r="N104" s="84">
        <f t="shared" si="100"/>
        <v>0</v>
      </c>
      <c r="O104" s="84">
        <f t="shared" ref="O104:P104" si="101">SUM(O102:O103)</f>
        <v>0</v>
      </c>
      <c r="P104" s="84">
        <f t="shared" si="101"/>
        <v>0</v>
      </c>
    </row>
    <row r="105" spans="1:17" x14ac:dyDescent="0.2">
      <c r="B105" s="75"/>
    </row>
    <row r="106" spans="1:17" x14ac:dyDescent="0.2">
      <c r="A106" s="54">
        <v>227</v>
      </c>
      <c r="B106" s="75" t="s">
        <v>41</v>
      </c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</row>
    <row r="108" spans="1:17" x14ac:dyDescent="0.2">
      <c r="A108" s="54">
        <v>214</v>
      </c>
      <c r="B108" s="75" t="s">
        <v>42</v>
      </c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</row>
    <row r="109" spans="1:17" x14ac:dyDescent="0.2">
      <c r="B109" s="75"/>
    </row>
    <row r="110" spans="1:17" x14ac:dyDescent="0.2">
      <c r="A110" s="54">
        <v>215</v>
      </c>
      <c r="B110" s="75" t="s">
        <v>43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</row>
    <row r="111" spans="1:17" x14ac:dyDescent="0.2">
      <c r="A111" s="54">
        <v>216</v>
      </c>
      <c r="B111" s="75" t="s">
        <v>44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</row>
    <row r="112" spans="1:17" x14ac:dyDescent="0.2">
      <c r="A112" s="54">
        <v>218</v>
      </c>
      <c r="B112" s="42" t="s">
        <v>45</v>
      </c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87"/>
      <c r="P112" s="86"/>
    </row>
    <row r="113" spans="1:18" x14ac:dyDescent="0.2">
      <c r="B113" s="75" t="s">
        <v>12</v>
      </c>
      <c r="C113" s="84">
        <v>210632.4</v>
      </c>
      <c r="D113" s="84">
        <v>157539.4</v>
      </c>
      <c r="E113" s="84">
        <v>149896.1</v>
      </c>
      <c r="F113" s="84">
        <v>165869.20000000001</v>
      </c>
      <c r="G113" s="84">
        <v>173707</v>
      </c>
      <c r="H113" s="84">
        <v>154912</v>
      </c>
      <c r="I113" s="84">
        <v>152482.4</v>
      </c>
      <c r="J113" s="84">
        <v>158340.20000000001</v>
      </c>
      <c r="K113" s="84">
        <v>120623.6</v>
      </c>
      <c r="L113" s="84">
        <v>146057.1</v>
      </c>
      <c r="M113" s="84">
        <v>183569.2</v>
      </c>
      <c r="N113" s="84">
        <v>162385.4</v>
      </c>
      <c r="O113" s="84">
        <v>147443.20000000001</v>
      </c>
      <c r="P113" s="84">
        <v>140759.20000000001</v>
      </c>
      <c r="Q113" s="84">
        <f>SUM(E113:P113)</f>
        <v>1856044.6</v>
      </c>
      <c r="R113" s="54" t="s">
        <v>165</v>
      </c>
    </row>
    <row r="114" spans="1:18" x14ac:dyDescent="0.2">
      <c r="B114" s="75"/>
    </row>
    <row r="115" spans="1:18" x14ac:dyDescent="0.2">
      <c r="A115" s="54">
        <v>223</v>
      </c>
      <c r="B115" s="75" t="s">
        <v>46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</row>
    <row r="117" spans="1:18" x14ac:dyDescent="0.2">
      <c r="A117" s="54">
        <v>229</v>
      </c>
      <c r="B117" s="75" t="s">
        <v>47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</row>
    <row r="118" spans="1:18" x14ac:dyDescent="0.2">
      <c r="B118" s="75"/>
    </row>
    <row r="119" spans="1:18" x14ac:dyDescent="0.2">
      <c r="A119" s="54">
        <v>217</v>
      </c>
      <c r="B119" s="75" t="s">
        <v>48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</row>
    <row r="120" spans="1:18" x14ac:dyDescent="0.2">
      <c r="A120" s="54">
        <v>220</v>
      </c>
      <c r="B120" s="42" t="s">
        <v>49</v>
      </c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87"/>
      <c r="P120" s="86"/>
    </row>
    <row r="121" spans="1:18" x14ac:dyDescent="0.2">
      <c r="B121" s="75" t="s">
        <v>9</v>
      </c>
      <c r="C121" s="84">
        <v>3240.3</v>
      </c>
      <c r="D121" s="84">
        <v>3073</v>
      </c>
      <c r="E121" s="84">
        <v>2295.8000000000002</v>
      </c>
      <c r="F121" s="84">
        <v>3097.6</v>
      </c>
      <c r="G121" s="84">
        <v>2238.6</v>
      </c>
      <c r="H121" s="84">
        <v>2045.9</v>
      </c>
      <c r="I121" s="84">
        <v>2179.6999999999998</v>
      </c>
      <c r="J121" s="84">
        <v>2262.6</v>
      </c>
      <c r="K121" s="84">
        <v>1539</v>
      </c>
      <c r="L121" s="84">
        <v>1878.7</v>
      </c>
      <c r="M121" s="84">
        <v>2848.3</v>
      </c>
      <c r="N121" s="84">
        <v>1889.9</v>
      </c>
      <c r="O121" s="84">
        <v>2214.1</v>
      </c>
      <c r="P121" s="84">
        <v>1767.3</v>
      </c>
      <c r="Q121" s="84">
        <f>SUM(E121:P121)</f>
        <v>26257.499999999996</v>
      </c>
      <c r="R121" s="54" t="s">
        <v>165</v>
      </c>
    </row>
    <row r="122" spans="1:18" x14ac:dyDescent="0.2">
      <c r="B122" s="75"/>
    </row>
    <row r="123" spans="1:18" x14ac:dyDescent="0.2">
      <c r="A123" s="54">
        <v>236</v>
      </c>
      <c r="B123" s="75" t="s">
        <v>72</v>
      </c>
      <c r="C123" s="84">
        <v>276</v>
      </c>
      <c r="D123" s="84">
        <v>101</v>
      </c>
      <c r="E123" s="84">
        <v>132.19999999999999</v>
      </c>
      <c r="F123" s="84">
        <v>438.1</v>
      </c>
      <c r="G123" s="84">
        <v>244.9</v>
      </c>
      <c r="H123" s="84">
        <v>253.6</v>
      </c>
      <c r="I123" s="84">
        <v>183</v>
      </c>
      <c r="J123" s="84">
        <v>154.4</v>
      </c>
      <c r="K123" s="84">
        <v>172.6</v>
      </c>
      <c r="L123" s="84">
        <v>154</v>
      </c>
      <c r="M123" s="84">
        <v>336.9</v>
      </c>
      <c r="N123" s="84">
        <v>294.8</v>
      </c>
      <c r="O123" s="84">
        <v>463.5</v>
      </c>
      <c r="P123" s="84">
        <v>376.4</v>
      </c>
      <c r="Q123" s="84">
        <f>SUM(E123:P123)</f>
        <v>3204.4</v>
      </c>
      <c r="R123" s="54" t="s">
        <v>165</v>
      </c>
    </row>
    <row r="124" spans="1:18" x14ac:dyDescent="0.2">
      <c r="B124" s="75"/>
    </row>
    <row r="125" spans="1:18" x14ac:dyDescent="0.2">
      <c r="A125" s="54">
        <v>240</v>
      </c>
      <c r="B125" s="75" t="s">
        <v>50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</row>
    <row r="126" spans="1:18" x14ac:dyDescent="0.2">
      <c r="A126" s="54">
        <v>242</v>
      </c>
      <c r="B126" s="42" t="s">
        <v>51</v>
      </c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87"/>
      <c r="P126" s="86"/>
    </row>
    <row r="127" spans="1:18" x14ac:dyDescent="0.2">
      <c r="B127" s="75" t="s">
        <v>7</v>
      </c>
      <c r="C127" s="84">
        <v>120469.7</v>
      </c>
      <c r="D127" s="84">
        <v>84453.2</v>
      </c>
      <c r="E127" s="84">
        <v>86234.4</v>
      </c>
      <c r="F127" s="84">
        <v>99862.1</v>
      </c>
      <c r="G127" s="84">
        <v>107308.1</v>
      </c>
      <c r="H127" s="84">
        <v>95696.3</v>
      </c>
      <c r="I127" s="84">
        <v>97171.8</v>
      </c>
      <c r="J127" s="84">
        <v>104394.6</v>
      </c>
      <c r="K127" s="84">
        <v>76775.199999999997</v>
      </c>
      <c r="L127" s="84">
        <v>96488.4</v>
      </c>
      <c r="M127" s="84">
        <v>112371.7</v>
      </c>
      <c r="N127" s="84">
        <v>88111.7</v>
      </c>
      <c r="O127" s="84">
        <v>79378.2</v>
      </c>
      <c r="P127" s="84">
        <v>77579.199999999997</v>
      </c>
      <c r="Q127" s="84">
        <f>SUM(E127:P127)</f>
        <v>1121371.6999999997</v>
      </c>
      <c r="R127" s="54" t="s">
        <v>165</v>
      </c>
    </row>
    <row r="128" spans="1:18" x14ac:dyDescent="0.2">
      <c r="B128" s="75"/>
    </row>
    <row r="129" spans="1:18" x14ac:dyDescent="0.2">
      <c r="A129" s="54">
        <v>251</v>
      </c>
      <c r="B129" s="75" t="s">
        <v>52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</row>
    <row r="130" spans="1:18" x14ac:dyDescent="0.2">
      <c r="B130" s="75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</row>
    <row r="131" spans="1:18" x14ac:dyDescent="0.2">
      <c r="A131" s="54">
        <v>256</v>
      </c>
      <c r="B131" s="75" t="s">
        <v>93</v>
      </c>
      <c r="C131" s="84">
        <v>0</v>
      </c>
      <c r="D131" s="84">
        <v>0</v>
      </c>
      <c r="E131" s="84">
        <v>0</v>
      </c>
      <c r="F131" s="84">
        <v>0</v>
      </c>
      <c r="G131" s="84">
        <v>0</v>
      </c>
      <c r="H131" s="84">
        <v>0</v>
      </c>
      <c r="I131" s="84">
        <v>0</v>
      </c>
      <c r="J131" s="84">
        <v>523.20000000000005</v>
      </c>
      <c r="K131" s="84">
        <v>279.5</v>
      </c>
      <c r="L131" s="84">
        <v>471.9</v>
      </c>
      <c r="M131" s="84">
        <v>618.29999999999995</v>
      </c>
      <c r="N131" s="84">
        <v>430.2</v>
      </c>
      <c r="O131" s="84">
        <v>452.3</v>
      </c>
      <c r="P131" s="84">
        <v>488.8</v>
      </c>
      <c r="Q131" s="84">
        <f>SUM(E131:P131)</f>
        <v>3264.2000000000003</v>
      </c>
      <c r="R131" s="54" t="s">
        <v>165</v>
      </c>
    </row>
    <row r="132" spans="1:18" x14ac:dyDescent="0.2">
      <c r="B132" s="75"/>
    </row>
    <row r="133" spans="1:18" x14ac:dyDescent="0.2">
      <c r="A133" s="54">
        <v>244</v>
      </c>
      <c r="B133" s="75" t="s">
        <v>53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</row>
    <row r="134" spans="1:18" x14ac:dyDescent="0.2">
      <c r="A134" s="54">
        <v>246</v>
      </c>
      <c r="B134" s="42" t="s">
        <v>54</v>
      </c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87"/>
      <c r="P134" s="86"/>
    </row>
    <row r="135" spans="1:18" x14ac:dyDescent="0.2">
      <c r="B135" s="75" t="s">
        <v>5</v>
      </c>
      <c r="C135" s="84">
        <v>29580.400000000001</v>
      </c>
      <c r="D135" s="84">
        <v>20643.900000000001</v>
      </c>
      <c r="E135" s="84">
        <v>18666.900000000001</v>
      </c>
      <c r="F135" s="84">
        <v>23289.4</v>
      </c>
      <c r="G135" s="84">
        <v>26427.8</v>
      </c>
      <c r="H135" s="84">
        <v>21599</v>
      </c>
      <c r="I135" s="84">
        <v>24414</v>
      </c>
      <c r="J135" s="84">
        <v>22579.1</v>
      </c>
      <c r="K135" s="84">
        <v>18060.7</v>
      </c>
      <c r="L135" s="84">
        <v>22359.9</v>
      </c>
      <c r="M135" s="84">
        <v>26533.599999999999</v>
      </c>
      <c r="N135" s="84">
        <v>22687.5</v>
      </c>
      <c r="O135" s="84">
        <v>21656.799999999999</v>
      </c>
      <c r="P135" s="84">
        <v>21183.200000000001</v>
      </c>
      <c r="Q135" s="84">
        <f>SUM(E135:P135)</f>
        <v>269457.90000000002</v>
      </c>
      <c r="R135" s="54" t="s">
        <v>165</v>
      </c>
    </row>
    <row r="136" spans="1:18" x14ac:dyDescent="0.2">
      <c r="B136" s="75"/>
    </row>
    <row r="137" spans="1:18" x14ac:dyDescent="0.2">
      <c r="A137" s="54">
        <v>248</v>
      </c>
      <c r="B137" s="90" t="s">
        <v>73</v>
      </c>
      <c r="C137" s="84">
        <v>7000.3</v>
      </c>
      <c r="D137" s="84">
        <v>4980.8999999999996</v>
      </c>
      <c r="E137" s="84">
        <v>7239.3</v>
      </c>
      <c r="F137" s="84">
        <v>7807.4</v>
      </c>
      <c r="G137" s="84">
        <v>7750.8</v>
      </c>
      <c r="H137" s="84">
        <v>6036.3</v>
      </c>
      <c r="I137" s="84">
        <v>6492.2</v>
      </c>
      <c r="J137" s="84">
        <v>6428.4</v>
      </c>
      <c r="K137" s="84">
        <v>7140</v>
      </c>
      <c r="L137" s="84">
        <v>8775.2000000000007</v>
      </c>
      <c r="M137" s="84">
        <v>17762.3</v>
      </c>
      <c r="N137" s="84">
        <v>6182.4</v>
      </c>
      <c r="O137" s="84">
        <v>5945.9</v>
      </c>
      <c r="P137" s="84">
        <v>5811.3</v>
      </c>
      <c r="Q137" s="84">
        <f>SUM(E137:P137)</f>
        <v>93371.5</v>
      </c>
      <c r="R137" s="54" t="s">
        <v>165</v>
      </c>
    </row>
    <row r="138" spans="1:18" x14ac:dyDescent="0.2">
      <c r="B138" s="90"/>
    </row>
    <row r="139" spans="1:18" x14ac:dyDescent="0.2">
      <c r="A139" s="54">
        <v>250</v>
      </c>
      <c r="B139" s="90" t="s">
        <v>74</v>
      </c>
      <c r="C139" s="84">
        <v>176.8</v>
      </c>
      <c r="D139" s="84">
        <v>140.80000000000001</v>
      </c>
      <c r="E139" s="84">
        <v>150.80000000000001</v>
      </c>
      <c r="F139" s="84">
        <v>159.80000000000001</v>
      </c>
      <c r="G139" s="84">
        <v>162.80000000000001</v>
      </c>
      <c r="H139" s="84">
        <v>564.79999999999995</v>
      </c>
      <c r="I139" s="84">
        <v>193.2</v>
      </c>
      <c r="J139" s="84">
        <v>373.3</v>
      </c>
      <c r="K139" s="84">
        <v>252.8</v>
      </c>
      <c r="L139" s="84">
        <v>355.8</v>
      </c>
      <c r="M139" s="84">
        <v>421.3</v>
      </c>
      <c r="N139" s="84">
        <v>369.2</v>
      </c>
      <c r="O139" s="84">
        <v>133.80000000000001</v>
      </c>
      <c r="P139" s="84">
        <v>120.3</v>
      </c>
      <c r="Q139" s="84">
        <f>SUM(E139:P139)</f>
        <v>3257.9000000000005</v>
      </c>
      <c r="R139" s="54" t="s">
        <v>165</v>
      </c>
    </row>
    <row r="140" spans="1:18" x14ac:dyDescent="0.2">
      <c r="B140" s="90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</row>
    <row r="141" spans="1:18" x14ac:dyDescent="0.2">
      <c r="A141" s="54">
        <v>260</v>
      </c>
      <c r="B141" s="90" t="s">
        <v>94</v>
      </c>
      <c r="C141" s="84">
        <v>47079.7</v>
      </c>
      <c r="D141" s="84">
        <v>32098.7</v>
      </c>
      <c r="E141" s="84">
        <v>32367.200000000001</v>
      </c>
      <c r="F141" s="84">
        <v>36438.400000000001</v>
      </c>
      <c r="G141" s="84">
        <v>40195</v>
      </c>
      <c r="H141" s="84">
        <v>31811.9</v>
      </c>
      <c r="I141" s="84">
        <v>28317.200000000001</v>
      </c>
      <c r="J141" s="84">
        <v>38243.599999999999</v>
      </c>
      <c r="K141" s="84">
        <v>40155.800000000003</v>
      </c>
      <c r="L141" s="84">
        <v>36045.199999999997</v>
      </c>
      <c r="M141" s="84">
        <v>42348.7</v>
      </c>
      <c r="N141" s="84">
        <v>34587.1</v>
      </c>
      <c r="O141" s="84">
        <v>30172</v>
      </c>
      <c r="P141" s="84">
        <v>35141.199999999997</v>
      </c>
      <c r="Q141" s="84">
        <f>SUM(E141:P141)</f>
        <v>425823.30000000005</v>
      </c>
      <c r="R141" s="54" t="s">
        <v>165</v>
      </c>
    </row>
    <row r="142" spans="1:18" x14ac:dyDescent="0.2">
      <c r="B142" s="90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</row>
    <row r="143" spans="1:18" x14ac:dyDescent="0.2">
      <c r="A143" s="54">
        <v>264</v>
      </c>
      <c r="B143" s="90" t="s">
        <v>95</v>
      </c>
      <c r="C143" s="84">
        <v>795</v>
      </c>
      <c r="D143" s="84">
        <v>628.79999999999995</v>
      </c>
      <c r="E143" s="84">
        <v>571.9</v>
      </c>
      <c r="F143" s="84">
        <v>521.70000000000005</v>
      </c>
      <c r="G143" s="84">
        <v>523.5</v>
      </c>
      <c r="H143" s="84">
        <v>475.6</v>
      </c>
      <c r="I143" s="84">
        <v>386</v>
      </c>
      <c r="J143" s="84">
        <v>459.1</v>
      </c>
      <c r="K143" s="84">
        <v>572.20000000000005</v>
      </c>
      <c r="L143" s="84">
        <v>568.29999999999995</v>
      </c>
      <c r="M143" s="84">
        <v>554.4</v>
      </c>
      <c r="N143" s="84">
        <v>547</v>
      </c>
      <c r="O143" s="84">
        <v>612.6</v>
      </c>
      <c r="P143" s="84">
        <v>413.9</v>
      </c>
      <c r="Q143" s="84">
        <f>SUM(E143:P143)</f>
        <v>6206.2</v>
      </c>
      <c r="R143" s="54" t="s">
        <v>165</v>
      </c>
    </row>
    <row r="144" spans="1:18" x14ac:dyDescent="0.2"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</row>
    <row r="145" spans="1:18" x14ac:dyDescent="0.2">
      <c r="A145" s="54">
        <v>321</v>
      </c>
      <c r="B145" s="90" t="s">
        <v>96</v>
      </c>
      <c r="C145" s="84">
        <v>0</v>
      </c>
      <c r="D145" s="84">
        <v>0</v>
      </c>
      <c r="E145" s="84">
        <v>0</v>
      </c>
      <c r="F145" s="84">
        <v>0</v>
      </c>
      <c r="G145" s="84">
        <v>0</v>
      </c>
      <c r="H145" s="84">
        <v>0</v>
      </c>
      <c r="I145" s="84">
        <v>0</v>
      </c>
      <c r="J145" s="84">
        <v>3773</v>
      </c>
      <c r="K145" s="84">
        <v>3023.3</v>
      </c>
      <c r="L145" s="84">
        <v>3276.6</v>
      </c>
      <c r="M145" s="84">
        <v>4076.2</v>
      </c>
      <c r="N145" s="84">
        <v>1970.7</v>
      </c>
      <c r="O145" s="84">
        <v>4739.1000000000004</v>
      </c>
      <c r="P145" s="84">
        <v>4469.6000000000004</v>
      </c>
      <c r="Q145" s="84">
        <f>SUM(E145:P145)</f>
        <v>25328.5</v>
      </c>
      <c r="R145" s="54" t="s">
        <v>165</v>
      </c>
    </row>
    <row r="146" spans="1:18" x14ac:dyDescent="0.2"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</row>
    <row r="147" spans="1:18" x14ac:dyDescent="0.2">
      <c r="A147" s="54">
        <v>331</v>
      </c>
      <c r="B147" s="54" t="s">
        <v>97</v>
      </c>
      <c r="C147" s="84">
        <v>0</v>
      </c>
      <c r="D147" s="84">
        <v>0</v>
      </c>
      <c r="E147" s="84">
        <v>0</v>
      </c>
      <c r="F147" s="84">
        <v>0</v>
      </c>
      <c r="G147" s="84">
        <v>0</v>
      </c>
      <c r="H147" s="84">
        <v>0</v>
      </c>
      <c r="I147" s="84">
        <v>0</v>
      </c>
      <c r="J147" s="84">
        <v>0</v>
      </c>
      <c r="K147" s="84">
        <v>41520</v>
      </c>
      <c r="L147" s="84">
        <v>20784</v>
      </c>
      <c r="M147" s="84">
        <v>16140</v>
      </c>
      <c r="N147" s="84">
        <v>16496.099999999999</v>
      </c>
      <c r="O147" s="84">
        <v>15817.8</v>
      </c>
      <c r="P147" s="84">
        <v>16105</v>
      </c>
      <c r="Q147" s="84">
        <f>SUM(E147:P147)</f>
        <v>126862.90000000001</v>
      </c>
      <c r="R147" s="54" t="s">
        <v>165</v>
      </c>
    </row>
    <row r="148" spans="1:18" x14ac:dyDescent="0.2">
      <c r="B148" s="90"/>
    </row>
    <row r="149" spans="1:18" x14ac:dyDescent="0.2">
      <c r="A149" s="54">
        <v>356</v>
      </c>
      <c r="B149" s="90" t="s">
        <v>98</v>
      </c>
      <c r="C149" s="84">
        <v>3491.9</v>
      </c>
      <c r="D149" s="84">
        <v>2722.5</v>
      </c>
      <c r="E149" s="84">
        <v>2296.9</v>
      </c>
      <c r="F149" s="84">
        <v>1450.5</v>
      </c>
      <c r="G149" s="84">
        <v>740.7</v>
      </c>
      <c r="H149" s="84">
        <v>1394.3</v>
      </c>
      <c r="I149" s="84">
        <v>651.6</v>
      </c>
      <c r="J149" s="84">
        <v>1500.9</v>
      </c>
      <c r="K149" s="84">
        <v>1240.2</v>
      </c>
      <c r="L149" s="84">
        <v>1437.9</v>
      </c>
      <c r="M149" s="84">
        <v>1614.7</v>
      </c>
      <c r="N149" s="84">
        <v>2030.2</v>
      </c>
      <c r="O149" s="84">
        <v>1846.3</v>
      </c>
      <c r="P149" s="84">
        <v>1959.5</v>
      </c>
      <c r="Q149" s="84">
        <f>SUM(E149:P149)</f>
        <v>18163.700000000004</v>
      </c>
      <c r="R149" s="54" t="s">
        <v>165</v>
      </c>
    </row>
    <row r="150" spans="1:18" x14ac:dyDescent="0.2">
      <c r="B150" s="97" t="s">
        <v>167</v>
      </c>
      <c r="C150" s="84">
        <v>0</v>
      </c>
      <c r="D150" s="84">
        <v>0</v>
      </c>
      <c r="E150" s="84">
        <v>546.70000000000005</v>
      </c>
      <c r="F150" s="84">
        <v>1299.8</v>
      </c>
      <c r="G150" s="84">
        <v>2120.6</v>
      </c>
      <c r="H150" s="84">
        <v>1261.5</v>
      </c>
      <c r="I150" s="84">
        <v>1876.7</v>
      </c>
      <c r="J150" s="84">
        <v>1340.7</v>
      </c>
      <c r="K150" s="84">
        <v>1100.9000000000001</v>
      </c>
      <c r="L150" s="84">
        <v>1316.1</v>
      </c>
      <c r="M150" s="84">
        <v>1501.9</v>
      </c>
      <c r="N150" s="84">
        <v>584.79999999999995</v>
      </c>
      <c r="O150" s="84">
        <v>512.20000000000005</v>
      </c>
      <c r="P150" s="84">
        <v>536.4</v>
      </c>
      <c r="Q150" s="84">
        <f>SUM(E150:P150)</f>
        <v>13998.3</v>
      </c>
      <c r="R150" s="54" t="s">
        <v>165</v>
      </c>
    </row>
    <row r="151" spans="1:18" x14ac:dyDescent="0.2">
      <c r="A151" s="54">
        <v>358</v>
      </c>
      <c r="B151" s="89" t="s">
        <v>99</v>
      </c>
      <c r="C151" s="89">
        <v>56754.8</v>
      </c>
      <c r="D151" s="89">
        <v>35844.300000000003</v>
      </c>
      <c r="E151" s="89">
        <v>48654.1</v>
      </c>
      <c r="F151" s="89">
        <v>50194.1</v>
      </c>
      <c r="G151" s="89">
        <v>52085.2</v>
      </c>
      <c r="H151" s="89">
        <v>45571.7</v>
      </c>
      <c r="I151" s="89">
        <v>53175.8</v>
      </c>
      <c r="J151" s="89">
        <v>51977.4</v>
      </c>
      <c r="K151" s="89">
        <v>40454.5</v>
      </c>
      <c r="L151" s="89">
        <v>46962.7</v>
      </c>
      <c r="M151" s="89">
        <v>55405.7</v>
      </c>
      <c r="N151" s="89">
        <v>42141.8</v>
      </c>
      <c r="O151" s="89">
        <v>34313</v>
      </c>
      <c r="P151" s="89">
        <v>38043.4</v>
      </c>
      <c r="Q151" s="84">
        <f>SUM(E151:P151)</f>
        <v>558979.4</v>
      </c>
      <c r="R151" s="54" t="s">
        <v>165</v>
      </c>
    </row>
    <row r="152" spans="1:18" x14ac:dyDescent="0.2">
      <c r="B152" s="75" t="s">
        <v>168</v>
      </c>
      <c r="C152" s="84">
        <v>16171.8</v>
      </c>
      <c r="D152" s="84">
        <v>14526</v>
      </c>
      <c r="E152" s="84">
        <v>10629.6</v>
      </c>
      <c r="F152" s="84">
        <v>11604.8</v>
      </c>
      <c r="G152" s="84">
        <v>12444.3</v>
      </c>
      <c r="H152" s="84">
        <v>9809.2000000000007</v>
      </c>
      <c r="I152" s="84">
        <v>6679.1</v>
      </c>
      <c r="J152" s="84">
        <v>10580.9</v>
      </c>
      <c r="K152" s="84">
        <v>6842.1</v>
      </c>
      <c r="L152" s="84">
        <v>10336.5</v>
      </c>
      <c r="M152" s="84">
        <v>10581.9</v>
      </c>
      <c r="N152" s="84">
        <v>7023</v>
      </c>
      <c r="O152" s="84">
        <v>8498.1</v>
      </c>
      <c r="P152" s="84">
        <v>10169</v>
      </c>
      <c r="Q152" s="84">
        <f>SUM(E152:P152)</f>
        <v>115198.5</v>
      </c>
      <c r="R152" s="54" t="s">
        <v>165</v>
      </c>
    </row>
    <row r="153" spans="1:18" x14ac:dyDescent="0.2">
      <c r="A153" s="54">
        <v>359</v>
      </c>
      <c r="B153" s="75" t="s">
        <v>100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</row>
    <row r="154" spans="1:18" x14ac:dyDescent="0.2">
      <c r="A154" s="54">
        <v>371</v>
      </c>
      <c r="B154" s="85" t="s">
        <v>101</v>
      </c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</row>
    <row r="155" spans="1:18" x14ac:dyDescent="0.2">
      <c r="B155" s="75" t="s">
        <v>102</v>
      </c>
      <c r="C155" s="84">
        <v>235675.4</v>
      </c>
      <c r="D155" s="84">
        <v>216807.6</v>
      </c>
      <c r="E155" s="84">
        <v>236191.2</v>
      </c>
      <c r="F155" s="84">
        <v>231903.7</v>
      </c>
      <c r="G155" s="84">
        <v>218033.6</v>
      </c>
      <c r="H155" s="84">
        <v>238798.5</v>
      </c>
      <c r="I155" s="84">
        <v>234455.7</v>
      </c>
      <c r="J155" s="84">
        <v>236251.5</v>
      </c>
      <c r="K155" s="84">
        <v>184593.2</v>
      </c>
      <c r="L155" s="84">
        <v>204860.6</v>
      </c>
      <c r="M155" s="84">
        <v>220723.3</v>
      </c>
      <c r="N155" s="84">
        <v>218083.1</v>
      </c>
      <c r="O155" s="84">
        <v>220684.7</v>
      </c>
      <c r="P155" s="84">
        <v>235805.1</v>
      </c>
      <c r="Q155" s="84">
        <f>SUM(E155:P155)</f>
        <v>2680384.2000000002</v>
      </c>
      <c r="R155" s="54" t="s">
        <v>165</v>
      </c>
    </row>
    <row r="156" spans="1:18" x14ac:dyDescent="0.2">
      <c r="B156" s="54" t="s">
        <v>169</v>
      </c>
      <c r="C156" s="84">
        <v>52985.599999999999</v>
      </c>
      <c r="D156" s="84">
        <v>58801.9</v>
      </c>
      <c r="E156" s="84">
        <v>50455.4</v>
      </c>
      <c r="F156" s="84">
        <v>50672.1</v>
      </c>
      <c r="G156" s="84">
        <v>62295.6</v>
      </c>
      <c r="H156" s="84">
        <v>39388.9</v>
      </c>
      <c r="I156" s="84">
        <v>39448.5</v>
      </c>
      <c r="J156" s="84">
        <v>45988.9</v>
      </c>
      <c r="K156" s="84">
        <v>33360</v>
      </c>
      <c r="L156" s="84">
        <v>43506.5</v>
      </c>
      <c r="M156" s="84">
        <v>33517.1</v>
      </c>
      <c r="N156" s="84">
        <v>31980</v>
      </c>
      <c r="O156" s="84">
        <v>14755.2</v>
      </c>
      <c r="P156" s="84">
        <v>11996</v>
      </c>
      <c r="Q156" s="84">
        <f>SUM(E156:P156)</f>
        <v>457364.2</v>
      </c>
      <c r="R156" s="54" t="s">
        <v>165</v>
      </c>
    </row>
    <row r="157" spans="1:18" x14ac:dyDescent="0.2">
      <c r="A157" s="54">
        <v>360</v>
      </c>
      <c r="B157" s="75" t="s">
        <v>103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</row>
    <row r="158" spans="1:18" x14ac:dyDescent="0.2">
      <c r="A158" s="54">
        <v>372</v>
      </c>
      <c r="B158" s="85" t="s">
        <v>104</v>
      </c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</row>
    <row r="159" spans="1:18" x14ac:dyDescent="0.2">
      <c r="B159" s="75" t="s">
        <v>105</v>
      </c>
      <c r="C159" s="84">
        <v>21612.400000000001</v>
      </c>
      <c r="D159" s="84">
        <v>15148.7</v>
      </c>
      <c r="E159" s="84">
        <v>19476.5</v>
      </c>
      <c r="F159" s="84">
        <v>47518.7</v>
      </c>
      <c r="G159" s="84">
        <v>17381.900000000001</v>
      </c>
      <c r="H159" s="84">
        <v>15575.2</v>
      </c>
      <c r="I159" s="84">
        <v>15907.2</v>
      </c>
      <c r="J159" s="84">
        <v>16033.7</v>
      </c>
      <c r="K159" s="84">
        <v>8659.5</v>
      </c>
      <c r="L159" s="84">
        <v>10359.299999999999</v>
      </c>
      <c r="M159" s="84">
        <v>11785.1</v>
      </c>
      <c r="N159" s="84">
        <v>9939.2999999999993</v>
      </c>
      <c r="O159" s="84">
        <v>7711.9</v>
      </c>
      <c r="P159" s="84">
        <v>8874.9</v>
      </c>
      <c r="Q159" s="84">
        <f>SUM(E159:P159)</f>
        <v>189223.19999999998</v>
      </c>
      <c r="R159" s="54" t="s">
        <v>165</v>
      </c>
    </row>
    <row r="160" spans="1:18" x14ac:dyDescent="0.2">
      <c r="B160" s="97" t="s">
        <v>170</v>
      </c>
      <c r="C160" s="84">
        <v>32552.1</v>
      </c>
      <c r="D160" s="84">
        <v>28102.799999999999</v>
      </c>
      <c r="E160" s="84">
        <v>33084</v>
      </c>
      <c r="F160" s="84">
        <v>0</v>
      </c>
      <c r="G160" s="84">
        <v>32921.4</v>
      </c>
      <c r="H160" s="84">
        <v>29271.1</v>
      </c>
      <c r="I160" s="84">
        <v>29232.2</v>
      </c>
      <c r="J160" s="84">
        <v>31139.4</v>
      </c>
      <c r="K160" s="84">
        <v>29234.9</v>
      </c>
      <c r="L160" s="84">
        <v>35466.400000000001</v>
      </c>
      <c r="M160" s="84">
        <v>40988.5</v>
      </c>
      <c r="N160" s="84">
        <v>31281.200000000001</v>
      </c>
      <c r="O160" s="84">
        <v>26994.2</v>
      </c>
      <c r="P160" s="84">
        <v>31064.799999999999</v>
      </c>
      <c r="Q160" s="84">
        <f>SUM(E160:P160)</f>
        <v>350678.1</v>
      </c>
      <c r="R160" s="54" t="s">
        <v>165</v>
      </c>
    </row>
    <row r="161" spans="1:16" x14ac:dyDescent="0.2">
      <c r="A161" s="54">
        <v>540</v>
      </c>
      <c r="B161" s="75" t="s">
        <v>76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</row>
    <row r="162" spans="1:16" x14ac:dyDescent="0.2">
      <c r="B162" s="75"/>
    </row>
    <row r="163" spans="1:16" x14ac:dyDescent="0.2">
      <c r="A163" s="54">
        <v>93</v>
      </c>
      <c r="B163" s="75" t="s">
        <v>55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</row>
    <row r="164" spans="1:16" x14ac:dyDescent="0.2">
      <c r="A164" s="54">
        <v>94</v>
      </c>
      <c r="B164" s="75" t="s">
        <v>56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</row>
    <row r="165" spans="1:16" x14ac:dyDescent="0.2">
      <c r="A165" s="54">
        <v>95</v>
      </c>
      <c r="B165" s="75" t="s">
        <v>57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</row>
    <row r="166" spans="1:16" x14ac:dyDescent="0.2">
      <c r="A166" s="54">
        <v>97</v>
      </c>
      <c r="B166" s="75" t="s">
        <v>58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</row>
    <row r="167" spans="1:16" x14ac:dyDescent="0.2">
      <c r="A167" s="54">
        <v>98</v>
      </c>
      <c r="B167" s="75" t="s">
        <v>59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</row>
    <row r="168" spans="1:16" x14ac:dyDescent="0.2">
      <c r="A168" s="54">
        <v>99</v>
      </c>
      <c r="B168" s="75" t="s">
        <v>60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</row>
    <row r="169" spans="1:16" x14ac:dyDescent="0.2">
      <c r="A169" s="54">
        <v>107</v>
      </c>
      <c r="B169" s="75" t="s">
        <v>61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</row>
    <row r="170" spans="1:16" x14ac:dyDescent="0.2">
      <c r="A170" s="54">
        <v>109</v>
      </c>
      <c r="B170" s="75" t="s">
        <v>62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</row>
    <row r="171" spans="1:16" x14ac:dyDescent="0.2">
      <c r="A171" s="54">
        <v>110</v>
      </c>
      <c r="B171" s="75" t="s">
        <v>63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</row>
    <row r="172" spans="1:16" x14ac:dyDescent="0.2">
      <c r="A172" s="54">
        <v>111</v>
      </c>
      <c r="B172" s="75" t="s">
        <v>64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</row>
    <row r="173" spans="1:16" x14ac:dyDescent="0.2">
      <c r="A173" s="54">
        <v>113</v>
      </c>
      <c r="B173" s="75" t="s">
        <v>65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</row>
    <row r="174" spans="1:16" x14ac:dyDescent="0.2">
      <c r="A174" s="54">
        <v>116</v>
      </c>
      <c r="B174" s="75" t="s">
        <v>66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</row>
    <row r="175" spans="1:16" x14ac:dyDescent="0.2">
      <c r="A175" s="54">
        <v>120</v>
      </c>
      <c r="B175" s="75" t="s">
        <v>67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</row>
    <row r="176" spans="1:16" x14ac:dyDescent="0.2">
      <c r="A176" s="54">
        <v>122</v>
      </c>
      <c r="B176" s="75" t="s">
        <v>68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</row>
    <row r="177" spans="1:17" x14ac:dyDescent="0.2">
      <c r="A177" s="54">
        <v>131</v>
      </c>
      <c r="B177" s="42" t="s">
        <v>69</v>
      </c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87"/>
      <c r="P177" s="86"/>
    </row>
    <row r="178" spans="1:17" x14ac:dyDescent="0.2">
      <c r="B178" s="75" t="s">
        <v>18</v>
      </c>
      <c r="C178" s="84">
        <f>SUM(C163:C177)</f>
        <v>0</v>
      </c>
      <c r="D178" s="84">
        <f t="shared" ref="D178:P178" si="102">SUM(D163:D177)</f>
        <v>0</v>
      </c>
      <c r="E178" s="84">
        <f t="shared" si="102"/>
        <v>0</v>
      </c>
      <c r="F178" s="84">
        <f t="shared" si="102"/>
        <v>0</v>
      </c>
      <c r="G178" s="84">
        <f t="shared" si="102"/>
        <v>0</v>
      </c>
      <c r="H178" s="84">
        <f t="shared" si="102"/>
        <v>0</v>
      </c>
      <c r="I178" s="84">
        <f t="shared" si="102"/>
        <v>0</v>
      </c>
      <c r="J178" s="84">
        <f t="shared" si="102"/>
        <v>0</v>
      </c>
      <c r="K178" s="84">
        <f t="shared" si="102"/>
        <v>0</v>
      </c>
      <c r="L178" s="84">
        <f t="shared" si="102"/>
        <v>0</v>
      </c>
      <c r="M178" s="84">
        <f t="shared" si="102"/>
        <v>0</v>
      </c>
      <c r="N178" s="84">
        <f t="shared" si="102"/>
        <v>0</v>
      </c>
      <c r="O178" s="84">
        <f t="shared" si="102"/>
        <v>0</v>
      </c>
      <c r="P178" s="84">
        <f t="shared" si="102"/>
        <v>0</v>
      </c>
    </row>
    <row r="179" spans="1:17" x14ac:dyDescent="0.2">
      <c r="B179" s="75"/>
    </row>
    <row r="180" spans="1:17" x14ac:dyDescent="0.2">
      <c r="A180" s="54">
        <v>528</v>
      </c>
      <c r="B180" s="75" t="s">
        <v>75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</row>
    <row r="182" spans="1:17" x14ac:dyDescent="0.2">
      <c r="B182" s="54" t="s">
        <v>0</v>
      </c>
      <c r="C182" s="84">
        <f>C84+C90+C92+C94+C98+C100+C104+C106+C108+C113+C115+C117+C121+C123+C127+C129+C131+C135+C137+C139+C141+C143+C145+C147+C149+C150+C151+C152+C155+C156+C159+C160+C161+C178+C180</f>
        <v>838494.6</v>
      </c>
      <c r="D182" s="84">
        <f t="shared" ref="D182:N182" si="103">D84+D90+D92+D94+D98+D100+D104+D106+D108+D113+D115+D117+D121+D123+D127+D129+D131+D135+D137+D139+D141+D143+D145+D147+D149+D150+D151+D152+D155+D156+D159+D160+D161+D178+D180</f>
        <v>675613.5</v>
      </c>
      <c r="E182" s="84">
        <f t="shared" si="103"/>
        <v>698889.00000000012</v>
      </c>
      <c r="F182" s="84">
        <f t="shared" si="103"/>
        <v>732127.4</v>
      </c>
      <c r="G182" s="84">
        <f t="shared" si="103"/>
        <v>756581.79999999993</v>
      </c>
      <c r="H182" s="84">
        <f t="shared" si="103"/>
        <v>694465.79999999993</v>
      </c>
      <c r="I182" s="84">
        <f t="shared" si="103"/>
        <v>693246.29999999993</v>
      </c>
      <c r="J182" s="84">
        <f t="shared" si="103"/>
        <v>732344.90000000014</v>
      </c>
      <c r="K182" s="84">
        <f t="shared" si="103"/>
        <v>615600.00000000012</v>
      </c>
      <c r="L182" s="84">
        <f t="shared" si="103"/>
        <v>691461.10000000009</v>
      </c>
      <c r="M182" s="84">
        <f t="shared" si="103"/>
        <v>783699.1</v>
      </c>
      <c r="N182" s="84">
        <f t="shared" si="103"/>
        <v>679015.4</v>
      </c>
      <c r="O182" s="84">
        <f t="shared" ref="O182:P182" si="104">O84+O90+O92+O94+O98+O100+O104+O106+O108+O113+O115+O117+O121+O123+O127+O129+O131+O135+O137+O139+O141+O143+O145+O147+O149+O150+O151+O152+O155+O156+O159+O160+O161+O178+O180</f>
        <v>624344.89999999979</v>
      </c>
      <c r="P182" s="84">
        <f t="shared" si="104"/>
        <v>642664.50000000012</v>
      </c>
      <c r="Q182" s="84">
        <f>SUM(E182:P182)</f>
        <v>8344440.2000000002</v>
      </c>
    </row>
    <row r="183" spans="1:17" x14ac:dyDescent="0.2">
      <c r="B183" s="75"/>
    </row>
    <row r="184" spans="1:17" x14ac:dyDescent="0.2">
      <c r="B184" s="90" t="s">
        <v>78</v>
      </c>
      <c r="C184" s="84">
        <f>C182-C72</f>
        <v>0</v>
      </c>
      <c r="D184" s="84">
        <f t="shared" ref="D184:N184" si="105">D182-D72</f>
        <v>0</v>
      </c>
      <c r="E184" s="84">
        <f t="shared" si="105"/>
        <v>0</v>
      </c>
      <c r="F184" s="84">
        <f t="shared" si="105"/>
        <v>0</v>
      </c>
      <c r="G184" s="84">
        <f t="shared" si="105"/>
        <v>0</v>
      </c>
      <c r="H184" s="84">
        <f t="shared" si="105"/>
        <v>0</v>
      </c>
      <c r="I184" s="84">
        <f t="shared" si="105"/>
        <v>0</v>
      </c>
      <c r="J184" s="84">
        <f t="shared" si="105"/>
        <v>0</v>
      </c>
      <c r="K184" s="84">
        <f t="shared" si="105"/>
        <v>0</v>
      </c>
      <c r="L184" s="84">
        <f t="shared" si="105"/>
        <v>0</v>
      </c>
      <c r="M184" s="84">
        <f t="shared" si="105"/>
        <v>0</v>
      </c>
      <c r="N184" s="84">
        <f t="shared" si="105"/>
        <v>0</v>
      </c>
      <c r="O184" s="84">
        <f t="shared" ref="O184:P184" si="106">O182-O72</f>
        <v>0</v>
      </c>
      <c r="P184" s="84">
        <f t="shared" si="106"/>
        <v>0</v>
      </c>
    </row>
    <row r="185" spans="1:17" x14ac:dyDescent="0.2">
      <c r="B185" s="90"/>
    </row>
    <row r="186" spans="1:17" x14ac:dyDescent="0.2">
      <c r="B186" s="90"/>
    </row>
    <row r="188" spans="1:17" x14ac:dyDescent="0.2">
      <c r="B188" s="54" t="s">
        <v>175</v>
      </c>
      <c r="E188" s="92">
        <v>0</v>
      </c>
      <c r="F188" s="92">
        <v>0</v>
      </c>
      <c r="G188" s="92">
        <v>0</v>
      </c>
      <c r="H188" s="92">
        <v>0</v>
      </c>
      <c r="I188" s="92">
        <v>0</v>
      </c>
      <c r="J188" s="92">
        <v>0</v>
      </c>
      <c r="K188" s="92">
        <v>0</v>
      </c>
      <c r="L188" s="92">
        <v>0</v>
      </c>
      <c r="M188" s="92">
        <v>0</v>
      </c>
      <c r="N188" s="92">
        <v>0</v>
      </c>
      <c r="O188" s="92">
        <v>0</v>
      </c>
      <c r="P188" s="92">
        <v>0</v>
      </c>
    </row>
    <row r="189" spans="1:17" x14ac:dyDescent="0.2">
      <c r="B189" s="54" t="s">
        <v>177</v>
      </c>
      <c r="E189" s="92">
        <v>0</v>
      </c>
      <c r="F189" s="92">
        <v>0</v>
      </c>
      <c r="G189" s="92">
        <v>0</v>
      </c>
      <c r="H189" s="92">
        <v>0</v>
      </c>
      <c r="I189" s="92">
        <v>0</v>
      </c>
      <c r="J189" s="92">
        <v>0</v>
      </c>
      <c r="K189" s="92">
        <v>0</v>
      </c>
      <c r="L189" s="92">
        <v>0</v>
      </c>
      <c r="M189" s="92">
        <v>0</v>
      </c>
      <c r="N189" s="92">
        <v>0</v>
      </c>
      <c r="O189" s="92">
        <v>0</v>
      </c>
      <c r="P189" s="92">
        <v>0</v>
      </c>
    </row>
    <row r="190" spans="1:17" x14ac:dyDescent="0.2">
      <c r="B190" s="54" t="s">
        <v>0</v>
      </c>
      <c r="E190" s="92">
        <f>E188+E189</f>
        <v>0</v>
      </c>
      <c r="F190" s="92">
        <f t="shared" ref="F190:P190" si="107">F188+F189</f>
        <v>0</v>
      </c>
      <c r="G190" s="92">
        <f t="shared" si="107"/>
        <v>0</v>
      </c>
      <c r="H190" s="92">
        <f t="shared" si="107"/>
        <v>0</v>
      </c>
      <c r="I190" s="92">
        <f t="shared" si="107"/>
        <v>0</v>
      </c>
      <c r="J190" s="92">
        <f t="shared" si="107"/>
        <v>0</v>
      </c>
      <c r="K190" s="92">
        <f t="shared" si="107"/>
        <v>0</v>
      </c>
      <c r="L190" s="92">
        <f t="shared" si="107"/>
        <v>0</v>
      </c>
      <c r="M190" s="92">
        <f t="shared" si="107"/>
        <v>0</v>
      </c>
      <c r="N190" s="92">
        <f t="shared" si="107"/>
        <v>0</v>
      </c>
      <c r="O190" s="92">
        <f t="shared" si="107"/>
        <v>0</v>
      </c>
      <c r="P190" s="92">
        <f t="shared" si="107"/>
        <v>0</v>
      </c>
    </row>
    <row r="191" spans="1:17" x14ac:dyDescent="0.2">
      <c r="B191" s="54" t="s">
        <v>176</v>
      </c>
      <c r="E191" s="92">
        <f>E190-E178</f>
        <v>0</v>
      </c>
      <c r="F191" s="92">
        <f t="shared" ref="F191:P191" si="108">F190-F178</f>
        <v>0</v>
      </c>
      <c r="G191" s="92">
        <f t="shared" si="108"/>
        <v>0</v>
      </c>
      <c r="H191" s="92">
        <f t="shared" si="108"/>
        <v>0</v>
      </c>
      <c r="I191" s="92">
        <f t="shared" si="108"/>
        <v>0</v>
      </c>
      <c r="J191" s="92">
        <f t="shared" si="108"/>
        <v>0</v>
      </c>
      <c r="K191" s="92">
        <f t="shared" si="108"/>
        <v>0</v>
      </c>
      <c r="L191" s="92">
        <f t="shared" si="108"/>
        <v>0</v>
      </c>
      <c r="M191" s="92">
        <f t="shared" si="108"/>
        <v>0</v>
      </c>
      <c r="N191" s="92">
        <f t="shared" si="108"/>
        <v>0</v>
      </c>
      <c r="O191" s="92">
        <f t="shared" si="108"/>
        <v>0</v>
      </c>
      <c r="P191" s="92">
        <f t="shared" si="108"/>
        <v>0</v>
      </c>
    </row>
  </sheetData>
  <pageMargins left="0.7" right="0.7" top="0.75" bottom="0.75" header="0.3" footer="0.3"/>
  <pageSetup scale="42" orientation="portrait" r:id="rId1"/>
  <headerFooter>
    <oddFooter>&amp;L&amp;F
&amp;A</oddFooter>
  </headerFooter>
  <rowBreaks count="1" manualBreakCount="1">
    <brk id="7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1"/>
  <sheetViews>
    <sheetView zoomScale="90" zoomScaleNormal="90" workbookViewId="0">
      <pane xSplit="2" ySplit="8" topLeftCell="C181" activePane="bottomRight" state="frozen"/>
      <selection activeCell="D1" sqref="D1"/>
      <selection pane="topRight" activeCell="D1" sqref="D1"/>
      <selection pane="bottomLeft" activeCell="D1" sqref="D1"/>
      <selection pane="bottomRight" activeCell="B186" sqref="B186"/>
    </sheetView>
  </sheetViews>
  <sheetFormatPr defaultRowHeight="15" x14ac:dyDescent="0.25"/>
  <cols>
    <col min="1" max="1" width="7.85546875" style="72" customWidth="1"/>
    <col min="2" max="2" width="17.140625" style="72" customWidth="1"/>
    <col min="3" max="4" width="0.7109375" style="72" customWidth="1"/>
    <col min="5" max="16" width="12.7109375" style="72" customWidth="1"/>
    <col min="17" max="17" width="13.7109375" style="72" bestFit="1" customWidth="1"/>
    <col min="18" max="16384" width="9.140625" style="72"/>
  </cols>
  <sheetData>
    <row r="1" spans="1:18" ht="15.75" x14ac:dyDescent="0.25">
      <c r="A1" s="70"/>
      <c r="B1" s="70" t="s">
        <v>70</v>
      </c>
      <c r="C1" s="70"/>
      <c r="D1" s="70"/>
      <c r="E1" s="70"/>
      <c r="F1" s="71"/>
      <c r="G1" s="70"/>
    </row>
    <row r="2" spans="1:18" ht="15.75" x14ac:dyDescent="0.25">
      <c r="A2" s="70"/>
      <c r="B2" s="70" t="s">
        <v>71</v>
      </c>
      <c r="C2" s="70"/>
      <c r="D2" s="70"/>
      <c r="E2" s="70"/>
      <c r="F2" s="70"/>
      <c r="G2" s="70"/>
    </row>
    <row r="3" spans="1:18" ht="15.75" x14ac:dyDescent="0.25">
      <c r="A3" s="70"/>
      <c r="B3" s="70" t="str">
        <f>'B&amp;A kWh'!B3</f>
        <v>TEST YEAR ENDED FEBRUARY 28, 2017</v>
      </c>
      <c r="C3" s="70"/>
      <c r="D3" s="70"/>
      <c r="E3" s="70"/>
      <c r="F3" s="70"/>
      <c r="G3" s="70"/>
    </row>
    <row r="4" spans="1:18" ht="15.75" x14ac:dyDescent="0.25">
      <c r="A4" s="70"/>
      <c r="B4" s="73"/>
      <c r="C4" s="70"/>
      <c r="D4" s="70"/>
      <c r="E4" s="70"/>
      <c r="F4" s="70"/>
      <c r="G4" s="70"/>
    </row>
    <row r="5" spans="1:18" ht="15.75" x14ac:dyDescent="0.25">
      <c r="A5" s="70"/>
      <c r="B5" s="73" t="s">
        <v>79</v>
      </c>
      <c r="C5" s="70"/>
      <c r="D5" s="70"/>
      <c r="E5" s="70"/>
      <c r="F5" s="70"/>
      <c r="G5" s="70"/>
    </row>
    <row r="6" spans="1:18" ht="15.75" x14ac:dyDescent="0.25">
      <c r="A6" s="70"/>
      <c r="B6" s="73"/>
      <c r="C6" s="70"/>
      <c r="D6" s="70"/>
      <c r="E6" s="70"/>
      <c r="F6" s="70"/>
      <c r="G6" s="70"/>
    </row>
    <row r="7" spans="1:18" x14ac:dyDescent="0.25">
      <c r="A7" s="54"/>
      <c r="B7" s="74" t="s">
        <v>80</v>
      </c>
      <c r="D7" s="54"/>
      <c r="E7" s="54">
        <v>2016</v>
      </c>
      <c r="F7" s="54"/>
      <c r="G7" s="54"/>
      <c r="H7" s="54"/>
      <c r="I7" s="54"/>
      <c r="J7" s="54"/>
      <c r="K7" s="54"/>
      <c r="L7" s="54"/>
      <c r="M7" s="54"/>
      <c r="N7" s="54"/>
      <c r="O7" s="54">
        <v>2017</v>
      </c>
      <c r="P7" s="54"/>
      <c r="Q7" s="54"/>
      <c r="R7" s="54"/>
    </row>
    <row r="8" spans="1:18" x14ac:dyDescent="0.25">
      <c r="A8" s="54"/>
      <c r="B8" s="75" t="s">
        <v>22</v>
      </c>
      <c r="C8" s="76" t="s">
        <v>106</v>
      </c>
      <c r="D8" s="76" t="s">
        <v>107</v>
      </c>
      <c r="E8" s="76" t="s">
        <v>108</v>
      </c>
      <c r="F8" s="76" t="s">
        <v>109</v>
      </c>
      <c r="G8" s="76" t="s">
        <v>110</v>
      </c>
      <c r="H8" s="76" t="s">
        <v>111</v>
      </c>
      <c r="I8" s="76" t="s">
        <v>112</v>
      </c>
      <c r="J8" s="76" t="s">
        <v>113</v>
      </c>
      <c r="K8" s="76" t="s">
        <v>114</v>
      </c>
      <c r="L8" s="76" t="s">
        <v>115</v>
      </c>
      <c r="M8" s="76" t="s">
        <v>116</v>
      </c>
      <c r="N8" s="76" t="s">
        <v>117</v>
      </c>
      <c r="O8" s="76" t="s">
        <v>106</v>
      </c>
      <c r="P8" s="76" t="s">
        <v>107</v>
      </c>
      <c r="Q8" s="54" t="s">
        <v>171</v>
      </c>
      <c r="R8" s="54"/>
    </row>
    <row r="9" spans="1:18" x14ac:dyDescent="0.2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</row>
    <row r="10" spans="1:18" x14ac:dyDescent="0.25">
      <c r="A10" s="54"/>
      <c r="B10" s="41" t="s">
        <v>21</v>
      </c>
      <c r="C10" s="77">
        <f t="shared" ref="C10:N10" si="0">+C84</f>
        <v>32510424.049999997</v>
      </c>
      <c r="D10" s="77">
        <f t="shared" si="0"/>
        <v>26177006.940000001</v>
      </c>
      <c r="E10" s="77">
        <f t="shared" si="0"/>
        <v>17390768.98</v>
      </c>
      <c r="F10" s="77">
        <f t="shared" si="0"/>
        <v>15857208.789999999</v>
      </c>
      <c r="G10" s="77">
        <f t="shared" si="0"/>
        <v>15206878.280000001</v>
      </c>
      <c r="H10" s="77">
        <f t="shared" si="0"/>
        <v>17646010.800000001</v>
      </c>
      <c r="I10" s="77">
        <f t="shared" si="0"/>
        <v>22227038.300000001</v>
      </c>
      <c r="J10" s="77">
        <f t="shared" si="0"/>
        <v>23308040.57</v>
      </c>
      <c r="K10" s="77">
        <f t="shared" si="0"/>
        <v>15775869.779999999</v>
      </c>
      <c r="L10" s="77">
        <f t="shared" si="0"/>
        <v>15289390.800000001</v>
      </c>
      <c r="M10" s="77">
        <f t="shared" si="0"/>
        <v>18414248.990000002</v>
      </c>
      <c r="N10" s="77">
        <f t="shared" si="0"/>
        <v>27396404.48</v>
      </c>
      <c r="O10" s="77">
        <f t="shared" ref="O10:P10" si="1">+O84</f>
        <v>25288530.159999996</v>
      </c>
      <c r="P10" s="77">
        <f t="shared" si="1"/>
        <v>18787854.02</v>
      </c>
      <c r="Q10" s="77">
        <f>SUM(E10:P10)</f>
        <v>232588243.95000002</v>
      </c>
      <c r="R10" s="78"/>
    </row>
    <row r="11" spans="1:18" x14ac:dyDescent="0.25">
      <c r="A11" s="54"/>
      <c r="B11" s="41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8"/>
    </row>
    <row r="12" spans="1:18" x14ac:dyDescent="0.25">
      <c r="A12" s="54"/>
      <c r="B12" s="41" t="s">
        <v>20</v>
      </c>
      <c r="C12" s="77">
        <f t="shared" ref="C12:N12" si="2">+C90</f>
        <v>53488.01</v>
      </c>
      <c r="D12" s="77">
        <f t="shared" si="2"/>
        <v>50166.95</v>
      </c>
      <c r="E12" s="77">
        <f t="shared" si="2"/>
        <v>28197.279999999999</v>
      </c>
      <c r="F12" s="77">
        <f t="shared" si="2"/>
        <v>23267.95</v>
      </c>
      <c r="G12" s="77">
        <f t="shared" si="2"/>
        <v>22195.010000000002</v>
      </c>
      <c r="H12" s="77">
        <f t="shared" si="2"/>
        <v>27296.29</v>
      </c>
      <c r="I12" s="77">
        <f t="shared" si="2"/>
        <v>32577.539999999997</v>
      </c>
      <c r="J12" s="77">
        <f t="shared" si="2"/>
        <v>35797.199999999997</v>
      </c>
      <c r="K12" s="77">
        <f t="shared" si="2"/>
        <v>23719.99</v>
      </c>
      <c r="L12" s="77">
        <f t="shared" si="2"/>
        <v>23301.33</v>
      </c>
      <c r="M12" s="77">
        <f t="shared" si="2"/>
        <v>26153.08</v>
      </c>
      <c r="N12" s="77">
        <f t="shared" si="2"/>
        <v>43535.34</v>
      </c>
      <c r="O12" s="77">
        <f t="shared" ref="O12:P12" si="3">+O90</f>
        <v>41977.469999999994</v>
      </c>
      <c r="P12" s="77">
        <f t="shared" si="3"/>
        <v>28890.829999999998</v>
      </c>
      <c r="Q12" s="77">
        <f t="shared" ref="Q12" si="4">SUM(E12:P12)</f>
        <v>356909.31</v>
      </c>
      <c r="R12" s="78"/>
    </row>
    <row r="13" spans="1:18" x14ac:dyDescent="0.25">
      <c r="A13" s="54"/>
      <c r="B13" s="41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8"/>
    </row>
    <row r="14" spans="1:18" x14ac:dyDescent="0.25">
      <c r="A14" s="54"/>
      <c r="B14" s="41" t="s">
        <v>19</v>
      </c>
      <c r="C14" s="77">
        <f t="shared" ref="C14:N14" si="5">+C92</f>
        <v>547.14</v>
      </c>
      <c r="D14" s="77">
        <f t="shared" si="5"/>
        <v>627.09</v>
      </c>
      <c r="E14" s="77">
        <f t="shared" si="5"/>
        <v>383.31</v>
      </c>
      <c r="F14" s="77">
        <f t="shared" si="5"/>
        <v>477.19</v>
      </c>
      <c r="G14" s="77">
        <f t="shared" si="5"/>
        <v>499.95</v>
      </c>
      <c r="H14" s="77">
        <f t="shared" si="5"/>
        <v>495.57</v>
      </c>
      <c r="I14" s="77">
        <f t="shared" si="5"/>
        <v>518.19000000000005</v>
      </c>
      <c r="J14" s="77">
        <f t="shared" si="5"/>
        <v>627.57000000000005</v>
      </c>
      <c r="K14" s="77">
        <f t="shared" si="5"/>
        <v>370.72</v>
      </c>
      <c r="L14" s="77">
        <f t="shared" si="5"/>
        <v>469.67</v>
      </c>
      <c r="M14" s="77">
        <f t="shared" si="5"/>
        <v>655.12</v>
      </c>
      <c r="N14" s="77">
        <f t="shared" si="5"/>
        <v>749.93</v>
      </c>
      <c r="O14" s="77">
        <f t="shared" ref="O14:P14" si="6">+O92</f>
        <v>1278.31</v>
      </c>
      <c r="P14" s="77">
        <f t="shared" si="6"/>
        <v>802.29</v>
      </c>
      <c r="Q14" s="77">
        <f t="shared" ref="Q14" si="7">SUM(E14:P14)</f>
        <v>7327.8200000000006</v>
      </c>
      <c r="R14" s="78"/>
    </row>
    <row r="15" spans="1:18" x14ac:dyDescent="0.25">
      <c r="A15" s="54"/>
      <c r="B15" s="41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8"/>
    </row>
    <row r="16" spans="1:18" s="54" customFormat="1" x14ac:dyDescent="0.25">
      <c r="B16" s="57" t="s">
        <v>175</v>
      </c>
      <c r="E16" s="77">
        <f>E188</f>
        <v>446749.49000000005</v>
      </c>
      <c r="F16" s="77">
        <f t="shared" ref="F16:P16" si="8">F188</f>
        <v>527453.19000000006</v>
      </c>
      <c r="G16" s="77">
        <f t="shared" si="8"/>
        <v>578041.86</v>
      </c>
      <c r="H16" s="77">
        <f t="shared" si="8"/>
        <v>521254.20999999996</v>
      </c>
      <c r="I16" s="77">
        <f t="shared" si="8"/>
        <v>539398.53999999992</v>
      </c>
      <c r="J16" s="77">
        <f t="shared" si="8"/>
        <v>523401.31999999995</v>
      </c>
      <c r="K16" s="77">
        <f t="shared" si="8"/>
        <v>391270.60000000021</v>
      </c>
      <c r="L16" s="77">
        <f t="shared" si="8"/>
        <v>531277.31999999983</v>
      </c>
      <c r="M16" s="77">
        <f t="shared" si="8"/>
        <v>657717.98</v>
      </c>
      <c r="N16" s="77">
        <f t="shared" si="8"/>
        <v>468594.92999999993</v>
      </c>
      <c r="O16" s="77">
        <f t="shared" si="8"/>
        <v>401928.73000000004</v>
      </c>
      <c r="P16" s="77">
        <f t="shared" si="8"/>
        <v>446911.70999999996</v>
      </c>
      <c r="Q16" s="77">
        <f t="shared" ref="Q16:Q17" si="9">SUM(E16:P16)</f>
        <v>6033999.8799999999</v>
      </c>
    </row>
    <row r="17" spans="1:18" s="54" customFormat="1" x14ac:dyDescent="0.25">
      <c r="B17" s="57" t="s">
        <v>177</v>
      </c>
      <c r="E17" s="77">
        <f>E18-E16</f>
        <v>221895.19</v>
      </c>
      <c r="F17" s="77">
        <f t="shared" ref="F17:P17" si="10">F18-F16</f>
        <v>261403.21999999986</v>
      </c>
      <c r="G17" s="77">
        <f t="shared" si="10"/>
        <v>287649.77999999991</v>
      </c>
      <c r="H17" s="77">
        <f t="shared" si="10"/>
        <v>263105.62000000011</v>
      </c>
      <c r="I17" s="77">
        <f t="shared" si="10"/>
        <v>252459.70000000007</v>
      </c>
      <c r="J17" s="77">
        <f t="shared" si="10"/>
        <v>250735.61</v>
      </c>
      <c r="K17" s="77">
        <f t="shared" si="10"/>
        <v>188881.70999999973</v>
      </c>
      <c r="L17" s="77">
        <f t="shared" si="10"/>
        <v>259538.92000000016</v>
      </c>
      <c r="M17" s="77">
        <f t="shared" si="10"/>
        <v>319991.90000000014</v>
      </c>
      <c r="N17" s="77">
        <f t="shared" si="10"/>
        <v>225455.81000000006</v>
      </c>
      <c r="O17" s="77">
        <f t="shared" si="10"/>
        <v>197869.34999999992</v>
      </c>
      <c r="P17" s="77">
        <f t="shared" si="10"/>
        <v>221576.95000000007</v>
      </c>
      <c r="Q17" s="77">
        <f t="shared" si="9"/>
        <v>2950563.76</v>
      </c>
    </row>
    <row r="18" spans="1:18" x14ac:dyDescent="0.25">
      <c r="A18" s="54"/>
      <c r="B18" s="41" t="s">
        <v>18</v>
      </c>
      <c r="C18" s="77">
        <f t="shared" ref="C18:N18" si="11">+C178</f>
        <v>876497.55000000016</v>
      </c>
      <c r="D18" s="77">
        <f t="shared" si="11"/>
        <v>597638.30000000016</v>
      </c>
      <c r="E18" s="77">
        <f t="shared" si="11"/>
        <v>668644.68000000005</v>
      </c>
      <c r="F18" s="77">
        <f t="shared" si="11"/>
        <v>788856.40999999992</v>
      </c>
      <c r="G18" s="77">
        <f t="shared" si="11"/>
        <v>865691.6399999999</v>
      </c>
      <c r="H18" s="77">
        <f t="shared" si="11"/>
        <v>784359.83000000007</v>
      </c>
      <c r="I18" s="77">
        <f t="shared" si="11"/>
        <v>791858.24</v>
      </c>
      <c r="J18" s="77">
        <f t="shared" si="11"/>
        <v>774136.92999999993</v>
      </c>
      <c r="K18" s="77">
        <f t="shared" si="11"/>
        <v>580152.30999999994</v>
      </c>
      <c r="L18" s="77">
        <f t="shared" si="11"/>
        <v>790816.24</v>
      </c>
      <c r="M18" s="77">
        <f t="shared" si="11"/>
        <v>977709.88000000012</v>
      </c>
      <c r="N18" s="77">
        <f t="shared" si="11"/>
        <v>694050.74</v>
      </c>
      <c r="O18" s="77">
        <f t="shared" ref="O18:P18" si="12">+O178</f>
        <v>599798.07999999996</v>
      </c>
      <c r="P18" s="77">
        <f t="shared" si="12"/>
        <v>668488.66</v>
      </c>
      <c r="Q18" s="77">
        <f t="shared" ref="Q18" si="13">SUM(E18:P18)</f>
        <v>8984563.6399999987</v>
      </c>
      <c r="R18" s="78"/>
    </row>
    <row r="19" spans="1:18" x14ac:dyDescent="0.25">
      <c r="A19" s="54"/>
      <c r="B19" s="41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8"/>
    </row>
    <row r="20" spans="1:18" x14ac:dyDescent="0.25">
      <c r="A20" s="54"/>
      <c r="B20" s="41" t="s">
        <v>17</v>
      </c>
      <c r="C20" s="77">
        <f t="shared" ref="C20:N20" si="14">+C98</f>
        <v>2242486.5299999998</v>
      </c>
      <c r="D20" s="77">
        <f t="shared" si="14"/>
        <v>1732507.35</v>
      </c>
      <c r="E20" s="77">
        <f t="shared" si="14"/>
        <v>1527865.15</v>
      </c>
      <c r="F20" s="77">
        <f t="shared" si="14"/>
        <v>1603343.15</v>
      </c>
      <c r="G20" s="77">
        <f t="shared" si="14"/>
        <v>1679288.37</v>
      </c>
      <c r="H20" s="77">
        <f t="shared" si="14"/>
        <v>1717944.45</v>
      </c>
      <c r="I20" s="77">
        <f t="shared" si="14"/>
        <v>1838828.28</v>
      </c>
      <c r="J20" s="77">
        <f t="shared" si="14"/>
        <v>1864304.16</v>
      </c>
      <c r="K20" s="77">
        <f t="shared" si="14"/>
        <v>1400562.72</v>
      </c>
      <c r="L20" s="77">
        <f t="shared" si="14"/>
        <v>1617622</v>
      </c>
      <c r="M20" s="77">
        <f t="shared" si="14"/>
        <v>1914004.46</v>
      </c>
      <c r="N20" s="77">
        <f t="shared" si="14"/>
        <v>1884929.83</v>
      </c>
      <c r="O20" s="77">
        <f t="shared" ref="O20:P20" si="15">+O98</f>
        <v>1820368.3</v>
      </c>
      <c r="P20" s="77">
        <f t="shared" si="15"/>
        <v>1581283.29</v>
      </c>
      <c r="Q20" s="77">
        <f t="shared" ref="Q20" si="16">SUM(E20:P20)</f>
        <v>20450344.16</v>
      </c>
      <c r="R20" s="78"/>
    </row>
    <row r="21" spans="1:18" x14ac:dyDescent="0.25">
      <c r="A21" s="54"/>
      <c r="B21" s="41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8"/>
    </row>
    <row r="22" spans="1:18" x14ac:dyDescent="0.25">
      <c r="A22" s="54"/>
      <c r="B22" s="41" t="s">
        <v>16</v>
      </c>
      <c r="C22" s="77">
        <f t="shared" ref="C22:N22" si="17">+C100</f>
        <v>3343.23</v>
      </c>
      <c r="D22" s="77">
        <f t="shared" si="17"/>
        <v>2964.07</v>
      </c>
      <c r="E22" s="77">
        <f t="shared" si="17"/>
        <v>2931.32</v>
      </c>
      <c r="F22" s="77">
        <f t="shared" si="17"/>
        <v>3545.33</v>
      </c>
      <c r="G22" s="77">
        <f t="shared" si="17"/>
        <v>3757.57</v>
      </c>
      <c r="H22" s="77">
        <f t="shared" si="17"/>
        <v>3517.47</v>
      </c>
      <c r="I22" s="77">
        <f t="shared" si="17"/>
        <v>3391.62</v>
      </c>
      <c r="J22" s="77">
        <f t="shared" si="17"/>
        <v>3561.32</v>
      </c>
      <c r="K22" s="77">
        <f t="shared" si="17"/>
        <v>2884.78</v>
      </c>
      <c r="L22" s="77">
        <f t="shared" si="17"/>
        <v>3139.6</v>
      </c>
      <c r="M22" s="77">
        <f t="shared" si="17"/>
        <v>4002.99</v>
      </c>
      <c r="N22" s="77">
        <f t="shared" si="17"/>
        <v>3542.96</v>
      </c>
      <c r="O22" s="77">
        <f t="shared" ref="O22:P22" si="18">+O100</f>
        <v>3253.51</v>
      </c>
      <c r="P22" s="77">
        <f t="shared" si="18"/>
        <v>3073.03</v>
      </c>
      <c r="Q22" s="77">
        <f t="shared" ref="Q22" si="19">SUM(E22:P22)</f>
        <v>40601.499999999993</v>
      </c>
      <c r="R22" s="78"/>
    </row>
    <row r="23" spans="1:18" x14ac:dyDescent="0.25">
      <c r="A23" s="54"/>
      <c r="B23" s="41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8"/>
    </row>
    <row r="24" spans="1:18" x14ac:dyDescent="0.25">
      <c r="A24" s="54"/>
      <c r="B24" s="41" t="s">
        <v>15</v>
      </c>
      <c r="C24" s="77">
        <f t="shared" ref="C24:N24" si="20">+C106</f>
        <v>9291.01</v>
      </c>
      <c r="D24" s="77">
        <f t="shared" si="20"/>
        <v>5643.36</v>
      </c>
      <c r="E24" s="77">
        <f t="shared" si="20"/>
        <v>6944.35</v>
      </c>
      <c r="F24" s="77">
        <f t="shared" si="20"/>
        <v>8734.44</v>
      </c>
      <c r="G24" s="77">
        <f t="shared" si="20"/>
        <v>9181.2199999999993</v>
      </c>
      <c r="H24" s="77">
        <f t="shared" si="20"/>
        <v>12608.77</v>
      </c>
      <c r="I24" s="77">
        <f t="shared" si="20"/>
        <v>11385.39</v>
      </c>
      <c r="J24" s="77">
        <f t="shared" si="20"/>
        <v>11051.28</v>
      </c>
      <c r="K24" s="77">
        <f t="shared" si="20"/>
        <v>8743.14</v>
      </c>
      <c r="L24" s="77">
        <f t="shared" si="20"/>
        <v>10888.63</v>
      </c>
      <c r="M24" s="77">
        <f t="shared" si="20"/>
        <v>13888.16</v>
      </c>
      <c r="N24" s="77">
        <f t="shared" si="20"/>
        <v>10868.05</v>
      </c>
      <c r="O24" s="77">
        <f t="shared" ref="O24:P24" si="21">+O106</f>
        <v>9659.4</v>
      </c>
      <c r="P24" s="77">
        <f t="shared" si="21"/>
        <v>9553.77</v>
      </c>
      <c r="Q24" s="77">
        <f t="shared" ref="Q24" si="22">SUM(E24:P24)</f>
        <v>123506.6</v>
      </c>
      <c r="R24" s="78"/>
    </row>
    <row r="25" spans="1:18" x14ac:dyDescent="0.25">
      <c r="A25" s="54"/>
      <c r="B25" s="41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8"/>
    </row>
    <row r="26" spans="1:18" x14ac:dyDescent="0.25">
      <c r="A26" s="54"/>
      <c r="B26" s="41" t="s">
        <v>14</v>
      </c>
      <c r="C26" s="77">
        <f t="shared" ref="C26:N26" si="23">+C104</f>
        <v>113948.26999999999</v>
      </c>
      <c r="D26" s="77">
        <f t="shared" si="23"/>
        <v>24481.86</v>
      </c>
      <c r="E26" s="77">
        <f t="shared" si="23"/>
        <v>53067.17</v>
      </c>
      <c r="F26" s="77">
        <f t="shared" si="23"/>
        <v>64882.44</v>
      </c>
      <c r="G26" s="77">
        <f t="shared" si="23"/>
        <v>72396.77</v>
      </c>
      <c r="H26" s="77">
        <f t="shared" si="23"/>
        <v>62897.159999999996</v>
      </c>
      <c r="I26" s="77">
        <f t="shared" si="23"/>
        <v>63127.710000000006</v>
      </c>
      <c r="J26" s="77">
        <f t="shared" si="23"/>
        <v>61271.42</v>
      </c>
      <c r="K26" s="77">
        <f t="shared" si="23"/>
        <v>47938.25</v>
      </c>
      <c r="L26" s="77">
        <f t="shared" si="23"/>
        <v>64351.380000000005</v>
      </c>
      <c r="M26" s="77">
        <f t="shared" si="23"/>
        <v>79769.399999999994</v>
      </c>
      <c r="N26" s="77">
        <f t="shared" si="23"/>
        <v>57021.740000000005</v>
      </c>
      <c r="O26" s="77">
        <f t="shared" ref="O26:P26" si="24">+O104</f>
        <v>85100.44</v>
      </c>
      <c r="P26" s="77">
        <f t="shared" si="24"/>
        <v>45451.8</v>
      </c>
      <c r="Q26" s="77">
        <f t="shared" ref="Q26" si="25">SUM(E26:P26)</f>
        <v>757275.67999999993</v>
      </c>
      <c r="R26" s="78"/>
    </row>
    <row r="27" spans="1:18" x14ac:dyDescent="0.25">
      <c r="A27" s="54"/>
      <c r="B27" s="41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8"/>
    </row>
    <row r="28" spans="1:18" x14ac:dyDescent="0.25">
      <c r="A28" s="54"/>
      <c r="B28" s="41" t="s">
        <v>13</v>
      </c>
      <c r="C28" s="77">
        <f t="shared" ref="C28:N28" si="26">+C108</f>
        <v>25727</v>
      </c>
      <c r="D28" s="77">
        <f t="shared" si="26"/>
        <v>23641.06</v>
      </c>
      <c r="E28" s="77">
        <f t="shared" si="26"/>
        <v>13484.38</v>
      </c>
      <c r="F28" s="77">
        <f t="shared" si="26"/>
        <v>20764.16</v>
      </c>
      <c r="G28" s="77">
        <f t="shared" si="26"/>
        <v>21685</v>
      </c>
      <c r="H28" s="77">
        <f t="shared" si="26"/>
        <v>15516.02</v>
      </c>
      <c r="I28" s="77">
        <f t="shared" si="26"/>
        <v>11779.29</v>
      </c>
      <c r="J28" s="77">
        <f t="shared" si="26"/>
        <v>11817.26</v>
      </c>
      <c r="K28" s="77">
        <f t="shared" si="26"/>
        <v>14185.24</v>
      </c>
      <c r="L28" s="77">
        <f t="shared" si="26"/>
        <v>18613.98</v>
      </c>
      <c r="M28" s="77">
        <f t="shared" si="26"/>
        <v>19456.25</v>
      </c>
      <c r="N28" s="77">
        <f t="shared" si="26"/>
        <v>16124.21</v>
      </c>
      <c r="O28" s="77">
        <f t="shared" ref="O28:P28" si="27">+O108</f>
        <v>14690.74</v>
      </c>
      <c r="P28" s="77">
        <f t="shared" si="27"/>
        <v>12913.62</v>
      </c>
      <c r="Q28" s="77">
        <f t="shared" ref="Q28" si="28">SUM(E28:P28)</f>
        <v>191030.15</v>
      </c>
      <c r="R28" s="78"/>
    </row>
    <row r="29" spans="1:18" x14ac:dyDescent="0.25">
      <c r="A29" s="54"/>
      <c r="B29" s="41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8"/>
    </row>
    <row r="30" spans="1:18" x14ac:dyDescent="0.25">
      <c r="A30" s="54"/>
      <c r="B30" s="41" t="s">
        <v>12</v>
      </c>
      <c r="C30" s="77">
        <f t="shared" ref="C30:N30" si="29">+C113</f>
        <v>6302859.8700000001</v>
      </c>
      <c r="D30" s="77">
        <f t="shared" si="29"/>
        <v>4786826.0600000005</v>
      </c>
      <c r="E30" s="77">
        <f t="shared" si="29"/>
        <v>4266050.5199999996</v>
      </c>
      <c r="F30" s="77">
        <f t="shared" si="29"/>
        <v>4443964.13</v>
      </c>
      <c r="G30" s="77">
        <f t="shared" si="29"/>
        <v>4762301.5</v>
      </c>
      <c r="H30" s="77">
        <f t="shared" si="29"/>
        <v>5128857.8</v>
      </c>
      <c r="I30" s="77">
        <f t="shared" si="29"/>
        <v>5456728.71</v>
      </c>
      <c r="J30" s="77">
        <f t="shared" si="29"/>
        <v>5568514.4000000004</v>
      </c>
      <c r="K30" s="77">
        <f t="shared" si="29"/>
        <v>4195557.3099999996</v>
      </c>
      <c r="L30" s="77">
        <f t="shared" si="29"/>
        <v>4706318.03</v>
      </c>
      <c r="M30" s="77">
        <f t="shared" si="29"/>
        <v>5325008.0599999996</v>
      </c>
      <c r="N30" s="77">
        <f t="shared" si="29"/>
        <v>5075446.76</v>
      </c>
      <c r="O30" s="77">
        <f t="shared" ref="O30:P30" si="30">+O113</f>
        <v>4846900.43</v>
      </c>
      <c r="P30" s="77">
        <f t="shared" si="30"/>
        <v>4209937.62</v>
      </c>
      <c r="Q30" s="77">
        <f t="shared" ref="Q30" si="31">SUM(E30:P30)</f>
        <v>57985585.270000003</v>
      </c>
      <c r="R30" s="78"/>
    </row>
    <row r="31" spans="1:18" x14ac:dyDescent="0.25">
      <c r="A31" s="54"/>
      <c r="B31" s="41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8"/>
    </row>
    <row r="32" spans="1:18" x14ac:dyDescent="0.25">
      <c r="A32" s="54"/>
      <c r="B32" s="41" t="s">
        <v>11</v>
      </c>
      <c r="C32" s="77">
        <f t="shared" ref="C32:N32" si="32">+C115</f>
        <v>15819.48</v>
      </c>
      <c r="D32" s="77">
        <f t="shared" si="32"/>
        <v>16081.18</v>
      </c>
      <c r="E32" s="77">
        <f t="shared" si="32"/>
        <v>8890.36</v>
      </c>
      <c r="F32" s="77">
        <f t="shared" si="32"/>
        <v>5302.68</v>
      </c>
      <c r="G32" s="77">
        <f t="shared" si="32"/>
        <v>4859.59</v>
      </c>
      <c r="H32" s="77">
        <f t="shared" si="32"/>
        <v>6125.1</v>
      </c>
      <c r="I32" s="77">
        <f t="shared" si="32"/>
        <v>9577.51</v>
      </c>
      <c r="J32" s="77">
        <f t="shared" si="32"/>
        <v>9919.44</v>
      </c>
      <c r="K32" s="77">
        <f t="shared" si="32"/>
        <v>4420.1000000000004</v>
      </c>
      <c r="L32" s="77">
        <f t="shared" si="32"/>
        <v>5238.1400000000003</v>
      </c>
      <c r="M32" s="77">
        <f t="shared" si="32"/>
        <v>6108.9</v>
      </c>
      <c r="N32" s="77">
        <f t="shared" si="32"/>
        <v>13267.04</v>
      </c>
      <c r="O32" s="77">
        <f t="shared" ref="O32:P32" si="33">+O115</f>
        <v>13114.07</v>
      </c>
      <c r="P32" s="77">
        <f t="shared" si="33"/>
        <v>8228.8799999999992</v>
      </c>
      <c r="Q32" s="77">
        <f t="shared" ref="Q32" si="34">SUM(E32:P32)</f>
        <v>95051.810000000027</v>
      </c>
      <c r="R32" s="78"/>
    </row>
    <row r="33" spans="1:18" x14ac:dyDescent="0.25">
      <c r="A33" s="54"/>
      <c r="B33" s="41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8"/>
    </row>
    <row r="34" spans="1:18" x14ac:dyDescent="0.25">
      <c r="A34" s="54"/>
      <c r="B34" s="41" t="s">
        <v>10</v>
      </c>
      <c r="C34" s="77">
        <f t="shared" ref="C34:N34" si="35">+C117</f>
        <v>45129.09</v>
      </c>
      <c r="D34" s="77">
        <f t="shared" si="35"/>
        <v>34733.78</v>
      </c>
      <c r="E34" s="77">
        <f t="shared" si="35"/>
        <v>25865.200000000001</v>
      </c>
      <c r="F34" s="77">
        <f t="shared" si="35"/>
        <v>30499.78</v>
      </c>
      <c r="G34" s="77">
        <f t="shared" si="35"/>
        <v>31743.54</v>
      </c>
      <c r="H34" s="77">
        <f t="shared" si="35"/>
        <v>34938.379999999997</v>
      </c>
      <c r="I34" s="77">
        <f t="shared" si="35"/>
        <v>39536.19</v>
      </c>
      <c r="J34" s="77">
        <f t="shared" si="35"/>
        <v>39727.71</v>
      </c>
      <c r="K34" s="77">
        <f t="shared" si="35"/>
        <v>30161.72</v>
      </c>
      <c r="L34" s="77">
        <f t="shared" si="35"/>
        <v>36212.94</v>
      </c>
      <c r="M34" s="77">
        <f t="shared" si="35"/>
        <v>43427.79</v>
      </c>
      <c r="N34" s="77">
        <f t="shared" si="35"/>
        <v>33889.040000000001</v>
      </c>
      <c r="O34" s="77">
        <f t="shared" ref="O34:P34" si="36">+O117</f>
        <v>36295.370000000003</v>
      </c>
      <c r="P34" s="77">
        <f t="shared" si="36"/>
        <v>29643.56</v>
      </c>
      <c r="Q34" s="77">
        <f t="shared" ref="Q34" si="37">SUM(E34:P34)</f>
        <v>411941.21999999991</v>
      </c>
      <c r="R34" s="78"/>
    </row>
    <row r="35" spans="1:18" x14ac:dyDescent="0.25">
      <c r="A35" s="54"/>
      <c r="B35" s="41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8"/>
    </row>
    <row r="36" spans="1:18" x14ac:dyDescent="0.25">
      <c r="A36" s="54"/>
      <c r="B36" s="41" t="s">
        <v>9</v>
      </c>
      <c r="C36" s="77">
        <f t="shared" ref="C36:N36" si="38">+C121</f>
        <v>117337.35</v>
      </c>
      <c r="D36" s="77">
        <f t="shared" si="38"/>
        <v>106924.22</v>
      </c>
      <c r="E36" s="77">
        <f t="shared" si="38"/>
        <v>87762.1</v>
      </c>
      <c r="F36" s="77">
        <f t="shared" si="38"/>
        <v>200389.38</v>
      </c>
      <c r="G36" s="77">
        <f t="shared" si="38"/>
        <v>153852.01999999999</v>
      </c>
      <c r="H36" s="77">
        <f t="shared" si="38"/>
        <v>86452.14</v>
      </c>
      <c r="I36" s="77">
        <f t="shared" si="38"/>
        <v>168030.56</v>
      </c>
      <c r="J36" s="77">
        <f t="shared" si="38"/>
        <v>150631.67999999999</v>
      </c>
      <c r="K36" s="77">
        <f t="shared" si="38"/>
        <v>65768.56</v>
      </c>
      <c r="L36" s="77">
        <f t="shared" si="38"/>
        <v>84276.37</v>
      </c>
      <c r="M36" s="77">
        <f t="shared" si="38"/>
        <v>104309.34</v>
      </c>
      <c r="N36" s="77">
        <f t="shared" si="38"/>
        <v>97663.61</v>
      </c>
      <c r="O36" s="77">
        <f t="shared" ref="O36:P36" si="39">+O121</f>
        <v>103245.8</v>
      </c>
      <c r="P36" s="77">
        <f t="shared" si="39"/>
        <v>77095.09</v>
      </c>
      <c r="Q36" s="77">
        <f t="shared" ref="Q36" si="40">SUM(E36:P36)</f>
        <v>1379476.6500000001</v>
      </c>
      <c r="R36" s="78"/>
    </row>
    <row r="37" spans="1:18" x14ac:dyDescent="0.25">
      <c r="A37" s="54"/>
      <c r="B37" s="41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8"/>
    </row>
    <row r="38" spans="1:18" x14ac:dyDescent="0.25">
      <c r="A38" s="54"/>
      <c r="B38" s="41" t="s">
        <v>8</v>
      </c>
      <c r="C38" s="77">
        <f t="shared" ref="C38:N38" si="41">+C123</f>
        <v>21953.18</v>
      </c>
      <c r="D38" s="77">
        <f t="shared" si="41"/>
        <v>2263.89</v>
      </c>
      <c r="E38" s="77">
        <f t="shared" si="41"/>
        <v>8457.43</v>
      </c>
      <c r="F38" s="77">
        <f t="shared" si="41"/>
        <v>25904.85</v>
      </c>
      <c r="G38" s="77">
        <f t="shared" si="41"/>
        <v>12079.08</v>
      </c>
      <c r="H38" s="77">
        <f t="shared" si="41"/>
        <v>14489.7</v>
      </c>
      <c r="I38" s="77">
        <f t="shared" si="41"/>
        <v>10502.39</v>
      </c>
      <c r="J38" s="77">
        <f t="shared" si="41"/>
        <v>8215.7099999999991</v>
      </c>
      <c r="K38" s="77">
        <f t="shared" si="41"/>
        <v>9240.74</v>
      </c>
      <c r="L38" s="77">
        <f t="shared" si="41"/>
        <v>8567.51</v>
      </c>
      <c r="M38" s="77">
        <f t="shared" si="41"/>
        <v>21564.25</v>
      </c>
      <c r="N38" s="77">
        <f t="shared" si="41"/>
        <v>18973.36</v>
      </c>
      <c r="O38" s="77">
        <f t="shared" ref="O38:P38" si="42">+O123</f>
        <v>24240.29</v>
      </c>
      <c r="P38" s="77">
        <f t="shared" si="42"/>
        <v>20467.91</v>
      </c>
      <c r="Q38" s="77">
        <f t="shared" ref="Q38" si="43">SUM(E38:P38)</f>
        <v>182703.22000000003</v>
      </c>
      <c r="R38" s="78"/>
    </row>
    <row r="39" spans="1:18" x14ac:dyDescent="0.25">
      <c r="A39" s="54"/>
      <c r="B39" s="41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8"/>
    </row>
    <row r="40" spans="1:18" x14ac:dyDescent="0.25">
      <c r="A40" s="54"/>
      <c r="B40" s="41" t="s">
        <v>7</v>
      </c>
      <c r="C40" s="77">
        <f t="shared" ref="C40:N40" si="44">+C127</f>
        <v>4780626.71</v>
      </c>
      <c r="D40" s="77">
        <f t="shared" si="44"/>
        <v>3252850.6100000003</v>
      </c>
      <c r="E40" s="77">
        <f t="shared" si="44"/>
        <v>3286934.51</v>
      </c>
      <c r="F40" s="77">
        <f t="shared" si="44"/>
        <v>3869461.1199999996</v>
      </c>
      <c r="G40" s="77">
        <f t="shared" si="44"/>
        <v>4170936.0100000002</v>
      </c>
      <c r="H40" s="77">
        <f t="shared" si="44"/>
        <v>4232495.66</v>
      </c>
      <c r="I40" s="77">
        <f t="shared" si="44"/>
        <v>4193433.93</v>
      </c>
      <c r="J40" s="77">
        <f t="shared" si="44"/>
        <v>4375221.5999999996</v>
      </c>
      <c r="K40" s="77">
        <f t="shared" si="44"/>
        <v>3204281.32</v>
      </c>
      <c r="L40" s="77">
        <f t="shared" si="44"/>
        <v>3957480.8200000003</v>
      </c>
      <c r="M40" s="77">
        <f t="shared" si="44"/>
        <v>4625165.59</v>
      </c>
      <c r="N40" s="77">
        <f t="shared" si="44"/>
        <v>3848388.9099999997</v>
      </c>
      <c r="O40" s="77">
        <f t="shared" ref="O40:P40" si="45">+O127</f>
        <v>3471582.98</v>
      </c>
      <c r="P40" s="77">
        <f t="shared" si="45"/>
        <v>3114640.1999999997</v>
      </c>
      <c r="Q40" s="77">
        <f t="shared" ref="Q40" si="46">SUM(E40:P40)</f>
        <v>46350022.649999999</v>
      </c>
      <c r="R40" s="78"/>
    </row>
    <row r="41" spans="1:18" x14ac:dyDescent="0.25">
      <c r="A41" s="54"/>
      <c r="B41" s="41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8"/>
    </row>
    <row r="42" spans="1:18" x14ac:dyDescent="0.25">
      <c r="A42" s="54"/>
      <c r="B42" s="41" t="s">
        <v>6</v>
      </c>
      <c r="C42" s="77">
        <f t="shared" ref="C42:N42" si="47">+C129</f>
        <v>26997.02</v>
      </c>
      <c r="D42" s="77">
        <f t="shared" si="47"/>
        <v>10560.57</v>
      </c>
      <c r="E42" s="77">
        <f t="shared" si="47"/>
        <v>8160.41</v>
      </c>
      <c r="F42" s="77">
        <f t="shared" si="47"/>
        <v>11096.67</v>
      </c>
      <c r="G42" s="77">
        <f t="shared" si="47"/>
        <v>21364.01</v>
      </c>
      <c r="H42" s="77">
        <f t="shared" si="47"/>
        <v>9220.7900000000009</v>
      </c>
      <c r="I42" s="77">
        <f t="shared" si="47"/>
        <v>18266.66</v>
      </c>
      <c r="J42" s="77">
        <f t="shared" si="47"/>
        <v>21205.1</v>
      </c>
      <c r="K42" s="77">
        <f t="shared" si="47"/>
        <v>19808.23</v>
      </c>
      <c r="L42" s="77">
        <f t="shared" si="47"/>
        <v>22627.759999999998</v>
      </c>
      <c r="M42" s="77">
        <f t="shared" si="47"/>
        <v>26152.9</v>
      </c>
      <c r="N42" s="77">
        <f t="shared" si="47"/>
        <v>24143.07</v>
      </c>
      <c r="O42" s="77">
        <f t="shared" ref="O42:P42" si="48">+O129</f>
        <v>32027.599999999999</v>
      </c>
      <c r="P42" s="77">
        <f t="shared" si="48"/>
        <v>5705.48</v>
      </c>
      <c r="Q42" s="77">
        <f t="shared" ref="Q42" si="49">SUM(E42:P42)</f>
        <v>219778.68</v>
      </c>
      <c r="R42" s="78"/>
    </row>
    <row r="43" spans="1:18" x14ac:dyDescent="0.25">
      <c r="A43" s="54"/>
      <c r="B43" s="41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8"/>
    </row>
    <row r="44" spans="1:18" x14ac:dyDescent="0.25">
      <c r="A44" s="54"/>
      <c r="B44" s="41" t="s">
        <v>118</v>
      </c>
      <c r="C44" s="77">
        <f>C131</f>
        <v>0</v>
      </c>
      <c r="D44" s="77">
        <f t="shared" ref="D44:N44" si="50">D131</f>
        <v>0</v>
      </c>
      <c r="E44" s="77">
        <f t="shared" si="50"/>
        <v>0</v>
      </c>
      <c r="F44" s="77">
        <f t="shared" si="50"/>
        <v>0</v>
      </c>
      <c r="G44" s="77">
        <f t="shared" si="50"/>
        <v>0</v>
      </c>
      <c r="H44" s="77">
        <f t="shared" si="50"/>
        <v>0</v>
      </c>
      <c r="I44" s="77">
        <f t="shared" si="50"/>
        <v>0</v>
      </c>
      <c r="J44" s="77">
        <f t="shared" si="50"/>
        <v>27412.67</v>
      </c>
      <c r="K44" s="77">
        <f t="shared" si="50"/>
        <v>15288.89</v>
      </c>
      <c r="L44" s="77">
        <f t="shared" si="50"/>
        <v>25208.39</v>
      </c>
      <c r="M44" s="77">
        <f t="shared" si="50"/>
        <v>30250.25</v>
      </c>
      <c r="N44" s="77">
        <f t="shared" si="50"/>
        <v>21234.65</v>
      </c>
      <c r="O44" s="77">
        <f t="shared" ref="O44:P44" si="51">O131</f>
        <v>20623.68</v>
      </c>
      <c r="P44" s="77">
        <f t="shared" si="51"/>
        <v>20690.669999999998</v>
      </c>
      <c r="Q44" s="77">
        <f t="shared" ref="Q44" si="52">SUM(E44:P44)</f>
        <v>160709.20000000001</v>
      </c>
      <c r="R44" s="78"/>
    </row>
    <row r="45" spans="1:18" x14ac:dyDescent="0.25">
      <c r="A45" s="54"/>
      <c r="B45" s="41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8"/>
    </row>
    <row r="46" spans="1:18" x14ac:dyDescent="0.25">
      <c r="A46" s="54"/>
      <c r="B46" s="41" t="s">
        <v>5</v>
      </c>
      <c r="C46" s="77">
        <f t="shared" ref="C46:N46" si="53">+C135</f>
        <v>831747.77</v>
      </c>
      <c r="D46" s="77">
        <f t="shared" si="53"/>
        <v>595772.78</v>
      </c>
      <c r="E46" s="77">
        <f t="shared" si="53"/>
        <v>499258.05</v>
      </c>
      <c r="F46" s="77">
        <f t="shared" si="53"/>
        <v>654365.34</v>
      </c>
      <c r="G46" s="77">
        <f t="shared" si="53"/>
        <v>673799.63</v>
      </c>
      <c r="H46" s="77">
        <f t="shared" si="53"/>
        <v>650522.36</v>
      </c>
      <c r="I46" s="77">
        <f t="shared" si="53"/>
        <v>660414.97</v>
      </c>
      <c r="J46" s="77">
        <f t="shared" si="53"/>
        <v>644335.81000000006</v>
      </c>
      <c r="K46" s="77">
        <f t="shared" si="53"/>
        <v>510402.92000000004</v>
      </c>
      <c r="L46" s="77">
        <f t="shared" si="53"/>
        <v>655878.91</v>
      </c>
      <c r="M46" s="77">
        <f t="shared" si="53"/>
        <v>820538.55</v>
      </c>
      <c r="N46" s="77">
        <f t="shared" si="53"/>
        <v>759137.28000000003</v>
      </c>
      <c r="O46" s="77">
        <f t="shared" ref="O46:P46" si="54">+O135</f>
        <v>706572.99</v>
      </c>
      <c r="P46" s="77">
        <f t="shared" si="54"/>
        <v>673311.06</v>
      </c>
      <c r="Q46" s="77">
        <f t="shared" ref="Q46" si="55">SUM(E46:P46)</f>
        <v>7908537.870000001</v>
      </c>
      <c r="R46" s="78"/>
    </row>
    <row r="47" spans="1:18" x14ac:dyDescent="0.25">
      <c r="A47" s="54"/>
      <c r="B47" s="41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8"/>
    </row>
    <row r="48" spans="1:18" x14ac:dyDescent="0.25">
      <c r="A48" s="54"/>
      <c r="B48" s="41" t="s">
        <v>4</v>
      </c>
      <c r="C48" s="77">
        <f t="shared" ref="C48:N48" si="56">+C137</f>
        <v>194888.47</v>
      </c>
      <c r="D48" s="77">
        <f t="shared" si="56"/>
        <v>140370.91</v>
      </c>
      <c r="E48" s="77">
        <f t="shared" si="56"/>
        <v>217063.11</v>
      </c>
      <c r="F48" s="77">
        <f t="shared" si="56"/>
        <v>240463.14</v>
      </c>
      <c r="G48" s="77">
        <f t="shared" si="56"/>
        <v>237190.42</v>
      </c>
      <c r="H48" s="77">
        <f t="shared" si="56"/>
        <v>184832.8</v>
      </c>
      <c r="I48" s="77">
        <f t="shared" si="56"/>
        <v>198321.56</v>
      </c>
      <c r="J48" s="77">
        <f t="shared" si="56"/>
        <v>202105.41</v>
      </c>
      <c r="K48" s="77">
        <f t="shared" si="56"/>
        <v>202598.25</v>
      </c>
      <c r="L48" s="77">
        <f t="shared" si="56"/>
        <v>244333.34</v>
      </c>
      <c r="M48" s="77">
        <f t="shared" si="56"/>
        <v>465870.83</v>
      </c>
      <c r="N48" s="77">
        <f t="shared" si="56"/>
        <v>177019.28</v>
      </c>
      <c r="O48" s="77">
        <f t="shared" ref="O48:P48" si="57">+O137</f>
        <v>183172.45</v>
      </c>
      <c r="P48" s="77">
        <f t="shared" si="57"/>
        <v>181383.86</v>
      </c>
      <c r="Q48" s="77">
        <f t="shared" ref="Q48" si="58">SUM(E48:P48)</f>
        <v>2734354.4499999997</v>
      </c>
      <c r="R48" s="78"/>
    </row>
    <row r="49" spans="1:18" x14ac:dyDescent="0.25">
      <c r="A49" s="54"/>
      <c r="B49" s="41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8"/>
    </row>
    <row r="50" spans="1:18" x14ac:dyDescent="0.25">
      <c r="A50" s="54"/>
      <c r="B50" s="41" t="s">
        <v>3</v>
      </c>
      <c r="C50" s="77">
        <f t="shared" ref="C50:N50" si="59">+C139</f>
        <v>4770.1899999999996</v>
      </c>
      <c r="D50" s="77">
        <f t="shared" si="59"/>
        <v>3785.79</v>
      </c>
      <c r="E50" s="77">
        <f t="shared" si="59"/>
        <v>4781.32</v>
      </c>
      <c r="F50" s="77">
        <f t="shared" si="59"/>
        <v>4484.92</v>
      </c>
      <c r="G50" s="77">
        <f t="shared" si="59"/>
        <v>4958.3100000000004</v>
      </c>
      <c r="H50" s="77">
        <f t="shared" si="59"/>
        <v>10752.21</v>
      </c>
      <c r="I50" s="77">
        <f t="shared" si="59"/>
        <v>3952.01</v>
      </c>
      <c r="J50" s="77">
        <f t="shared" si="59"/>
        <v>6276.36</v>
      </c>
      <c r="K50" s="77">
        <f t="shared" si="59"/>
        <v>4197.05</v>
      </c>
      <c r="L50" s="77">
        <f t="shared" si="59"/>
        <v>5453.78</v>
      </c>
      <c r="M50" s="77">
        <f t="shared" si="59"/>
        <v>6718.1</v>
      </c>
      <c r="N50" s="77">
        <f t="shared" si="59"/>
        <v>6239.62</v>
      </c>
      <c r="O50" s="77">
        <f t="shared" ref="O50:P50" si="60">+O139</f>
        <v>6770.13</v>
      </c>
      <c r="P50" s="77">
        <f t="shared" si="60"/>
        <v>6005.48</v>
      </c>
      <c r="Q50" s="77">
        <f t="shared" ref="Q50" si="61">SUM(E50:P50)</f>
        <v>70589.289999999994</v>
      </c>
      <c r="R50" s="78"/>
    </row>
    <row r="51" spans="1:18" x14ac:dyDescent="0.25">
      <c r="A51" s="54"/>
      <c r="B51" s="41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8"/>
    </row>
    <row r="52" spans="1:18" x14ac:dyDescent="0.25">
      <c r="A52" s="54"/>
      <c r="B52" s="41" t="s">
        <v>119</v>
      </c>
      <c r="C52" s="77">
        <f>C141</f>
        <v>1338895.77</v>
      </c>
      <c r="D52" s="77">
        <f t="shared" ref="D52:N52" si="62">D141</f>
        <v>959001.98</v>
      </c>
      <c r="E52" s="77">
        <f t="shared" si="62"/>
        <v>938916.19</v>
      </c>
      <c r="F52" s="77">
        <f t="shared" si="62"/>
        <v>1032948.97</v>
      </c>
      <c r="G52" s="77">
        <f t="shared" si="62"/>
        <v>1122644.75</v>
      </c>
      <c r="H52" s="77">
        <f t="shared" si="62"/>
        <v>998724.49</v>
      </c>
      <c r="I52" s="77">
        <f t="shared" si="62"/>
        <v>859283.79</v>
      </c>
      <c r="J52" s="77">
        <f t="shared" si="62"/>
        <v>1154529.3600000001</v>
      </c>
      <c r="K52" s="77">
        <f t="shared" si="62"/>
        <v>1291884.54</v>
      </c>
      <c r="L52" s="77">
        <f t="shared" si="62"/>
        <v>1101151.82</v>
      </c>
      <c r="M52" s="77">
        <f t="shared" si="62"/>
        <v>1280192.49</v>
      </c>
      <c r="N52" s="77">
        <f t="shared" si="62"/>
        <v>1101795.53</v>
      </c>
      <c r="O52" s="77">
        <f t="shared" ref="O52:P52" si="63">O141</f>
        <v>975115.45</v>
      </c>
      <c r="P52" s="77">
        <f t="shared" si="63"/>
        <v>1079364.19</v>
      </c>
      <c r="Q52" s="77">
        <f t="shared" ref="Q52" si="64">SUM(E52:P52)</f>
        <v>12936551.569999998</v>
      </c>
      <c r="R52" s="78"/>
    </row>
    <row r="53" spans="1:18" x14ac:dyDescent="0.25">
      <c r="A53" s="54"/>
      <c r="B53" s="41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8"/>
    </row>
    <row r="54" spans="1:18" x14ac:dyDescent="0.25">
      <c r="A54" s="54"/>
      <c r="B54" s="41" t="s">
        <v>120</v>
      </c>
      <c r="C54" s="77">
        <f>C143</f>
        <v>20922.45</v>
      </c>
      <c r="D54" s="77">
        <f t="shared" ref="D54:N54" si="65">D143</f>
        <v>18103.41</v>
      </c>
      <c r="E54" s="77">
        <f t="shared" si="65"/>
        <v>15620.09</v>
      </c>
      <c r="F54" s="77">
        <f t="shared" si="65"/>
        <v>12586.99</v>
      </c>
      <c r="G54" s="77">
        <f t="shared" si="65"/>
        <v>15010.27</v>
      </c>
      <c r="H54" s="77">
        <f t="shared" si="65"/>
        <v>15097.73</v>
      </c>
      <c r="I54" s="77">
        <f t="shared" si="65"/>
        <v>11066.92</v>
      </c>
      <c r="J54" s="77">
        <f t="shared" si="65"/>
        <v>14626.64</v>
      </c>
      <c r="K54" s="77">
        <f t="shared" si="65"/>
        <v>18035.98</v>
      </c>
      <c r="L54" s="77">
        <f t="shared" si="65"/>
        <v>17390.21</v>
      </c>
      <c r="M54" s="77">
        <f t="shared" si="65"/>
        <v>16887.419999999998</v>
      </c>
      <c r="N54" s="77">
        <f t="shared" si="65"/>
        <v>16511.11</v>
      </c>
      <c r="O54" s="77">
        <f t="shared" ref="O54:P54" si="66">O143</f>
        <v>20819.099999999999</v>
      </c>
      <c r="P54" s="77">
        <f t="shared" si="66"/>
        <v>13019.86</v>
      </c>
      <c r="Q54" s="77">
        <f t="shared" ref="Q54" si="67">SUM(E54:P54)</f>
        <v>186672.32</v>
      </c>
      <c r="R54" s="78"/>
    </row>
    <row r="55" spans="1:18" x14ac:dyDescent="0.25">
      <c r="A55" s="54"/>
      <c r="B55" s="41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8"/>
    </row>
    <row r="56" spans="1:18" x14ac:dyDescent="0.25">
      <c r="A56" s="54"/>
      <c r="B56" s="41" t="s">
        <v>121</v>
      </c>
      <c r="C56" s="77">
        <f>C145</f>
        <v>0</v>
      </c>
      <c r="D56" s="77">
        <f t="shared" ref="D56:N56" si="68">D145</f>
        <v>0</v>
      </c>
      <c r="E56" s="77">
        <f t="shared" si="68"/>
        <v>0</v>
      </c>
      <c r="F56" s="77">
        <f t="shared" si="68"/>
        <v>0</v>
      </c>
      <c r="G56" s="77">
        <f t="shared" si="68"/>
        <v>0</v>
      </c>
      <c r="H56" s="77">
        <f t="shared" si="68"/>
        <v>0</v>
      </c>
      <c r="I56" s="77">
        <f t="shared" si="68"/>
        <v>0</v>
      </c>
      <c r="J56" s="77">
        <f t="shared" si="68"/>
        <v>101075.93</v>
      </c>
      <c r="K56" s="77">
        <f t="shared" si="68"/>
        <v>81589.490000000005</v>
      </c>
      <c r="L56" s="77">
        <f t="shared" si="68"/>
        <v>90495.15</v>
      </c>
      <c r="M56" s="77">
        <f t="shared" si="68"/>
        <v>119705.29</v>
      </c>
      <c r="N56" s="77">
        <f t="shared" si="68"/>
        <v>60734.52</v>
      </c>
      <c r="O56" s="77">
        <f t="shared" ref="O56:P56" si="69">O145</f>
        <v>135020.68</v>
      </c>
      <c r="P56" s="77">
        <f t="shared" si="69"/>
        <v>111687.83</v>
      </c>
      <c r="Q56" s="77">
        <f t="shared" ref="Q56" si="70">SUM(E56:P56)</f>
        <v>700308.8899999999</v>
      </c>
      <c r="R56" s="78"/>
    </row>
    <row r="57" spans="1:18" x14ac:dyDescent="0.25">
      <c r="A57" s="54"/>
      <c r="B57" s="41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8"/>
    </row>
    <row r="58" spans="1:18" x14ac:dyDescent="0.25">
      <c r="A58" s="54"/>
      <c r="B58" s="41" t="s">
        <v>122</v>
      </c>
      <c r="C58" s="77">
        <f>C147</f>
        <v>0</v>
      </c>
      <c r="D58" s="77">
        <f t="shared" ref="D58:N58" si="71">D147</f>
        <v>0</v>
      </c>
      <c r="E58" s="77">
        <f t="shared" si="71"/>
        <v>0</v>
      </c>
      <c r="F58" s="77">
        <f t="shared" si="71"/>
        <v>0</v>
      </c>
      <c r="G58" s="77">
        <f t="shared" si="71"/>
        <v>0</v>
      </c>
      <c r="H58" s="77">
        <f t="shared" si="71"/>
        <v>0</v>
      </c>
      <c r="I58" s="77">
        <f t="shared" si="71"/>
        <v>0</v>
      </c>
      <c r="J58" s="77">
        <f t="shared" si="71"/>
        <v>0</v>
      </c>
      <c r="K58" s="77">
        <f t="shared" si="71"/>
        <v>1498614.59</v>
      </c>
      <c r="L58" s="77">
        <f t="shared" si="71"/>
        <v>774005.73</v>
      </c>
      <c r="M58" s="77">
        <f t="shared" si="71"/>
        <v>713646.07</v>
      </c>
      <c r="N58" s="77">
        <f t="shared" si="71"/>
        <v>693402</v>
      </c>
      <c r="O58" s="77">
        <f t="shared" ref="O58:P58" si="72">O147</f>
        <v>703035.16</v>
      </c>
      <c r="P58" s="77">
        <f t="shared" si="72"/>
        <v>634749.74</v>
      </c>
      <c r="Q58" s="77">
        <f t="shared" ref="Q58" si="73">SUM(E58:P58)</f>
        <v>5017453.29</v>
      </c>
      <c r="R58" s="78"/>
    </row>
    <row r="59" spans="1:18" x14ac:dyDescent="0.25">
      <c r="A59" s="54"/>
      <c r="B59" s="41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8"/>
    </row>
    <row r="60" spans="1:18" x14ac:dyDescent="0.25">
      <c r="A60" s="54"/>
      <c r="B60" s="41" t="s">
        <v>123</v>
      </c>
      <c r="C60" s="77">
        <f>C149</f>
        <v>138835.98000000001</v>
      </c>
      <c r="D60" s="77">
        <f t="shared" ref="D60:N60" si="74">D149</f>
        <v>111795.1</v>
      </c>
      <c r="E60" s="77">
        <f t="shared" si="74"/>
        <v>115143.78</v>
      </c>
      <c r="F60" s="77">
        <f t="shared" si="74"/>
        <v>115081.66</v>
      </c>
      <c r="G60" s="77">
        <f t="shared" si="74"/>
        <v>119470.99</v>
      </c>
      <c r="H60" s="77">
        <f t="shared" si="74"/>
        <v>118091.37</v>
      </c>
      <c r="I60" s="77">
        <f t="shared" si="74"/>
        <v>108759.9</v>
      </c>
      <c r="J60" s="77">
        <f t="shared" si="74"/>
        <v>119256.46</v>
      </c>
      <c r="K60" s="77">
        <f t="shared" si="74"/>
        <v>96841.54</v>
      </c>
      <c r="L60" s="77">
        <f t="shared" si="74"/>
        <v>117004.64</v>
      </c>
      <c r="M60" s="77">
        <f t="shared" si="74"/>
        <v>140159.59</v>
      </c>
      <c r="N60" s="77">
        <f t="shared" si="74"/>
        <v>121596.52</v>
      </c>
      <c r="O60" s="77">
        <f t="shared" ref="O60:P60" si="75">O149</f>
        <v>109095.35</v>
      </c>
      <c r="P60" s="77">
        <f t="shared" si="75"/>
        <v>109545.27</v>
      </c>
      <c r="Q60" s="77">
        <f t="shared" ref="Q60" si="76">SUM(E60:P60)</f>
        <v>1390047.07</v>
      </c>
      <c r="R60" s="78"/>
    </row>
    <row r="61" spans="1:18" x14ac:dyDescent="0.25">
      <c r="A61" s="54"/>
      <c r="B61" s="41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8"/>
    </row>
    <row r="62" spans="1:18" x14ac:dyDescent="0.25">
      <c r="A62" s="54"/>
      <c r="B62" s="41" t="s">
        <v>124</v>
      </c>
      <c r="C62" s="77">
        <f>C151</f>
        <v>2389002.7999999998</v>
      </c>
      <c r="D62" s="77">
        <f t="shared" ref="D62:N62" si="77">D151</f>
        <v>1851327.04</v>
      </c>
      <c r="E62" s="77">
        <f>E151+E181</f>
        <v>1943920.51</v>
      </c>
      <c r="F62" s="77">
        <f t="shared" si="77"/>
        <v>2179242.12</v>
      </c>
      <c r="G62" s="77">
        <f t="shared" si="77"/>
        <v>2265402.65</v>
      </c>
      <c r="H62" s="77">
        <f t="shared" si="77"/>
        <v>2119362.1800000002</v>
      </c>
      <c r="I62" s="77">
        <f t="shared" si="77"/>
        <v>2187047.1</v>
      </c>
      <c r="J62" s="77">
        <f t="shared" si="77"/>
        <v>2254937.67</v>
      </c>
      <c r="K62" s="77">
        <f t="shared" si="77"/>
        <v>1711631.3</v>
      </c>
      <c r="L62" s="77">
        <f t="shared" si="77"/>
        <v>2169834.09</v>
      </c>
      <c r="M62" s="77">
        <f t="shared" si="77"/>
        <v>2635356.69</v>
      </c>
      <c r="N62" s="77">
        <f t="shared" si="77"/>
        <v>1940468.58</v>
      </c>
      <c r="O62" s="77">
        <f t="shared" ref="O62:P62" si="78">O151</f>
        <v>1670193.52</v>
      </c>
      <c r="P62" s="77">
        <f t="shared" si="78"/>
        <v>1882134.79</v>
      </c>
      <c r="Q62" s="77">
        <f t="shared" ref="Q62" si="79">SUM(E62:P62)</f>
        <v>24959531.199999999</v>
      </c>
      <c r="R62" s="78"/>
    </row>
    <row r="63" spans="1:18" x14ac:dyDescent="0.25">
      <c r="A63" s="54"/>
      <c r="B63" s="41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8"/>
    </row>
    <row r="64" spans="1:18" x14ac:dyDescent="0.25">
      <c r="A64" s="54"/>
      <c r="B64" s="41" t="s">
        <v>125</v>
      </c>
      <c r="C64" s="77">
        <f>C155</f>
        <v>8409600.6099999994</v>
      </c>
      <c r="D64" s="77">
        <f t="shared" ref="D64:N64" si="80">D155</f>
        <v>8726740.2300000004</v>
      </c>
      <c r="E64" s="77">
        <f t="shared" si="80"/>
        <v>9257652.8699999992</v>
      </c>
      <c r="F64" s="77">
        <f t="shared" si="80"/>
        <v>9244224.3500000015</v>
      </c>
      <c r="G64" s="77">
        <f t="shared" si="80"/>
        <v>9508375.1899999995</v>
      </c>
      <c r="H64" s="77">
        <f t="shared" si="80"/>
        <v>9378537.5500000007</v>
      </c>
      <c r="I64" s="77">
        <f t="shared" si="80"/>
        <v>8711313.1799999997</v>
      </c>
      <c r="J64" s="77">
        <f t="shared" si="80"/>
        <v>9368620.0099999998</v>
      </c>
      <c r="K64" s="77">
        <f t="shared" si="80"/>
        <v>7198984.1099999994</v>
      </c>
      <c r="L64" s="77">
        <f t="shared" si="80"/>
        <v>8410831.629999999</v>
      </c>
      <c r="M64" s="77">
        <f t="shared" si="80"/>
        <v>9396002.4100000001</v>
      </c>
      <c r="N64" s="77">
        <f t="shared" si="80"/>
        <v>9294258.370000001</v>
      </c>
      <c r="O64" s="77">
        <f t="shared" ref="O64:P64" si="81">O155</f>
        <v>8510078.8399999999</v>
      </c>
      <c r="P64" s="77">
        <f t="shared" si="81"/>
        <v>8410631.6899999995</v>
      </c>
      <c r="Q64" s="77">
        <f t="shared" ref="Q64" si="82">SUM(E64:P64)</f>
        <v>106689510.19999999</v>
      </c>
      <c r="R64" s="78"/>
    </row>
    <row r="65" spans="1:18" x14ac:dyDescent="0.25">
      <c r="A65" s="54"/>
      <c r="B65" s="41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8"/>
    </row>
    <row r="66" spans="1:18" x14ac:dyDescent="0.25">
      <c r="A66" s="54"/>
      <c r="B66" s="41" t="s">
        <v>126</v>
      </c>
      <c r="C66" s="77">
        <f>C159</f>
        <v>1456058.7</v>
      </c>
      <c r="D66" s="77">
        <f t="shared" ref="D66:N66" si="83">D159</f>
        <v>1246507.8700000001</v>
      </c>
      <c r="E66" s="77">
        <f t="shared" si="83"/>
        <v>1732690.52</v>
      </c>
      <c r="F66" s="77">
        <f t="shared" si="83"/>
        <v>1723977.62</v>
      </c>
      <c r="G66" s="77">
        <f t="shared" si="83"/>
        <v>1687795.3900000001</v>
      </c>
      <c r="H66" s="77">
        <f t="shared" si="83"/>
        <v>1592086.57</v>
      </c>
      <c r="I66" s="77">
        <f t="shared" si="83"/>
        <v>1540189.37</v>
      </c>
      <c r="J66" s="77">
        <f t="shared" si="83"/>
        <v>1465899</v>
      </c>
      <c r="K66" s="77">
        <f t="shared" si="83"/>
        <v>1356736.84</v>
      </c>
      <c r="L66" s="77">
        <f t="shared" si="83"/>
        <v>1651913.25</v>
      </c>
      <c r="M66" s="77">
        <f t="shared" si="83"/>
        <v>1946399.84</v>
      </c>
      <c r="N66" s="77">
        <f t="shared" si="83"/>
        <v>1595741.6300000001</v>
      </c>
      <c r="O66" s="77">
        <f t="shared" ref="O66:P66" si="84">O159</f>
        <v>1378515.6400000001</v>
      </c>
      <c r="P66" s="77">
        <f t="shared" si="84"/>
        <v>1483069.51</v>
      </c>
      <c r="Q66" s="77">
        <f t="shared" ref="Q66" si="85">SUM(E66:P66)</f>
        <v>19155015.180000003</v>
      </c>
      <c r="R66" s="78"/>
    </row>
    <row r="67" spans="1:18" x14ac:dyDescent="0.25">
      <c r="A67" s="54"/>
      <c r="B67" s="41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8"/>
    </row>
    <row r="68" spans="1:18" x14ac:dyDescent="0.25">
      <c r="A68" s="54"/>
      <c r="B68" s="41" t="s">
        <v>2</v>
      </c>
      <c r="C68" s="77">
        <f>C180</f>
        <v>131699.60999999999</v>
      </c>
      <c r="D68" s="77">
        <f t="shared" ref="D68:N68" si="86">D180</f>
        <v>131212.57</v>
      </c>
      <c r="E68" s="77">
        <f t="shared" si="86"/>
        <v>132326.32999999999</v>
      </c>
      <c r="F68" s="77">
        <f t="shared" si="86"/>
        <v>134295.89000000001</v>
      </c>
      <c r="G68" s="77">
        <f t="shared" si="86"/>
        <v>136131.42000000001</v>
      </c>
      <c r="H68" s="77">
        <f t="shared" si="86"/>
        <v>145671.04999999999</v>
      </c>
      <c r="I68" s="77">
        <f t="shared" si="86"/>
        <v>141492.26</v>
      </c>
      <c r="J68" s="77">
        <f t="shared" si="86"/>
        <v>133505.35999999999</v>
      </c>
      <c r="K68" s="77">
        <f t="shared" si="86"/>
        <v>129824.41</v>
      </c>
      <c r="L68" s="77">
        <f t="shared" si="86"/>
        <v>133465.01999999999</v>
      </c>
      <c r="M68" s="77">
        <f t="shared" si="86"/>
        <v>140823.5</v>
      </c>
      <c r="N68" s="77">
        <f t="shared" si="86"/>
        <v>143641.85</v>
      </c>
      <c r="O68" s="77">
        <f t="shared" ref="O68:P68" si="87">O180</f>
        <v>138256.09</v>
      </c>
      <c r="P68" s="77">
        <f t="shared" si="87"/>
        <v>136497.23000000001</v>
      </c>
      <c r="Q68" s="77">
        <f t="shared" ref="Q68" si="88">SUM(E68:P68)</f>
        <v>1645930.4100000001</v>
      </c>
      <c r="R68" s="78"/>
    </row>
    <row r="69" spans="1:18" x14ac:dyDescent="0.25">
      <c r="A69" s="54"/>
      <c r="B69" s="41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8"/>
    </row>
    <row r="70" spans="1:18" x14ac:dyDescent="0.25">
      <c r="A70" s="54"/>
      <c r="B70" s="41" t="s">
        <v>1</v>
      </c>
      <c r="C70" s="77">
        <f>C161</f>
        <v>25079.99</v>
      </c>
      <c r="D70" s="77">
        <f t="shared" ref="D70:N70" si="89">D161</f>
        <v>13040.69</v>
      </c>
      <c r="E70" s="77">
        <f t="shared" si="89"/>
        <v>15324.24</v>
      </c>
      <c r="F70" s="77">
        <f t="shared" si="89"/>
        <v>18523.009999999998</v>
      </c>
      <c r="G70" s="77">
        <f t="shared" si="89"/>
        <v>20338.34</v>
      </c>
      <c r="H70" s="77">
        <f t="shared" si="89"/>
        <v>19596.48</v>
      </c>
      <c r="I70" s="77">
        <f t="shared" si="89"/>
        <v>18571.93</v>
      </c>
      <c r="J70" s="77">
        <f t="shared" si="89"/>
        <v>18350.189999999999</v>
      </c>
      <c r="K70" s="77">
        <f t="shared" si="89"/>
        <v>13449.28</v>
      </c>
      <c r="L70" s="77">
        <f t="shared" si="89"/>
        <v>18815.349999999999</v>
      </c>
      <c r="M70" s="77">
        <f t="shared" si="89"/>
        <v>25149.31</v>
      </c>
      <c r="N70" s="77">
        <f t="shared" si="89"/>
        <v>19445.009999999998</v>
      </c>
      <c r="O70" s="77">
        <f t="shared" ref="O70:P70" si="90">O161</f>
        <v>16812.2</v>
      </c>
      <c r="P70" s="77">
        <f t="shared" si="90"/>
        <v>17029.14</v>
      </c>
      <c r="Q70" s="77">
        <f t="shared" ref="Q70" si="91">SUM(E70:P70)</f>
        <v>221404.48000000004</v>
      </c>
      <c r="R70" s="78"/>
    </row>
    <row r="71" spans="1:18" x14ac:dyDescent="0.25">
      <c r="A71" s="54"/>
      <c r="B71" s="79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1"/>
      <c r="R71" s="78"/>
    </row>
    <row r="72" spans="1:18" x14ac:dyDescent="0.25">
      <c r="A72" s="54"/>
      <c r="B72" s="82" t="s">
        <v>0</v>
      </c>
      <c r="C72" s="77">
        <f>SUM(C10:C70)</f>
        <v>62087977.830000006</v>
      </c>
      <c r="D72" s="77">
        <f t="shared" ref="D72" si="92">SUM(D10:D70)</f>
        <v>50622575.659999982</v>
      </c>
      <c r="E72" s="77">
        <f>SUM(E10:E70)-E18</f>
        <v>42257104.160000011</v>
      </c>
      <c r="F72" s="77">
        <f t="shared" ref="F72:P72" si="93">SUM(F10:F70)-F18</f>
        <v>42317892.480000004</v>
      </c>
      <c r="G72" s="77">
        <f t="shared" si="93"/>
        <v>42829826.920000002</v>
      </c>
      <c r="H72" s="77">
        <f t="shared" si="93"/>
        <v>45016500.719999999</v>
      </c>
      <c r="I72" s="77">
        <f t="shared" si="93"/>
        <v>49316993.499999993</v>
      </c>
      <c r="J72" s="77">
        <f t="shared" si="93"/>
        <v>51754974.220000006</v>
      </c>
      <c r="K72" s="77">
        <f t="shared" si="93"/>
        <v>39513744.099999994</v>
      </c>
      <c r="L72" s="77">
        <f t="shared" si="93"/>
        <v>42055096.510000013</v>
      </c>
      <c r="M72" s="77">
        <f t="shared" si="93"/>
        <v>49339325.500000007</v>
      </c>
      <c r="N72" s="77">
        <f t="shared" si="93"/>
        <v>55170225.019999996</v>
      </c>
      <c r="O72" s="77">
        <f t="shared" si="93"/>
        <v>50966144.230000019</v>
      </c>
      <c r="P72" s="77">
        <f t="shared" si="93"/>
        <v>43363150.36999999</v>
      </c>
      <c r="Q72" s="77">
        <f>SUM(E72:P72)</f>
        <v>553900977.73000002</v>
      </c>
      <c r="R72" s="78"/>
    </row>
    <row r="73" spans="1:18" x14ac:dyDescent="0.25">
      <c r="A73" s="54"/>
      <c r="B73" s="54"/>
      <c r="C73" s="78">
        <f t="shared" ref="C73:N73" si="94">+C72-C182</f>
        <v>0</v>
      </c>
      <c r="D73" s="78">
        <f t="shared" si="94"/>
        <v>0</v>
      </c>
      <c r="E73" s="78">
        <f t="shared" si="94"/>
        <v>0</v>
      </c>
      <c r="F73" s="78">
        <f t="shared" si="94"/>
        <v>0</v>
      </c>
      <c r="G73" s="78">
        <f t="shared" si="94"/>
        <v>0</v>
      </c>
      <c r="H73" s="78">
        <f t="shared" si="94"/>
        <v>0</v>
      </c>
      <c r="I73" s="78">
        <f t="shared" si="94"/>
        <v>0</v>
      </c>
      <c r="J73" s="78">
        <f t="shared" si="94"/>
        <v>0</v>
      </c>
      <c r="K73" s="78">
        <f t="shared" si="94"/>
        <v>0</v>
      </c>
      <c r="L73" s="78">
        <f t="shared" si="94"/>
        <v>0</v>
      </c>
      <c r="M73" s="78">
        <f t="shared" si="94"/>
        <v>0</v>
      </c>
      <c r="N73" s="78">
        <f t="shared" si="94"/>
        <v>0</v>
      </c>
      <c r="O73" s="78">
        <f t="shared" ref="O73:P73" si="95">+O72-O182</f>
        <v>0</v>
      </c>
      <c r="P73" s="78">
        <f t="shared" si="95"/>
        <v>0</v>
      </c>
      <c r="Q73" s="78"/>
      <c r="R73" s="78"/>
    </row>
    <row r="74" spans="1:18" x14ac:dyDescent="0.25">
      <c r="A74" s="54"/>
      <c r="B74" s="75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</row>
    <row r="75" spans="1:18" x14ac:dyDescent="0.25">
      <c r="A75" s="54"/>
      <c r="B75" s="75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</row>
    <row r="76" spans="1:18" x14ac:dyDescent="0.25">
      <c r="A76" s="54"/>
      <c r="B76" s="75" t="s">
        <v>22</v>
      </c>
      <c r="C76" s="76" t="str">
        <f>C8</f>
        <v>Jan</v>
      </c>
      <c r="D76" s="76" t="str">
        <f t="shared" ref="D76:P76" si="96">D8</f>
        <v>Feb</v>
      </c>
      <c r="E76" s="76" t="str">
        <f t="shared" si="96"/>
        <v>Mar</v>
      </c>
      <c r="F76" s="76" t="str">
        <f t="shared" si="96"/>
        <v>Apr</v>
      </c>
      <c r="G76" s="76" t="str">
        <f t="shared" si="96"/>
        <v>May</v>
      </c>
      <c r="H76" s="76" t="str">
        <f t="shared" si="96"/>
        <v>Jun</v>
      </c>
      <c r="I76" s="76" t="str">
        <f t="shared" si="96"/>
        <v>Jul</v>
      </c>
      <c r="J76" s="76" t="str">
        <f t="shared" si="96"/>
        <v>Aug</v>
      </c>
      <c r="K76" s="76" t="str">
        <f t="shared" si="96"/>
        <v>Sep</v>
      </c>
      <c r="L76" s="76" t="str">
        <f t="shared" si="96"/>
        <v>Oct</v>
      </c>
      <c r="M76" s="76" t="str">
        <f t="shared" si="96"/>
        <v>Nov</v>
      </c>
      <c r="N76" s="76" t="str">
        <f t="shared" si="96"/>
        <v>Dec</v>
      </c>
      <c r="O76" s="76" t="str">
        <f t="shared" si="96"/>
        <v>Jan</v>
      </c>
      <c r="P76" s="76" t="str">
        <f t="shared" si="96"/>
        <v>Feb</v>
      </c>
      <c r="Q76" s="54"/>
      <c r="R76" s="54"/>
    </row>
    <row r="77" spans="1:18" x14ac:dyDescent="0.25">
      <c r="A77" s="54"/>
      <c r="B77" s="83">
        <v>2016</v>
      </c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</row>
    <row r="78" spans="1:18" x14ac:dyDescent="0.25">
      <c r="A78" s="54">
        <v>11</v>
      </c>
      <c r="B78" s="75" t="s">
        <v>23</v>
      </c>
      <c r="C78" s="84">
        <v>21946.74</v>
      </c>
      <c r="D78" s="84">
        <v>17049.740000000002</v>
      </c>
      <c r="E78" s="84">
        <v>11403.71</v>
      </c>
      <c r="F78" s="84">
        <v>10346.32</v>
      </c>
      <c r="G78" s="84">
        <v>10298.68</v>
      </c>
      <c r="H78" s="84">
        <v>13161.31</v>
      </c>
      <c r="I78" s="84">
        <v>16100.33</v>
      </c>
      <c r="J78" s="84">
        <v>23957.26</v>
      </c>
      <c r="K78" s="84">
        <v>12690.54</v>
      </c>
      <c r="L78" s="84">
        <v>11282.18</v>
      </c>
      <c r="M78" s="84">
        <v>11744.5</v>
      </c>
      <c r="N78" s="84">
        <v>18235.41</v>
      </c>
      <c r="O78" s="84">
        <v>18049.77</v>
      </c>
      <c r="P78" s="84">
        <v>12714.57</v>
      </c>
      <c r="Q78" s="54"/>
      <c r="R78" s="54"/>
    </row>
    <row r="79" spans="1:18" x14ac:dyDescent="0.25">
      <c r="A79" s="54">
        <v>12</v>
      </c>
      <c r="B79" s="75" t="s">
        <v>24</v>
      </c>
      <c r="C79" s="84">
        <v>3646.81</v>
      </c>
      <c r="D79" s="84">
        <v>2138.98</v>
      </c>
      <c r="E79" s="84">
        <v>1676.71</v>
      </c>
      <c r="F79" s="84">
        <v>1680.7</v>
      </c>
      <c r="G79" s="84">
        <v>1520.95</v>
      </c>
      <c r="H79" s="84">
        <v>2274.35</v>
      </c>
      <c r="I79" s="84">
        <v>2717.79</v>
      </c>
      <c r="J79" s="84">
        <v>2862.46</v>
      </c>
      <c r="K79" s="84">
        <v>2025.83</v>
      </c>
      <c r="L79" s="84">
        <v>1759.71</v>
      </c>
      <c r="M79" s="84">
        <v>1828.42</v>
      </c>
      <c r="N79" s="84">
        <v>2528.06</v>
      </c>
      <c r="O79" s="84">
        <v>2342.19</v>
      </c>
      <c r="P79" s="84">
        <v>1809.68</v>
      </c>
      <c r="Q79" s="54"/>
      <c r="R79" s="54"/>
    </row>
    <row r="80" spans="1:18" x14ac:dyDescent="0.25">
      <c r="A80" s="54">
        <v>13</v>
      </c>
      <c r="B80" s="75" t="s">
        <v>25</v>
      </c>
      <c r="C80" s="84">
        <v>501.62</v>
      </c>
      <c r="D80" s="84">
        <v>295.89999999999998</v>
      </c>
      <c r="E80" s="84">
        <v>280.72000000000003</v>
      </c>
      <c r="F80" s="84">
        <v>271.85000000000002</v>
      </c>
      <c r="G80" s="84">
        <v>333.02</v>
      </c>
      <c r="H80" s="84">
        <v>505.8</v>
      </c>
      <c r="I80" s="84">
        <v>573.48</v>
      </c>
      <c r="J80" s="84">
        <v>733.33</v>
      </c>
      <c r="K80" s="84">
        <v>464.14</v>
      </c>
      <c r="L80" s="84">
        <v>349.95</v>
      </c>
      <c r="M80" s="84">
        <v>312.27999999999997</v>
      </c>
      <c r="N80" s="84">
        <v>595.35</v>
      </c>
      <c r="O80" s="84">
        <v>555.05999999999995</v>
      </c>
      <c r="P80" s="84">
        <v>290.33999999999997</v>
      </c>
      <c r="Q80" s="54"/>
      <c r="R80" s="54"/>
    </row>
    <row r="81" spans="1:18" x14ac:dyDescent="0.25">
      <c r="A81" s="54">
        <v>15</v>
      </c>
      <c r="B81" s="75" t="s">
        <v>26</v>
      </c>
      <c r="C81" s="84">
        <v>13471538.449999999</v>
      </c>
      <c r="D81" s="84">
        <v>10428202.460000001</v>
      </c>
      <c r="E81" s="84">
        <v>7260618.6200000001</v>
      </c>
      <c r="F81" s="84">
        <v>6877186.2599999998</v>
      </c>
      <c r="G81" s="84">
        <v>6842647.79</v>
      </c>
      <c r="H81" s="84">
        <v>8163215.8700000001</v>
      </c>
      <c r="I81" s="84">
        <v>10408039.98</v>
      </c>
      <c r="J81" s="84">
        <v>10911020.550000001</v>
      </c>
      <c r="K81" s="84">
        <v>7428829.4699999997</v>
      </c>
      <c r="L81" s="84">
        <v>7067035.1699999999</v>
      </c>
      <c r="M81" s="84">
        <v>8030458.54</v>
      </c>
      <c r="N81" s="84">
        <v>11317372.060000001</v>
      </c>
      <c r="O81" s="84">
        <v>10461688.039999999</v>
      </c>
      <c r="P81" s="84">
        <v>7863918.8399999999</v>
      </c>
      <c r="Q81" s="54"/>
      <c r="R81" s="54"/>
    </row>
    <row r="82" spans="1:18" x14ac:dyDescent="0.25">
      <c r="A82" s="54">
        <v>17</v>
      </c>
      <c r="B82" s="75" t="s">
        <v>27</v>
      </c>
      <c r="C82" s="84">
        <v>144738.71</v>
      </c>
      <c r="D82" s="84">
        <v>120333.22</v>
      </c>
      <c r="E82" s="84">
        <v>74821.94</v>
      </c>
      <c r="F82" s="84">
        <v>64977</v>
      </c>
      <c r="G82" s="84">
        <v>62677.17</v>
      </c>
      <c r="H82" s="84">
        <v>77442.16</v>
      </c>
      <c r="I82" s="84">
        <v>96562.91</v>
      </c>
      <c r="J82" s="84">
        <v>107000.42</v>
      </c>
      <c r="K82" s="84">
        <v>77566.84</v>
      </c>
      <c r="L82" s="84">
        <v>63544.45</v>
      </c>
      <c r="M82" s="84">
        <v>77182.429999999993</v>
      </c>
      <c r="N82" s="84">
        <v>122513.31</v>
      </c>
      <c r="O82" s="84">
        <v>114104.25</v>
      </c>
      <c r="P82" s="84">
        <v>91005.69</v>
      </c>
      <c r="Q82" s="54"/>
      <c r="R82" s="54"/>
    </row>
    <row r="83" spans="1:18" x14ac:dyDescent="0.25">
      <c r="A83" s="54">
        <v>22</v>
      </c>
      <c r="B83" s="85" t="s">
        <v>28</v>
      </c>
      <c r="C83" s="86">
        <v>18868051.719999999</v>
      </c>
      <c r="D83" s="86">
        <v>15608986.640000001</v>
      </c>
      <c r="E83" s="86">
        <v>10041967.279999999</v>
      </c>
      <c r="F83" s="86">
        <v>8902746.6600000001</v>
      </c>
      <c r="G83" s="86">
        <v>8289400.6699999999</v>
      </c>
      <c r="H83" s="86">
        <v>9389411.3100000005</v>
      </c>
      <c r="I83" s="86">
        <v>11703043.810000001</v>
      </c>
      <c r="J83" s="86">
        <v>12262466.550000001</v>
      </c>
      <c r="K83" s="86">
        <v>8254292.96</v>
      </c>
      <c r="L83" s="86">
        <v>8145419.3399999999</v>
      </c>
      <c r="M83" s="86">
        <v>10292722.82</v>
      </c>
      <c r="N83" s="86">
        <v>15935160.289999999</v>
      </c>
      <c r="O83" s="86">
        <v>14691790.85</v>
      </c>
      <c r="P83" s="86">
        <v>10818114.9</v>
      </c>
      <c r="Q83" s="54"/>
      <c r="R83" s="54"/>
    </row>
    <row r="84" spans="1:18" x14ac:dyDescent="0.25">
      <c r="A84" s="54"/>
      <c r="B84" s="75" t="s">
        <v>21</v>
      </c>
      <c r="C84" s="84">
        <f t="shared" ref="C84:P84" si="97">SUM(C78:C83)</f>
        <v>32510424.049999997</v>
      </c>
      <c r="D84" s="84">
        <f t="shared" si="97"/>
        <v>26177006.940000001</v>
      </c>
      <c r="E84" s="84">
        <f t="shared" si="97"/>
        <v>17390768.98</v>
      </c>
      <c r="F84" s="84">
        <f t="shared" si="97"/>
        <v>15857208.789999999</v>
      </c>
      <c r="G84" s="84">
        <f t="shared" si="97"/>
        <v>15206878.280000001</v>
      </c>
      <c r="H84" s="84">
        <f t="shared" si="97"/>
        <v>17646010.800000001</v>
      </c>
      <c r="I84" s="84">
        <f t="shared" si="97"/>
        <v>22227038.300000001</v>
      </c>
      <c r="J84" s="84">
        <f t="shared" si="97"/>
        <v>23308040.57</v>
      </c>
      <c r="K84" s="84">
        <f t="shared" si="97"/>
        <v>15775869.779999999</v>
      </c>
      <c r="L84" s="84">
        <f t="shared" si="97"/>
        <v>15289390.800000001</v>
      </c>
      <c r="M84" s="84">
        <f t="shared" si="97"/>
        <v>18414248.990000002</v>
      </c>
      <c r="N84" s="84">
        <f t="shared" si="97"/>
        <v>27396404.48</v>
      </c>
      <c r="O84" s="84">
        <f t="shared" si="97"/>
        <v>25288530.159999996</v>
      </c>
      <c r="P84" s="84">
        <f t="shared" si="97"/>
        <v>18787854.02</v>
      </c>
      <c r="Q84" s="84">
        <f>SUM(E84:P84)</f>
        <v>232588243.95000002</v>
      </c>
      <c r="R84" s="54"/>
    </row>
    <row r="85" spans="1:18" x14ac:dyDescent="0.25">
      <c r="A85" s="54"/>
      <c r="B85" s="75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</row>
    <row r="86" spans="1:18" x14ac:dyDescent="0.25">
      <c r="A86" s="54">
        <v>28</v>
      </c>
      <c r="B86" s="75" t="s">
        <v>29</v>
      </c>
      <c r="C86" s="84">
        <v>1430.48</v>
      </c>
      <c r="D86" s="84">
        <v>1364.96</v>
      </c>
      <c r="E86" s="84">
        <v>813.63</v>
      </c>
      <c r="F86" s="84">
        <v>532.87</v>
      </c>
      <c r="G86" s="84">
        <v>555.09</v>
      </c>
      <c r="H86" s="84">
        <v>903.27</v>
      </c>
      <c r="I86" s="84">
        <v>837.33</v>
      </c>
      <c r="J86" s="84">
        <v>785.54</v>
      </c>
      <c r="K86" s="84">
        <v>590.4</v>
      </c>
      <c r="L86" s="84">
        <v>670.18</v>
      </c>
      <c r="M86" s="84">
        <v>648.57000000000005</v>
      </c>
      <c r="N86" s="84">
        <v>1246.42</v>
      </c>
      <c r="O86" s="84">
        <v>1239.3800000000001</v>
      </c>
      <c r="P86" s="84">
        <v>806.95</v>
      </c>
      <c r="Q86" s="54"/>
      <c r="R86" s="54"/>
    </row>
    <row r="87" spans="1:18" x14ac:dyDescent="0.25">
      <c r="A87" s="54">
        <v>30</v>
      </c>
      <c r="B87" s="75" t="s">
        <v>30</v>
      </c>
      <c r="C87" s="84">
        <v>20782.62</v>
      </c>
      <c r="D87" s="84">
        <v>21281.89</v>
      </c>
      <c r="E87" s="84">
        <v>10535.94</v>
      </c>
      <c r="F87" s="84">
        <v>9615.2900000000009</v>
      </c>
      <c r="G87" s="84">
        <v>9635.2900000000009</v>
      </c>
      <c r="H87" s="84">
        <v>11678.73</v>
      </c>
      <c r="I87" s="84">
        <v>14137.5</v>
      </c>
      <c r="J87" s="84">
        <v>16105.08</v>
      </c>
      <c r="K87" s="84">
        <v>10037.64</v>
      </c>
      <c r="L87" s="84">
        <v>10339.75</v>
      </c>
      <c r="M87" s="84">
        <v>10553.35</v>
      </c>
      <c r="N87" s="84">
        <v>16938.68</v>
      </c>
      <c r="O87" s="84">
        <v>17323.400000000001</v>
      </c>
      <c r="P87" s="84">
        <v>12054.83</v>
      </c>
      <c r="Q87" s="54"/>
      <c r="R87" s="54"/>
    </row>
    <row r="88" spans="1:18" x14ac:dyDescent="0.25">
      <c r="A88" s="54">
        <v>32</v>
      </c>
      <c r="B88" s="75" t="s">
        <v>31</v>
      </c>
      <c r="C88" s="84">
        <v>30978.7</v>
      </c>
      <c r="D88" s="84">
        <v>27328.46</v>
      </c>
      <c r="E88" s="84">
        <v>16724.8</v>
      </c>
      <c r="F88" s="84">
        <v>13041.78</v>
      </c>
      <c r="G88" s="84">
        <v>11927.36</v>
      </c>
      <c r="H88" s="84">
        <v>14640.02</v>
      </c>
      <c r="I88" s="84">
        <v>17532.759999999998</v>
      </c>
      <c r="J88" s="84">
        <v>18844.240000000002</v>
      </c>
      <c r="K88" s="84">
        <v>13036.46</v>
      </c>
      <c r="L88" s="84">
        <v>12225.54</v>
      </c>
      <c r="M88" s="84">
        <v>14830.19</v>
      </c>
      <c r="N88" s="84">
        <v>25175.3</v>
      </c>
      <c r="O88" s="84">
        <v>23285.67</v>
      </c>
      <c r="P88" s="84">
        <v>15909.5</v>
      </c>
      <c r="Q88" s="54"/>
      <c r="R88" s="54"/>
    </row>
    <row r="89" spans="1:18" x14ac:dyDescent="0.25">
      <c r="A89" s="54">
        <v>34</v>
      </c>
      <c r="B89" s="42" t="s">
        <v>32</v>
      </c>
      <c r="C89" s="42">
        <v>296.20999999999998</v>
      </c>
      <c r="D89" s="42">
        <v>191.64</v>
      </c>
      <c r="E89" s="42">
        <v>122.91</v>
      </c>
      <c r="F89" s="42">
        <v>78.010000000000005</v>
      </c>
      <c r="G89" s="42">
        <v>77.27</v>
      </c>
      <c r="H89" s="42">
        <v>74.27</v>
      </c>
      <c r="I89" s="42">
        <v>69.95</v>
      </c>
      <c r="J89" s="42">
        <v>62.34</v>
      </c>
      <c r="K89" s="42">
        <v>55.49</v>
      </c>
      <c r="L89" s="42">
        <v>65.86</v>
      </c>
      <c r="M89" s="42">
        <v>120.97</v>
      </c>
      <c r="N89" s="42">
        <v>174.94</v>
      </c>
      <c r="O89" s="87">
        <v>129.02000000000001</v>
      </c>
      <c r="P89" s="86">
        <v>119.55</v>
      </c>
      <c r="Q89" s="54"/>
      <c r="R89" s="54"/>
    </row>
    <row r="90" spans="1:18" x14ac:dyDescent="0.25">
      <c r="A90" s="54"/>
      <c r="B90" s="75" t="s">
        <v>20</v>
      </c>
      <c r="C90" s="84">
        <f>SUM(C86:C89)</f>
        <v>53488.01</v>
      </c>
      <c r="D90" s="84">
        <f t="shared" ref="D90:P90" si="98">SUM(D86:D89)</f>
        <v>50166.95</v>
      </c>
      <c r="E90" s="84">
        <f t="shared" si="98"/>
        <v>28197.279999999999</v>
      </c>
      <c r="F90" s="84">
        <f t="shared" si="98"/>
        <v>23267.95</v>
      </c>
      <c r="G90" s="84">
        <f t="shared" si="98"/>
        <v>22195.010000000002</v>
      </c>
      <c r="H90" s="84">
        <f t="shared" si="98"/>
        <v>27296.29</v>
      </c>
      <c r="I90" s="84">
        <f t="shared" si="98"/>
        <v>32577.539999999997</v>
      </c>
      <c r="J90" s="84">
        <f t="shared" si="98"/>
        <v>35797.199999999997</v>
      </c>
      <c r="K90" s="84">
        <f t="shared" si="98"/>
        <v>23719.99</v>
      </c>
      <c r="L90" s="84">
        <f t="shared" si="98"/>
        <v>23301.33</v>
      </c>
      <c r="M90" s="84">
        <f t="shared" si="98"/>
        <v>26153.08</v>
      </c>
      <c r="N90" s="84">
        <f t="shared" si="98"/>
        <v>43535.34</v>
      </c>
      <c r="O90" s="84">
        <f t="shared" si="98"/>
        <v>41977.469999999994</v>
      </c>
      <c r="P90" s="84">
        <f t="shared" si="98"/>
        <v>28890.829999999998</v>
      </c>
      <c r="Q90" s="84">
        <f>SUM(E90:P90)</f>
        <v>356909.31</v>
      </c>
      <c r="R90" s="54"/>
    </row>
    <row r="91" spans="1:18" x14ac:dyDescent="0.25">
      <c r="A91" s="54"/>
      <c r="B91" s="75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</row>
    <row r="92" spans="1:18" x14ac:dyDescent="0.25">
      <c r="A92" s="54">
        <v>36</v>
      </c>
      <c r="B92" s="88" t="s">
        <v>33</v>
      </c>
      <c r="C92" s="84">
        <v>547.14</v>
      </c>
      <c r="D92" s="84">
        <v>627.09</v>
      </c>
      <c r="E92" s="84">
        <v>383.31</v>
      </c>
      <c r="F92" s="84">
        <v>477.19</v>
      </c>
      <c r="G92" s="84">
        <v>499.95</v>
      </c>
      <c r="H92" s="84">
        <v>495.57</v>
      </c>
      <c r="I92" s="84">
        <v>518.19000000000005</v>
      </c>
      <c r="J92" s="84">
        <v>627.57000000000005</v>
      </c>
      <c r="K92" s="84">
        <v>370.72</v>
      </c>
      <c r="L92" s="84">
        <v>469.67</v>
      </c>
      <c r="M92" s="84">
        <v>655.12</v>
      </c>
      <c r="N92" s="84">
        <v>749.93</v>
      </c>
      <c r="O92" s="84">
        <v>1278.31</v>
      </c>
      <c r="P92" s="84">
        <v>802.29</v>
      </c>
      <c r="Q92" s="84">
        <f>SUM(E92:P92)</f>
        <v>7327.8200000000006</v>
      </c>
      <c r="R92" s="54"/>
    </row>
    <row r="93" spans="1:18" x14ac:dyDescent="0.25">
      <c r="A93" s="54"/>
      <c r="B93" s="88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</row>
    <row r="94" spans="1:18" x14ac:dyDescent="0.25">
      <c r="A94" s="54">
        <v>27</v>
      </c>
      <c r="B94" s="75" t="s">
        <v>34</v>
      </c>
      <c r="C94" s="84">
        <v>0</v>
      </c>
      <c r="D94" s="84">
        <v>0</v>
      </c>
      <c r="E94" s="84">
        <v>0</v>
      </c>
      <c r="F94" s="84">
        <v>0</v>
      </c>
      <c r="G94" s="84">
        <v>0</v>
      </c>
      <c r="H94" s="84">
        <v>0</v>
      </c>
      <c r="I94" s="84">
        <v>0</v>
      </c>
      <c r="J94" s="84">
        <v>0</v>
      </c>
      <c r="K94" s="84">
        <v>0</v>
      </c>
      <c r="L94" s="84">
        <v>0</v>
      </c>
      <c r="M94" s="84">
        <v>0</v>
      </c>
      <c r="N94" s="84">
        <v>0</v>
      </c>
      <c r="O94" s="84">
        <v>0</v>
      </c>
      <c r="P94" s="84">
        <v>0</v>
      </c>
      <c r="Q94" s="84">
        <f>SUM(E94:P94)</f>
        <v>0</v>
      </c>
      <c r="R94" s="54"/>
    </row>
    <row r="95" spans="1:18" x14ac:dyDescent="0.25">
      <c r="A95" s="54"/>
      <c r="B95" s="75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</row>
    <row r="96" spans="1:18" x14ac:dyDescent="0.25">
      <c r="A96" s="54">
        <v>211</v>
      </c>
      <c r="B96" s="75" t="s">
        <v>35</v>
      </c>
      <c r="C96" s="84">
        <v>2242486.5299999998</v>
      </c>
      <c r="D96" s="84">
        <v>1732507.35</v>
      </c>
      <c r="E96" s="84">
        <v>1527865.15</v>
      </c>
      <c r="F96" s="84">
        <v>1603343.15</v>
      </c>
      <c r="G96" s="84">
        <v>1679288.37</v>
      </c>
      <c r="H96" s="84">
        <v>1717944.45</v>
      </c>
      <c r="I96" s="84">
        <v>1838828.28</v>
      </c>
      <c r="J96" s="84">
        <v>1864304.16</v>
      </c>
      <c r="K96" s="84">
        <v>1400562.72</v>
      </c>
      <c r="L96" s="84">
        <v>1617622</v>
      </c>
      <c r="M96" s="84">
        <v>1914004.46</v>
      </c>
      <c r="N96" s="84">
        <v>1884929.83</v>
      </c>
      <c r="O96" s="84">
        <v>1820368.3</v>
      </c>
      <c r="P96" s="84">
        <v>1581283.29</v>
      </c>
      <c r="Q96" s="54"/>
      <c r="R96" s="54"/>
    </row>
    <row r="97" spans="1:18" x14ac:dyDescent="0.25">
      <c r="A97" s="54">
        <v>212</v>
      </c>
      <c r="B97" s="42" t="s">
        <v>36</v>
      </c>
      <c r="C97" s="42">
        <v>0</v>
      </c>
      <c r="D97" s="42">
        <v>0</v>
      </c>
      <c r="E97" s="42">
        <v>0</v>
      </c>
      <c r="F97" s="42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  <c r="L97" s="42">
        <v>0</v>
      </c>
      <c r="M97" s="42">
        <v>0</v>
      </c>
      <c r="N97" s="87">
        <v>0</v>
      </c>
      <c r="O97" s="87">
        <v>0</v>
      </c>
      <c r="P97" s="87">
        <v>0</v>
      </c>
      <c r="Q97" s="89"/>
      <c r="R97" s="54"/>
    </row>
    <row r="98" spans="1:18" x14ac:dyDescent="0.25">
      <c r="A98" s="54"/>
      <c r="B98" s="75" t="s">
        <v>37</v>
      </c>
      <c r="C98" s="84">
        <f>SUM(C96:C97)</f>
        <v>2242486.5299999998</v>
      </c>
      <c r="D98" s="84">
        <f t="shared" ref="D98:P98" si="99">SUM(D96:D97)</f>
        <v>1732507.35</v>
      </c>
      <c r="E98" s="84">
        <f t="shared" si="99"/>
        <v>1527865.15</v>
      </c>
      <c r="F98" s="84">
        <f t="shared" si="99"/>
        <v>1603343.15</v>
      </c>
      <c r="G98" s="84">
        <f t="shared" si="99"/>
        <v>1679288.37</v>
      </c>
      <c r="H98" s="84">
        <f t="shared" si="99"/>
        <v>1717944.45</v>
      </c>
      <c r="I98" s="84">
        <f t="shared" si="99"/>
        <v>1838828.28</v>
      </c>
      <c r="J98" s="84">
        <f t="shared" si="99"/>
        <v>1864304.16</v>
      </c>
      <c r="K98" s="84">
        <f t="shared" si="99"/>
        <v>1400562.72</v>
      </c>
      <c r="L98" s="84">
        <f t="shared" si="99"/>
        <v>1617622</v>
      </c>
      <c r="M98" s="84">
        <f t="shared" si="99"/>
        <v>1914004.46</v>
      </c>
      <c r="N98" s="84">
        <f t="shared" si="99"/>
        <v>1884929.83</v>
      </c>
      <c r="O98" s="84">
        <f t="shared" si="99"/>
        <v>1820368.3</v>
      </c>
      <c r="P98" s="84">
        <f t="shared" si="99"/>
        <v>1581283.29</v>
      </c>
      <c r="Q98" s="84">
        <f>SUM(E98:P98)</f>
        <v>20450344.16</v>
      </c>
      <c r="R98" s="54"/>
    </row>
    <row r="99" spans="1:18" x14ac:dyDescent="0.25">
      <c r="A99" s="54"/>
      <c r="B99" s="75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</row>
    <row r="100" spans="1:18" x14ac:dyDescent="0.25">
      <c r="A100" s="54">
        <v>225</v>
      </c>
      <c r="B100" s="75" t="s">
        <v>38</v>
      </c>
      <c r="C100" s="84">
        <v>3343.23</v>
      </c>
      <c r="D100" s="84">
        <v>2964.07</v>
      </c>
      <c r="E100" s="84">
        <v>2931.32</v>
      </c>
      <c r="F100" s="84">
        <v>3545.33</v>
      </c>
      <c r="G100" s="84">
        <v>3757.57</v>
      </c>
      <c r="H100" s="84">
        <v>3517.47</v>
      </c>
      <c r="I100" s="84">
        <v>3391.62</v>
      </c>
      <c r="J100" s="84">
        <v>3561.32</v>
      </c>
      <c r="K100" s="84">
        <v>2884.78</v>
      </c>
      <c r="L100" s="84">
        <v>3139.6</v>
      </c>
      <c r="M100" s="84">
        <v>4002.99</v>
      </c>
      <c r="N100" s="84">
        <v>3542.96</v>
      </c>
      <c r="O100" s="84">
        <v>3253.51</v>
      </c>
      <c r="P100" s="84">
        <v>3073.03</v>
      </c>
      <c r="Q100" s="84">
        <f>SUM(E100:P100)</f>
        <v>40601.499999999993</v>
      </c>
      <c r="R100" s="54"/>
    </row>
    <row r="101" spans="1:18" x14ac:dyDescent="0.25">
      <c r="A101" s="54"/>
      <c r="B101" s="75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</row>
    <row r="102" spans="1:18" x14ac:dyDescent="0.25">
      <c r="A102" s="54">
        <v>204</v>
      </c>
      <c r="B102" s="75" t="s">
        <v>39</v>
      </c>
      <c r="C102" s="84">
        <v>28013.18</v>
      </c>
      <c r="D102" s="84">
        <v>17431.3</v>
      </c>
      <c r="E102" s="84">
        <v>20179.91</v>
      </c>
      <c r="F102" s="84">
        <v>25230.74</v>
      </c>
      <c r="G102" s="84">
        <v>28313.99</v>
      </c>
      <c r="H102" s="84">
        <v>24889.39</v>
      </c>
      <c r="I102" s="84">
        <v>24227.88</v>
      </c>
      <c r="J102" s="84">
        <v>23554.17</v>
      </c>
      <c r="K102" s="84">
        <v>18819.29</v>
      </c>
      <c r="L102" s="84">
        <v>25230.63</v>
      </c>
      <c r="M102" s="84">
        <v>29228.17</v>
      </c>
      <c r="N102" s="84">
        <v>22756.41</v>
      </c>
      <c r="O102" s="84">
        <v>19009.68</v>
      </c>
      <c r="P102" s="84">
        <v>19301.939999999999</v>
      </c>
      <c r="Q102" s="54"/>
      <c r="R102" s="54"/>
    </row>
    <row r="103" spans="1:18" x14ac:dyDescent="0.25">
      <c r="A103" s="54">
        <v>213</v>
      </c>
      <c r="B103" s="42" t="s">
        <v>40</v>
      </c>
      <c r="C103" s="42">
        <v>85935.09</v>
      </c>
      <c r="D103" s="42">
        <v>7050.56</v>
      </c>
      <c r="E103" s="42">
        <v>32887.26</v>
      </c>
      <c r="F103" s="42">
        <v>39651.699999999997</v>
      </c>
      <c r="G103" s="42">
        <v>44082.78</v>
      </c>
      <c r="H103" s="42">
        <v>38007.769999999997</v>
      </c>
      <c r="I103" s="42">
        <v>38899.83</v>
      </c>
      <c r="J103" s="42">
        <v>37717.25</v>
      </c>
      <c r="K103" s="42">
        <v>29118.959999999999</v>
      </c>
      <c r="L103" s="42">
        <v>39120.75</v>
      </c>
      <c r="M103" s="42">
        <v>50541.23</v>
      </c>
      <c r="N103" s="42">
        <v>34265.33</v>
      </c>
      <c r="O103" s="87">
        <v>66090.759999999995</v>
      </c>
      <c r="P103" s="86">
        <v>26149.86</v>
      </c>
      <c r="Q103" s="54"/>
      <c r="R103" s="54"/>
    </row>
    <row r="104" spans="1:18" x14ac:dyDescent="0.25">
      <c r="A104" s="54"/>
      <c r="B104" s="75" t="s">
        <v>14</v>
      </c>
      <c r="C104" s="84">
        <f>SUM(C102:C103)</f>
        <v>113948.26999999999</v>
      </c>
      <c r="D104" s="84">
        <f t="shared" ref="D104:P104" si="100">SUM(D102:D103)</f>
        <v>24481.86</v>
      </c>
      <c r="E104" s="84">
        <f t="shared" si="100"/>
        <v>53067.17</v>
      </c>
      <c r="F104" s="84">
        <f t="shared" si="100"/>
        <v>64882.44</v>
      </c>
      <c r="G104" s="84">
        <f t="shared" si="100"/>
        <v>72396.77</v>
      </c>
      <c r="H104" s="84">
        <f t="shared" si="100"/>
        <v>62897.159999999996</v>
      </c>
      <c r="I104" s="84">
        <f t="shared" si="100"/>
        <v>63127.710000000006</v>
      </c>
      <c r="J104" s="84">
        <f t="shared" si="100"/>
        <v>61271.42</v>
      </c>
      <c r="K104" s="84">
        <f t="shared" si="100"/>
        <v>47938.25</v>
      </c>
      <c r="L104" s="84">
        <f t="shared" si="100"/>
        <v>64351.380000000005</v>
      </c>
      <c r="M104" s="84">
        <f t="shared" si="100"/>
        <v>79769.399999999994</v>
      </c>
      <c r="N104" s="84">
        <f t="shared" si="100"/>
        <v>57021.740000000005</v>
      </c>
      <c r="O104" s="84">
        <f t="shared" si="100"/>
        <v>85100.44</v>
      </c>
      <c r="P104" s="84">
        <f t="shared" si="100"/>
        <v>45451.8</v>
      </c>
      <c r="Q104" s="84">
        <f>SUM(E104:P104)</f>
        <v>757275.67999999993</v>
      </c>
      <c r="R104" s="54"/>
    </row>
    <row r="105" spans="1:18" x14ac:dyDescent="0.25">
      <c r="A105" s="54"/>
      <c r="B105" s="75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</row>
    <row r="106" spans="1:18" x14ac:dyDescent="0.25">
      <c r="A106" s="54">
        <v>227</v>
      </c>
      <c r="B106" s="75" t="s">
        <v>41</v>
      </c>
      <c r="C106" s="84">
        <v>9291.01</v>
      </c>
      <c r="D106" s="84">
        <v>5643.36</v>
      </c>
      <c r="E106" s="84">
        <v>6944.35</v>
      </c>
      <c r="F106" s="84">
        <v>8734.44</v>
      </c>
      <c r="G106" s="84">
        <v>9181.2199999999993</v>
      </c>
      <c r="H106" s="84">
        <v>12608.77</v>
      </c>
      <c r="I106" s="84">
        <v>11385.39</v>
      </c>
      <c r="J106" s="84">
        <v>11051.28</v>
      </c>
      <c r="K106" s="84">
        <v>8743.14</v>
      </c>
      <c r="L106" s="84">
        <v>10888.63</v>
      </c>
      <c r="M106" s="84">
        <v>13888.16</v>
      </c>
      <c r="N106" s="84">
        <v>10868.05</v>
      </c>
      <c r="O106" s="84">
        <v>9659.4</v>
      </c>
      <c r="P106" s="84">
        <v>9553.77</v>
      </c>
      <c r="Q106" s="84">
        <f>SUM(E106:P106)</f>
        <v>123506.6</v>
      </c>
      <c r="R106" s="54"/>
    </row>
    <row r="107" spans="1:18" x14ac:dyDescent="0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</row>
    <row r="108" spans="1:18" x14ac:dyDescent="0.25">
      <c r="A108" s="54">
        <v>214</v>
      </c>
      <c r="B108" s="75" t="s">
        <v>42</v>
      </c>
      <c r="C108" s="84">
        <v>25727</v>
      </c>
      <c r="D108" s="84">
        <v>23641.06</v>
      </c>
      <c r="E108" s="84">
        <v>13484.38</v>
      </c>
      <c r="F108" s="84">
        <v>20764.16</v>
      </c>
      <c r="G108" s="84">
        <v>21685</v>
      </c>
      <c r="H108" s="84">
        <v>15516.02</v>
      </c>
      <c r="I108" s="84">
        <v>11779.29</v>
      </c>
      <c r="J108" s="84">
        <v>11817.26</v>
      </c>
      <c r="K108" s="84">
        <v>14185.24</v>
      </c>
      <c r="L108" s="84">
        <v>18613.98</v>
      </c>
      <c r="M108" s="84">
        <v>19456.25</v>
      </c>
      <c r="N108" s="84">
        <v>16124.21</v>
      </c>
      <c r="O108" s="84">
        <v>14690.74</v>
      </c>
      <c r="P108" s="84">
        <v>12913.62</v>
      </c>
      <c r="Q108" s="54"/>
      <c r="R108" s="54"/>
    </row>
    <row r="109" spans="1:18" x14ac:dyDescent="0.25">
      <c r="A109" s="54"/>
      <c r="B109" s="75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84">
        <f>SUM(E109:P109)</f>
        <v>0</v>
      </c>
      <c r="R109" s="54"/>
    </row>
    <row r="110" spans="1:18" x14ac:dyDescent="0.25">
      <c r="A110" s="54">
        <v>215</v>
      </c>
      <c r="B110" s="75" t="s">
        <v>43</v>
      </c>
      <c r="C110" s="84">
        <v>6299243.9400000004</v>
      </c>
      <c r="D110" s="84">
        <v>4783878.57</v>
      </c>
      <c r="E110" s="84">
        <v>4263815.47</v>
      </c>
      <c r="F110" s="84">
        <v>4442264.76</v>
      </c>
      <c r="G110" s="84">
        <v>4760222.42</v>
      </c>
      <c r="H110" s="84">
        <v>5127021.46</v>
      </c>
      <c r="I110" s="84">
        <v>5454670.4199999999</v>
      </c>
      <c r="J110" s="84">
        <v>5566363.9800000004</v>
      </c>
      <c r="K110" s="84">
        <v>4194052.9</v>
      </c>
      <c r="L110" s="84">
        <v>4704415.34</v>
      </c>
      <c r="M110" s="84">
        <v>5322764.46</v>
      </c>
      <c r="N110" s="84">
        <v>5072705.0999999996</v>
      </c>
      <c r="O110" s="84">
        <v>4844249.2699999996</v>
      </c>
      <c r="P110" s="84">
        <v>4207647.2300000004</v>
      </c>
      <c r="Q110" s="54"/>
      <c r="R110" s="54"/>
    </row>
    <row r="111" spans="1:18" x14ac:dyDescent="0.25">
      <c r="A111" s="54">
        <v>216</v>
      </c>
      <c r="B111" s="75" t="s">
        <v>44</v>
      </c>
      <c r="C111" s="84">
        <v>0</v>
      </c>
      <c r="D111" s="84">
        <v>0</v>
      </c>
      <c r="E111" s="84">
        <v>0</v>
      </c>
      <c r="F111" s="84">
        <v>0</v>
      </c>
      <c r="G111" s="84">
        <v>0</v>
      </c>
      <c r="H111" s="84">
        <v>0</v>
      </c>
      <c r="I111" s="84">
        <v>0</v>
      </c>
      <c r="J111" s="84">
        <v>0</v>
      </c>
      <c r="K111" s="84">
        <v>0</v>
      </c>
      <c r="L111" s="84">
        <v>0</v>
      </c>
      <c r="M111" s="84">
        <v>0</v>
      </c>
      <c r="N111" s="84">
        <v>0</v>
      </c>
      <c r="O111" s="84">
        <v>0</v>
      </c>
      <c r="P111" s="84">
        <v>0</v>
      </c>
      <c r="Q111" s="54"/>
      <c r="R111" s="54"/>
    </row>
    <row r="112" spans="1:18" x14ac:dyDescent="0.25">
      <c r="A112" s="54">
        <v>218</v>
      </c>
      <c r="B112" s="42" t="s">
        <v>45</v>
      </c>
      <c r="C112" s="42">
        <v>3615.93</v>
      </c>
      <c r="D112" s="42">
        <v>2947.49</v>
      </c>
      <c r="E112" s="42">
        <v>2235.0500000000002</v>
      </c>
      <c r="F112" s="42">
        <v>1699.37</v>
      </c>
      <c r="G112" s="42">
        <v>2079.08</v>
      </c>
      <c r="H112" s="42">
        <v>1836.34</v>
      </c>
      <c r="I112" s="42">
        <v>2058.29</v>
      </c>
      <c r="J112" s="42">
        <v>2150.42</v>
      </c>
      <c r="K112" s="42">
        <v>1504.41</v>
      </c>
      <c r="L112" s="42">
        <v>1902.69</v>
      </c>
      <c r="M112" s="42">
        <v>2243.6</v>
      </c>
      <c r="N112" s="42">
        <v>2741.66</v>
      </c>
      <c r="O112" s="87">
        <v>2651.16</v>
      </c>
      <c r="P112" s="86">
        <v>2290.39</v>
      </c>
      <c r="Q112" s="54"/>
      <c r="R112" s="54"/>
    </row>
    <row r="113" spans="1:18" x14ac:dyDescent="0.25">
      <c r="A113" s="54"/>
      <c r="B113" s="75" t="s">
        <v>12</v>
      </c>
      <c r="C113" s="84">
        <f>SUM(C110:C112)</f>
        <v>6302859.8700000001</v>
      </c>
      <c r="D113" s="84">
        <f t="shared" ref="D113:P113" si="101">SUM(D110:D112)</f>
        <v>4786826.0600000005</v>
      </c>
      <c r="E113" s="84">
        <f t="shared" si="101"/>
        <v>4266050.5199999996</v>
      </c>
      <c r="F113" s="84">
        <f t="shared" si="101"/>
        <v>4443964.13</v>
      </c>
      <c r="G113" s="84">
        <f t="shared" si="101"/>
        <v>4762301.5</v>
      </c>
      <c r="H113" s="84">
        <f t="shared" si="101"/>
        <v>5128857.8</v>
      </c>
      <c r="I113" s="84">
        <f t="shared" si="101"/>
        <v>5456728.71</v>
      </c>
      <c r="J113" s="84">
        <f t="shared" si="101"/>
        <v>5568514.4000000004</v>
      </c>
      <c r="K113" s="84">
        <f t="shared" si="101"/>
        <v>4195557.3099999996</v>
      </c>
      <c r="L113" s="84">
        <f t="shared" si="101"/>
        <v>4706318.03</v>
      </c>
      <c r="M113" s="84">
        <f t="shared" si="101"/>
        <v>5325008.0599999996</v>
      </c>
      <c r="N113" s="84">
        <f t="shared" si="101"/>
        <v>5075446.76</v>
      </c>
      <c r="O113" s="84">
        <f t="shared" si="101"/>
        <v>4846900.43</v>
      </c>
      <c r="P113" s="84">
        <f t="shared" si="101"/>
        <v>4209937.62</v>
      </c>
      <c r="Q113" s="84">
        <f>SUM(E113:P113)</f>
        <v>57985585.270000003</v>
      </c>
      <c r="R113" s="54"/>
    </row>
    <row r="114" spans="1:18" x14ac:dyDescent="0.25">
      <c r="A114" s="54"/>
      <c r="B114" s="75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</row>
    <row r="115" spans="1:18" x14ac:dyDescent="0.25">
      <c r="A115" s="54">
        <v>223</v>
      </c>
      <c r="B115" s="75" t="s">
        <v>46</v>
      </c>
      <c r="C115" s="84">
        <v>15819.48</v>
      </c>
      <c r="D115" s="84">
        <v>16081.18</v>
      </c>
      <c r="E115" s="84">
        <v>8890.36</v>
      </c>
      <c r="F115" s="84">
        <v>5302.68</v>
      </c>
      <c r="G115" s="84">
        <v>4859.59</v>
      </c>
      <c r="H115" s="84">
        <v>6125.1</v>
      </c>
      <c r="I115" s="84">
        <v>9577.51</v>
      </c>
      <c r="J115" s="84">
        <v>9919.44</v>
      </c>
      <c r="K115" s="84">
        <v>4420.1000000000004</v>
      </c>
      <c r="L115" s="84">
        <v>5238.1400000000003</v>
      </c>
      <c r="M115" s="84">
        <v>6108.9</v>
      </c>
      <c r="N115" s="84">
        <v>13267.04</v>
      </c>
      <c r="O115" s="84">
        <v>13114.07</v>
      </c>
      <c r="P115" s="84">
        <v>8228.8799999999992</v>
      </c>
      <c r="Q115" s="84">
        <f>SUM(E115:P115)</f>
        <v>95051.810000000027</v>
      </c>
      <c r="R115" s="54"/>
    </row>
    <row r="116" spans="1:18" x14ac:dyDescent="0.2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</row>
    <row r="117" spans="1:18" x14ac:dyDescent="0.25">
      <c r="A117" s="54">
        <v>229</v>
      </c>
      <c r="B117" s="75" t="s">
        <v>47</v>
      </c>
      <c r="C117" s="84">
        <v>45129.09</v>
      </c>
      <c r="D117" s="84">
        <v>34733.78</v>
      </c>
      <c r="E117" s="84">
        <v>25865.200000000001</v>
      </c>
      <c r="F117" s="84">
        <v>30499.78</v>
      </c>
      <c r="G117" s="84">
        <v>31743.54</v>
      </c>
      <c r="H117" s="84">
        <v>34938.379999999997</v>
      </c>
      <c r="I117" s="84">
        <v>39536.19</v>
      </c>
      <c r="J117" s="84">
        <v>39727.71</v>
      </c>
      <c r="K117" s="84">
        <v>30161.72</v>
      </c>
      <c r="L117" s="84">
        <v>36212.94</v>
      </c>
      <c r="M117" s="84">
        <v>43427.79</v>
      </c>
      <c r="N117" s="84">
        <v>33889.040000000001</v>
      </c>
      <c r="O117" s="84">
        <v>36295.370000000003</v>
      </c>
      <c r="P117" s="84">
        <v>29643.56</v>
      </c>
      <c r="Q117" s="84">
        <f>SUM(E117:P117)</f>
        <v>411941.21999999991</v>
      </c>
      <c r="R117" s="54"/>
    </row>
    <row r="118" spans="1:18" x14ac:dyDescent="0.25">
      <c r="A118" s="54"/>
      <c r="B118" s="75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</row>
    <row r="119" spans="1:18" x14ac:dyDescent="0.25">
      <c r="A119" s="54">
        <v>217</v>
      </c>
      <c r="B119" s="75" t="s">
        <v>48</v>
      </c>
      <c r="C119" s="84">
        <v>53497.04</v>
      </c>
      <c r="D119" s="84">
        <v>60779.77</v>
      </c>
      <c r="E119" s="84">
        <v>43269.43</v>
      </c>
      <c r="F119" s="84">
        <v>146523.70000000001</v>
      </c>
      <c r="G119" s="84">
        <v>121959.86</v>
      </c>
      <c r="H119" s="84">
        <v>34834.17</v>
      </c>
      <c r="I119" s="84">
        <v>43414.3</v>
      </c>
      <c r="J119" s="84">
        <v>90420.85</v>
      </c>
      <c r="K119" s="84">
        <v>23293.22</v>
      </c>
      <c r="L119" s="84">
        <v>31192.1</v>
      </c>
      <c r="M119" s="84">
        <v>16678.28</v>
      </c>
      <c r="N119" s="84">
        <v>31824.36</v>
      </c>
      <c r="O119" s="84">
        <v>28121.49</v>
      </c>
      <c r="P119" s="84">
        <v>24664.83</v>
      </c>
      <c r="Q119" s="54"/>
      <c r="R119" s="54"/>
    </row>
    <row r="120" spans="1:18" x14ac:dyDescent="0.25">
      <c r="A120" s="54">
        <v>220</v>
      </c>
      <c r="B120" s="42" t="s">
        <v>49</v>
      </c>
      <c r="C120" s="42">
        <v>63840.31</v>
      </c>
      <c r="D120" s="42">
        <v>46144.45</v>
      </c>
      <c r="E120" s="42">
        <v>44492.67</v>
      </c>
      <c r="F120" s="42">
        <v>53865.68</v>
      </c>
      <c r="G120" s="42">
        <v>31892.16</v>
      </c>
      <c r="H120" s="42">
        <v>51617.97</v>
      </c>
      <c r="I120" s="42">
        <v>124616.26</v>
      </c>
      <c r="J120" s="42">
        <v>60210.83</v>
      </c>
      <c r="K120" s="42">
        <v>42475.34</v>
      </c>
      <c r="L120" s="42">
        <v>53084.27</v>
      </c>
      <c r="M120" s="42">
        <v>87631.06</v>
      </c>
      <c r="N120" s="42">
        <v>65839.25</v>
      </c>
      <c r="O120" s="87">
        <v>75124.31</v>
      </c>
      <c r="P120" s="86">
        <v>52430.26</v>
      </c>
      <c r="Q120" s="54"/>
      <c r="R120" s="54"/>
    </row>
    <row r="121" spans="1:18" x14ac:dyDescent="0.25">
      <c r="A121" s="54"/>
      <c r="B121" s="75" t="s">
        <v>9</v>
      </c>
      <c r="C121" s="84">
        <f>SUM(C119:C120)</f>
        <v>117337.35</v>
      </c>
      <c r="D121" s="84">
        <f t="shared" ref="D121:P121" si="102">SUM(D119:D120)</f>
        <v>106924.22</v>
      </c>
      <c r="E121" s="84">
        <f t="shared" si="102"/>
        <v>87762.1</v>
      </c>
      <c r="F121" s="84">
        <f t="shared" si="102"/>
        <v>200389.38</v>
      </c>
      <c r="G121" s="84">
        <f t="shared" si="102"/>
        <v>153852.01999999999</v>
      </c>
      <c r="H121" s="84">
        <f t="shared" si="102"/>
        <v>86452.14</v>
      </c>
      <c r="I121" s="84">
        <f t="shared" si="102"/>
        <v>168030.56</v>
      </c>
      <c r="J121" s="84">
        <f t="shared" si="102"/>
        <v>150631.67999999999</v>
      </c>
      <c r="K121" s="84">
        <f t="shared" si="102"/>
        <v>65768.56</v>
      </c>
      <c r="L121" s="84">
        <f t="shared" si="102"/>
        <v>84276.37</v>
      </c>
      <c r="M121" s="84">
        <f t="shared" si="102"/>
        <v>104309.34</v>
      </c>
      <c r="N121" s="84">
        <f t="shared" si="102"/>
        <v>97663.61</v>
      </c>
      <c r="O121" s="84">
        <f t="shared" si="102"/>
        <v>103245.8</v>
      </c>
      <c r="P121" s="84">
        <f t="shared" si="102"/>
        <v>77095.09</v>
      </c>
      <c r="Q121" s="84">
        <f>SUM(E121:P121)</f>
        <v>1379476.6500000001</v>
      </c>
      <c r="R121" s="54"/>
    </row>
    <row r="122" spans="1:18" x14ac:dyDescent="0.25">
      <c r="A122" s="54"/>
      <c r="B122" s="75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</row>
    <row r="123" spans="1:18" x14ac:dyDescent="0.25">
      <c r="A123" s="54">
        <v>236</v>
      </c>
      <c r="B123" s="75" t="s">
        <v>72</v>
      </c>
      <c r="C123" s="84">
        <v>21953.18</v>
      </c>
      <c r="D123" s="84">
        <v>2263.89</v>
      </c>
      <c r="E123" s="84">
        <v>8457.43</v>
      </c>
      <c r="F123" s="84">
        <v>25904.85</v>
      </c>
      <c r="G123" s="84">
        <v>12079.08</v>
      </c>
      <c r="H123" s="84">
        <v>14489.7</v>
      </c>
      <c r="I123" s="84">
        <v>10502.39</v>
      </c>
      <c r="J123" s="84">
        <v>8215.7099999999991</v>
      </c>
      <c r="K123" s="84">
        <v>9240.74</v>
      </c>
      <c r="L123" s="84">
        <v>8567.51</v>
      </c>
      <c r="M123" s="84">
        <v>21564.25</v>
      </c>
      <c r="N123" s="84">
        <v>18973.36</v>
      </c>
      <c r="O123" s="84">
        <v>24240.29</v>
      </c>
      <c r="P123" s="84">
        <v>20467.91</v>
      </c>
      <c r="Q123" s="84">
        <f>SUM(E123:P123)</f>
        <v>182703.22000000003</v>
      </c>
      <c r="R123" s="54"/>
    </row>
    <row r="124" spans="1:18" x14ac:dyDescent="0.25">
      <c r="A124" s="54"/>
      <c r="B124" s="75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</row>
    <row r="125" spans="1:18" x14ac:dyDescent="0.25">
      <c r="A125" s="54">
        <v>240</v>
      </c>
      <c r="B125" s="75" t="s">
        <v>50</v>
      </c>
      <c r="C125" s="84">
        <v>4693989.4400000004</v>
      </c>
      <c r="D125" s="84">
        <v>3185937.16</v>
      </c>
      <c r="E125" s="84">
        <v>3233997.46</v>
      </c>
      <c r="F125" s="84">
        <v>3812361.76</v>
      </c>
      <c r="G125" s="84">
        <v>4106870.72</v>
      </c>
      <c r="H125" s="84">
        <v>4158949.41</v>
      </c>
      <c r="I125" s="84">
        <v>4111419.1</v>
      </c>
      <c r="J125" s="84">
        <v>4289883.3499999996</v>
      </c>
      <c r="K125" s="84">
        <v>3142363.51</v>
      </c>
      <c r="L125" s="84">
        <v>3892541.7</v>
      </c>
      <c r="M125" s="84">
        <v>4552448.91</v>
      </c>
      <c r="N125" s="84">
        <v>3775340.76</v>
      </c>
      <c r="O125" s="84">
        <v>3401469.01</v>
      </c>
      <c r="P125" s="84">
        <v>3057894.63</v>
      </c>
      <c r="Q125" s="54"/>
      <c r="R125" s="54"/>
    </row>
    <row r="126" spans="1:18" x14ac:dyDescent="0.25">
      <c r="A126" s="54">
        <v>242</v>
      </c>
      <c r="B126" s="42" t="s">
        <v>51</v>
      </c>
      <c r="C126" s="42">
        <v>86637.27</v>
      </c>
      <c r="D126" s="42">
        <v>66913.45</v>
      </c>
      <c r="E126" s="42">
        <v>52937.05</v>
      </c>
      <c r="F126" s="42">
        <v>57099.360000000001</v>
      </c>
      <c r="G126" s="42">
        <v>64065.29</v>
      </c>
      <c r="H126" s="42">
        <v>73546.25</v>
      </c>
      <c r="I126" s="42">
        <v>82014.83</v>
      </c>
      <c r="J126" s="42">
        <v>85338.25</v>
      </c>
      <c r="K126" s="42">
        <v>61917.81</v>
      </c>
      <c r="L126" s="42">
        <v>64939.12</v>
      </c>
      <c r="M126" s="42">
        <v>72716.679999999993</v>
      </c>
      <c r="N126" s="42">
        <v>73048.149999999994</v>
      </c>
      <c r="O126" s="87">
        <v>70113.97</v>
      </c>
      <c r="P126" s="86">
        <v>56745.57</v>
      </c>
      <c r="Q126" s="54"/>
      <c r="R126" s="54"/>
    </row>
    <row r="127" spans="1:18" x14ac:dyDescent="0.25">
      <c r="A127" s="54"/>
      <c r="B127" s="75" t="s">
        <v>7</v>
      </c>
      <c r="C127" s="84">
        <f>SUM(C125:C126)</f>
        <v>4780626.71</v>
      </c>
      <c r="D127" s="84">
        <f t="shared" ref="D127:P127" si="103">SUM(D125:D126)</f>
        <v>3252850.6100000003</v>
      </c>
      <c r="E127" s="84">
        <f t="shared" si="103"/>
        <v>3286934.51</v>
      </c>
      <c r="F127" s="84">
        <f t="shared" si="103"/>
        <v>3869461.1199999996</v>
      </c>
      <c r="G127" s="84">
        <f t="shared" si="103"/>
        <v>4170936.0100000002</v>
      </c>
      <c r="H127" s="84">
        <f t="shared" si="103"/>
        <v>4232495.66</v>
      </c>
      <c r="I127" s="84">
        <f t="shared" si="103"/>
        <v>4193433.93</v>
      </c>
      <c r="J127" s="84">
        <f t="shared" si="103"/>
        <v>4375221.5999999996</v>
      </c>
      <c r="K127" s="84">
        <f t="shared" si="103"/>
        <v>3204281.32</v>
      </c>
      <c r="L127" s="84">
        <f t="shared" si="103"/>
        <v>3957480.8200000003</v>
      </c>
      <c r="M127" s="84">
        <f t="shared" si="103"/>
        <v>4625165.59</v>
      </c>
      <c r="N127" s="84">
        <f t="shared" si="103"/>
        <v>3848388.9099999997</v>
      </c>
      <c r="O127" s="84">
        <f t="shared" si="103"/>
        <v>3471582.98</v>
      </c>
      <c r="P127" s="84">
        <f t="shared" si="103"/>
        <v>3114640.1999999997</v>
      </c>
      <c r="Q127" s="84">
        <f>SUM(E127:P127)</f>
        <v>46350022.649999999</v>
      </c>
      <c r="R127" s="54"/>
    </row>
    <row r="128" spans="1:18" x14ac:dyDescent="0.25">
      <c r="A128" s="54"/>
      <c r="B128" s="75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</row>
    <row r="129" spans="1:18" x14ac:dyDescent="0.25">
      <c r="A129" s="54">
        <v>251</v>
      </c>
      <c r="B129" s="75" t="s">
        <v>52</v>
      </c>
      <c r="C129" s="84">
        <v>26997.02</v>
      </c>
      <c r="D129" s="84">
        <v>10560.57</v>
      </c>
      <c r="E129" s="84">
        <v>8160.41</v>
      </c>
      <c r="F129" s="84">
        <v>11096.67</v>
      </c>
      <c r="G129" s="84">
        <v>21364.01</v>
      </c>
      <c r="H129" s="84">
        <v>9220.7900000000009</v>
      </c>
      <c r="I129" s="84">
        <v>18266.66</v>
      </c>
      <c r="J129" s="84">
        <v>21205.1</v>
      </c>
      <c r="K129" s="84">
        <v>19808.23</v>
      </c>
      <c r="L129" s="84">
        <v>22627.759999999998</v>
      </c>
      <c r="M129" s="84">
        <v>26152.9</v>
      </c>
      <c r="N129" s="84">
        <v>24143.07</v>
      </c>
      <c r="O129" s="84">
        <v>32027.599999999999</v>
      </c>
      <c r="P129" s="84">
        <v>5705.48</v>
      </c>
      <c r="Q129" s="84">
        <f>SUM(E129:P129)</f>
        <v>219778.68</v>
      </c>
      <c r="R129" s="54"/>
    </row>
    <row r="130" spans="1:18" x14ac:dyDescent="0.25">
      <c r="A130" s="54"/>
      <c r="B130" s="75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54"/>
      <c r="R130" s="54"/>
    </row>
    <row r="131" spans="1:18" x14ac:dyDescent="0.25">
      <c r="A131" s="54">
        <v>256</v>
      </c>
      <c r="B131" s="75" t="s">
        <v>93</v>
      </c>
      <c r="C131" s="84">
        <v>0</v>
      </c>
      <c r="D131" s="84">
        <v>0</v>
      </c>
      <c r="E131" s="84">
        <v>0</v>
      </c>
      <c r="F131" s="84">
        <v>0</v>
      </c>
      <c r="G131" s="84">
        <v>0</v>
      </c>
      <c r="H131" s="84">
        <v>0</v>
      </c>
      <c r="I131" s="84">
        <v>0</v>
      </c>
      <c r="J131" s="84">
        <v>27412.67</v>
      </c>
      <c r="K131" s="84">
        <v>15288.89</v>
      </c>
      <c r="L131" s="84">
        <v>25208.39</v>
      </c>
      <c r="M131" s="84">
        <v>30250.25</v>
      </c>
      <c r="N131" s="84">
        <v>21234.65</v>
      </c>
      <c r="O131" s="84">
        <v>20623.68</v>
      </c>
      <c r="P131" s="84">
        <v>20690.669999999998</v>
      </c>
      <c r="Q131" s="84">
        <f>SUM(E131:P131)</f>
        <v>160709.20000000001</v>
      </c>
      <c r="R131" s="54"/>
    </row>
    <row r="132" spans="1:18" x14ac:dyDescent="0.25">
      <c r="A132" s="54"/>
      <c r="B132" s="75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</row>
    <row r="133" spans="1:18" x14ac:dyDescent="0.25">
      <c r="A133" s="54">
        <v>244</v>
      </c>
      <c r="B133" s="75" t="s">
        <v>53</v>
      </c>
      <c r="C133" s="84">
        <v>826545.31</v>
      </c>
      <c r="D133" s="84">
        <v>592280.11</v>
      </c>
      <c r="E133" s="84">
        <v>495586.83</v>
      </c>
      <c r="F133" s="84">
        <v>650217.9</v>
      </c>
      <c r="G133" s="84">
        <v>668497.56000000006</v>
      </c>
      <c r="H133" s="84">
        <v>643065.98</v>
      </c>
      <c r="I133" s="84">
        <v>652310.19999999995</v>
      </c>
      <c r="J133" s="84">
        <v>635230.75</v>
      </c>
      <c r="K133" s="84">
        <v>503937.39</v>
      </c>
      <c r="L133" s="84">
        <v>649827.26</v>
      </c>
      <c r="M133" s="84">
        <v>815149.38</v>
      </c>
      <c r="N133" s="84">
        <v>754778.52</v>
      </c>
      <c r="O133" s="84">
        <v>702508.63</v>
      </c>
      <c r="P133" s="84">
        <v>669674.56000000006</v>
      </c>
      <c r="Q133" s="54"/>
      <c r="R133" s="54"/>
    </row>
    <row r="134" spans="1:18" x14ac:dyDescent="0.25">
      <c r="A134" s="54">
        <v>246</v>
      </c>
      <c r="B134" s="42" t="s">
        <v>54</v>
      </c>
      <c r="C134" s="42">
        <v>5202.46</v>
      </c>
      <c r="D134" s="42">
        <v>3492.67</v>
      </c>
      <c r="E134" s="42">
        <v>3671.22</v>
      </c>
      <c r="F134" s="42">
        <v>4147.4399999999996</v>
      </c>
      <c r="G134" s="42">
        <v>5302.07</v>
      </c>
      <c r="H134" s="42">
        <v>7456.38</v>
      </c>
      <c r="I134" s="42">
        <v>8104.77</v>
      </c>
      <c r="J134" s="42">
        <v>9105.06</v>
      </c>
      <c r="K134" s="42">
        <v>6465.53</v>
      </c>
      <c r="L134" s="42">
        <v>6051.65</v>
      </c>
      <c r="M134" s="42">
        <v>5389.17</v>
      </c>
      <c r="N134" s="42">
        <v>4358.76</v>
      </c>
      <c r="O134" s="87">
        <v>4064.36</v>
      </c>
      <c r="P134" s="86">
        <v>3636.5</v>
      </c>
      <c r="Q134" s="54"/>
      <c r="R134" s="54"/>
    </row>
    <row r="135" spans="1:18" x14ac:dyDescent="0.25">
      <c r="A135" s="54"/>
      <c r="B135" s="75" t="s">
        <v>5</v>
      </c>
      <c r="C135" s="84">
        <f>SUM(C133:C134)</f>
        <v>831747.77</v>
      </c>
      <c r="D135" s="84">
        <f t="shared" ref="D135:P135" si="104">SUM(D133:D134)</f>
        <v>595772.78</v>
      </c>
      <c r="E135" s="84">
        <f t="shared" si="104"/>
        <v>499258.05</v>
      </c>
      <c r="F135" s="84">
        <f t="shared" si="104"/>
        <v>654365.34</v>
      </c>
      <c r="G135" s="84">
        <f t="shared" si="104"/>
        <v>673799.63</v>
      </c>
      <c r="H135" s="84">
        <f t="shared" si="104"/>
        <v>650522.36</v>
      </c>
      <c r="I135" s="84">
        <f t="shared" si="104"/>
        <v>660414.97</v>
      </c>
      <c r="J135" s="84">
        <f t="shared" si="104"/>
        <v>644335.81000000006</v>
      </c>
      <c r="K135" s="84">
        <f t="shared" si="104"/>
        <v>510402.92000000004</v>
      </c>
      <c r="L135" s="84">
        <f t="shared" si="104"/>
        <v>655878.91</v>
      </c>
      <c r="M135" s="84">
        <f t="shared" si="104"/>
        <v>820538.55</v>
      </c>
      <c r="N135" s="84">
        <f t="shared" si="104"/>
        <v>759137.28000000003</v>
      </c>
      <c r="O135" s="84">
        <f t="shared" si="104"/>
        <v>706572.99</v>
      </c>
      <c r="P135" s="84">
        <f t="shared" si="104"/>
        <v>673311.06</v>
      </c>
      <c r="Q135" s="84">
        <f>SUM(E135:P135)</f>
        <v>7908537.870000001</v>
      </c>
      <c r="R135" s="54"/>
    </row>
    <row r="136" spans="1:18" x14ac:dyDescent="0.25">
      <c r="A136" s="54"/>
      <c r="B136" s="75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</row>
    <row r="137" spans="1:18" x14ac:dyDescent="0.25">
      <c r="A137" s="54">
        <v>248</v>
      </c>
      <c r="B137" s="90" t="s">
        <v>73</v>
      </c>
      <c r="C137" s="84">
        <v>194888.47</v>
      </c>
      <c r="D137" s="84">
        <v>140370.91</v>
      </c>
      <c r="E137" s="84">
        <v>217063.11</v>
      </c>
      <c r="F137" s="84">
        <v>240463.14</v>
      </c>
      <c r="G137" s="84">
        <v>237190.42</v>
      </c>
      <c r="H137" s="84">
        <v>184832.8</v>
      </c>
      <c r="I137" s="84">
        <v>198321.56</v>
      </c>
      <c r="J137" s="84">
        <v>202105.41</v>
      </c>
      <c r="K137" s="84">
        <v>202598.25</v>
      </c>
      <c r="L137" s="84">
        <v>244333.34</v>
      </c>
      <c r="M137" s="84">
        <v>465870.83</v>
      </c>
      <c r="N137" s="84">
        <v>177019.28</v>
      </c>
      <c r="O137" s="84">
        <v>183172.45</v>
      </c>
      <c r="P137" s="84">
        <v>181383.86</v>
      </c>
      <c r="Q137" s="84">
        <f>SUM(E137:P137)</f>
        <v>2734354.4499999997</v>
      </c>
      <c r="R137" s="54"/>
    </row>
    <row r="138" spans="1:18" x14ac:dyDescent="0.25">
      <c r="A138" s="54"/>
      <c r="B138" s="90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</row>
    <row r="139" spans="1:18" x14ac:dyDescent="0.25">
      <c r="A139" s="54">
        <v>250</v>
      </c>
      <c r="B139" s="90" t="s">
        <v>74</v>
      </c>
      <c r="C139" s="84">
        <v>4770.1899999999996</v>
      </c>
      <c r="D139" s="84">
        <v>3785.79</v>
      </c>
      <c r="E139" s="84">
        <v>4781.32</v>
      </c>
      <c r="F139" s="84">
        <v>4484.92</v>
      </c>
      <c r="G139" s="84">
        <v>4958.3100000000004</v>
      </c>
      <c r="H139" s="84">
        <v>10752.21</v>
      </c>
      <c r="I139" s="84">
        <v>3952.01</v>
      </c>
      <c r="J139" s="84">
        <v>6276.36</v>
      </c>
      <c r="K139" s="84">
        <v>4197.05</v>
      </c>
      <c r="L139" s="84">
        <v>5453.78</v>
      </c>
      <c r="M139" s="84">
        <v>6718.1</v>
      </c>
      <c r="N139" s="84">
        <v>6239.62</v>
      </c>
      <c r="O139" s="84">
        <v>6770.13</v>
      </c>
      <c r="P139" s="84">
        <v>6005.48</v>
      </c>
      <c r="Q139" s="84">
        <f>SUM(E139:P139)</f>
        <v>70589.289999999994</v>
      </c>
      <c r="R139" s="54"/>
    </row>
    <row r="140" spans="1:18" x14ac:dyDescent="0.25">
      <c r="A140" s="54"/>
      <c r="B140" s="90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54"/>
      <c r="R140" s="54"/>
    </row>
    <row r="141" spans="1:18" x14ac:dyDescent="0.25">
      <c r="A141" s="54">
        <v>260</v>
      </c>
      <c r="B141" s="90" t="s">
        <v>94</v>
      </c>
      <c r="C141" s="84">
        <v>1338895.77</v>
      </c>
      <c r="D141" s="84">
        <v>959001.98</v>
      </c>
      <c r="E141" s="84">
        <v>938916.19</v>
      </c>
      <c r="F141" s="84">
        <v>1032948.97</v>
      </c>
      <c r="G141" s="84">
        <v>1122644.75</v>
      </c>
      <c r="H141" s="84">
        <v>998724.49</v>
      </c>
      <c r="I141" s="84">
        <v>859283.79</v>
      </c>
      <c r="J141" s="84">
        <v>1154529.3600000001</v>
      </c>
      <c r="K141" s="84">
        <v>1291884.54</v>
      </c>
      <c r="L141" s="84">
        <v>1101151.82</v>
      </c>
      <c r="M141" s="84">
        <v>1280192.49</v>
      </c>
      <c r="N141" s="84">
        <v>1101795.53</v>
      </c>
      <c r="O141" s="84">
        <v>975115.45</v>
      </c>
      <c r="P141" s="84">
        <v>1079364.19</v>
      </c>
      <c r="Q141" s="84">
        <f>SUM(E141:P141)</f>
        <v>12936551.569999998</v>
      </c>
      <c r="R141" s="54"/>
    </row>
    <row r="142" spans="1:18" x14ac:dyDescent="0.25">
      <c r="A142" s="54"/>
      <c r="B142" s="90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54"/>
      <c r="R142" s="54"/>
    </row>
    <row r="143" spans="1:18" x14ac:dyDescent="0.25">
      <c r="A143" s="54">
        <v>264</v>
      </c>
      <c r="B143" s="90" t="s">
        <v>95</v>
      </c>
      <c r="C143" s="84">
        <v>20922.45</v>
      </c>
      <c r="D143" s="84">
        <v>18103.41</v>
      </c>
      <c r="E143" s="84">
        <v>15620.09</v>
      </c>
      <c r="F143" s="84">
        <v>12586.99</v>
      </c>
      <c r="G143" s="84">
        <v>15010.27</v>
      </c>
      <c r="H143" s="84">
        <v>15097.73</v>
      </c>
      <c r="I143" s="84">
        <v>11066.92</v>
      </c>
      <c r="J143" s="84">
        <v>14626.64</v>
      </c>
      <c r="K143" s="84">
        <v>18035.98</v>
      </c>
      <c r="L143" s="84">
        <v>17390.21</v>
      </c>
      <c r="M143" s="84">
        <v>16887.419999999998</v>
      </c>
      <c r="N143" s="84">
        <v>16511.11</v>
      </c>
      <c r="O143" s="84">
        <v>20819.099999999999</v>
      </c>
      <c r="P143" s="84">
        <v>13019.86</v>
      </c>
      <c r="Q143" s="84">
        <f>SUM(E143:P143)</f>
        <v>186672.32</v>
      </c>
      <c r="R143" s="54"/>
    </row>
    <row r="144" spans="1:18" x14ac:dyDescent="0.25">
      <c r="A144" s="54"/>
      <c r="B144" s="5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54"/>
      <c r="R144" s="54"/>
    </row>
    <row r="145" spans="1:18" x14ac:dyDescent="0.25">
      <c r="A145" s="54">
        <v>321</v>
      </c>
      <c r="B145" s="90" t="s">
        <v>96</v>
      </c>
      <c r="C145" s="84">
        <v>0</v>
      </c>
      <c r="D145" s="84">
        <v>0</v>
      </c>
      <c r="E145" s="84">
        <v>0</v>
      </c>
      <c r="F145" s="84">
        <v>0</v>
      </c>
      <c r="G145" s="84">
        <v>0</v>
      </c>
      <c r="H145" s="84">
        <v>0</v>
      </c>
      <c r="I145" s="84">
        <v>0</v>
      </c>
      <c r="J145" s="84">
        <v>101075.93</v>
      </c>
      <c r="K145" s="84">
        <v>81589.490000000005</v>
      </c>
      <c r="L145" s="84">
        <v>90495.15</v>
      </c>
      <c r="M145" s="84">
        <v>119705.29</v>
      </c>
      <c r="N145" s="84">
        <v>60734.52</v>
      </c>
      <c r="O145" s="84">
        <v>135020.68</v>
      </c>
      <c r="P145" s="84">
        <v>111687.83</v>
      </c>
      <c r="Q145" s="84">
        <f>SUM(E145:P145)</f>
        <v>700308.8899999999</v>
      </c>
      <c r="R145" s="54"/>
    </row>
    <row r="146" spans="1:18" x14ac:dyDescent="0.25">
      <c r="A146" s="54"/>
      <c r="B146" s="5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54"/>
      <c r="R146" s="54"/>
    </row>
    <row r="147" spans="1:18" x14ac:dyDescent="0.25">
      <c r="A147" s="54">
        <v>331</v>
      </c>
      <c r="B147" s="54" t="s">
        <v>97</v>
      </c>
      <c r="C147" s="84">
        <v>0</v>
      </c>
      <c r="D147" s="84">
        <v>0</v>
      </c>
      <c r="E147" s="84">
        <v>0</v>
      </c>
      <c r="F147" s="84">
        <v>0</v>
      </c>
      <c r="G147" s="84">
        <v>0</v>
      </c>
      <c r="H147" s="84">
        <v>0</v>
      </c>
      <c r="I147" s="84">
        <v>0</v>
      </c>
      <c r="J147" s="84">
        <v>0</v>
      </c>
      <c r="K147" s="84">
        <v>1498614.59</v>
      </c>
      <c r="L147" s="84">
        <v>774005.73</v>
      </c>
      <c r="M147" s="84">
        <v>713646.07</v>
      </c>
      <c r="N147" s="84">
        <v>693402</v>
      </c>
      <c r="O147" s="84">
        <v>703035.16</v>
      </c>
      <c r="P147" s="84">
        <v>634749.74</v>
      </c>
      <c r="Q147" s="84">
        <f>SUM(E147:P147)</f>
        <v>5017453.29</v>
      </c>
      <c r="R147" s="54"/>
    </row>
    <row r="148" spans="1:18" x14ac:dyDescent="0.25">
      <c r="A148" s="54"/>
      <c r="B148" s="90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</row>
    <row r="149" spans="1:18" x14ac:dyDescent="0.25">
      <c r="A149" s="54">
        <v>356</v>
      </c>
      <c r="B149" s="90" t="s">
        <v>98</v>
      </c>
      <c r="C149" s="84">
        <v>138835.98000000001</v>
      </c>
      <c r="D149" s="84">
        <v>111795.1</v>
      </c>
      <c r="E149" s="84">
        <v>115143.78</v>
      </c>
      <c r="F149" s="84">
        <v>115081.66</v>
      </c>
      <c r="G149" s="84">
        <v>119470.99</v>
      </c>
      <c r="H149" s="84">
        <v>118091.37</v>
      </c>
      <c r="I149" s="84">
        <v>108759.9</v>
      </c>
      <c r="J149" s="84">
        <v>119256.46</v>
      </c>
      <c r="K149" s="84">
        <v>96841.54</v>
      </c>
      <c r="L149" s="84">
        <v>117004.64</v>
      </c>
      <c r="M149" s="84">
        <v>140159.59</v>
      </c>
      <c r="N149" s="84">
        <v>121596.52</v>
      </c>
      <c r="O149" s="84">
        <v>109095.35</v>
      </c>
      <c r="P149" s="84">
        <v>109545.27</v>
      </c>
      <c r="Q149" s="84">
        <f>SUM(E149:P149)</f>
        <v>1390047.07</v>
      </c>
      <c r="R149" s="54"/>
    </row>
    <row r="150" spans="1:18" x14ac:dyDescent="0.25">
      <c r="A150" s="54"/>
      <c r="B150" s="75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54"/>
      <c r="R150" s="54"/>
    </row>
    <row r="151" spans="1:18" x14ac:dyDescent="0.25">
      <c r="A151" s="54">
        <v>358</v>
      </c>
      <c r="B151" s="89" t="s">
        <v>99</v>
      </c>
      <c r="C151" s="89">
        <v>2389002.7999999998</v>
      </c>
      <c r="D151" s="89">
        <v>1851327.04</v>
      </c>
      <c r="E151" s="89">
        <v>1969646.78</v>
      </c>
      <c r="F151" s="89">
        <v>2179242.12</v>
      </c>
      <c r="G151" s="89">
        <v>2265402.65</v>
      </c>
      <c r="H151" s="89">
        <v>2119362.1800000002</v>
      </c>
      <c r="I151" s="89">
        <v>2187047.1</v>
      </c>
      <c r="J151" s="89">
        <v>2254937.67</v>
      </c>
      <c r="K151" s="89">
        <v>1711631.3</v>
      </c>
      <c r="L151" s="89">
        <v>2169834.09</v>
      </c>
      <c r="M151" s="89">
        <v>2635356.69</v>
      </c>
      <c r="N151" s="89">
        <v>1940468.58</v>
      </c>
      <c r="O151" s="89">
        <v>1670193.52</v>
      </c>
      <c r="P151" s="89">
        <v>1882134.79</v>
      </c>
      <c r="Q151" s="84">
        <f>SUM(E151:P151)</f>
        <v>24985257.470000003</v>
      </c>
      <c r="R151" s="54"/>
    </row>
    <row r="152" spans="1:18" x14ac:dyDescent="0.25">
      <c r="A152" s="54"/>
      <c r="B152" s="75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54"/>
      <c r="R152" s="54"/>
    </row>
    <row r="153" spans="1:18" x14ac:dyDescent="0.25">
      <c r="A153" s="54">
        <v>359</v>
      </c>
      <c r="B153" s="75" t="s">
        <v>100</v>
      </c>
      <c r="C153" s="84">
        <v>1444177.45</v>
      </c>
      <c r="D153" s="84">
        <v>1428677.28</v>
      </c>
      <c r="E153" s="84">
        <v>1834555.28</v>
      </c>
      <c r="F153" s="84">
        <v>1743430.62</v>
      </c>
      <c r="G153" s="84">
        <v>1669188.07</v>
      </c>
      <c r="H153" s="84">
        <v>1494546.6</v>
      </c>
      <c r="I153" s="84">
        <v>1433086.44</v>
      </c>
      <c r="J153" s="84">
        <v>1486314.62</v>
      </c>
      <c r="K153" s="84">
        <v>1277492.1000000001</v>
      </c>
      <c r="L153" s="84">
        <v>1447646.04</v>
      </c>
      <c r="M153" s="84">
        <v>1654691.36</v>
      </c>
      <c r="N153" s="84">
        <v>1706365.54</v>
      </c>
      <c r="O153" s="84">
        <v>1500149.5</v>
      </c>
      <c r="P153" s="84">
        <v>1760789.78</v>
      </c>
      <c r="Q153" s="54"/>
      <c r="R153" s="54"/>
    </row>
    <row r="154" spans="1:18" x14ac:dyDescent="0.25">
      <c r="A154" s="54">
        <v>371</v>
      </c>
      <c r="B154" s="85" t="s">
        <v>101</v>
      </c>
      <c r="C154" s="86">
        <v>6965423.1600000001</v>
      </c>
      <c r="D154" s="86">
        <v>7298062.9500000002</v>
      </c>
      <c r="E154" s="86">
        <v>7423097.5899999999</v>
      </c>
      <c r="F154" s="86">
        <v>7500793.7300000004</v>
      </c>
      <c r="G154" s="86">
        <v>7839187.1200000001</v>
      </c>
      <c r="H154" s="86">
        <v>7883990.9500000002</v>
      </c>
      <c r="I154" s="86">
        <v>7278226.7400000002</v>
      </c>
      <c r="J154" s="86">
        <v>7882305.3899999997</v>
      </c>
      <c r="K154" s="86">
        <v>5921492.0099999998</v>
      </c>
      <c r="L154" s="86">
        <v>6963185.5899999999</v>
      </c>
      <c r="M154" s="86">
        <v>7741311.0499999998</v>
      </c>
      <c r="N154" s="86">
        <v>7587892.8300000001</v>
      </c>
      <c r="O154" s="86">
        <v>7009929.3399999999</v>
      </c>
      <c r="P154" s="86">
        <v>6649841.9100000001</v>
      </c>
      <c r="Q154" s="54"/>
      <c r="R154" s="54"/>
    </row>
    <row r="155" spans="1:18" x14ac:dyDescent="0.25">
      <c r="A155" s="54"/>
      <c r="B155" s="75" t="s">
        <v>102</v>
      </c>
      <c r="C155" s="84">
        <f>SUM(C153:C154)</f>
        <v>8409600.6099999994</v>
      </c>
      <c r="D155" s="84">
        <f t="shared" ref="D155:P155" si="105">SUM(D153:D154)</f>
        <v>8726740.2300000004</v>
      </c>
      <c r="E155" s="84">
        <f t="shared" si="105"/>
        <v>9257652.8699999992</v>
      </c>
      <c r="F155" s="84">
        <f t="shared" si="105"/>
        <v>9244224.3500000015</v>
      </c>
      <c r="G155" s="84">
        <f t="shared" si="105"/>
        <v>9508375.1899999995</v>
      </c>
      <c r="H155" s="84">
        <f t="shared" si="105"/>
        <v>9378537.5500000007</v>
      </c>
      <c r="I155" s="84">
        <f t="shared" si="105"/>
        <v>8711313.1799999997</v>
      </c>
      <c r="J155" s="84">
        <f t="shared" si="105"/>
        <v>9368620.0099999998</v>
      </c>
      <c r="K155" s="84">
        <f t="shared" si="105"/>
        <v>7198984.1099999994</v>
      </c>
      <c r="L155" s="84">
        <f t="shared" si="105"/>
        <v>8410831.629999999</v>
      </c>
      <c r="M155" s="84">
        <f t="shared" si="105"/>
        <v>9396002.4100000001</v>
      </c>
      <c r="N155" s="84">
        <f t="shared" si="105"/>
        <v>9294258.370000001</v>
      </c>
      <c r="O155" s="84">
        <f t="shared" si="105"/>
        <v>8510078.8399999999</v>
      </c>
      <c r="P155" s="84">
        <f t="shared" si="105"/>
        <v>8410631.6899999995</v>
      </c>
      <c r="Q155" s="84">
        <f>SUM(E155:P155)</f>
        <v>106689510.19999999</v>
      </c>
      <c r="R155" s="54"/>
    </row>
    <row r="156" spans="1:18" x14ac:dyDescent="0.2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</row>
    <row r="157" spans="1:18" x14ac:dyDescent="0.25">
      <c r="A157" s="54">
        <v>360</v>
      </c>
      <c r="B157" s="75" t="s">
        <v>103</v>
      </c>
      <c r="C157" s="84">
        <v>241465.53</v>
      </c>
      <c r="D157" s="84">
        <v>218069.72</v>
      </c>
      <c r="E157" s="84">
        <v>272615.40000000002</v>
      </c>
      <c r="F157" s="84">
        <v>170149.77</v>
      </c>
      <c r="G157" s="84">
        <v>166507.01999999999</v>
      </c>
      <c r="H157" s="84">
        <v>131006.34</v>
      </c>
      <c r="I157" s="84">
        <v>219073.13</v>
      </c>
      <c r="J157" s="84">
        <v>37423.360000000001</v>
      </c>
      <c r="K157" s="84">
        <v>98360.26</v>
      </c>
      <c r="L157" s="84">
        <v>107236.66</v>
      </c>
      <c r="M157" s="84">
        <v>72768</v>
      </c>
      <c r="N157" s="84">
        <v>54044.27</v>
      </c>
      <c r="O157" s="84">
        <v>84450.87</v>
      </c>
      <c r="P157" s="84">
        <v>81592.78</v>
      </c>
      <c r="Q157" s="54"/>
      <c r="R157" s="54"/>
    </row>
    <row r="158" spans="1:18" x14ac:dyDescent="0.25">
      <c r="A158" s="54">
        <v>372</v>
      </c>
      <c r="B158" s="85" t="s">
        <v>104</v>
      </c>
      <c r="C158" s="86">
        <v>1214593.17</v>
      </c>
      <c r="D158" s="86">
        <v>1028438.15</v>
      </c>
      <c r="E158" s="86">
        <v>1460075.12</v>
      </c>
      <c r="F158" s="86">
        <v>1553827.85</v>
      </c>
      <c r="G158" s="86">
        <v>1521288.37</v>
      </c>
      <c r="H158" s="86">
        <v>1461080.23</v>
      </c>
      <c r="I158" s="86">
        <v>1321116.24</v>
      </c>
      <c r="J158" s="86">
        <v>1428475.64</v>
      </c>
      <c r="K158" s="86">
        <v>1258376.58</v>
      </c>
      <c r="L158" s="86">
        <v>1544676.59</v>
      </c>
      <c r="M158" s="86">
        <v>1873631.84</v>
      </c>
      <c r="N158" s="86">
        <v>1541697.36</v>
      </c>
      <c r="O158" s="86">
        <v>1294064.77</v>
      </c>
      <c r="P158" s="86">
        <v>1401476.73</v>
      </c>
      <c r="Q158" s="54"/>
      <c r="R158" s="54"/>
    </row>
    <row r="159" spans="1:18" x14ac:dyDescent="0.25">
      <c r="A159" s="54"/>
      <c r="B159" s="75" t="s">
        <v>105</v>
      </c>
      <c r="C159" s="84">
        <f>SUM(C157:C158)</f>
        <v>1456058.7</v>
      </c>
      <c r="D159" s="84">
        <f t="shared" ref="D159:P159" si="106">SUM(D157:D158)</f>
        <v>1246507.8700000001</v>
      </c>
      <c r="E159" s="84">
        <f t="shared" si="106"/>
        <v>1732690.52</v>
      </c>
      <c r="F159" s="84">
        <f t="shared" si="106"/>
        <v>1723977.62</v>
      </c>
      <c r="G159" s="84">
        <f t="shared" si="106"/>
        <v>1687795.3900000001</v>
      </c>
      <c r="H159" s="84">
        <f t="shared" si="106"/>
        <v>1592086.57</v>
      </c>
      <c r="I159" s="84">
        <f t="shared" si="106"/>
        <v>1540189.37</v>
      </c>
      <c r="J159" s="84">
        <f t="shared" si="106"/>
        <v>1465899</v>
      </c>
      <c r="K159" s="84">
        <f t="shared" si="106"/>
        <v>1356736.84</v>
      </c>
      <c r="L159" s="84">
        <f t="shared" si="106"/>
        <v>1651913.25</v>
      </c>
      <c r="M159" s="84">
        <f t="shared" si="106"/>
        <v>1946399.84</v>
      </c>
      <c r="N159" s="84">
        <f t="shared" si="106"/>
        <v>1595741.6300000001</v>
      </c>
      <c r="O159" s="84">
        <f t="shared" si="106"/>
        <v>1378515.6400000001</v>
      </c>
      <c r="P159" s="84">
        <f t="shared" si="106"/>
        <v>1483069.51</v>
      </c>
      <c r="Q159" s="84">
        <f>SUM(E159:P159)</f>
        <v>19155015.180000003</v>
      </c>
      <c r="R159" s="54"/>
    </row>
    <row r="160" spans="1:18" x14ac:dyDescent="0.25">
      <c r="A160" s="54"/>
      <c r="B160" s="75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</row>
    <row r="161" spans="1:18" x14ac:dyDescent="0.25">
      <c r="A161" s="54">
        <v>540</v>
      </c>
      <c r="B161" s="75" t="s">
        <v>76</v>
      </c>
      <c r="C161" s="84">
        <v>25079.99</v>
      </c>
      <c r="D161" s="84">
        <v>13040.69</v>
      </c>
      <c r="E161" s="84">
        <v>15324.24</v>
      </c>
      <c r="F161" s="84">
        <v>18523.009999999998</v>
      </c>
      <c r="G161" s="84">
        <v>20338.34</v>
      </c>
      <c r="H161" s="84">
        <v>19596.48</v>
      </c>
      <c r="I161" s="84">
        <v>18571.93</v>
      </c>
      <c r="J161" s="84">
        <v>18350.189999999999</v>
      </c>
      <c r="K161" s="84">
        <v>13449.28</v>
      </c>
      <c r="L161" s="84">
        <v>18815.349999999999</v>
      </c>
      <c r="M161" s="84">
        <v>25149.31</v>
      </c>
      <c r="N161" s="84">
        <v>19445.009999999998</v>
      </c>
      <c r="O161" s="84">
        <v>16812.2</v>
      </c>
      <c r="P161" s="84">
        <v>17029.14</v>
      </c>
      <c r="Q161" s="84">
        <f>SUM(E161:P161)</f>
        <v>221404.48000000004</v>
      </c>
      <c r="R161" s="54"/>
    </row>
    <row r="162" spans="1:18" x14ac:dyDescent="0.25">
      <c r="A162" s="54"/>
      <c r="B162" s="75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</row>
    <row r="163" spans="1:18" x14ac:dyDescent="0.25">
      <c r="A163" s="54">
        <v>93</v>
      </c>
      <c r="B163" s="75" t="s">
        <v>55</v>
      </c>
      <c r="C163" s="84">
        <v>12452.44</v>
      </c>
      <c r="D163" s="84">
        <v>8364.9599999999991</v>
      </c>
      <c r="E163" s="84">
        <v>9256.75</v>
      </c>
      <c r="F163" s="84">
        <v>10946.06</v>
      </c>
      <c r="G163" s="84">
        <v>12059.82</v>
      </c>
      <c r="H163" s="84">
        <v>10742.29</v>
      </c>
      <c r="I163" s="84">
        <v>10847.67</v>
      </c>
      <c r="J163" s="84">
        <v>10347.77</v>
      </c>
      <c r="K163" s="84">
        <v>8005.3</v>
      </c>
      <c r="L163" s="84">
        <v>10583.87</v>
      </c>
      <c r="M163" s="84">
        <v>13237.56</v>
      </c>
      <c r="N163" s="84">
        <v>9471.65</v>
      </c>
      <c r="O163" s="84">
        <v>7585.69</v>
      </c>
      <c r="P163" s="84">
        <v>8799.7999999999993</v>
      </c>
      <c r="Q163" s="54"/>
      <c r="R163" s="54"/>
    </row>
    <row r="164" spans="1:18" x14ac:dyDescent="0.25">
      <c r="A164" s="54">
        <v>94</v>
      </c>
      <c r="B164" s="75" t="s">
        <v>56</v>
      </c>
      <c r="C164" s="84">
        <v>293196.90000000002</v>
      </c>
      <c r="D164" s="84">
        <v>195639.11</v>
      </c>
      <c r="E164" s="84">
        <v>216074.87</v>
      </c>
      <c r="F164" s="84">
        <v>256095.3</v>
      </c>
      <c r="G164" s="84">
        <v>280148.78999999998</v>
      </c>
      <c r="H164" s="84">
        <v>253112.77</v>
      </c>
      <c r="I164" s="84">
        <v>259493.1</v>
      </c>
      <c r="J164" s="84">
        <v>252452.67</v>
      </c>
      <c r="K164" s="84">
        <v>189095.08</v>
      </c>
      <c r="L164" s="84">
        <v>255616.69</v>
      </c>
      <c r="M164" s="84">
        <v>316465.21000000002</v>
      </c>
      <c r="N164" s="84">
        <v>222163.84</v>
      </c>
      <c r="O164" s="84">
        <v>194357.29</v>
      </c>
      <c r="P164" s="84">
        <v>216187.56</v>
      </c>
      <c r="Q164" s="54"/>
      <c r="R164" s="54"/>
    </row>
    <row r="165" spans="1:18" x14ac:dyDescent="0.25">
      <c r="A165" s="54">
        <v>95</v>
      </c>
      <c r="B165" s="75" t="s">
        <v>57</v>
      </c>
      <c r="C165" s="84">
        <v>2092.9899999999998</v>
      </c>
      <c r="D165" s="84">
        <v>1572.36</v>
      </c>
      <c r="E165" s="84">
        <v>1634.13</v>
      </c>
      <c r="F165" s="84">
        <v>1960.69</v>
      </c>
      <c r="G165" s="84">
        <v>2131.19</v>
      </c>
      <c r="H165" s="84">
        <v>1942.21</v>
      </c>
      <c r="I165" s="84">
        <v>1843.33</v>
      </c>
      <c r="J165" s="84">
        <v>1865.51</v>
      </c>
      <c r="K165" s="84">
        <v>1448.13</v>
      </c>
      <c r="L165" s="84">
        <v>1914.57</v>
      </c>
      <c r="M165" s="84">
        <v>2390.71</v>
      </c>
      <c r="N165" s="84">
        <v>1691.71</v>
      </c>
      <c r="O165" s="84">
        <v>1467.15</v>
      </c>
      <c r="P165" s="84">
        <v>1668.7</v>
      </c>
      <c r="Q165" s="54"/>
      <c r="R165" s="54"/>
    </row>
    <row r="166" spans="1:18" x14ac:dyDescent="0.25">
      <c r="A166" s="54">
        <v>97</v>
      </c>
      <c r="B166" s="75" t="s">
        <v>58</v>
      </c>
      <c r="C166" s="84">
        <v>33166.22</v>
      </c>
      <c r="D166" s="84">
        <v>22379.63</v>
      </c>
      <c r="E166" s="84">
        <v>25263.34</v>
      </c>
      <c r="F166" s="84">
        <v>29842.25</v>
      </c>
      <c r="G166" s="84">
        <v>32555.38</v>
      </c>
      <c r="H166" s="84">
        <v>29374.2</v>
      </c>
      <c r="I166" s="84">
        <v>29104.27</v>
      </c>
      <c r="J166" s="84">
        <v>28761.29</v>
      </c>
      <c r="K166" s="84">
        <v>21456.83</v>
      </c>
      <c r="L166" s="84">
        <v>28717</v>
      </c>
      <c r="M166" s="84">
        <v>36261.86</v>
      </c>
      <c r="N166" s="84">
        <v>25442.73</v>
      </c>
      <c r="O166" s="84">
        <v>21916.46</v>
      </c>
      <c r="P166" s="84">
        <v>23257.49</v>
      </c>
      <c r="Q166" s="54"/>
      <c r="R166" s="54"/>
    </row>
    <row r="167" spans="1:18" x14ac:dyDescent="0.25">
      <c r="A167" s="54">
        <v>98</v>
      </c>
      <c r="B167" s="75" t="s">
        <v>59</v>
      </c>
      <c r="C167" s="84">
        <v>2992.65</v>
      </c>
      <c r="D167" s="84">
        <v>3523.44</v>
      </c>
      <c r="E167" s="84">
        <v>4035.25</v>
      </c>
      <c r="F167" s="84">
        <v>4145.22</v>
      </c>
      <c r="G167" s="84">
        <v>5827.24</v>
      </c>
      <c r="H167" s="84">
        <v>4546.54</v>
      </c>
      <c r="I167" s="84">
        <v>5229.5200000000004</v>
      </c>
      <c r="J167" s="84">
        <v>4892.7299999999996</v>
      </c>
      <c r="K167" s="84">
        <v>3562.93</v>
      </c>
      <c r="L167" s="84">
        <v>5191.1899999999996</v>
      </c>
      <c r="M167" s="84">
        <v>6843.32</v>
      </c>
      <c r="N167" s="84">
        <v>4343.01</v>
      </c>
      <c r="O167" s="84">
        <v>3776.96</v>
      </c>
      <c r="P167" s="84">
        <v>4320.8500000000004</v>
      </c>
      <c r="Q167" s="54"/>
      <c r="R167" s="54"/>
    </row>
    <row r="168" spans="1:18" x14ac:dyDescent="0.25">
      <c r="A168" s="54">
        <v>99</v>
      </c>
      <c r="B168" s="75" t="s">
        <v>60</v>
      </c>
      <c r="C168" s="84">
        <v>145.9</v>
      </c>
      <c r="D168" s="84">
        <v>100.13</v>
      </c>
      <c r="E168" s="84">
        <v>107.65</v>
      </c>
      <c r="F168" s="84">
        <v>138.51</v>
      </c>
      <c r="G168" s="84">
        <v>154.36000000000001</v>
      </c>
      <c r="H168" s="84">
        <v>134.80000000000001</v>
      </c>
      <c r="I168" s="84">
        <v>133.21</v>
      </c>
      <c r="J168" s="84">
        <v>128.76</v>
      </c>
      <c r="K168" s="84">
        <v>94.38</v>
      </c>
      <c r="L168" s="84">
        <v>133.46</v>
      </c>
      <c r="M168" s="84">
        <v>175.49</v>
      </c>
      <c r="N168" s="84">
        <v>117.75</v>
      </c>
      <c r="O168" s="84">
        <v>93.72</v>
      </c>
      <c r="P168" s="84">
        <v>112.96</v>
      </c>
      <c r="Q168" s="54"/>
      <c r="R168" s="54"/>
    </row>
    <row r="169" spans="1:18" x14ac:dyDescent="0.25">
      <c r="A169" s="54">
        <v>107</v>
      </c>
      <c r="B169" s="75" t="s">
        <v>61</v>
      </c>
      <c r="C169" s="84">
        <v>36674.800000000003</v>
      </c>
      <c r="D169" s="84">
        <v>24758.03</v>
      </c>
      <c r="E169" s="84">
        <v>27991.09</v>
      </c>
      <c r="F169" s="84">
        <v>33611.949999999997</v>
      </c>
      <c r="G169" s="84">
        <v>36437.51</v>
      </c>
      <c r="H169" s="84">
        <v>33571.01</v>
      </c>
      <c r="I169" s="84">
        <v>33258.35</v>
      </c>
      <c r="J169" s="84">
        <v>31701.99</v>
      </c>
      <c r="K169" s="84">
        <v>24420.47</v>
      </c>
      <c r="L169" s="84">
        <v>32908.199999999997</v>
      </c>
      <c r="M169" s="84">
        <v>41061.230000000003</v>
      </c>
      <c r="N169" s="84">
        <v>28910.1</v>
      </c>
      <c r="O169" s="84">
        <v>25636.46</v>
      </c>
      <c r="P169" s="84">
        <v>27911.39</v>
      </c>
      <c r="Q169" s="54"/>
      <c r="R169" s="54"/>
    </row>
    <row r="170" spans="1:18" x14ac:dyDescent="0.25">
      <c r="A170" s="54">
        <v>109</v>
      </c>
      <c r="B170" s="75" t="s">
        <v>62</v>
      </c>
      <c r="C170" s="84">
        <v>113923.75</v>
      </c>
      <c r="D170" s="84">
        <v>83318.59</v>
      </c>
      <c r="E170" s="84">
        <v>94918.84</v>
      </c>
      <c r="F170" s="84">
        <v>110845.3</v>
      </c>
      <c r="G170" s="84">
        <v>122294</v>
      </c>
      <c r="H170" s="84">
        <v>111323.58</v>
      </c>
      <c r="I170" s="84">
        <v>109118.38</v>
      </c>
      <c r="J170" s="84">
        <v>107698.09</v>
      </c>
      <c r="K170" s="84">
        <v>81472.05</v>
      </c>
      <c r="L170" s="84">
        <v>113175.54</v>
      </c>
      <c r="M170" s="84">
        <v>133919.76999999999</v>
      </c>
      <c r="N170" s="84">
        <v>96805.01</v>
      </c>
      <c r="O170" s="84">
        <v>83894.31</v>
      </c>
      <c r="P170" s="84">
        <v>93978.38</v>
      </c>
      <c r="Q170" s="54"/>
      <c r="R170" s="54"/>
    </row>
    <row r="171" spans="1:18" x14ac:dyDescent="0.25">
      <c r="A171" s="54">
        <v>110</v>
      </c>
      <c r="B171" s="75" t="s">
        <v>63</v>
      </c>
      <c r="C171" s="84">
        <v>3577</v>
      </c>
      <c r="D171" s="84">
        <v>2448.58</v>
      </c>
      <c r="E171" s="84">
        <v>2728.96</v>
      </c>
      <c r="F171" s="84">
        <v>3378.53</v>
      </c>
      <c r="G171" s="84">
        <v>3732.29</v>
      </c>
      <c r="H171" s="84">
        <v>3249.38</v>
      </c>
      <c r="I171" s="84">
        <v>3348.21</v>
      </c>
      <c r="J171" s="84">
        <v>3258.65</v>
      </c>
      <c r="K171" s="84">
        <v>2387.42</v>
      </c>
      <c r="L171" s="84">
        <v>3430.47</v>
      </c>
      <c r="M171" s="84">
        <v>4292.05</v>
      </c>
      <c r="N171" s="84">
        <v>2832.01</v>
      </c>
      <c r="O171" s="84">
        <v>2607.91</v>
      </c>
      <c r="P171" s="84">
        <v>2866.64</v>
      </c>
      <c r="Q171" s="54"/>
      <c r="R171" s="54"/>
    </row>
    <row r="172" spans="1:18" x14ac:dyDescent="0.25">
      <c r="A172" s="54">
        <v>111</v>
      </c>
      <c r="B172" s="75" t="s">
        <v>64</v>
      </c>
      <c r="C172" s="84">
        <v>14713.31</v>
      </c>
      <c r="D172" s="84">
        <v>9932.75</v>
      </c>
      <c r="E172" s="84">
        <v>11250.16</v>
      </c>
      <c r="F172" s="84">
        <v>14929</v>
      </c>
      <c r="G172" s="84">
        <v>14768</v>
      </c>
      <c r="H172" s="84">
        <v>13702.49</v>
      </c>
      <c r="I172" s="84">
        <v>13265.54</v>
      </c>
      <c r="J172" s="84">
        <v>13035.23</v>
      </c>
      <c r="K172" s="84">
        <v>9767.16</v>
      </c>
      <c r="L172" s="84">
        <v>13067.12</v>
      </c>
      <c r="M172" s="84">
        <v>16609.310000000001</v>
      </c>
      <c r="N172" s="84">
        <v>11651.7</v>
      </c>
      <c r="O172" s="84">
        <v>10534.27</v>
      </c>
      <c r="P172" s="84">
        <v>11493.04</v>
      </c>
      <c r="Q172" s="54"/>
      <c r="R172" s="54"/>
    </row>
    <row r="173" spans="1:18" x14ac:dyDescent="0.25">
      <c r="A173" s="54">
        <v>113</v>
      </c>
      <c r="B173" s="75" t="s">
        <v>65</v>
      </c>
      <c r="C173" s="84">
        <v>326775.67999999999</v>
      </c>
      <c r="D173" s="84">
        <v>221398.26</v>
      </c>
      <c r="E173" s="84">
        <v>246245.63</v>
      </c>
      <c r="F173" s="84">
        <v>289515.48</v>
      </c>
      <c r="G173" s="84">
        <v>318177.34999999998</v>
      </c>
      <c r="H173" s="84">
        <v>288306.28999999998</v>
      </c>
      <c r="I173" s="84">
        <v>292933.01</v>
      </c>
      <c r="J173" s="84">
        <v>288044.2</v>
      </c>
      <c r="K173" s="84">
        <v>214535.17</v>
      </c>
      <c r="L173" s="84">
        <v>292584.68</v>
      </c>
      <c r="M173" s="84">
        <v>363284.09</v>
      </c>
      <c r="N173" s="84">
        <v>262135.36</v>
      </c>
      <c r="O173" s="84">
        <v>222485.81</v>
      </c>
      <c r="P173" s="84">
        <v>248923.91</v>
      </c>
      <c r="Q173" s="54"/>
      <c r="R173" s="54"/>
    </row>
    <row r="174" spans="1:18" x14ac:dyDescent="0.25">
      <c r="A174" s="54">
        <v>116</v>
      </c>
      <c r="B174" s="75" t="s">
        <v>66</v>
      </c>
      <c r="C174" s="84">
        <v>29934.91</v>
      </c>
      <c r="D174" s="84">
        <v>19869.59</v>
      </c>
      <c r="E174" s="84">
        <v>23938.42</v>
      </c>
      <c r="F174" s="84">
        <v>27119.85</v>
      </c>
      <c r="G174" s="84">
        <v>30536.66</v>
      </c>
      <c r="H174" s="84">
        <v>28207.43</v>
      </c>
      <c r="I174" s="84">
        <v>26773.57</v>
      </c>
      <c r="J174" s="84">
        <v>26441.919999999998</v>
      </c>
      <c r="K174" s="84">
        <v>19524.48</v>
      </c>
      <c r="L174" s="84">
        <v>27181.4</v>
      </c>
      <c r="M174" s="84">
        <v>35201.15</v>
      </c>
      <c r="N174" s="84">
        <v>23167.65</v>
      </c>
      <c r="O174" s="84">
        <v>20603.3</v>
      </c>
      <c r="P174" s="84">
        <v>23688.28</v>
      </c>
      <c r="Q174" s="54"/>
      <c r="R174" s="54"/>
    </row>
    <row r="175" spans="1:18" x14ac:dyDescent="0.25">
      <c r="A175" s="54">
        <v>120</v>
      </c>
      <c r="B175" s="75" t="s">
        <v>67</v>
      </c>
      <c r="C175" s="84">
        <v>44.43</v>
      </c>
      <c r="D175" s="84">
        <v>14.29</v>
      </c>
      <c r="E175" s="84">
        <v>26.34</v>
      </c>
      <c r="F175" s="84">
        <v>35.229999999999997</v>
      </c>
      <c r="G175" s="84">
        <v>38.69</v>
      </c>
      <c r="H175" s="84">
        <v>31.02</v>
      </c>
      <c r="I175" s="84">
        <v>34.200000000000003</v>
      </c>
      <c r="J175" s="84">
        <v>29.18</v>
      </c>
      <c r="K175" s="84">
        <v>19.09</v>
      </c>
      <c r="L175" s="84">
        <v>32.49</v>
      </c>
      <c r="M175" s="84">
        <v>46.5</v>
      </c>
      <c r="N175" s="84">
        <v>24.77</v>
      </c>
      <c r="O175" s="84">
        <v>23.44</v>
      </c>
      <c r="P175" s="84">
        <v>22.64</v>
      </c>
      <c r="Q175" s="54"/>
      <c r="R175" s="54"/>
    </row>
    <row r="176" spans="1:18" x14ac:dyDescent="0.25">
      <c r="A176" s="54">
        <v>122</v>
      </c>
      <c r="B176" s="75" t="s">
        <v>68</v>
      </c>
      <c r="C176" s="84">
        <v>2328</v>
      </c>
      <c r="D176" s="84">
        <v>1519.06</v>
      </c>
      <c r="E176" s="84">
        <v>1723.15</v>
      </c>
      <c r="F176" s="84">
        <v>2151.33</v>
      </c>
      <c r="G176" s="84">
        <v>2346.0700000000002</v>
      </c>
      <c r="H176" s="84">
        <v>2062.4699999999998</v>
      </c>
      <c r="I176" s="84">
        <v>2079.5300000000002</v>
      </c>
      <c r="J176" s="84">
        <v>2058.9499999999998</v>
      </c>
      <c r="K176" s="84">
        <v>1436.41</v>
      </c>
      <c r="L176" s="84">
        <v>2037.58</v>
      </c>
      <c r="M176" s="84">
        <v>2666.79</v>
      </c>
      <c r="N176" s="84">
        <v>1756.1</v>
      </c>
      <c r="O176" s="84">
        <v>1599.32</v>
      </c>
      <c r="P176" s="84">
        <v>1753.26</v>
      </c>
      <c r="Q176" s="54"/>
      <c r="R176" s="54"/>
    </row>
    <row r="177" spans="1:18" x14ac:dyDescent="0.25">
      <c r="A177" s="54">
        <v>131</v>
      </c>
      <c r="B177" s="42" t="s">
        <v>69</v>
      </c>
      <c r="C177" s="42">
        <v>4478.57</v>
      </c>
      <c r="D177" s="42">
        <v>2799.52</v>
      </c>
      <c r="E177" s="42">
        <v>3450.1</v>
      </c>
      <c r="F177" s="42">
        <v>4141.71</v>
      </c>
      <c r="G177" s="42">
        <v>4484.29</v>
      </c>
      <c r="H177" s="42">
        <v>4053.35</v>
      </c>
      <c r="I177" s="42">
        <v>4396.3500000000004</v>
      </c>
      <c r="J177" s="42">
        <v>3419.99</v>
      </c>
      <c r="K177" s="42">
        <v>2927.41</v>
      </c>
      <c r="L177" s="42">
        <v>4241.9799999999996</v>
      </c>
      <c r="M177" s="42">
        <v>5254.84</v>
      </c>
      <c r="N177" s="42">
        <v>3537.35</v>
      </c>
      <c r="O177" s="87">
        <v>3215.99</v>
      </c>
      <c r="P177" s="86">
        <v>3503.76</v>
      </c>
      <c r="Q177" s="54"/>
      <c r="R177" s="54"/>
    </row>
    <row r="178" spans="1:18" x14ac:dyDescent="0.25">
      <c r="A178" s="54"/>
      <c r="B178" s="75" t="s">
        <v>18</v>
      </c>
      <c r="C178" s="84">
        <f>SUM(C163:C177)</f>
        <v>876497.55000000016</v>
      </c>
      <c r="D178" s="84">
        <f t="shared" ref="D178:P178" si="107">SUM(D163:D177)</f>
        <v>597638.30000000016</v>
      </c>
      <c r="E178" s="84">
        <f t="shared" si="107"/>
        <v>668644.68000000005</v>
      </c>
      <c r="F178" s="84">
        <f t="shared" si="107"/>
        <v>788856.40999999992</v>
      </c>
      <c r="G178" s="84">
        <f t="shared" si="107"/>
        <v>865691.6399999999</v>
      </c>
      <c r="H178" s="84">
        <f t="shared" si="107"/>
        <v>784359.83000000007</v>
      </c>
      <c r="I178" s="84">
        <f t="shared" si="107"/>
        <v>791858.24</v>
      </c>
      <c r="J178" s="84">
        <f t="shared" si="107"/>
        <v>774136.92999999993</v>
      </c>
      <c r="K178" s="84">
        <f t="shared" si="107"/>
        <v>580152.30999999994</v>
      </c>
      <c r="L178" s="84">
        <f t="shared" si="107"/>
        <v>790816.24</v>
      </c>
      <c r="M178" s="84">
        <f t="shared" si="107"/>
        <v>977709.88000000012</v>
      </c>
      <c r="N178" s="84">
        <f t="shared" si="107"/>
        <v>694050.74</v>
      </c>
      <c r="O178" s="84">
        <f t="shared" si="107"/>
        <v>599798.07999999996</v>
      </c>
      <c r="P178" s="84">
        <f t="shared" si="107"/>
        <v>668488.66</v>
      </c>
      <c r="Q178" s="84">
        <f>SUM(E178:P178)</f>
        <v>8984563.6399999987</v>
      </c>
      <c r="R178" s="54"/>
    </row>
    <row r="179" spans="1:18" x14ac:dyDescent="0.25">
      <c r="A179" s="54"/>
      <c r="B179" s="75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</row>
    <row r="180" spans="1:18" x14ac:dyDescent="0.25">
      <c r="A180" s="54">
        <v>528</v>
      </c>
      <c r="B180" s="75" t="s">
        <v>75</v>
      </c>
      <c r="C180" s="84">
        <v>131699.60999999999</v>
      </c>
      <c r="D180" s="84">
        <v>131212.57</v>
      </c>
      <c r="E180" s="84">
        <v>132326.32999999999</v>
      </c>
      <c r="F180" s="84">
        <v>134295.89000000001</v>
      </c>
      <c r="G180" s="84">
        <v>136131.42000000001</v>
      </c>
      <c r="H180" s="84">
        <v>145671.04999999999</v>
      </c>
      <c r="I180" s="84">
        <v>141492.26</v>
      </c>
      <c r="J180" s="84">
        <v>133505.35999999999</v>
      </c>
      <c r="K180" s="84">
        <v>129824.41</v>
      </c>
      <c r="L180" s="84">
        <v>133465.01999999999</v>
      </c>
      <c r="M180" s="84">
        <v>140823.5</v>
      </c>
      <c r="N180" s="84">
        <v>143641.85</v>
      </c>
      <c r="O180" s="84">
        <v>138256.09</v>
      </c>
      <c r="P180" s="84">
        <v>136497.23000000001</v>
      </c>
      <c r="Q180" s="84">
        <f>SUM(E180:P180)</f>
        <v>1645930.4100000001</v>
      </c>
      <c r="R180" s="54"/>
    </row>
    <row r="181" spans="1:18" x14ac:dyDescent="0.25">
      <c r="A181" s="46">
        <v>357</v>
      </c>
      <c r="B181" s="46" t="s">
        <v>174</v>
      </c>
      <c r="C181" s="54"/>
      <c r="D181" s="54"/>
      <c r="E181" s="84">
        <v>-25726.27</v>
      </c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84">
        <f>SUM(E181:P181)</f>
        <v>-25726.27</v>
      </c>
      <c r="R181" s="54"/>
    </row>
    <row r="182" spans="1:18" x14ac:dyDescent="0.25">
      <c r="A182" s="54"/>
      <c r="B182" s="54" t="s">
        <v>0</v>
      </c>
      <c r="C182" s="84">
        <f>C84+C90+C92+C94+C98+C100+C104+C106+C108+C113+C115+C117+C121+C123+C127+C129+C131+C135+C137+C139+C141+C143+C145+C147+C149+C151+C155+C159+C161+C178+C180</f>
        <v>62087977.829999998</v>
      </c>
      <c r="D182" s="84">
        <f t="shared" ref="D182" si="108">D84+D90+D92+D94+D98+D100+D104+D106+D108+D113+D115+D117+D121+D123+D127+D129+D131+D135+D137+D139+D141+D143+D145+D147+D149+D151+D155+D159+D161+D178+D180</f>
        <v>50622575.659999982</v>
      </c>
      <c r="E182" s="84">
        <f>E84+E90+E92+E94+E98+E100+E104+E106+E108+E113+E115+E117+E121+E123+E127+E129+E131+E135+E137+E139+E141+E143+E145+E147+E149+E151+E155+E159+E161+E178+E180+E181</f>
        <v>42257104.160000004</v>
      </c>
      <c r="F182" s="84">
        <f t="shared" ref="F182:P182" si="109">F84+F90+F92+F94+F98+F100+F104+F106+F108+F113+F115+F117+F121+F123+F127+F129+F131+F135+F137+F139+F141+F143+F145+F147+F149+F151+F155+F159+F161+F178+F180+F181</f>
        <v>42317892.479999997</v>
      </c>
      <c r="G182" s="84">
        <f t="shared" si="109"/>
        <v>42829826.920000002</v>
      </c>
      <c r="H182" s="84">
        <f t="shared" si="109"/>
        <v>45016500.719999991</v>
      </c>
      <c r="I182" s="84">
        <f t="shared" si="109"/>
        <v>49316993.5</v>
      </c>
      <c r="J182" s="84">
        <f t="shared" si="109"/>
        <v>51754974.220000006</v>
      </c>
      <c r="K182" s="84">
        <f t="shared" si="109"/>
        <v>39513744.100000001</v>
      </c>
      <c r="L182" s="84">
        <f t="shared" si="109"/>
        <v>42055096.510000013</v>
      </c>
      <c r="M182" s="84">
        <f t="shared" si="109"/>
        <v>49339325.500000007</v>
      </c>
      <c r="N182" s="84">
        <f t="shared" si="109"/>
        <v>55170225.019999996</v>
      </c>
      <c r="O182" s="84">
        <f t="shared" si="109"/>
        <v>50966144.230000019</v>
      </c>
      <c r="P182" s="84">
        <f t="shared" si="109"/>
        <v>43363150.369999982</v>
      </c>
      <c r="Q182" s="84">
        <f>SUM(E182:P182)</f>
        <v>553900977.73000002</v>
      </c>
      <c r="R182" s="54"/>
    </row>
    <row r="183" spans="1:18" s="91" customFormat="1" x14ac:dyDescent="0.25">
      <c r="A183" s="54"/>
      <c r="B183" s="75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 t="s">
        <v>166</v>
      </c>
      <c r="R183" s="54"/>
    </row>
    <row r="184" spans="1:18" x14ac:dyDescent="0.25">
      <c r="A184" s="54"/>
      <c r="B184" s="90" t="s">
        <v>78</v>
      </c>
      <c r="C184" s="84">
        <f>C182-C72</f>
        <v>0</v>
      </c>
      <c r="D184" s="84">
        <f t="shared" ref="D184:N184" si="110">D182-D72</f>
        <v>0</v>
      </c>
      <c r="E184" s="84">
        <f t="shared" si="110"/>
        <v>0</v>
      </c>
      <c r="F184" s="84">
        <f t="shared" si="110"/>
        <v>0</v>
      </c>
      <c r="G184" s="84">
        <f t="shared" si="110"/>
        <v>0</v>
      </c>
      <c r="H184" s="84">
        <f t="shared" si="110"/>
        <v>0</v>
      </c>
      <c r="I184" s="84">
        <f t="shared" si="110"/>
        <v>0</v>
      </c>
      <c r="J184" s="84">
        <f t="shared" si="110"/>
        <v>0</v>
      </c>
      <c r="K184" s="84">
        <f t="shared" si="110"/>
        <v>0</v>
      </c>
      <c r="L184" s="84">
        <f t="shared" si="110"/>
        <v>0</v>
      </c>
      <c r="M184" s="84">
        <f t="shared" si="110"/>
        <v>0</v>
      </c>
      <c r="N184" s="84">
        <f t="shared" si="110"/>
        <v>0</v>
      </c>
      <c r="O184" s="84"/>
      <c r="P184" s="84"/>
      <c r="Q184" s="54"/>
      <c r="R184" s="54"/>
    </row>
    <row r="185" spans="1:18" x14ac:dyDescent="0.25">
      <c r="A185" s="54"/>
      <c r="B185" s="90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</row>
    <row r="186" spans="1:18" x14ac:dyDescent="0.25">
      <c r="A186" s="54"/>
      <c r="B186" s="90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</row>
    <row r="187" spans="1:18" x14ac:dyDescent="0.2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</row>
    <row r="188" spans="1:18" s="54" customFormat="1" ht="14.25" x14ac:dyDescent="0.2">
      <c r="B188" s="54" t="s">
        <v>175</v>
      </c>
      <c r="E188" s="92">
        <v>446749.49000000005</v>
      </c>
      <c r="F188" s="92">
        <v>527453.19000000006</v>
      </c>
      <c r="G188" s="92">
        <v>578041.86</v>
      </c>
      <c r="H188" s="92">
        <v>521254.20999999996</v>
      </c>
      <c r="I188" s="92">
        <v>539398.53999999992</v>
      </c>
      <c r="J188" s="92">
        <v>523401.31999999995</v>
      </c>
      <c r="K188" s="92">
        <v>391270.60000000021</v>
      </c>
      <c r="L188" s="92">
        <v>531277.31999999983</v>
      </c>
      <c r="M188" s="92">
        <v>657717.98</v>
      </c>
      <c r="N188" s="92">
        <v>468594.92999999993</v>
      </c>
      <c r="O188" s="92">
        <v>401928.73000000004</v>
      </c>
      <c r="P188" s="92">
        <v>446911.70999999996</v>
      </c>
    </row>
    <row r="189" spans="1:18" s="54" customFormat="1" ht="14.25" x14ac:dyDescent="0.2">
      <c r="B189" s="54" t="s">
        <v>177</v>
      </c>
      <c r="E189" s="92">
        <v>221895.18999999997</v>
      </c>
      <c r="F189" s="92">
        <v>261403.21999999988</v>
      </c>
      <c r="G189" s="92">
        <v>287649.78000000003</v>
      </c>
      <c r="H189" s="92">
        <v>263105.61999999994</v>
      </c>
      <c r="I189" s="92">
        <v>252459.70000000004</v>
      </c>
      <c r="J189" s="92">
        <v>250735.61000000004</v>
      </c>
      <c r="K189" s="92">
        <v>188881.71</v>
      </c>
      <c r="L189" s="92">
        <v>259538.91999999993</v>
      </c>
      <c r="M189" s="92">
        <v>319991.89999999991</v>
      </c>
      <c r="N189" s="92">
        <v>225455.81</v>
      </c>
      <c r="O189" s="92">
        <v>197869.34999999995</v>
      </c>
      <c r="P189" s="92">
        <v>221576.94999999995</v>
      </c>
    </row>
    <row r="190" spans="1:18" s="54" customFormat="1" ht="14.25" x14ac:dyDescent="0.2">
      <c r="B190" s="54" t="s">
        <v>0</v>
      </c>
      <c r="E190" s="92">
        <f>E188+E189</f>
        <v>668644.68000000005</v>
      </c>
      <c r="F190" s="92">
        <f t="shared" ref="F190:P190" si="111">F188+F189</f>
        <v>788856.40999999992</v>
      </c>
      <c r="G190" s="92">
        <f t="shared" si="111"/>
        <v>865691.64</v>
      </c>
      <c r="H190" s="92">
        <f t="shared" si="111"/>
        <v>784359.82999999984</v>
      </c>
      <c r="I190" s="92">
        <f t="shared" si="111"/>
        <v>791858.24</v>
      </c>
      <c r="J190" s="92">
        <f t="shared" si="111"/>
        <v>774136.92999999993</v>
      </c>
      <c r="K190" s="92">
        <f t="shared" si="111"/>
        <v>580152.31000000017</v>
      </c>
      <c r="L190" s="92">
        <f t="shared" si="111"/>
        <v>790816.23999999976</v>
      </c>
      <c r="M190" s="92">
        <f t="shared" si="111"/>
        <v>977709.87999999989</v>
      </c>
      <c r="N190" s="92">
        <f t="shared" si="111"/>
        <v>694050.74</v>
      </c>
      <c r="O190" s="92">
        <f t="shared" si="111"/>
        <v>599798.07999999996</v>
      </c>
      <c r="P190" s="92">
        <f t="shared" si="111"/>
        <v>668488.65999999992</v>
      </c>
    </row>
    <row r="191" spans="1:18" s="54" customFormat="1" ht="14.25" x14ac:dyDescent="0.2">
      <c r="B191" s="54" t="s">
        <v>176</v>
      </c>
      <c r="E191" s="93">
        <f>E190-E178</f>
        <v>0</v>
      </c>
      <c r="F191" s="93">
        <f t="shared" ref="F191:P191" si="112">F190-F178</f>
        <v>0</v>
      </c>
      <c r="G191" s="93">
        <f t="shared" si="112"/>
        <v>0</v>
      </c>
      <c r="H191" s="93">
        <f t="shared" si="112"/>
        <v>0</v>
      </c>
      <c r="I191" s="93">
        <f t="shared" si="112"/>
        <v>0</v>
      </c>
      <c r="J191" s="93">
        <f t="shared" si="112"/>
        <v>0</v>
      </c>
      <c r="K191" s="93">
        <f t="shared" si="112"/>
        <v>0</v>
      </c>
      <c r="L191" s="93">
        <f t="shared" si="112"/>
        <v>0</v>
      </c>
      <c r="M191" s="93">
        <f t="shared" si="112"/>
        <v>0</v>
      </c>
      <c r="N191" s="93">
        <f t="shared" si="112"/>
        <v>0</v>
      </c>
      <c r="O191" s="93">
        <f t="shared" si="112"/>
        <v>0</v>
      </c>
      <c r="P191" s="93">
        <f t="shared" si="112"/>
        <v>0</v>
      </c>
    </row>
  </sheetData>
  <pageMargins left="0.7" right="0.7" top="0.75" bottom="0.75" header="0.3" footer="0.3"/>
  <pageSetup scale="42" orientation="portrait" r:id="rId1"/>
  <headerFooter>
    <oddFooter>&amp;L&amp;F
&amp;A</oddFooter>
  </headerFooter>
  <rowBreaks count="1" manualBreakCount="1">
    <brk id="75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zoomScaleNormal="100" workbookViewId="0">
      <pane xSplit="1" ySplit="8" topLeftCell="B60" activePane="bottomRight" state="frozen"/>
      <selection pane="topRight" activeCell="B1" sqref="B1"/>
      <selection pane="bottomLeft" activeCell="A9" sqref="A9"/>
      <selection pane="bottomRight" activeCell="P19" sqref="P19"/>
    </sheetView>
  </sheetViews>
  <sheetFormatPr defaultRowHeight="12.75" x14ac:dyDescent="0.2"/>
  <cols>
    <col min="1" max="1" width="17.42578125" customWidth="1"/>
    <col min="2" max="3" width="1" customWidth="1"/>
    <col min="4" max="15" width="13.85546875" bestFit="1" customWidth="1"/>
  </cols>
  <sheetData>
    <row r="1" spans="1:15" ht="15" x14ac:dyDescent="0.25">
      <c r="A1" s="7" t="s">
        <v>70</v>
      </c>
      <c r="D1" s="13"/>
    </row>
    <row r="2" spans="1:15" ht="15" x14ac:dyDescent="0.25">
      <c r="A2" s="7" t="s">
        <v>71</v>
      </c>
    </row>
    <row r="3" spans="1:15" ht="15" x14ac:dyDescent="0.25">
      <c r="A3" s="7" t="str">
        <f>'B&amp;A kWh'!B3</f>
        <v>TEST YEAR ENDED FEBRUARY 28, 2017</v>
      </c>
    </row>
    <row r="4" spans="1:15" ht="15" x14ac:dyDescent="0.25">
      <c r="A4" s="8"/>
    </row>
    <row r="5" spans="1:15" ht="15" x14ac:dyDescent="0.25">
      <c r="A5" s="8" t="s">
        <v>90</v>
      </c>
    </row>
    <row r="6" spans="1:15" ht="15" x14ac:dyDescent="0.25">
      <c r="A6" s="8"/>
    </row>
    <row r="7" spans="1:15" ht="15" x14ac:dyDescent="0.25">
      <c r="A7" s="9" t="s">
        <v>80</v>
      </c>
      <c r="C7" s="2"/>
      <c r="D7" s="2">
        <v>2016</v>
      </c>
      <c r="E7" s="2"/>
      <c r="F7" s="2"/>
      <c r="G7" s="2"/>
      <c r="H7" s="2"/>
      <c r="I7" s="2"/>
      <c r="J7" s="2"/>
      <c r="K7" s="2"/>
      <c r="L7" s="2"/>
      <c r="M7" s="2"/>
      <c r="N7">
        <v>2017</v>
      </c>
    </row>
    <row r="8" spans="1:15" ht="15" x14ac:dyDescent="0.25">
      <c r="A8" s="8" t="s">
        <v>22</v>
      </c>
      <c r="B8" s="12" t="s">
        <v>106</v>
      </c>
      <c r="C8" s="12" t="s">
        <v>107</v>
      </c>
      <c r="D8" s="12" t="s">
        <v>108</v>
      </c>
      <c r="E8" s="12" t="s">
        <v>109</v>
      </c>
      <c r="F8" s="12" t="s">
        <v>110</v>
      </c>
      <c r="G8" s="12" t="s">
        <v>111</v>
      </c>
      <c r="H8" s="12" t="s">
        <v>112</v>
      </c>
      <c r="I8" s="12" t="s">
        <v>113</v>
      </c>
      <c r="J8" s="12" t="s">
        <v>114</v>
      </c>
      <c r="K8" s="12" t="s">
        <v>115</v>
      </c>
      <c r="L8" s="12" t="s">
        <v>116</v>
      </c>
      <c r="M8" s="12" t="s">
        <v>117</v>
      </c>
      <c r="N8" s="12" t="s">
        <v>106</v>
      </c>
      <c r="O8" s="12" t="s">
        <v>107</v>
      </c>
    </row>
    <row r="9" spans="1:15" ht="15" x14ac:dyDescent="0.25">
      <c r="A9" s="7"/>
      <c r="B9" s="6"/>
    </row>
    <row r="10" spans="1:15" ht="15" x14ac:dyDescent="0.25">
      <c r="A10" s="2" t="s">
        <v>21</v>
      </c>
      <c r="B10" s="6">
        <f>+'B&amp;A $'!C10+DSM!B12</f>
        <v>32621342.669999998</v>
      </c>
      <c r="C10" s="6">
        <f>+'B&amp;A $'!D10+DSM!C12</f>
        <v>26269556.470000003</v>
      </c>
      <c r="D10" s="6">
        <f>+'B&amp;A $'!E10+DSM!D12</f>
        <v>17451165.359999999</v>
      </c>
      <c r="E10" s="6">
        <f>+'B&amp;A $'!F10+DSM!E12</f>
        <v>16289795.77</v>
      </c>
      <c r="F10" s="6">
        <f>+'B&amp;A $'!G10+DSM!F12</f>
        <v>15599563.740000002</v>
      </c>
      <c r="G10" s="6">
        <f>+'B&amp;A $'!H10+DSM!G12</f>
        <v>18089752.460000001</v>
      </c>
      <c r="H10" s="6">
        <f>+'B&amp;A $'!I10+DSM!H12</f>
        <v>22801594.050000001</v>
      </c>
      <c r="I10" s="6">
        <f>+'B&amp;A $'!J10+DSM!I12</f>
        <v>23936160.699999999</v>
      </c>
      <c r="J10" s="6">
        <f>+'B&amp;A $'!K10+DSM!J12</f>
        <v>16211520.66</v>
      </c>
      <c r="K10" s="6">
        <f>+'B&amp;A $'!L10+DSM!K12</f>
        <v>15676512.860000001</v>
      </c>
      <c r="L10" s="6">
        <f>+'B&amp;A $'!M10+DSM!L12</f>
        <v>18857960.57</v>
      </c>
      <c r="M10" s="6">
        <f>+'B&amp;A $'!N10+DSM!M12</f>
        <v>28110200.670000002</v>
      </c>
      <c r="N10" s="6">
        <f>+'B&amp;A $'!O10+DSM!P12</f>
        <v>32794273.659999996</v>
      </c>
      <c r="O10" s="6">
        <f>+'B&amp;A $'!P10+DSM!Q12</f>
        <v>18787854.02</v>
      </c>
    </row>
    <row r="11" spans="1:15" ht="15" x14ac:dyDescent="0.25">
      <c r="A11" s="2"/>
    </row>
    <row r="12" spans="1:15" ht="15" x14ac:dyDescent="0.25">
      <c r="A12" s="2" t="s">
        <v>20</v>
      </c>
      <c r="B12" s="6">
        <f>+'B&amp;A $'!C12+DSM!B14</f>
        <v>53698.04</v>
      </c>
      <c r="C12" s="6">
        <f>+'B&amp;A $'!D12+DSM!C14</f>
        <v>50364.119999999995</v>
      </c>
      <c r="D12" s="6">
        <f>+'B&amp;A $'!E12+DSM!D14</f>
        <v>28310.969999999998</v>
      </c>
      <c r="E12" s="6">
        <f>+'B&amp;A $'!F12+DSM!E14</f>
        <v>23994.440000000002</v>
      </c>
      <c r="F12" s="6">
        <f>+'B&amp;A $'!G12+DSM!F14</f>
        <v>22791.230000000003</v>
      </c>
      <c r="G12" s="6">
        <f>+'B&amp;A $'!H12+DSM!G14</f>
        <v>28018.45</v>
      </c>
      <c r="H12" s="6">
        <f>+'B&amp;A $'!I12+DSM!H14</f>
        <v>33440.31</v>
      </c>
      <c r="I12" s="6">
        <f>+'B&amp;A $'!J12+DSM!I14</f>
        <v>36778.36</v>
      </c>
      <c r="J12" s="6">
        <f>+'B&amp;A $'!K12+DSM!J14</f>
        <v>24396.31</v>
      </c>
      <c r="K12" s="6">
        <f>+'B&amp;A $'!L12+DSM!K14</f>
        <v>23918.820000000003</v>
      </c>
      <c r="L12" s="6">
        <f>+'B&amp;A $'!M12+DSM!L14</f>
        <v>26842.940000000002</v>
      </c>
      <c r="M12" s="6">
        <f>+'B&amp;A $'!N12+DSM!M14</f>
        <v>44863.659999999996</v>
      </c>
      <c r="N12" s="6">
        <f>+'B&amp;A $'!O12+DSM!P14</f>
        <v>54762.399999999994</v>
      </c>
      <c r="O12" s="6">
        <f>+'B&amp;A $'!P12+DSM!Q14</f>
        <v>28890.829999999998</v>
      </c>
    </row>
    <row r="13" spans="1:15" ht="15" x14ac:dyDescent="0.25">
      <c r="A13" s="2"/>
    </row>
    <row r="14" spans="1:15" ht="15" x14ac:dyDescent="0.25">
      <c r="A14" s="2" t="s">
        <v>19</v>
      </c>
      <c r="B14" s="6">
        <f>+'B&amp;A $'!C14+DSM!B16</f>
        <v>549.09</v>
      </c>
      <c r="C14" s="6">
        <f>+'B&amp;A $'!D14+DSM!C16</f>
        <v>629.62</v>
      </c>
      <c r="D14" s="6">
        <f>+'B&amp;A $'!E14+DSM!D16</f>
        <v>384.69</v>
      </c>
      <c r="E14" s="6">
        <f>+'B&amp;A $'!F14+DSM!E16</f>
        <v>491.79</v>
      </c>
      <c r="F14" s="6">
        <f>+'B&amp;A $'!G14+DSM!F16</f>
        <v>513.41999999999996</v>
      </c>
      <c r="G14" s="6">
        <f>+'B&amp;A $'!H14+DSM!G16</f>
        <v>508.05</v>
      </c>
      <c r="H14" s="6">
        <f>+'B&amp;A $'!I14+DSM!H16</f>
        <v>532.65000000000009</v>
      </c>
      <c r="I14" s="6">
        <f>+'B&amp;A $'!J14+DSM!I16</f>
        <v>645.84</v>
      </c>
      <c r="J14" s="6">
        <f>+'B&amp;A $'!K14+DSM!J16</f>
        <v>381.3</v>
      </c>
      <c r="K14" s="6">
        <f>+'B&amp;A $'!L14+DSM!K16</f>
        <v>482.03000000000003</v>
      </c>
      <c r="L14" s="6">
        <f>+'B&amp;A $'!M14+DSM!L16</f>
        <v>671.91</v>
      </c>
      <c r="M14" s="6">
        <f>+'B&amp;A $'!N14+DSM!M16</f>
        <v>771.04</v>
      </c>
      <c r="N14" s="6">
        <f>+'B&amp;A $'!O14+DSM!P16</f>
        <v>1568.37</v>
      </c>
      <c r="O14" s="6">
        <f>+'B&amp;A $'!P14+DSM!Q16</f>
        <v>802.29</v>
      </c>
    </row>
    <row r="15" spans="1:15" ht="15" x14ac:dyDescent="0.25">
      <c r="A15" s="2"/>
    </row>
    <row r="16" spans="1:15" ht="15" x14ac:dyDescent="0.25">
      <c r="A16" s="40" t="s">
        <v>175</v>
      </c>
      <c r="D16" s="6">
        <f>+'B&amp;A $'!E16+DSM!D18</f>
        <v>446749.49000000005</v>
      </c>
      <c r="E16" s="6">
        <f>+'B&amp;A $'!F16+DSM!E18</f>
        <v>527453.19000000006</v>
      </c>
      <c r="F16" s="6">
        <f>+'B&amp;A $'!G16+DSM!F18</f>
        <v>578041.86</v>
      </c>
      <c r="G16" s="6">
        <f>+'B&amp;A $'!H16+DSM!G18</f>
        <v>521254.20999999996</v>
      </c>
      <c r="H16" s="6">
        <f>+'B&amp;A $'!I16+DSM!H18</f>
        <v>539398.53999999992</v>
      </c>
      <c r="I16" s="6">
        <f>+'B&amp;A $'!J16+DSM!I18</f>
        <v>523401.31999999995</v>
      </c>
      <c r="J16" s="6">
        <f>+'B&amp;A $'!K16+DSM!J18</f>
        <v>391270.60000000021</v>
      </c>
      <c r="K16" s="6">
        <f>+'B&amp;A $'!L16+DSM!K18</f>
        <v>531277.31999999983</v>
      </c>
      <c r="L16" s="6">
        <f>+'B&amp;A $'!M16+DSM!L18</f>
        <v>657717.98</v>
      </c>
      <c r="M16" s="6">
        <f>+'B&amp;A $'!N16+DSM!M18</f>
        <v>468594.92999999993</v>
      </c>
      <c r="N16" s="6">
        <f>+'B&amp;A $'!O16+DSM!N18</f>
        <v>401928.73000000004</v>
      </c>
      <c r="O16" s="6">
        <f>+'B&amp;A $'!P16+DSM!O18</f>
        <v>446911.70999999996</v>
      </c>
    </row>
    <row r="17" spans="1:15" ht="15" x14ac:dyDescent="0.25">
      <c r="A17" s="40" t="s">
        <v>177</v>
      </c>
      <c r="D17" s="6">
        <f>+'B&amp;A $'!E17+DSM!D19</f>
        <v>221895.19</v>
      </c>
      <c r="E17" s="6">
        <f>+'B&amp;A $'!F17+DSM!E19</f>
        <v>261403.21999999986</v>
      </c>
      <c r="F17" s="6">
        <f>+'B&amp;A $'!G17+DSM!F19</f>
        <v>287649.77999999991</v>
      </c>
      <c r="G17" s="6">
        <f>+'B&amp;A $'!H17+DSM!G19</f>
        <v>263105.62000000011</v>
      </c>
      <c r="H17" s="6">
        <f>+'B&amp;A $'!I17+DSM!H19</f>
        <v>252459.70000000007</v>
      </c>
      <c r="I17" s="6">
        <f>+'B&amp;A $'!J17+DSM!I19</f>
        <v>250735.61</v>
      </c>
      <c r="J17" s="6">
        <f>+'B&amp;A $'!K17+DSM!J19</f>
        <v>188881.70999999973</v>
      </c>
      <c r="K17" s="6">
        <f>+'B&amp;A $'!L17+DSM!K19</f>
        <v>259538.92000000016</v>
      </c>
      <c r="L17" s="6">
        <f>+'B&amp;A $'!M17+DSM!L19</f>
        <v>319991.90000000014</v>
      </c>
      <c r="M17" s="6">
        <f>+'B&amp;A $'!N17+DSM!M19</f>
        <v>225455.81000000006</v>
      </c>
      <c r="N17" s="6">
        <f>+'B&amp;A $'!O17+DSM!N19</f>
        <v>197869.34999999992</v>
      </c>
      <c r="O17" s="6">
        <f>+'B&amp;A $'!P17+DSM!O19</f>
        <v>221576.95000000007</v>
      </c>
    </row>
    <row r="18" spans="1:15" ht="15" x14ac:dyDescent="0.25">
      <c r="A18" s="2" t="s">
        <v>18</v>
      </c>
      <c r="B18" s="6" t="e">
        <f>+'B&amp;A $'!C18+DSM!B20</f>
        <v>#REF!</v>
      </c>
      <c r="C18" s="6" t="e">
        <f>+'B&amp;A $'!D18+DSM!C20</f>
        <v>#REF!</v>
      </c>
      <c r="D18" s="6">
        <f>+'B&amp;A $'!E18+DSM!D20</f>
        <v>668644.68000000005</v>
      </c>
      <c r="E18" s="6">
        <f>+'B&amp;A $'!F18+DSM!E20</f>
        <v>788856.40999999992</v>
      </c>
      <c r="F18" s="6">
        <f>+'B&amp;A $'!G18+DSM!F20</f>
        <v>865691.6399999999</v>
      </c>
      <c r="G18" s="6">
        <f>+'B&amp;A $'!H18+DSM!G20</f>
        <v>784359.83000000007</v>
      </c>
      <c r="H18" s="6">
        <f>+'B&amp;A $'!I18+DSM!H20</f>
        <v>791858.24</v>
      </c>
      <c r="I18" s="6">
        <f>+'B&amp;A $'!J18+DSM!I20</f>
        <v>774136.92999999993</v>
      </c>
      <c r="J18" s="6">
        <f>+'B&amp;A $'!K18+DSM!J20</f>
        <v>580152.30999999994</v>
      </c>
      <c r="K18" s="6">
        <f>+'B&amp;A $'!L18+DSM!K20</f>
        <v>790816.24</v>
      </c>
      <c r="L18" s="6">
        <f>+'B&amp;A $'!M18+DSM!L20</f>
        <v>977709.88000000012</v>
      </c>
      <c r="M18" s="6">
        <f>+'B&amp;A $'!N18+DSM!M20</f>
        <v>694050.74</v>
      </c>
      <c r="N18" s="6">
        <f>+'B&amp;A $'!O18+DSM!P20</f>
        <v>599798.07999999996</v>
      </c>
      <c r="O18" s="6">
        <f>+'B&amp;A $'!P18+DSM!Q20</f>
        <v>668488.66</v>
      </c>
    </row>
    <row r="19" spans="1:15" ht="15" x14ac:dyDescent="0.25">
      <c r="A19" s="2"/>
    </row>
    <row r="20" spans="1:15" ht="15" x14ac:dyDescent="0.25">
      <c r="A20" s="2" t="s">
        <v>17</v>
      </c>
      <c r="B20" s="6">
        <f>+'B&amp;A $'!C20+DSM!B22</f>
        <v>2265820.75</v>
      </c>
      <c r="C20" s="6">
        <f>+'B&amp;A $'!D20+DSM!C22</f>
        <v>1751032.1600000001</v>
      </c>
      <c r="D20" s="6">
        <f>+'B&amp;A $'!E20+DSM!D22</f>
        <v>1542121.02</v>
      </c>
      <c r="E20" s="6">
        <f>+'B&amp;A $'!F20+DSM!E22</f>
        <v>1620285.5299999998</v>
      </c>
      <c r="F20" s="6">
        <f>+'B&amp;A $'!G20+DSM!F22</f>
        <v>1695946.4600000002</v>
      </c>
      <c r="G20" s="6">
        <f>+'B&amp;A $'!H20+DSM!G22</f>
        <v>1735334.31</v>
      </c>
      <c r="H20" s="6">
        <f>+'B&amp;A $'!I20+DSM!H22</f>
        <v>1859988.61</v>
      </c>
      <c r="I20" s="6">
        <f>+'B&amp;A $'!J20+DSM!I22</f>
        <v>1886541.9</v>
      </c>
      <c r="J20" s="6">
        <f>+'B&amp;A $'!K20+DSM!J22</f>
        <v>1417396.48</v>
      </c>
      <c r="K20" s="6">
        <f>+'B&amp;A $'!L20+DSM!K22</f>
        <v>1634474.88</v>
      </c>
      <c r="L20" s="6">
        <f>+'B&amp;A $'!M20+DSM!L22</f>
        <v>1931958.3599999999</v>
      </c>
      <c r="M20" s="6">
        <f>+'B&amp;A $'!N20+DSM!M22</f>
        <v>1907034.48</v>
      </c>
      <c r="N20" s="6">
        <f>+'B&amp;A $'!O20+DSM!P22</f>
        <v>2095401.29</v>
      </c>
      <c r="O20" s="6">
        <f>+'B&amp;A $'!P20+DSM!Q22</f>
        <v>1581283.29</v>
      </c>
    </row>
    <row r="21" spans="1:15" ht="15" x14ac:dyDescent="0.25">
      <c r="A21" s="2"/>
    </row>
    <row r="22" spans="1:15" ht="15" x14ac:dyDescent="0.25">
      <c r="A22" s="2" t="s">
        <v>16</v>
      </c>
      <c r="B22" s="6">
        <f>+'B&amp;A $'!C22+DSM!B24</f>
        <v>3386.92</v>
      </c>
      <c r="C22" s="6">
        <f>+'B&amp;A $'!D22+DSM!C24</f>
        <v>2999.6000000000004</v>
      </c>
      <c r="D22" s="6">
        <f>+'B&amp;A $'!E22+DSM!D24</f>
        <v>2964.81</v>
      </c>
      <c r="E22" s="6">
        <f>+'B&amp;A $'!F22+DSM!E24</f>
        <v>3595.37</v>
      </c>
      <c r="F22" s="6">
        <f>+'B&amp;A $'!G22+DSM!F24</f>
        <v>3809.2000000000003</v>
      </c>
      <c r="G22" s="6">
        <f>+'B&amp;A $'!H22+DSM!G24</f>
        <v>3563.72</v>
      </c>
      <c r="H22" s="6">
        <f>+'B&amp;A $'!I22+DSM!H24</f>
        <v>3439.1</v>
      </c>
      <c r="I22" s="6">
        <f>+'B&amp;A $'!J22+DSM!I24</f>
        <v>3612.63</v>
      </c>
      <c r="J22" s="6">
        <f>+'B&amp;A $'!K22+DSM!J24</f>
        <v>2926</v>
      </c>
      <c r="K22" s="6">
        <f>+'B&amp;A $'!L22+DSM!K24</f>
        <v>3182.22</v>
      </c>
      <c r="L22" s="6">
        <f>+'B&amp;A $'!M22+DSM!L24</f>
        <v>4054.5</v>
      </c>
      <c r="M22" s="6">
        <f>+'B&amp;A $'!N22+DSM!M24</f>
        <v>3591.76</v>
      </c>
      <c r="N22" s="6">
        <f>+'B&amp;A $'!O22+DSM!P24</f>
        <v>3914.94</v>
      </c>
      <c r="O22" s="6">
        <f>+'B&amp;A $'!P22+DSM!Q24</f>
        <v>3073.03</v>
      </c>
    </row>
    <row r="23" spans="1:15" ht="15" x14ac:dyDescent="0.25">
      <c r="A23" s="2"/>
    </row>
    <row r="24" spans="1:15" ht="15" x14ac:dyDescent="0.25">
      <c r="A24" s="2" t="s">
        <v>15</v>
      </c>
      <c r="B24" s="6">
        <f>+'B&amp;A $'!C24+DSM!B26</f>
        <v>9377.73</v>
      </c>
      <c r="C24" s="6">
        <f>+'B&amp;A $'!D24+DSM!C26</f>
        <v>5692.9699999999993</v>
      </c>
      <c r="D24" s="6">
        <f>+'B&amp;A $'!E24+DSM!D26</f>
        <v>7004.85</v>
      </c>
      <c r="E24" s="6">
        <f>+'B&amp;A $'!F24+DSM!E26</f>
        <v>8831.9</v>
      </c>
      <c r="F24" s="6">
        <f>+'B&amp;A $'!G24+DSM!F26</f>
        <v>9282.2999999999993</v>
      </c>
      <c r="G24" s="6">
        <f>+'B&amp;A $'!H24+DSM!G26</f>
        <v>12728.59</v>
      </c>
      <c r="H24" s="6">
        <f>+'B&amp;A $'!I24+DSM!H26</f>
        <v>11502.539999999999</v>
      </c>
      <c r="I24" s="6">
        <f>+'B&amp;A $'!J24+DSM!I26</f>
        <v>11168.29</v>
      </c>
      <c r="J24" s="6">
        <f>+'B&amp;A $'!K24+DSM!J26</f>
        <v>8839.43</v>
      </c>
      <c r="K24" s="6">
        <f>+'B&amp;A $'!L24+DSM!K26</f>
        <v>11002.91</v>
      </c>
      <c r="L24" s="6">
        <f>+'B&amp;A $'!M24+DSM!L26</f>
        <v>14018.45</v>
      </c>
      <c r="M24" s="6">
        <f>+'B&amp;A $'!N24+DSM!M26</f>
        <v>10974.359999999999</v>
      </c>
      <c r="N24" s="6">
        <f>+'B&amp;A $'!O24+DSM!P26</f>
        <v>11155.519999999999</v>
      </c>
      <c r="O24" s="6">
        <f>+'B&amp;A $'!P24+DSM!Q26</f>
        <v>9553.77</v>
      </c>
    </row>
    <row r="25" spans="1:15" ht="15" x14ac:dyDescent="0.25">
      <c r="A25" s="2"/>
    </row>
    <row r="26" spans="1:15" ht="15" x14ac:dyDescent="0.25">
      <c r="A26" s="2" t="s">
        <v>14</v>
      </c>
      <c r="B26" s="6">
        <f>+'B&amp;A $'!C26+DSM!B28</f>
        <v>114845.80999999998</v>
      </c>
      <c r="C26" s="6">
        <f>+'B&amp;A $'!D26+DSM!C28</f>
        <v>24868.13</v>
      </c>
      <c r="D26" s="6">
        <f>+'B&amp;A $'!E26+DSM!D28</f>
        <v>53455.71</v>
      </c>
      <c r="E26" s="6">
        <f>+'B&amp;A $'!F26+DSM!E28</f>
        <v>65467.78</v>
      </c>
      <c r="F26" s="6">
        <f>+'B&amp;A $'!G26+DSM!F28</f>
        <v>73033.38</v>
      </c>
      <c r="G26" s="6">
        <f>+'B&amp;A $'!H26+DSM!G28</f>
        <v>63415.219999999994</v>
      </c>
      <c r="H26" s="6">
        <f>+'B&amp;A $'!I26+DSM!H28</f>
        <v>63688.960000000006</v>
      </c>
      <c r="I26" s="6">
        <f>+'B&amp;A $'!J26+DSM!I28</f>
        <v>61835.17</v>
      </c>
      <c r="J26" s="6">
        <f>+'B&amp;A $'!K26+DSM!J28</f>
        <v>48389.45</v>
      </c>
      <c r="K26" s="6">
        <f>+'B&amp;A $'!L26+DSM!K28</f>
        <v>64920.020000000004</v>
      </c>
      <c r="L26" s="6">
        <f>+'B&amp;A $'!M26+DSM!L28</f>
        <v>80448.97</v>
      </c>
      <c r="M26" s="6">
        <f>+'B&amp;A $'!N26+DSM!M28</f>
        <v>57530.820000000007</v>
      </c>
      <c r="N26" s="6">
        <f>+'B&amp;A $'!O26+DSM!P28</f>
        <v>93914.2</v>
      </c>
      <c r="O26" s="6">
        <f>+'B&amp;A $'!P26+DSM!Q28</f>
        <v>45451.8</v>
      </c>
    </row>
    <row r="27" spans="1:15" ht="15" x14ac:dyDescent="0.25">
      <c r="A27" s="2"/>
    </row>
    <row r="28" spans="1:15" ht="15" x14ac:dyDescent="0.25">
      <c r="A28" s="2" t="s">
        <v>13</v>
      </c>
      <c r="B28" s="6">
        <f>+'B&amp;A $'!C28+DSM!B30</f>
        <v>26058.63</v>
      </c>
      <c r="C28" s="6">
        <f>+'B&amp;A $'!D28+DSM!C30</f>
        <v>23946.31</v>
      </c>
      <c r="D28" s="6">
        <f>+'B&amp;A $'!E28+DSM!D30</f>
        <v>13647.509999999998</v>
      </c>
      <c r="E28" s="6">
        <f>+'B&amp;A $'!F28+DSM!E30</f>
        <v>21078.29</v>
      </c>
      <c r="F28" s="6">
        <f>+'B&amp;A $'!G28+DSM!F30</f>
        <v>22005.360000000001</v>
      </c>
      <c r="G28" s="6">
        <f>+'B&amp;A $'!H28+DSM!G30</f>
        <v>15720.37</v>
      </c>
      <c r="H28" s="6">
        <f>+'B&amp;A $'!I28+DSM!H30</f>
        <v>11943.43</v>
      </c>
      <c r="I28" s="6">
        <f>+'B&amp;A $'!J28+DSM!I30</f>
        <v>11984.85</v>
      </c>
      <c r="J28" s="6">
        <f>+'B&amp;A $'!K28+DSM!J30</f>
        <v>14399.99</v>
      </c>
      <c r="K28" s="6">
        <f>+'B&amp;A $'!L28+DSM!K30</f>
        <v>18886.649999999998</v>
      </c>
      <c r="L28" s="6">
        <f>+'B&amp;A $'!M28+DSM!L30</f>
        <v>19718.52</v>
      </c>
      <c r="M28" s="6">
        <f>+'B&amp;A $'!N28+DSM!M30</f>
        <v>16347.369999999999</v>
      </c>
      <c r="N28" s="6">
        <f>+'B&amp;A $'!O28+DSM!P30</f>
        <v>17887.02</v>
      </c>
      <c r="O28" s="6">
        <f>+'B&amp;A $'!P28+DSM!Q30</f>
        <v>12913.62</v>
      </c>
    </row>
    <row r="29" spans="1:15" ht="15" x14ac:dyDescent="0.25">
      <c r="A29" s="2"/>
    </row>
    <row r="30" spans="1:15" ht="15" x14ac:dyDescent="0.25">
      <c r="A30" s="2" t="s">
        <v>12</v>
      </c>
      <c r="B30" s="6">
        <f>+'B&amp;A $'!C30+DSM!B32</f>
        <v>6374217.4299999997</v>
      </c>
      <c r="C30" s="6">
        <f>+'B&amp;A $'!D30+DSM!C32</f>
        <v>4840897.6500000004</v>
      </c>
      <c r="D30" s="6">
        <f>+'B&amp;A $'!E30+DSM!D32</f>
        <v>4312763.9899999993</v>
      </c>
      <c r="E30" s="6">
        <f>+'B&amp;A $'!F30+DSM!E32</f>
        <v>4502890.46</v>
      </c>
      <c r="F30" s="6">
        <f>+'B&amp;A $'!G30+DSM!F32</f>
        <v>4824493.83</v>
      </c>
      <c r="G30" s="6">
        <f>+'B&amp;A $'!H30+DSM!G32</f>
        <v>5194204.59</v>
      </c>
      <c r="H30" s="6">
        <f>+'B&amp;A $'!I30+DSM!H32</f>
        <v>5533717.1200000001</v>
      </c>
      <c r="I30" s="6">
        <f>+'B&amp;A $'!J30+DSM!I32</f>
        <v>5648088.5</v>
      </c>
      <c r="J30" s="6">
        <f>+'B&amp;A $'!K30+DSM!J32</f>
        <v>4256718.09</v>
      </c>
      <c r="K30" s="6">
        <f>+'B&amp;A $'!L30+DSM!K32</f>
        <v>4769845.49</v>
      </c>
      <c r="L30" s="6">
        <f>+'B&amp;A $'!M30+DSM!L32</f>
        <v>5389552.0499999998</v>
      </c>
      <c r="M30" s="6">
        <f>+'B&amp;A $'!N30+DSM!M32</f>
        <v>5140270.59</v>
      </c>
      <c r="N30" s="6">
        <f>+'B&amp;A $'!O30+DSM!P32</f>
        <v>5764135.6299999999</v>
      </c>
      <c r="O30" s="6">
        <f>+'B&amp;A $'!P30+DSM!Q32</f>
        <v>4209937.62</v>
      </c>
    </row>
    <row r="31" spans="1:15" ht="15" x14ac:dyDescent="0.25">
      <c r="A31" s="2"/>
    </row>
    <row r="32" spans="1:15" ht="15" x14ac:dyDescent="0.25">
      <c r="A32" s="2" t="s">
        <v>11</v>
      </c>
      <c r="B32" s="6">
        <f>+'B&amp;A $'!C32+DSM!B34</f>
        <v>16038.869999999999</v>
      </c>
      <c r="C32" s="6">
        <f>+'B&amp;A $'!D32+DSM!C34</f>
        <v>16294.2</v>
      </c>
      <c r="D32" s="6">
        <f>+'B&amp;A $'!E32+DSM!D34</f>
        <v>9006.02</v>
      </c>
      <c r="E32" s="6">
        <f>+'B&amp;A $'!F32+DSM!E34</f>
        <v>5388.2000000000007</v>
      </c>
      <c r="F32" s="6">
        <f>+'B&amp;A $'!G32+DSM!F34</f>
        <v>4933.1100000000006</v>
      </c>
      <c r="G32" s="6">
        <f>+'B&amp;A $'!H32+DSM!G34</f>
        <v>6211.0700000000006</v>
      </c>
      <c r="H32" s="6">
        <f>+'B&amp;A $'!I32+DSM!H34</f>
        <v>9715.51</v>
      </c>
      <c r="I32" s="6">
        <f>+'B&amp;A $'!J32+DSM!I34</f>
        <v>10068.74</v>
      </c>
      <c r="J32" s="6">
        <f>+'B&amp;A $'!K32+DSM!J34</f>
        <v>4491.2300000000005</v>
      </c>
      <c r="K32" s="6">
        <f>+'B&amp;A $'!L32+DSM!K34</f>
        <v>5314.1900000000005</v>
      </c>
      <c r="L32" s="6">
        <f>+'B&amp;A $'!M32+DSM!L34</f>
        <v>6198.5999999999995</v>
      </c>
      <c r="M32" s="6">
        <f>+'B&amp;A $'!N32+DSM!M34</f>
        <v>13479.810000000001</v>
      </c>
      <c r="N32" s="6">
        <f>+'B&amp;A $'!O32+DSM!P34</f>
        <v>14982.44</v>
      </c>
      <c r="O32" s="6">
        <f>+'B&amp;A $'!P32+DSM!Q34</f>
        <v>8228.8799999999992</v>
      </c>
    </row>
    <row r="33" spans="1:15" ht="15" x14ac:dyDescent="0.25">
      <c r="A33" s="2"/>
    </row>
    <row r="34" spans="1:15" ht="15" x14ac:dyDescent="0.25">
      <c r="A34" s="2" t="s">
        <v>10</v>
      </c>
      <c r="B34" s="6">
        <f>+'B&amp;A $'!C34+DSM!B36</f>
        <v>45757.539999999994</v>
      </c>
      <c r="C34" s="6">
        <f>+'B&amp;A $'!D34+DSM!C36</f>
        <v>35188.720000000001</v>
      </c>
      <c r="D34" s="6">
        <f>+'B&amp;A $'!E34+DSM!D36</f>
        <v>26208.65</v>
      </c>
      <c r="E34" s="6">
        <f>+'B&amp;A $'!F34+DSM!E36</f>
        <v>30986.17</v>
      </c>
      <c r="F34" s="6">
        <f>+'B&amp;A $'!G34+DSM!F36</f>
        <v>32235.82</v>
      </c>
      <c r="G34" s="6">
        <f>+'B&amp;A $'!H34+DSM!G36</f>
        <v>35446.39</v>
      </c>
      <c r="H34" s="6">
        <f>+'B&amp;A $'!I34+DSM!H36</f>
        <v>40136.880000000005</v>
      </c>
      <c r="I34" s="6">
        <f>+'B&amp;A $'!J34+DSM!I36</f>
        <v>40355.71</v>
      </c>
      <c r="J34" s="6">
        <f>+'B&amp;A $'!K34+DSM!J36</f>
        <v>30638.010000000002</v>
      </c>
      <c r="K34" s="6">
        <f>+'B&amp;A $'!L34+DSM!K36</f>
        <v>36756.810000000005</v>
      </c>
      <c r="L34" s="6">
        <f>+'B&amp;A $'!M34+DSM!L36</f>
        <v>44034.98</v>
      </c>
      <c r="M34" s="6">
        <f>+'B&amp;A $'!N34+DSM!M36</f>
        <v>34409.700000000004</v>
      </c>
      <c r="N34" s="6">
        <f>+'B&amp;A $'!O34+DSM!P36</f>
        <v>43820.22</v>
      </c>
      <c r="O34" s="6">
        <f>+'B&amp;A $'!P34+DSM!Q36</f>
        <v>29643.56</v>
      </c>
    </row>
    <row r="35" spans="1:15" ht="15" x14ac:dyDescent="0.25">
      <c r="A35" s="2"/>
    </row>
    <row r="36" spans="1:15" ht="15" x14ac:dyDescent="0.25">
      <c r="A36" s="2" t="s">
        <v>9</v>
      </c>
      <c r="B36" s="6">
        <f>+'B&amp;A $'!C36+DSM!B38</f>
        <v>117909.22</v>
      </c>
      <c r="C36" s="6">
        <f>+'B&amp;A $'!D36+DSM!C38</f>
        <v>107352.25</v>
      </c>
      <c r="D36" s="6">
        <f>+'B&amp;A $'!E36+DSM!D38</f>
        <v>88118.650000000009</v>
      </c>
      <c r="E36" s="6">
        <f>+'B&amp;A $'!F36+DSM!E38</f>
        <v>202046.05000000002</v>
      </c>
      <c r="F36" s="6">
        <f>+'B&amp;A $'!G36+DSM!F38</f>
        <v>155714.84</v>
      </c>
      <c r="G36" s="6">
        <f>+'B&amp;A $'!H36+DSM!G38</f>
        <v>86888.44</v>
      </c>
      <c r="H36" s="6">
        <f>+'B&amp;A $'!I36+DSM!H38</f>
        <v>168635.61</v>
      </c>
      <c r="I36" s="6">
        <f>+'B&amp;A $'!J36+DSM!I38</f>
        <v>152089.19</v>
      </c>
      <c r="J36" s="6">
        <f>+'B&amp;A $'!K36+DSM!J38</f>
        <v>66108.17</v>
      </c>
      <c r="K36" s="6">
        <f>+'B&amp;A $'!L36+DSM!K38</f>
        <v>84700.08</v>
      </c>
      <c r="L36" s="6">
        <f>+'B&amp;A $'!M36+DSM!L38</f>
        <v>104455.67</v>
      </c>
      <c r="M36" s="6">
        <f>+'B&amp;A $'!N36+DSM!M38</f>
        <v>98173.66</v>
      </c>
      <c r="N36" s="6">
        <f>+'B&amp;A $'!O36+DSM!P38</f>
        <v>113678.54000000001</v>
      </c>
      <c r="O36" s="6">
        <f>+'B&amp;A $'!P36+DSM!Q38</f>
        <v>77095.09</v>
      </c>
    </row>
    <row r="37" spans="1:15" ht="15" x14ac:dyDescent="0.25">
      <c r="A37" s="2"/>
    </row>
    <row r="38" spans="1:15" ht="15" x14ac:dyDescent="0.25">
      <c r="A38" s="2" t="s">
        <v>8</v>
      </c>
      <c r="B38" s="6">
        <f>+'B&amp;A $'!C38+DSM!B40</f>
        <v>21971.18</v>
      </c>
      <c r="C38" s="6">
        <f>+'B&amp;A $'!D38+DSM!C40</f>
        <v>2267.7399999999998</v>
      </c>
      <c r="D38" s="6">
        <f>+'B&amp;A $'!E38+DSM!D40</f>
        <v>8460.15</v>
      </c>
      <c r="E38" s="6">
        <f>+'B&amp;A $'!F38+DSM!E40</f>
        <v>25908.039999999997</v>
      </c>
      <c r="F38" s="6">
        <f>+'B&amp;A $'!G38+DSM!F40</f>
        <v>12081.6</v>
      </c>
      <c r="G38" s="6">
        <f>+'B&amp;A $'!H38+DSM!G40</f>
        <v>14492.390000000001</v>
      </c>
      <c r="H38" s="6">
        <f>+'B&amp;A $'!I38+DSM!H40</f>
        <v>10502.8</v>
      </c>
      <c r="I38" s="6">
        <f>+'B&amp;A $'!J38+DSM!I40</f>
        <v>8218.89</v>
      </c>
      <c r="J38" s="6">
        <f>+'B&amp;A $'!K38+DSM!J40</f>
        <v>9242.99</v>
      </c>
      <c r="K38" s="6">
        <f>+'B&amp;A $'!L38+DSM!K40</f>
        <v>8570.17</v>
      </c>
      <c r="L38" s="6">
        <f>+'B&amp;A $'!M38+DSM!L40</f>
        <v>21567.59</v>
      </c>
      <c r="M38" s="6">
        <f>+'B&amp;A $'!N38+DSM!M40</f>
        <v>18980.28</v>
      </c>
      <c r="N38" s="6">
        <f>+'B&amp;A $'!O38+DSM!P40</f>
        <v>24314.560000000001</v>
      </c>
      <c r="O38" s="6">
        <f>+'B&amp;A $'!P38+DSM!Q40</f>
        <v>20467.91</v>
      </c>
    </row>
    <row r="39" spans="1:15" ht="15" x14ac:dyDescent="0.25">
      <c r="A39" s="2"/>
      <c r="B39" s="6"/>
    </row>
    <row r="40" spans="1:15" ht="15" x14ac:dyDescent="0.25">
      <c r="A40" s="2" t="s">
        <v>7</v>
      </c>
      <c r="B40" s="6">
        <f>+'B&amp;A $'!C40+DSM!B42</f>
        <v>4840092.99</v>
      </c>
      <c r="C40" s="6">
        <f>+'B&amp;A $'!D40+DSM!C42</f>
        <v>3291869.3000000003</v>
      </c>
      <c r="D40" s="6">
        <f>+'B&amp;A $'!E40+DSM!D42</f>
        <v>3326104.51</v>
      </c>
      <c r="E40" s="6">
        <f>+'B&amp;A $'!F40+DSM!E42</f>
        <v>3925537.82</v>
      </c>
      <c r="F40" s="6">
        <f>+'B&amp;A $'!G40+DSM!F42</f>
        <v>4229975.32</v>
      </c>
      <c r="G40" s="6">
        <f>+'B&amp;A $'!H40+DSM!G42</f>
        <v>4289603.87</v>
      </c>
      <c r="H40" s="6">
        <f>+'B&amp;A $'!I40+DSM!H42</f>
        <v>4257258.57</v>
      </c>
      <c r="I40" s="6">
        <f>+'B&amp;A $'!J40+DSM!I42</f>
        <v>4441678.8599999994</v>
      </c>
      <c r="J40" s="6">
        <f>+'B&amp;A $'!K40+DSM!J42</f>
        <v>3253828.56</v>
      </c>
      <c r="K40" s="6">
        <f>+'B&amp;A $'!L40+DSM!K42</f>
        <v>4013899.6900000004</v>
      </c>
      <c r="L40" s="6">
        <f>+'B&amp;A $'!M40+DSM!L42</f>
        <v>4685003.7</v>
      </c>
      <c r="M40" s="6">
        <f>+'B&amp;A $'!N40+DSM!M42</f>
        <v>3901148.7199999997</v>
      </c>
      <c r="N40" s="6">
        <f>+'B&amp;A $'!O40+DSM!P42</f>
        <v>4244960.43</v>
      </c>
      <c r="O40" s="6">
        <f>+'B&amp;A $'!P40+DSM!Q42</f>
        <v>3114640.1999999997</v>
      </c>
    </row>
    <row r="41" spans="1:15" ht="15" x14ac:dyDescent="0.25">
      <c r="A41" s="2"/>
    </row>
    <row r="42" spans="1:15" ht="15" x14ac:dyDescent="0.25">
      <c r="A42" s="2" t="s">
        <v>6</v>
      </c>
      <c r="B42" s="6">
        <f>+'B&amp;A $'!C42+DSM!B44</f>
        <v>27385.91</v>
      </c>
      <c r="C42" s="6">
        <f>+'B&amp;A $'!D42+DSM!C44</f>
        <v>10699.97</v>
      </c>
      <c r="D42" s="6">
        <f>+'B&amp;A $'!E42+DSM!D44</f>
        <v>8268.34</v>
      </c>
      <c r="E42" s="6">
        <f>+'B&amp;A $'!F42+DSM!E44</f>
        <v>11279.88</v>
      </c>
      <c r="F42" s="6">
        <f>+'B&amp;A $'!G42+DSM!F44</f>
        <v>21721.289999999997</v>
      </c>
      <c r="G42" s="6">
        <f>+'B&amp;A $'!H42+DSM!G44</f>
        <v>9339.86</v>
      </c>
      <c r="H42" s="6">
        <f>+'B&amp;A $'!I42+DSM!H44</f>
        <v>18566.439999999999</v>
      </c>
      <c r="I42" s="6">
        <f>+'B&amp;A $'!J42+DSM!I44</f>
        <v>21551.649999999998</v>
      </c>
      <c r="J42" s="6">
        <f>+'B&amp;A $'!K42+DSM!J44</f>
        <v>20144.689999999999</v>
      </c>
      <c r="K42" s="6">
        <f>+'B&amp;A $'!L42+DSM!K44</f>
        <v>23008.66</v>
      </c>
      <c r="L42" s="6">
        <f>+'B&amp;A $'!M42+DSM!L44</f>
        <v>26561.84</v>
      </c>
      <c r="M42" s="6">
        <f>+'B&amp;A $'!N42+DSM!M44</f>
        <v>24513.200000000001</v>
      </c>
      <c r="N42" s="6">
        <f>+'B&amp;A $'!O42+DSM!P44</f>
        <v>36324.49</v>
      </c>
      <c r="O42" s="6">
        <f>+'B&amp;A $'!P42+DSM!Q44</f>
        <v>5705.48</v>
      </c>
    </row>
    <row r="43" spans="1:15" ht="15" x14ac:dyDescent="0.25">
      <c r="A43" s="2"/>
    </row>
    <row r="44" spans="1:15" ht="15" x14ac:dyDescent="0.25">
      <c r="A44" s="25" t="s">
        <v>118</v>
      </c>
      <c r="B44" s="6">
        <f>+'B&amp;A $'!C44+DSM!B46</f>
        <v>0</v>
      </c>
      <c r="C44" s="6">
        <f>+'B&amp;A $'!D44+DSM!C46</f>
        <v>0</v>
      </c>
      <c r="D44" s="6">
        <f>+'B&amp;A $'!E44+DSM!D46</f>
        <v>0</v>
      </c>
      <c r="E44" s="6">
        <f>+'B&amp;A $'!F44+DSM!E46</f>
        <v>0</v>
      </c>
      <c r="F44" s="6">
        <f>+'B&amp;A $'!G44+DSM!F46</f>
        <v>0</v>
      </c>
      <c r="G44" s="6">
        <f>+'B&amp;A $'!H44+DSM!G46</f>
        <v>0</v>
      </c>
      <c r="H44" s="6">
        <f>+'B&amp;A $'!I44+DSM!H46</f>
        <v>0</v>
      </c>
      <c r="I44" s="6">
        <f>+'B&amp;A $'!J44+DSM!I46</f>
        <v>27910.539999999997</v>
      </c>
      <c r="J44" s="6">
        <f>+'B&amp;A $'!K44+DSM!J46</f>
        <v>15577.24</v>
      </c>
      <c r="K44" s="6">
        <f>+'B&amp;A $'!L44+DSM!K46</f>
        <v>25664.48</v>
      </c>
      <c r="L44" s="6">
        <f>+'B&amp;A $'!M44+DSM!L46</f>
        <v>30703.8</v>
      </c>
      <c r="M44" s="6">
        <f>+'B&amp;A $'!N44+DSM!M46</f>
        <v>21541.29</v>
      </c>
      <c r="N44" s="6">
        <f>+'B&amp;A $'!O44+DSM!P46</f>
        <v>24044.53</v>
      </c>
      <c r="O44" s="6">
        <f>+'B&amp;A $'!P44+DSM!Q46</f>
        <v>20690.669999999998</v>
      </c>
    </row>
    <row r="45" spans="1:15" ht="15" x14ac:dyDescent="0.25">
      <c r="A45" s="2"/>
    </row>
    <row r="46" spans="1:15" ht="15" x14ac:dyDescent="0.25">
      <c r="A46" s="2" t="s">
        <v>5</v>
      </c>
      <c r="B46" s="6">
        <f>+'B&amp;A $'!C46+DSM!B48</f>
        <v>836265.68</v>
      </c>
      <c r="C46" s="6">
        <f>+'B&amp;A $'!D46+DSM!C48</f>
        <v>598690.17000000004</v>
      </c>
      <c r="D46" s="6">
        <f>+'B&amp;A $'!E46+DSM!D48</f>
        <v>502047.42</v>
      </c>
      <c r="E46" s="6">
        <f>+'B&amp;A $'!F46+DSM!E48</f>
        <v>658247.04999999993</v>
      </c>
      <c r="F46" s="6">
        <f>+'B&amp;A $'!G46+DSM!F48</f>
        <v>677712.82</v>
      </c>
      <c r="G46" s="6">
        <f>+'B&amp;A $'!H46+DSM!G48</f>
        <v>654514.12</v>
      </c>
      <c r="H46" s="6">
        <f>+'B&amp;A $'!I46+DSM!H48</f>
        <v>664866.64</v>
      </c>
      <c r="I46" s="6">
        <f>+'B&amp;A $'!J46+DSM!I48</f>
        <v>649154.93000000005</v>
      </c>
      <c r="J46" s="6">
        <f>+'B&amp;A $'!K46+DSM!J48</f>
        <v>514228.95000000007</v>
      </c>
      <c r="K46" s="6">
        <f>+'B&amp;A $'!L46+DSM!K48</f>
        <v>660055.36</v>
      </c>
      <c r="L46" s="6">
        <f>+'B&amp;A $'!M46+DSM!L48</f>
        <v>825092.13</v>
      </c>
      <c r="M46" s="6">
        <f>+'B&amp;A $'!N46+DSM!M48</f>
        <v>763175.09000000008</v>
      </c>
      <c r="N46" s="6">
        <f>+'B&amp;A $'!O46+DSM!P48</f>
        <v>763342.55</v>
      </c>
      <c r="O46" s="6">
        <f>+'B&amp;A $'!P46+DSM!Q48</f>
        <v>673311.06</v>
      </c>
    </row>
    <row r="47" spans="1:15" ht="15" x14ac:dyDescent="0.25">
      <c r="A47" s="2"/>
    </row>
    <row r="48" spans="1:15" ht="15" x14ac:dyDescent="0.25">
      <c r="A48" s="2" t="s">
        <v>4</v>
      </c>
      <c r="B48" s="6">
        <f>+'B&amp;A $'!C48+DSM!B50</f>
        <v>196059.63</v>
      </c>
      <c r="C48" s="6">
        <f>+'B&amp;A $'!D48+DSM!C50</f>
        <v>140983.49</v>
      </c>
      <c r="D48" s="6">
        <f>+'B&amp;A $'!E48+DSM!D50</f>
        <v>217830.21</v>
      </c>
      <c r="E48" s="6">
        <f>+'B&amp;A $'!F48+DSM!E50</f>
        <v>241681.05000000002</v>
      </c>
      <c r="F48" s="6">
        <f>+'B&amp;A $'!G48+DSM!F50</f>
        <v>238416.11000000002</v>
      </c>
      <c r="G48" s="6">
        <f>+'B&amp;A $'!H48+DSM!G50</f>
        <v>185976.44999999998</v>
      </c>
      <c r="H48" s="6">
        <f>+'B&amp;A $'!I48+DSM!H50</f>
        <v>199587.9</v>
      </c>
      <c r="I48" s="6">
        <f>+'B&amp;A $'!J48+DSM!I50</f>
        <v>203416.42</v>
      </c>
      <c r="J48" s="6">
        <f>+'B&amp;A $'!K48+DSM!J50</f>
        <v>203591.18</v>
      </c>
      <c r="K48" s="6">
        <f>+'B&amp;A $'!L48+DSM!K50</f>
        <v>245489.01</v>
      </c>
      <c r="L48" s="6">
        <f>+'B&amp;A $'!M48+DSM!L50</f>
        <v>467194.24</v>
      </c>
      <c r="M48" s="6">
        <f>+'B&amp;A $'!N48+DSM!M50</f>
        <v>177985.78</v>
      </c>
      <c r="N48" s="6">
        <f>+'B&amp;A $'!O48+DSM!P50</f>
        <v>198681.65000000002</v>
      </c>
      <c r="O48" s="6">
        <f>+'B&amp;A $'!P48+DSM!Q50</f>
        <v>181383.86</v>
      </c>
    </row>
    <row r="49" spans="1:15" ht="15" x14ac:dyDescent="0.25">
      <c r="A49" s="2"/>
    </row>
    <row r="50" spans="1:15" ht="15" x14ac:dyDescent="0.25">
      <c r="A50" s="2" t="s">
        <v>3</v>
      </c>
      <c r="B50" s="6">
        <f>+'B&amp;A $'!C50+DSM!B52</f>
        <v>4770.1899999999996</v>
      </c>
      <c r="C50" s="6">
        <f>+'B&amp;A $'!D50+DSM!C52</f>
        <v>3785.79</v>
      </c>
      <c r="D50" s="6">
        <f>+'B&amp;A $'!E50+DSM!D52</f>
        <v>4781.32</v>
      </c>
      <c r="E50" s="6">
        <f>+'B&amp;A $'!F50+DSM!E52</f>
        <v>4484.92</v>
      </c>
      <c r="F50" s="6">
        <f>+'B&amp;A $'!G50+DSM!F52</f>
        <v>4958.3100000000004</v>
      </c>
      <c r="G50" s="6">
        <f>+'B&amp;A $'!H50+DSM!G52</f>
        <v>10752.21</v>
      </c>
      <c r="H50" s="6">
        <f>+'B&amp;A $'!I50+DSM!H52</f>
        <v>3952.01</v>
      </c>
      <c r="I50" s="6">
        <f>+'B&amp;A $'!J50+DSM!I52</f>
        <v>6276.36</v>
      </c>
      <c r="J50" s="6">
        <f>+'B&amp;A $'!K50+DSM!J52</f>
        <v>4197.05</v>
      </c>
      <c r="K50" s="6">
        <f>+'B&amp;A $'!L50+DSM!K52</f>
        <v>5453.78</v>
      </c>
      <c r="L50" s="6">
        <f>+'B&amp;A $'!M50+DSM!L52</f>
        <v>6718.1</v>
      </c>
      <c r="M50" s="6">
        <f>+'B&amp;A $'!N50+DSM!M52</f>
        <v>6239.62</v>
      </c>
      <c r="N50" s="6">
        <f>+'B&amp;A $'!O50+DSM!P52</f>
        <v>6770.13</v>
      </c>
      <c r="O50" s="6">
        <f>+'B&amp;A $'!P50+DSM!Q52</f>
        <v>6005.48</v>
      </c>
    </row>
    <row r="51" spans="1:15" ht="15" x14ac:dyDescent="0.25">
      <c r="A51" s="2"/>
    </row>
    <row r="52" spans="1:15" ht="15" x14ac:dyDescent="0.25">
      <c r="A52" s="25" t="s">
        <v>119</v>
      </c>
      <c r="B52" s="6">
        <f>+'B&amp;A $'!C52+DSM!B54</f>
        <v>1356833.16</v>
      </c>
      <c r="C52" s="6">
        <f>+'B&amp;A $'!D52+DSM!C54</f>
        <v>972010.29</v>
      </c>
      <c r="D52" s="6">
        <f>+'B&amp;A $'!E52+DSM!D54</f>
        <v>951166.40999999992</v>
      </c>
      <c r="E52" s="6">
        <f>+'B&amp;A $'!F52+DSM!E54</f>
        <v>1049281.47</v>
      </c>
      <c r="F52" s="6">
        <f>+'B&amp;A $'!G52+DSM!F54</f>
        <v>1140020.5</v>
      </c>
      <c r="G52" s="6">
        <f>+'B&amp;A $'!H52+DSM!G54</f>
        <v>1013268.65</v>
      </c>
      <c r="H52" s="6">
        <f>+'B&amp;A $'!I52+DSM!H54</f>
        <v>872795.35000000009</v>
      </c>
      <c r="I52" s="6">
        <f>+'B&amp;A $'!J52+DSM!I54</f>
        <v>1173122.31</v>
      </c>
      <c r="J52" s="6">
        <f>+'B&amp;A $'!K52+DSM!J54</f>
        <v>1313495.54</v>
      </c>
      <c r="K52" s="6">
        <f>+'B&amp;A $'!L52+DSM!K54</f>
        <v>1118285.01</v>
      </c>
      <c r="L52" s="6">
        <f>+'B&amp;A $'!M52+DSM!L54</f>
        <v>1298411.3</v>
      </c>
      <c r="M52" s="6">
        <f>+'B&amp;A $'!N52+DSM!M54</f>
        <v>1118415.1000000001</v>
      </c>
      <c r="N52" s="6">
        <f>+'B&amp;A $'!O52+DSM!P54</f>
        <v>1215111.4099999999</v>
      </c>
      <c r="O52" s="6">
        <f>+'B&amp;A $'!P52+DSM!Q54</f>
        <v>1079364.19</v>
      </c>
    </row>
    <row r="53" spans="1:15" ht="15" x14ac:dyDescent="0.25">
      <c r="A53" s="2"/>
    </row>
    <row r="54" spans="1:15" ht="15" x14ac:dyDescent="0.25">
      <c r="A54" s="25" t="s">
        <v>120</v>
      </c>
      <c r="B54" s="6">
        <f>+'B&amp;A $'!C54+DSM!B56</f>
        <v>21250.780000000002</v>
      </c>
      <c r="C54" s="6">
        <f>+'B&amp;A $'!D54+DSM!C56</f>
        <v>18397.52</v>
      </c>
      <c r="D54" s="6">
        <f>+'B&amp;A $'!E54+DSM!D56</f>
        <v>15859.48</v>
      </c>
      <c r="E54" s="6">
        <f>+'B&amp;A $'!F54+DSM!E56</f>
        <v>12793.88</v>
      </c>
      <c r="F54" s="6">
        <f>+'B&amp;A $'!G54+DSM!F56</f>
        <v>15294.02</v>
      </c>
      <c r="G54" s="6">
        <f>+'B&amp;A $'!H54+DSM!G56</f>
        <v>15352.23</v>
      </c>
      <c r="H54" s="6">
        <f>+'B&amp;A $'!I54+DSM!H56</f>
        <v>11263.24</v>
      </c>
      <c r="I54" s="6">
        <f>+'B&amp;A $'!J54+DSM!I56</f>
        <v>14917.3</v>
      </c>
      <c r="J54" s="6">
        <f>+'B&amp;A $'!K54+DSM!J56</f>
        <v>18386.93</v>
      </c>
      <c r="K54" s="6">
        <f>+'B&amp;A $'!L54+DSM!K56</f>
        <v>17706.469999999998</v>
      </c>
      <c r="L54" s="6">
        <f>+'B&amp;A $'!M54+DSM!L56</f>
        <v>17161.37</v>
      </c>
      <c r="M54" s="6">
        <f>+'B&amp;A $'!N54+DSM!M56</f>
        <v>16802.560000000001</v>
      </c>
      <c r="N54" s="6">
        <f>+'B&amp;A $'!O54+DSM!P56</f>
        <v>24994.639999999999</v>
      </c>
      <c r="O54" s="6">
        <f>+'B&amp;A $'!P54+DSM!Q56</f>
        <v>13019.86</v>
      </c>
    </row>
    <row r="55" spans="1:15" ht="15" x14ac:dyDescent="0.25">
      <c r="A55" s="2"/>
    </row>
    <row r="56" spans="1:15" ht="15" x14ac:dyDescent="0.25">
      <c r="A56" s="25" t="s">
        <v>121</v>
      </c>
      <c r="B56" s="6">
        <f>+'B&amp;A $'!C56+DSM!B58</f>
        <v>0</v>
      </c>
      <c r="C56" s="6">
        <f>+'B&amp;A $'!D56+DSM!C58</f>
        <v>0</v>
      </c>
      <c r="D56" s="6">
        <f>+'B&amp;A $'!E56+DSM!D58</f>
        <v>0</v>
      </c>
      <c r="E56" s="6">
        <f>+'B&amp;A $'!F56+DSM!E58</f>
        <v>0</v>
      </c>
      <c r="F56" s="6">
        <f>+'B&amp;A $'!G56+DSM!F58</f>
        <v>0</v>
      </c>
      <c r="G56" s="6">
        <f>+'B&amp;A $'!H56+DSM!G58</f>
        <v>0</v>
      </c>
      <c r="H56" s="6">
        <f>+'B&amp;A $'!I56+DSM!H58</f>
        <v>0</v>
      </c>
      <c r="I56" s="6">
        <f>+'B&amp;A $'!J56+DSM!I58</f>
        <v>101075.93</v>
      </c>
      <c r="J56" s="6">
        <f>+'B&amp;A $'!K56+DSM!J58</f>
        <v>81589.490000000005</v>
      </c>
      <c r="K56" s="6">
        <f>+'B&amp;A $'!L56+DSM!K58</f>
        <v>90495.15</v>
      </c>
      <c r="L56" s="6">
        <f>+'B&amp;A $'!M56+DSM!L58</f>
        <v>119705.29</v>
      </c>
      <c r="M56" s="6">
        <f>+'B&amp;A $'!N56+DSM!M58</f>
        <v>60734.52</v>
      </c>
      <c r="N56" s="6">
        <f>+'B&amp;A $'!O56+DSM!P58</f>
        <v>135020.68</v>
      </c>
      <c r="O56" s="6">
        <f>+'B&amp;A $'!P56+DSM!Q58</f>
        <v>111687.83</v>
      </c>
    </row>
    <row r="57" spans="1:15" ht="15" x14ac:dyDescent="0.25">
      <c r="A57" s="2"/>
    </row>
    <row r="58" spans="1:15" ht="15" x14ac:dyDescent="0.25">
      <c r="A58" s="25" t="s">
        <v>122</v>
      </c>
      <c r="B58" s="6">
        <f>+'B&amp;A $'!C58+DSM!B60</f>
        <v>0</v>
      </c>
      <c r="C58" s="6">
        <f>+'B&amp;A $'!D58+DSM!C60</f>
        <v>0</v>
      </c>
      <c r="D58" s="6">
        <f>+'B&amp;A $'!E58+DSM!D60</f>
        <v>0</v>
      </c>
      <c r="E58" s="6">
        <f>+'B&amp;A $'!F58+DSM!E60</f>
        <v>0</v>
      </c>
      <c r="F58" s="6">
        <f>+'B&amp;A $'!G58+DSM!F60</f>
        <v>0</v>
      </c>
      <c r="G58" s="6">
        <f>+'B&amp;A $'!H58+DSM!G60</f>
        <v>0</v>
      </c>
      <c r="H58" s="6">
        <f>+'B&amp;A $'!I58+DSM!H60</f>
        <v>0</v>
      </c>
      <c r="I58" s="6">
        <f>+'B&amp;A $'!J58+DSM!I60</f>
        <v>0</v>
      </c>
      <c r="J58" s="6">
        <f>+'B&amp;A $'!K58+DSM!J60</f>
        <v>1498614.59</v>
      </c>
      <c r="K58" s="6">
        <f>+'B&amp;A $'!L58+DSM!K60</f>
        <v>774005.73</v>
      </c>
      <c r="L58" s="6">
        <f>+'B&amp;A $'!M58+DSM!L60</f>
        <v>713646.07</v>
      </c>
      <c r="M58" s="6">
        <f>+'B&amp;A $'!N58+DSM!M60</f>
        <v>693402</v>
      </c>
      <c r="N58" s="6">
        <f>+'B&amp;A $'!O58+DSM!P60</f>
        <v>703035.16</v>
      </c>
      <c r="O58" s="6">
        <f>+'B&amp;A $'!P58+DSM!Q60</f>
        <v>634749.74</v>
      </c>
    </row>
    <row r="59" spans="1:15" ht="15" x14ac:dyDescent="0.25">
      <c r="A59" s="2"/>
    </row>
    <row r="60" spans="1:15" ht="15" x14ac:dyDescent="0.25">
      <c r="A60" s="25" t="s">
        <v>123</v>
      </c>
      <c r="B60" s="6">
        <f>+'B&amp;A $'!C60+DSM!B62</f>
        <v>141373.49000000002</v>
      </c>
      <c r="C60" s="6">
        <f>+'B&amp;A $'!D60+DSM!C62</f>
        <v>113691.18000000001</v>
      </c>
      <c r="D60" s="6">
        <f>+'B&amp;A $'!E60+DSM!D62</f>
        <v>117058.91</v>
      </c>
      <c r="E60" s="6">
        <f>+'B&amp;A $'!F60+DSM!E62</f>
        <v>117544.56</v>
      </c>
      <c r="F60" s="6">
        <f>+'B&amp;A $'!G60+DSM!F62</f>
        <v>121819.87000000001</v>
      </c>
      <c r="G60" s="6">
        <f>+'B&amp;A $'!H60+DSM!G62</f>
        <v>120447.70999999999</v>
      </c>
      <c r="H60" s="6">
        <f>+'B&amp;A $'!I60+DSM!H62</f>
        <v>111051.26</v>
      </c>
      <c r="I60" s="6">
        <f>+'B&amp;A $'!J60+DSM!I62</f>
        <v>121693.46</v>
      </c>
      <c r="J60" s="6">
        <f>+'B&amp;A $'!K60+DSM!J62</f>
        <v>98940.36</v>
      </c>
      <c r="K60" s="6">
        <f>+'B&amp;A $'!L60+DSM!K62</f>
        <v>119310.19</v>
      </c>
      <c r="L60" s="6">
        <f>+'B&amp;A $'!M60+DSM!L62</f>
        <v>142826.74</v>
      </c>
      <c r="M60" s="6">
        <f>+'B&amp;A $'!N60+DSM!M62</f>
        <v>124227.25</v>
      </c>
      <c r="N60" s="6">
        <f>+'B&amp;A $'!O60+DSM!P62</f>
        <v>142901.44</v>
      </c>
      <c r="O60" s="6">
        <f>+'B&amp;A $'!P60+DSM!Q62</f>
        <v>109545.27</v>
      </c>
    </row>
    <row r="61" spans="1:15" ht="15" x14ac:dyDescent="0.25">
      <c r="A61" s="2"/>
    </row>
    <row r="62" spans="1:15" ht="15" x14ac:dyDescent="0.25">
      <c r="A62" s="25" t="s">
        <v>124</v>
      </c>
      <c r="B62" s="6">
        <f>+'B&amp;A $'!C62+DSM!B64</f>
        <v>2408061.98</v>
      </c>
      <c r="C62" s="6">
        <f>+'B&amp;A $'!D62+DSM!C64</f>
        <v>1863890.19</v>
      </c>
      <c r="D62" s="6">
        <f>+'B&amp;A $'!E62+DSM!D64</f>
        <v>1957885.91</v>
      </c>
      <c r="E62" s="6">
        <f>+'B&amp;A $'!F62+DSM!E64</f>
        <v>2198637.3200000003</v>
      </c>
      <c r="F62" s="6">
        <f>+'B&amp;A $'!G62+DSM!F64</f>
        <v>2288539.67</v>
      </c>
      <c r="G62" s="6">
        <f>+'B&amp;A $'!H62+DSM!G64</f>
        <v>2141157.8200000003</v>
      </c>
      <c r="H62" s="6">
        <f>+'B&amp;A $'!I62+DSM!H64</f>
        <v>2211180.42</v>
      </c>
      <c r="I62" s="6">
        <f>+'B&amp;A $'!J62+DSM!I64</f>
        <v>2279984.59</v>
      </c>
      <c r="J62" s="6">
        <f>+'B&amp;A $'!K62+DSM!J64</f>
        <v>1732284.1500000001</v>
      </c>
      <c r="K62" s="6">
        <f>+'B&amp;A $'!L62+DSM!K64</f>
        <v>2191741.61</v>
      </c>
      <c r="L62" s="6">
        <f>+'B&amp;A $'!M62+DSM!L64</f>
        <v>2658559.6</v>
      </c>
      <c r="M62" s="6">
        <f>+'B&amp;A $'!N62+DSM!M64</f>
        <v>1959528.83</v>
      </c>
      <c r="N62" s="6">
        <f>+'B&amp;A $'!O62+DSM!P64</f>
        <v>1962003.74</v>
      </c>
      <c r="O62" s="6">
        <f>+'B&amp;A $'!P62+DSM!Q64</f>
        <v>1882134.79</v>
      </c>
    </row>
    <row r="63" spans="1:15" ht="15" x14ac:dyDescent="0.25">
      <c r="A63" s="2"/>
    </row>
    <row r="64" spans="1:15" ht="15" x14ac:dyDescent="0.25">
      <c r="A64" s="25" t="s">
        <v>125</v>
      </c>
      <c r="B64" s="6">
        <f>+'B&amp;A $'!C64+DSM!B66</f>
        <v>8413128.0599999987</v>
      </c>
      <c r="C64" s="6">
        <f>+'B&amp;A $'!D64+DSM!C66</f>
        <v>8728695.540000001</v>
      </c>
      <c r="D64" s="6">
        <f>+'B&amp;A $'!E64+DSM!D66</f>
        <v>9259982.3099999987</v>
      </c>
      <c r="E64" s="6">
        <f>+'B&amp;A $'!F64+DSM!E66</f>
        <v>9247982.5700000022</v>
      </c>
      <c r="F64" s="6">
        <f>+'B&amp;A $'!G64+DSM!F66</f>
        <v>9512249.9299999997</v>
      </c>
      <c r="G64" s="6">
        <f>+'B&amp;A $'!H64+DSM!G66</f>
        <v>9382208.5600000005</v>
      </c>
      <c r="H64" s="6">
        <f>+'B&amp;A $'!I64+DSM!H66</f>
        <v>8715750.209999999</v>
      </c>
      <c r="I64" s="6">
        <f>+'B&amp;A $'!J64+DSM!I66</f>
        <v>9373101.5800000001</v>
      </c>
      <c r="J64" s="6">
        <f>+'B&amp;A $'!K64+DSM!J66</f>
        <v>7202460.379999999</v>
      </c>
      <c r="K64" s="6">
        <f>+'B&amp;A $'!L64+DSM!K66</f>
        <v>8414822.4299999997</v>
      </c>
      <c r="L64" s="6">
        <f>+'B&amp;A $'!M64+DSM!L66</f>
        <v>9400232.3300000001</v>
      </c>
      <c r="M64" s="6">
        <f>+'B&amp;A $'!N64+DSM!M66</f>
        <v>9297227.7700000014</v>
      </c>
      <c r="N64" s="6">
        <f>+'B&amp;A $'!O64+DSM!P66</f>
        <v>8559933.2599999998</v>
      </c>
      <c r="O64" s="6">
        <f>+'B&amp;A $'!P64+DSM!Q66</f>
        <v>8410631.6899999995</v>
      </c>
    </row>
    <row r="65" spans="1:15" ht="15" x14ac:dyDescent="0.25">
      <c r="A65" s="2"/>
    </row>
    <row r="66" spans="1:15" ht="15" x14ac:dyDescent="0.25">
      <c r="A66" s="25" t="s">
        <v>126</v>
      </c>
      <c r="B66" s="6">
        <f>+'B&amp;A $'!C66+DSM!B68</f>
        <v>1456058.7</v>
      </c>
      <c r="C66" s="6">
        <f>+'B&amp;A $'!D66+DSM!C68</f>
        <v>1246507.8700000001</v>
      </c>
      <c r="D66" s="6">
        <f>+'B&amp;A $'!E66+DSM!D68</f>
        <v>1732690.52</v>
      </c>
      <c r="E66" s="6">
        <f>+'B&amp;A $'!F66+DSM!E68</f>
        <v>1723977.62</v>
      </c>
      <c r="F66" s="6">
        <f>+'B&amp;A $'!G66+DSM!F68</f>
        <v>1687795.3900000001</v>
      </c>
      <c r="G66" s="6">
        <f>+'B&amp;A $'!H66+DSM!G68</f>
        <v>1592086.57</v>
      </c>
      <c r="H66" s="6">
        <f>+'B&amp;A $'!I66+DSM!H68</f>
        <v>1540189.37</v>
      </c>
      <c r="I66" s="6">
        <f>+'B&amp;A $'!J66+DSM!I68</f>
        <v>1465899</v>
      </c>
      <c r="J66" s="6">
        <f>+'B&amp;A $'!K66+DSM!J68</f>
        <v>1356736.84</v>
      </c>
      <c r="K66" s="6">
        <f>+'B&amp;A $'!L66+DSM!K68</f>
        <v>1651913.25</v>
      </c>
      <c r="L66" s="6">
        <f>+'B&amp;A $'!M66+DSM!L68</f>
        <v>1946399.84</v>
      </c>
      <c r="M66" s="6">
        <f>+'B&amp;A $'!N66+DSM!M68</f>
        <v>1595741.6300000001</v>
      </c>
      <c r="N66" s="6">
        <f>+'B&amp;A $'!O66+DSM!P68</f>
        <v>1378515.6400000001</v>
      </c>
      <c r="O66" s="6">
        <f>+'B&amp;A $'!P66+DSM!Q68</f>
        <v>1483069.51</v>
      </c>
    </row>
    <row r="67" spans="1:15" ht="15" x14ac:dyDescent="0.25">
      <c r="A67" s="2"/>
    </row>
    <row r="68" spans="1:15" ht="15" x14ac:dyDescent="0.25">
      <c r="A68" s="2" t="s">
        <v>2</v>
      </c>
      <c r="B68" s="6">
        <f>+'B&amp;A $'!C68+DSM!B70</f>
        <v>131699.60999999999</v>
      </c>
      <c r="C68" s="6">
        <f>+'B&amp;A $'!D68+DSM!C70</f>
        <v>131212.57</v>
      </c>
      <c r="D68" s="6">
        <f>+'B&amp;A $'!E68+DSM!D70</f>
        <v>132326.32999999999</v>
      </c>
      <c r="E68" s="6">
        <f>+'B&amp;A $'!F68+DSM!E70</f>
        <v>134295.89000000001</v>
      </c>
      <c r="F68" s="6">
        <f>+'B&amp;A $'!G68+DSM!F70</f>
        <v>136131.42000000001</v>
      </c>
      <c r="G68" s="6">
        <f>+'B&amp;A $'!H68+DSM!G70</f>
        <v>145671.04999999999</v>
      </c>
      <c r="H68" s="6">
        <f>+'B&amp;A $'!I68+DSM!H70</f>
        <v>141492.26</v>
      </c>
      <c r="I68" s="6">
        <f>+'B&amp;A $'!J68+DSM!I70</f>
        <v>133505.35999999999</v>
      </c>
      <c r="J68" s="6">
        <f>+'B&amp;A $'!K68+DSM!J70</f>
        <v>129824.41</v>
      </c>
      <c r="K68" s="6">
        <f>+'B&amp;A $'!L68+DSM!K70</f>
        <v>133465.01999999999</v>
      </c>
      <c r="L68" s="6">
        <f>+'B&amp;A $'!M68+DSM!L70</f>
        <v>140823.5</v>
      </c>
      <c r="M68" s="6">
        <f>+'B&amp;A $'!N68+DSM!M70</f>
        <v>143641.85</v>
      </c>
      <c r="N68" s="6">
        <f>+'B&amp;A $'!O68+DSM!P70</f>
        <v>138256.09</v>
      </c>
      <c r="O68" s="6">
        <f>+'B&amp;A $'!P68+DSM!Q70</f>
        <v>136497.23000000001</v>
      </c>
    </row>
    <row r="69" spans="1:15" ht="15" x14ac:dyDescent="0.25">
      <c r="A69" s="2"/>
    </row>
    <row r="70" spans="1:15" ht="15" x14ac:dyDescent="0.25">
      <c r="A70" s="2" t="s">
        <v>1</v>
      </c>
      <c r="B70" s="6">
        <f>+'B&amp;A $'!C70+DSM!B72</f>
        <v>25445.56</v>
      </c>
      <c r="C70" s="6">
        <f>+'B&amp;A $'!D70+DSM!C72</f>
        <v>13221.880000000001</v>
      </c>
      <c r="D70" s="6">
        <f>+'B&amp;A $'!E70+DSM!D72</f>
        <v>15541.53</v>
      </c>
      <c r="E70" s="6">
        <f>+'B&amp;A $'!F70+DSM!E72</f>
        <v>18839.019999999997</v>
      </c>
      <c r="F70" s="6">
        <f>+'B&amp;A $'!G70+DSM!F72</f>
        <v>20677.77</v>
      </c>
      <c r="G70" s="6">
        <f>+'B&amp;A $'!H70+DSM!G72</f>
        <v>19901.57</v>
      </c>
      <c r="H70" s="6">
        <f>+'B&amp;A $'!I70+DSM!H72</f>
        <v>18883.349999999999</v>
      </c>
      <c r="I70" s="6">
        <f>+'B&amp;A $'!J70+DSM!I72</f>
        <v>18667.78</v>
      </c>
      <c r="J70" s="6">
        <f>+'B&amp;A $'!K70+DSM!J72</f>
        <v>13678.92</v>
      </c>
      <c r="K70" s="6">
        <f>+'B&amp;A $'!L70+DSM!K72</f>
        <v>19123.579999999998</v>
      </c>
      <c r="L70" s="6">
        <f>+'B&amp;A $'!M70+DSM!L72</f>
        <v>25537.16</v>
      </c>
      <c r="M70" s="6">
        <f>+'B&amp;A $'!N70+DSM!M72</f>
        <v>19752.96</v>
      </c>
      <c r="N70" s="6">
        <f>+'B&amp;A $'!O70+DSM!P72</f>
        <v>21139.95</v>
      </c>
      <c r="O70" s="6">
        <f>+'B&amp;A $'!P70+DSM!Q72</f>
        <v>17029.14</v>
      </c>
    </row>
    <row r="71" spans="1:15" ht="15" x14ac:dyDescent="0.25">
      <c r="A71" s="3"/>
    </row>
    <row r="72" spans="1:15" ht="15" x14ac:dyDescent="0.25">
      <c r="A72" s="2" t="s">
        <v>0</v>
      </c>
      <c r="B72" s="11" t="e">
        <f>SUM(B10:B70)</f>
        <v>#REF!</v>
      </c>
      <c r="C72" s="11" t="e">
        <f t="shared" ref="C72" si="0">SUM(C10:C70)</f>
        <v>#REF!</v>
      </c>
      <c r="D72" s="11">
        <f>SUM(D10:D70)-D18</f>
        <v>42453800.259999998</v>
      </c>
      <c r="E72" s="11">
        <f t="shared" ref="E72:O72" si="1">SUM(E10:E70)-E18</f>
        <v>42934199.250000007</v>
      </c>
      <c r="F72" s="11">
        <f t="shared" si="1"/>
        <v>43417408.350000009</v>
      </c>
      <c r="G72" s="11">
        <f t="shared" si="1"/>
        <v>45650924.550000012</v>
      </c>
      <c r="H72" s="11">
        <f t="shared" si="1"/>
        <v>50107532.829999991</v>
      </c>
      <c r="I72" s="11">
        <f t="shared" si="1"/>
        <v>52613641.769999988</v>
      </c>
      <c r="J72" s="11">
        <f t="shared" si="1"/>
        <v>40133179.699999988</v>
      </c>
      <c r="K72" s="11">
        <f t="shared" si="1"/>
        <v>42633822.790000007</v>
      </c>
      <c r="L72" s="11">
        <f t="shared" si="1"/>
        <v>49983770</v>
      </c>
      <c r="M72" s="11">
        <f t="shared" si="1"/>
        <v>56074757.110000022</v>
      </c>
      <c r="N72" s="11">
        <f t="shared" si="1"/>
        <v>61188642.660000004</v>
      </c>
      <c r="O72" s="11">
        <f t="shared" si="1"/>
        <v>43363150.36999999</v>
      </c>
    </row>
    <row r="74" spans="1:15" x14ac:dyDescent="0.2">
      <c r="B74" s="6" t="e">
        <f>+B72-'B&amp;A $'!C72-DSM!B74</f>
        <v>#REF!</v>
      </c>
      <c r="C74" s="6" t="e">
        <f>+C72-'B&amp;A $'!D72-DSM!C74</f>
        <v>#REF!</v>
      </c>
      <c r="D74" s="6">
        <f>+D72-'B&amp;A $'!E72-DSM!D74</f>
        <v>-1.3445969671010971E-8</v>
      </c>
      <c r="E74" s="6">
        <f>+E72-'B&amp;A $'!F72-DSM!E74</f>
        <v>3.3760443329811096E-9</v>
      </c>
      <c r="F74" s="6">
        <f>+F72-'B&amp;A $'!G72-DSM!F74</f>
        <v>7.1013346314430237E-9</v>
      </c>
      <c r="G74" s="6">
        <f>+G72-'B&amp;A $'!H72-DSM!G74</f>
        <v>1.3271346688270569E-8</v>
      </c>
      <c r="H74" s="6">
        <f>+H72-'B&amp;A $'!I72-DSM!H74</f>
        <v>-1.862645149230957E-9</v>
      </c>
      <c r="I74" s="6">
        <f>+I72-'B&amp;A $'!J72-DSM!I74</f>
        <v>-1.8044374883174896E-8</v>
      </c>
      <c r="J74" s="6">
        <f>+J72-'B&amp;A $'!K72-DSM!J74</f>
        <v>-5.9371814131736755E-9</v>
      </c>
      <c r="K74" s="6">
        <f>+K72-'B&amp;A $'!L72-DSM!K74</f>
        <v>-6.28642737865448E-9</v>
      </c>
      <c r="L74" s="6">
        <f>+L72-'B&amp;A $'!M72-DSM!L74</f>
        <v>-7.3341652750968933E-9</v>
      </c>
      <c r="M74" s="6">
        <f>+M72-'B&amp;A $'!N72-DSM!M74</f>
        <v>2.5844201445579529E-8</v>
      </c>
      <c r="N74" s="6">
        <f>+N72-'B&amp;A $'!O72-DSM!P74</f>
        <v>-1.4901161193847656E-8</v>
      </c>
      <c r="O74" s="6">
        <f>+O72-'B&amp;A $'!P72-DSM!Q74</f>
        <v>0</v>
      </c>
    </row>
  </sheetData>
  <pageMargins left="0.7" right="0.7" top="0.75" bottom="0.75" header="0.3" footer="0.3"/>
  <pageSetup scale="46" orientation="portrait" r:id="rId1"/>
  <headerFooter>
    <oddFooter>&amp;L&amp;F
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zoomScaleNormal="100" workbookViewId="0">
      <pane xSplit="1" ySplit="8" topLeftCell="B72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RowHeight="15" x14ac:dyDescent="0.25"/>
  <cols>
    <col min="1" max="1" width="17.42578125" style="7" customWidth="1"/>
    <col min="2" max="3" width="1.140625" style="7" customWidth="1"/>
    <col min="4" max="13" width="15.28515625" style="7" customWidth="1"/>
    <col min="14" max="15" width="13.85546875" style="7" bestFit="1" customWidth="1"/>
    <col min="16" max="16384" width="9.140625" style="7"/>
  </cols>
  <sheetData>
    <row r="1" spans="1:15" x14ac:dyDescent="0.25">
      <c r="A1" s="7" t="s">
        <v>70</v>
      </c>
    </row>
    <row r="2" spans="1:15" x14ac:dyDescent="0.25">
      <c r="A2" s="7" t="s">
        <v>71</v>
      </c>
    </row>
    <row r="3" spans="1:15" x14ac:dyDescent="0.25">
      <c r="A3" s="7" t="str">
        <f>'B&amp;A kWh'!B3</f>
        <v>TEST YEAR ENDED FEBRUARY 28, 2017</v>
      </c>
    </row>
    <row r="4" spans="1:15" x14ac:dyDescent="0.25">
      <c r="A4" s="8"/>
    </row>
    <row r="5" spans="1:15" x14ac:dyDescent="0.25">
      <c r="A5" s="8" t="s">
        <v>159</v>
      </c>
    </row>
    <row r="6" spans="1:15" x14ac:dyDescent="0.25">
      <c r="A6" s="8"/>
    </row>
    <row r="7" spans="1:15" x14ac:dyDescent="0.25">
      <c r="A7" s="9" t="s">
        <v>80</v>
      </c>
      <c r="C7" s="28"/>
      <c r="D7" s="28">
        <v>2016</v>
      </c>
      <c r="E7" s="28"/>
      <c r="F7" s="28"/>
      <c r="G7" s="28"/>
      <c r="H7" s="28"/>
      <c r="I7" s="28"/>
      <c r="J7" s="28"/>
      <c r="K7" s="28"/>
      <c r="L7" s="28"/>
      <c r="M7" s="28"/>
      <c r="N7" s="7">
        <v>2017</v>
      </c>
    </row>
    <row r="8" spans="1:15" x14ac:dyDescent="0.25">
      <c r="A8" s="8" t="s">
        <v>22</v>
      </c>
      <c r="B8" s="32" t="s">
        <v>106</v>
      </c>
      <c r="C8" s="32" t="s">
        <v>107</v>
      </c>
      <c r="D8" s="32" t="s">
        <v>108</v>
      </c>
      <c r="E8" s="32" t="s">
        <v>109</v>
      </c>
      <c r="F8" s="32" t="s">
        <v>110</v>
      </c>
      <c r="G8" s="32" t="s">
        <v>111</v>
      </c>
      <c r="H8" s="32" t="s">
        <v>112</v>
      </c>
      <c r="I8" s="32" t="s">
        <v>113</v>
      </c>
      <c r="J8" s="32" t="s">
        <v>114</v>
      </c>
      <c r="K8" s="32" t="s">
        <v>115</v>
      </c>
      <c r="L8" s="32" t="s">
        <v>116</v>
      </c>
      <c r="M8" s="32" t="s">
        <v>117</v>
      </c>
      <c r="N8" s="32" t="s">
        <v>106</v>
      </c>
      <c r="O8" s="32" t="s">
        <v>107</v>
      </c>
    </row>
    <row r="10" spans="1:15" x14ac:dyDescent="0.25">
      <c r="A10" s="28" t="s">
        <v>21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x14ac:dyDescent="0.25">
      <c r="A11" s="28"/>
    </row>
    <row r="12" spans="1:15" x14ac:dyDescent="0.25">
      <c r="A12" s="28" t="s">
        <v>20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x14ac:dyDescent="0.25">
      <c r="A13" s="28"/>
    </row>
    <row r="14" spans="1:15" x14ac:dyDescent="0.25">
      <c r="A14" s="28" t="s">
        <v>19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x14ac:dyDescent="0.25">
      <c r="A15" s="28"/>
    </row>
    <row r="16" spans="1:15" x14ac:dyDescent="0.25">
      <c r="A16" s="40" t="s">
        <v>175</v>
      </c>
      <c r="D16" s="10"/>
    </row>
    <row r="17" spans="1:15" x14ac:dyDescent="0.25">
      <c r="A17" s="40" t="s">
        <v>177</v>
      </c>
      <c r="D17" s="10">
        <f>('B&amp;A $'!E17+DSM!D19-(FAC!D19+$D$74*'B&amp;A kWh'!E17)*(1+D$86))/(1+D$78+D$82+D$86)</f>
        <v>161940.0334871214</v>
      </c>
      <c r="E17" s="10">
        <f>('B&amp;A $'!F17+DSM!E19-(FAC!E19+$D$74*'B&amp;A kWh'!F17)*(1+E$86))/(1+E$78+E$82+E$86)</f>
        <v>195204.9592359901</v>
      </c>
      <c r="F17" s="10">
        <f>('B&amp;A $'!G17+DSM!F19-(FAC!F19+$D$74*'B&amp;A kWh'!G17)*(1+F$86))/(1+F$78+F$82+F$86)</f>
        <v>213294.47394407471</v>
      </c>
      <c r="G17" s="10">
        <f>('B&amp;A $'!H17+DSM!G19-(FAC!G19+$D$74*'B&amp;A kWh'!H17)*(1+G$86))/(1+G$78+G$82+G$86)</f>
        <v>186166.75148465624</v>
      </c>
      <c r="H17" s="10">
        <f>('B&amp;A $'!I17+DSM!H19-(FAC!H19+$D$74*'B&amp;A kWh'!I17)*(1+H$86))/(1+H$78+H$82+H$86)</f>
        <v>182268.14620326346</v>
      </c>
      <c r="I17" s="10">
        <f>('B&amp;A $'!J17+DSM!I19-(FAC!I19+$D$74*'B&amp;A kWh'!J17)*(1+I$86))/(1+I$78+I$82+I$86)</f>
        <v>182277.19967267959</v>
      </c>
      <c r="J17" s="10">
        <f>('B&amp;A $'!K17+DSM!J19-(FAC!J19+$D$74*'B&amp;A kWh'!K17)*(1+J$86))/(1+J$78+J$82+J$86)</f>
        <v>138464.70029183276</v>
      </c>
      <c r="K17" s="10">
        <f>('B&amp;A $'!L17+DSM!K19-(FAC!K19+$D$74*'B&amp;A kWh'!L17)*(1+K$86))/(1+K$78+K$82+K$86)</f>
        <v>182389.86514572214</v>
      </c>
      <c r="L17" s="10">
        <f>('B&amp;A $'!M17+DSM!L19-(FAC!L19+$D$74*'B&amp;A kWh'!M17)*(1+L$86))/(1+L$78+L$82+L$86)</f>
        <v>213312.40108152045</v>
      </c>
      <c r="M17" s="10">
        <f>('B&amp;A $'!N17+DSM!M19-(FAC!M19+$D$74*'B&amp;A kWh'!N17)*(1+M$86))/(1+M$78+M$82+M$86)</f>
        <v>144283.4158006474</v>
      </c>
      <c r="N17" s="10">
        <f>('B&amp;A $'!O17+DSM!N19-(FAC!N19+$D$74*'B&amp;A kWh'!O17)*(1+N$86))/(1+N$78+N$82+N$86)</f>
        <v>130661.92320921879</v>
      </c>
      <c r="O17" s="10">
        <f>('B&amp;A $'!P17+DSM!O19-(FAC!O19+$D$74*'B&amp;A kWh'!P17)*(1+O$86))/(1+O$78+O$82+O$86)</f>
        <v>157201.48636295047</v>
      </c>
    </row>
    <row r="18" spans="1:15" x14ac:dyDescent="0.25">
      <c r="A18" s="28" t="s">
        <v>18</v>
      </c>
      <c r="B18" s="10" t="e">
        <f>('B&amp;A $'!C18+DSM!B20-(FAC!B20+$D$74*'B&amp;A kWh'!C18)*(1+B$86))/(1+B$78+B$82+B$86)</f>
        <v>#REF!</v>
      </c>
      <c r="C18" s="10" t="e">
        <f>('B&amp;A $'!D18+DSM!C20-(FAC!C20+$D$74*'B&amp;A kWh'!D18)*(1+C$86))/(1+C$78+C$82+C$86)</f>
        <v>#REF!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x14ac:dyDescent="0.25">
      <c r="A19" s="28"/>
    </row>
    <row r="20" spans="1:15" x14ac:dyDescent="0.25">
      <c r="A20" s="28" t="s">
        <v>17</v>
      </c>
      <c r="B20" s="10">
        <f>('B&amp;A $'!C20+DSM!B22-(FAC!B22+$D$74*'B&amp;A kWh'!C20)*(1+B$86))/(1+B$78+B$82+B$86)</f>
        <v>1544596.3879228628</v>
      </c>
      <c r="C20" s="10">
        <f>('B&amp;A $'!D20+DSM!C22-(FAC!C22+$D$74*'B&amp;A kWh'!D20)*(1+C$86))/(1+C$78+C$82+C$86)</f>
        <v>1212201.824457197</v>
      </c>
      <c r="D20" s="10">
        <f>('B&amp;A $'!E20+DSM!D22-(FAC!D22+$D$74*'B&amp;A kWh'!E20)*(1+D$86))/(1+D$78+D$82+D$86)</f>
        <v>1104610.5485131524</v>
      </c>
      <c r="E20" s="10">
        <f>('B&amp;A $'!F20+DSM!E22-(FAC!E22+$D$74*'B&amp;A kWh'!F20)*(1+E$86))/(1+E$78+E$82+E$86)</f>
        <v>1169268.9100636474</v>
      </c>
      <c r="F20" s="10">
        <f>('B&amp;A $'!G20+DSM!F22-(FAC!F22+$D$74*'B&amp;A kWh'!G20)*(1+F$86))/(1+F$78+F$82+F$86)</f>
        <v>1205473.0434364174</v>
      </c>
      <c r="G20" s="10">
        <f>('B&amp;A $'!H20+DSM!G22-(FAC!G22+$D$74*'B&amp;A kWh'!H20)*(1+G$86))/(1+G$78+G$82+G$86)</f>
        <v>1149420.4733194478</v>
      </c>
      <c r="H20" s="10">
        <f>('B&amp;A $'!I20+DSM!H22-(FAC!H22+$D$74*'B&amp;A kWh'!I20)*(1+H$86))/(1+H$78+H$82+H$86)</f>
        <v>1263193.5854561809</v>
      </c>
      <c r="I20" s="10">
        <f>('B&amp;A $'!J20+DSM!I22-(FAC!I22+$D$74*'B&amp;A kWh'!J20)*(1+I$86))/(1+I$78+I$82+I$86)</f>
        <v>1304079.9060491694</v>
      </c>
      <c r="J20" s="10">
        <f>('B&amp;A $'!K20+DSM!J22-(FAC!J22+$D$74*'B&amp;A kWh'!K20)*(1+J$86))/(1+J$78+J$82+J$86)</f>
        <v>1006977.4424250085</v>
      </c>
      <c r="K20" s="10">
        <f>('B&amp;A $'!L20+DSM!K22-(FAC!K22+$D$74*'B&amp;A kWh'!L20)*(1+K$86))/(1+K$78+K$82+K$86)</f>
        <v>1175935.6185007871</v>
      </c>
      <c r="L20" s="10">
        <f>('B&amp;A $'!M20+DSM!L22-(FAC!L22+$D$74*'B&amp;A kWh'!M20)*(1+L$86))/(1+L$78+L$82+L$86)</f>
        <v>1333892.2850034744</v>
      </c>
      <c r="M20" s="10">
        <f>('B&amp;A $'!N20+DSM!M22-(FAC!M22+$D$74*'B&amp;A kWh'!N20)*(1+M$86))/(1+M$78+M$82+M$86)</f>
        <v>1240853.0823401518</v>
      </c>
      <c r="N20" s="10">
        <f>('B&amp;A $'!O20+DSM!P22-(FAC!P22+$D$74*'B&amp;A kWh'!O20)*(1+N$86))/(1+N$78+N$82+N$86)</f>
        <v>1355310.4979799194</v>
      </c>
      <c r="O20" s="10">
        <f>('B&amp;A $'!P20+DSM!Q22-(FAC!Q22+$D$74*'B&amp;A kWh'!P20)*(1+O$86))/(1+O$78+O$82+O$86)</f>
        <v>1095805.2567032645</v>
      </c>
    </row>
    <row r="21" spans="1:15" x14ac:dyDescent="0.25">
      <c r="A21" s="28"/>
    </row>
    <row r="22" spans="1:15" x14ac:dyDescent="0.25">
      <c r="A22" s="28" t="s">
        <v>16</v>
      </c>
      <c r="B22" s="10">
        <f>('B&amp;A $'!C22+DSM!B24-(FAC!B24+$D$74*'B&amp;A kWh'!C22)*(1+B$86))/(1+B$78+B$82+B$86)</f>
        <v>2208.0498391136962</v>
      </c>
      <c r="C22" s="10">
        <f>('B&amp;A $'!D22+DSM!C24-(FAC!C24+$D$74*'B&amp;A kWh'!D22)*(1+C$86))/(1+C$78+C$82+C$86)</f>
        <v>2036.096417267916</v>
      </c>
      <c r="D22" s="10">
        <f>('B&amp;A $'!E22+DSM!D24-(FAC!D24+$D$74*'B&amp;A kWh'!E22)*(1+D$86))/(1+D$78+D$82+D$86)</f>
        <v>2048.8072376480641</v>
      </c>
      <c r="E22" s="10">
        <f>('B&amp;A $'!F22+DSM!E24-(FAC!E24+$D$74*'B&amp;A kWh'!F22)*(1+E$86))/(1+E$78+E$82+E$86)</f>
        <v>2461.3529809664865</v>
      </c>
      <c r="F22" s="10">
        <f>('B&amp;A $'!G22+DSM!F24-(FAC!F24+$D$74*'B&amp;A kWh'!G22)*(1+F$86))/(1+F$78+F$82+F$86)</f>
        <v>2552.5683153302375</v>
      </c>
      <c r="G22" s="10">
        <f>('B&amp;A $'!H22+DSM!G24-(FAC!G24+$D$74*'B&amp;A kWh'!H22)*(1+G$86))/(1+G$78+G$82+G$86)</f>
        <v>2262.8690140097087</v>
      </c>
      <c r="H22" s="10">
        <f>('B&amp;A $'!I22+DSM!H24-(FAC!H24+$D$74*'B&amp;A kWh'!I22)*(1+H$86))/(1+H$78+H$82+H$86)</f>
        <v>2262.4318454266659</v>
      </c>
      <c r="I22" s="10">
        <f>('B&amp;A $'!J22+DSM!I24-(FAC!I24+$D$74*'B&amp;A kWh'!J22)*(1+I$86))/(1+I$78+I$82+I$86)</f>
        <v>2402.1273043300134</v>
      </c>
      <c r="J22" s="10">
        <f>('B&amp;A $'!K22+DSM!J24-(FAC!J24+$D$74*'B&amp;A kWh'!K22)*(1+J$86))/(1+J$78+J$82+J$86)</f>
        <v>2005.2158808457723</v>
      </c>
      <c r="K22" s="10">
        <f>('B&amp;A $'!L22+DSM!K24-(FAC!K24+$D$74*'B&amp;A kWh'!L22)*(1+K$86))/(1+K$78+K$82+K$86)</f>
        <v>2165.9260389587444</v>
      </c>
      <c r="L22" s="10">
        <f>('B&amp;A $'!M22+DSM!L24-(FAC!L24+$D$74*'B&amp;A kWh'!M22)*(1+L$86))/(1+L$78+L$82+L$86)</f>
        <v>2629.9829480528178</v>
      </c>
      <c r="M22" s="10">
        <f>('B&amp;A $'!N22+DSM!M24-(FAC!M24+$D$74*'B&amp;A kWh'!N22)*(1+M$86))/(1+M$78+M$82+M$86)</f>
        <v>2260.3085361238082</v>
      </c>
      <c r="N22" s="10">
        <f>('B&amp;A $'!O22+DSM!P24-(FAC!P24+$D$74*'B&amp;A kWh'!O22)*(1+N$86))/(1+N$78+N$82+N$86)</f>
        <v>2486.0469438977561</v>
      </c>
      <c r="O22" s="10">
        <f>('B&amp;A $'!P22+DSM!Q24-(FAC!Q24+$D$74*'B&amp;A kWh'!P22)*(1+O$86))/(1+O$78+O$82+O$86)</f>
        <v>2067.2215711621493</v>
      </c>
    </row>
    <row r="23" spans="1:15" x14ac:dyDescent="0.25">
      <c r="A23" s="28"/>
    </row>
    <row r="24" spans="1:15" x14ac:dyDescent="0.25">
      <c r="A24" s="28" t="s">
        <v>15</v>
      </c>
      <c r="B24" s="10">
        <f>('B&amp;A $'!C24+DSM!B26-(FAC!B26+$D$74*'B&amp;A kWh'!C24)*(1+B$86))/(1+B$78+B$82+B$86)</f>
        <v>6579.0223128212219</v>
      </c>
      <c r="C24" s="10">
        <f>('B&amp;A $'!D24+DSM!C26-(FAC!C26+$D$74*'B&amp;A kWh'!D24)*(1+C$86))/(1+C$78+C$82+C$86)</f>
        <v>4136.3338409226481</v>
      </c>
      <c r="D24" s="10">
        <f>('B&amp;A $'!E24+DSM!D26-(FAC!D26+$D$74*'B&amp;A kWh'!E24)*(1+D$86))/(1+D$78+D$82+D$86)</f>
        <v>5123.7097904178145</v>
      </c>
      <c r="E24" s="10">
        <f>('B&amp;A $'!F24+DSM!E26-(FAC!E26+$D$74*'B&amp;A kWh'!F24)*(1+E$86))/(1+E$78+E$82+E$86)</f>
        <v>6347.8806579779957</v>
      </c>
      <c r="F24" s="10">
        <f>('B&amp;A $'!G24+DSM!F26-(FAC!F26+$D$74*'B&amp;A kWh'!G24)*(1+F$86))/(1+F$78+F$82+F$86)</f>
        <v>6525.7107800995045</v>
      </c>
      <c r="G24" s="10">
        <f>('B&amp;A $'!H24+DSM!G26-(FAC!G26+$D$74*'B&amp;A kWh'!H24)*(1+G$86))/(1+G$78+G$82+G$86)</f>
        <v>8563.4878352160395</v>
      </c>
      <c r="H24" s="10">
        <f>('B&amp;A $'!I24+DSM!H26-(FAC!H26+$D$74*'B&amp;A kWh'!I24)*(1+H$86))/(1+H$78+H$82+H$86)</f>
        <v>8005.6179972625532</v>
      </c>
      <c r="I24" s="10">
        <f>('B&amp;A $'!J24+DSM!I26-(FAC!I26+$D$74*'B&amp;A kWh'!J24)*(1+I$86))/(1+I$78+I$82+I$86)</f>
        <v>7970.9201776225236</v>
      </c>
      <c r="J24" s="10">
        <f>('B&amp;A $'!K24+DSM!J26-(FAC!J26+$D$74*'B&amp;A kWh'!K24)*(1+J$86))/(1+J$78+J$82+J$86)</f>
        <v>6465.1215964009243</v>
      </c>
      <c r="K24" s="10">
        <f>('B&amp;A $'!L24+DSM!K26-(FAC!K26+$D$74*'B&amp;A kWh'!L24)*(1+K$86))/(1+K$78+K$82+K$86)</f>
        <v>7975.6349508350104</v>
      </c>
      <c r="L24" s="10">
        <f>('B&amp;A $'!M24+DSM!L26-(FAC!L26+$D$74*'B&amp;A kWh'!M24)*(1+L$86))/(1+L$78+L$82+L$86)</f>
        <v>9761.6578960197057</v>
      </c>
      <c r="M24" s="10">
        <f>('B&amp;A $'!N24+DSM!M26-(FAC!M26+$D$74*'B&amp;A kWh'!N24)*(1+M$86))/(1+M$78+M$82+M$86)</f>
        <v>7490.2664906977416</v>
      </c>
      <c r="N24" s="10">
        <f>('B&amp;A $'!O24+DSM!P26-(FAC!P26+$D$74*'B&amp;A kWh'!O24)*(1+N$86))/(1+N$78+N$82+N$86)</f>
        <v>7534.9415521218552</v>
      </c>
      <c r="O24" s="10">
        <f>('B&amp;A $'!P24+DSM!Q26-(FAC!Q26+$D$74*'B&amp;A kWh'!P24)*(1+O$86))/(1+O$78+O$82+O$86)</f>
        <v>6852.0825692204999</v>
      </c>
    </row>
    <row r="25" spans="1:15" x14ac:dyDescent="0.25">
      <c r="A25" s="28"/>
    </row>
    <row r="26" spans="1:15" x14ac:dyDescent="0.25">
      <c r="A26" s="28" t="s">
        <v>14</v>
      </c>
      <c r="B26" s="10">
        <f>('B&amp;A $'!C26+DSM!B28-(FAC!B28+$D$74*'B&amp;A kWh'!C26)*(1+B$86))/(1+B$78+B$82+B$86)</f>
        <v>82806.117627247673</v>
      </c>
      <c r="C26" s="10">
        <f>('B&amp;A $'!D26+DSM!C28-(FAC!C28+$D$74*'B&amp;A kWh'!D26)*(1+C$86))/(1+C$78+C$82+C$86)</f>
        <v>15455.512891516939</v>
      </c>
      <c r="D26" s="10">
        <f>('B&amp;A $'!E26+DSM!D28-(FAC!D28+$D$74*'B&amp;A kWh'!E26)*(1+D$86))/(1+D$78+D$82+D$86)</f>
        <v>40200.738641011805</v>
      </c>
      <c r="E26" s="10">
        <f>('B&amp;A $'!F26+DSM!E28-(FAC!E28+$D$74*'B&amp;A kWh'!F26)*(1+E$86))/(1+E$78+E$82+E$86)</f>
        <v>48665.413807053192</v>
      </c>
      <c r="F26" s="10">
        <f>('B&amp;A $'!G26+DSM!F28-(FAC!F28+$D$74*'B&amp;A kWh'!G26)*(1+F$86))/(1+F$78+F$82+F$86)</f>
        <v>53292.830475012888</v>
      </c>
      <c r="G26" s="10">
        <f>('B&amp;A $'!H26+DSM!G28-(FAC!G28+$D$74*'B&amp;A kWh'!H26)*(1+G$86))/(1+G$78+G$82+G$86)</f>
        <v>43490.466782340918</v>
      </c>
      <c r="H26" s="10">
        <f>('B&amp;A $'!I26+DSM!H28-(FAC!H28+$D$74*'B&amp;A kWh'!I26)*(1+H$86))/(1+H$78+H$82+H$86)</f>
        <v>45236.879487038103</v>
      </c>
      <c r="I26" s="10">
        <f>('B&amp;A $'!J26+DSM!I28-(FAC!I28+$D$74*'B&amp;A kWh'!J26)*(1+I$86))/(1+I$78+I$82+I$86)</f>
        <v>45220.33660510699</v>
      </c>
      <c r="J26" s="10">
        <f>('B&amp;A $'!K26+DSM!J28-(FAC!J28+$D$74*'B&amp;A kWh'!K26)*(1+J$86))/(1+J$78+J$82+J$86)</f>
        <v>36475.19788344777</v>
      </c>
      <c r="K26" s="10">
        <f>('B&amp;A $'!L26+DSM!K28-(FAC!K28+$D$74*'B&amp;A kWh'!L26)*(1+K$86))/(1+K$78+K$82+K$86)</f>
        <v>48597.714569829608</v>
      </c>
      <c r="L26" s="10">
        <f>('B&amp;A $'!M26+DSM!L28-(FAC!L28+$D$74*'B&amp;A kWh'!M26)*(1+L$86))/(1+L$78+L$82+L$86)</f>
        <v>56956.42420144975</v>
      </c>
      <c r="M26" s="10">
        <f>('B&amp;A $'!N26+DSM!M28-(FAC!M28+$D$74*'B&amp;A kWh'!N26)*(1+M$86))/(1+M$78+M$82+M$86)</f>
        <v>39912.271048311879</v>
      </c>
      <c r="N26" s="10">
        <f>('B&amp;A $'!O26+DSM!P28-(FAC!P28+$D$74*'B&amp;A kWh'!O26)*(1+N$86))/(1+N$78+N$82+N$86)</f>
        <v>60511.852241847722</v>
      </c>
      <c r="O26" s="10">
        <f>('B&amp;A $'!P26+DSM!Q28-(FAC!Q28+$D$74*'B&amp;A kWh'!P26)*(1+O$86))/(1+O$78+O$82+O$86)</f>
        <v>34089.420516982427</v>
      </c>
    </row>
    <row r="27" spans="1:15" x14ac:dyDescent="0.25">
      <c r="A27" s="28"/>
    </row>
    <row r="28" spans="1:15" x14ac:dyDescent="0.25">
      <c r="A28" s="28" t="s">
        <v>13</v>
      </c>
      <c r="B28" s="10">
        <f>('B&amp;A $'!C28+DSM!B30-(FAC!B30+$D$74*'B&amp;A kWh'!C28)*(1+B$86))/(1+B$78+B$82+B$86)</f>
        <v>17049.619523775651</v>
      </c>
      <c r="C28" s="10">
        <f>('B&amp;A $'!D28+DSM!C30-(FAC!C30+$D$74*'B&amp;A kWh'!D28)*(1+C$86))/(1+C$78+C$82+C$86)</f>
        <v>15925.136135892961</v>
      </c>
      <c r="D28" s="10">
        <f>('B&amp;A $'!E28+DSM!D30-(FAC!D30+$D$74*'B&amp;A kWh'!E28)*(1+D$86))/(1+D$78+D$82+D$86)</f>
        <v>9294.5725295368084</v>
      </c>
      <c r="E28" s="10">
        <f>('B&amp;A $'!F28+DSM!E30-(FAC!E30+$D$74*'B&amp;A kWh'!F28)*(1+E$86))/(1+E$78+E$82+E$86)</f>
        <v>14184.01881995421</v>
      </c>
      <c r="F28" s="10">
        <f>('B&amp;A $'!G28+DSM!F30-(FAC!F30+$D$74*'B&amp;A kWh'!G28)*(1+F$86))/(1+F$78+F$82+F$86)</f>
        <v>14472.965437520681</v>
      </c>
      <c r="G28" s="10">
        <f>('B&amp;A $'!H28+DSM!G30-(FAC!G30+$D$74*'B&amp;A kWh'!H28)*(1+G$86))/(1+G$78+G$82+G$86)</f>
        <v>9978.3227570757444</v>
      </c>
      <c r="H28" s="10">
        <f>('B&amp;A $'!I28+DSM!H30-(FAC!H30+$D$74*'B&amp;A kWh'!I28)*(1+H$86))/(1+H$78+H$82+H$86)</f>
        <v>7864.8674159689181</v>
      </c>
      <c r="I28" s="10">
        <f>('B&amp;A $'!J28+DSM!I30-(FAC!I30+$D$74*'B&amp;A kWh'!J28)*(1+I$86))/(1+I$78+I$82+I$86)</f>
        <v>8003.5055787356368</v>
      </c>
      <c r="J28" s="10">
        <f>('B&amp;A $'!K28+DSM!J30-(FAC!J30+$D$74*'B&amp;A kWh'!K28)*(1+J$86))/(1+J$78+J$82+J$86)</f>
        <v>9696.7520804632823</v>
      </c>
      <c r="K28" s="10">
        <f>('B&amp;A $'!L28+DSM!K30-(FAC!K30+$D$74*'B&amp;A kWh'!L28)*(1+K$86))/(1+K$78+K$82+K$86)</f>
        <v>12564.549987704582</v>
      </c>
      <c r="L28" s="10">
        <f>('B&amp;A $'!M28+DSM!L30-(FAC!L30+$D$74*'B&amp;A kWh'!M28)*(1+L$86))/(1+L$78+L$82+L$86)</f>
        <v>12626.474941687386</v>
      </c>
      <c r="M28" s="10">
        <f>('B&amp;A $'!N28+DSM!M30-(FAC!M30+$D$74*'B&amp;A kWh'!N28)*(1+M$86))/(1+M$78+M$82+M$86)</f>
        <v>10273.034435963713</v>
      </c>
      <c r="N28" s="10">
        <f>('B&amp;A $'!O28+DSM!P30-(FAC!P30+$D$74*'B&amp;A kWh'!O28)*(1+N$86))/(1+N$78+N$82+N$86)</f>
        <v>11175.027379166331</v>
      </c>
      <c r="O28" s="10">
        <f>('B&amp;A $'!P28+DSM!Q30-(FAC!Q30+$D$74*'B&amp;A kWh'!P28)*(1+O$86))/(1+O$78+O$82+O$86)</f>
        <v>8572.0181999062097</v>
      </c>
    </row>
    <row r="29" spans="1:15" x14ac:dyDescent="0.25">
      <c r="A29" s="28"/>
    </row>
    <row r="30" spans="1:15" x14ac:dyDescent="0.25">
      <c r="A30" s="28" t="s">
        <v>12</v>
      </c>
      <c r="B30" s="10">
        <f>('B&amp;A $'!C30+DSM!B32-(FAC!B32+$D$74*'B&amp;A kWh'!C30)*(1+B$86))/(1+B$78+B$82+B$86)</f>
        <v>4258319.3565222053</v>
      </c>
      <c r="C30" s="10">
        <f>('B&amp;A $'!D30+DSM!C32-(FAC!C32+$D$74*'B&amp;A kWh'!D30)*(1+C$86))/(1+C$78+C$82+C$86)</f>
        <v>3303092.6518531768</v>
      </c>
      <c r="D30" s="10">
        <f>('B&amp;A $'!E30+DSM!D32-(FAC!D32+$D$74*'B&amp;A kWh'!E30)*(1+D$86))/(1+D$78+D$82+D$86)</f>
        <v>2979455.9547076602</v>
      </c>
      <c r="E30" s="10">
        <f>('B&amp;A $'!F30+DSM!E32-(FAC!E32+$D$74*'B&amp;A kWh'!F30)*(1+E$86))/(1+E$78+E$82+E$86)</f>
        <v>3100604.7380498145</v>
      </c>
      <c r="F30" s="10">
        <f>('B&amp;A $'!G30+DSM!F32-(FAC!F32+$D$74*'B&amp;A kWh'!G30)*(1+F$86))/(1+F$78+F$82+F$86)</f>
        <v>3245637.7046969431</v>
      </c>
      <c r="G30" s="10">
        <f>('B&amp;A $'!H30+DSM!G32-(FAC!G32+$D$74*'B&amp;A kWh'!H30)*(1+G$86))/(1+G$78+G$82+G$86)</f>
        <v>3298136.0998788481</v>
      </c>
      <c r="H30" s="10">
        <f>('B&amp;A $'!I30+DSM!H32-(FAC!H32+$D$74*'B&amp;A kWh'!I30)*(1+H$86))/(1+H$78+H$82+H$86)</f>
        <v>3625376.3104166291</v>
      </c>
      <c r="I30" s="10">
        <f>('B&amp;A $'!J30+DSM!I32-(FAC!I32+$D$74*'B&amp;A kWh'!J30)*(1+I$86))/(1+I$78+I$82+I$86)</f>
        <v>3734480.3278963887</v>
      </c>
      <c r="J30" s="10">
        <f>('B&amp;A $'!K30+DSM!J32-(FAC!J32+$D$74*'B&amp;A kWh'!K30)*(1+J$86))/(1+J$78+J$82+J$86)</f>
        <v>2874497.4987477353</v>
      </c>
      <c r="K30" s="10">
        <f>('B&amp;A $'!L30+DSM!K32-(FAC!K32+$D$74*'B&amp;A kWh'!L30)*(1+K$86))/(1+K$78+K$82+K$86)</f>
        <v>3221558.2005872517</v>
      </c>
      <c r="L30" s="10">
        <f>('B&amp;A $'!M30+DSM!L32-(FAC!L32+$D$74*'B&amp;A kWh'!M30)*(1+L$86))/(1+L$78+L$82+L$86)</f>
        <v>3515505.2978500142</v>
      </c>
      <c r="M30" s="10">
        <f>('B&amp;A $'!N30+DSM!M32-(FAC!M32+$D$74*'B&amp;A kWh'!N30)*(1+M$86))/(1+M$78+M$82+M$86)</f>
        <v>3270096.7847575066</v>
      </c>
      <c r="N30" s="10">
        <f>('B&amp;A $'!O30+DSM!P32-(FAC!P32+$D$74*'B&amp;A kWh'!O30)*(1+N$86))/(1+N$78+N$82+N$86)</f>
        <v>3665042.9221197194</v>
      </c>
      <c r="O30" s="10">
        <f>('B&amp;A $'!P30+DSM!Q32-(FAC!Q32+$D$74*'B&amp;A kWh'!P30)*(1+O$86))/(1+O$78+O$82+O$86)</f>
        <v>2822683.7185684037</v>
      </c>
    </row>
    <row r="31" spans="1:15" x14ac:dyDescent="0.25">
      <c r="A31" s="28"/>
    </row>
    <row r="32" spans="1:15" x14ac:dyDescent="0.25">
      <c r="A32" s="28" t="s">
        <v>11</v>
      </c>
      <c r="B32" s="10">
        <f>('B&amp;A $'!C32+DSM!B34-(FAC!B34+$D$74*'B&amp;A kWh'!C32)*(1+B$86))/(1+B$78+B$82+B$86)</f>
        <v>10286.394529447092</v>
      </c>
      <c r="C32" s="10">
        <f>('B&amp;A $'!D32+DSM!C34-(FAC!C34+$D$74*'B&amp;A kWh'!D32)*(1+C$86))/(1+C$78+C$82+C$86)</f>
        <v>10755.212145802605</v>
      </c>
      <c r="D32" s="10">
        <f>('B&amp;A $'!E32+DSM!D34-(FAC!D34+$D$74*'B&amp;A kWh'!E32)*(1+D$86))/(1+D$78+D$82+D$86)</f>
        <v>6011.7269265889081</v>
      </c>
      <c r="E32" s="10">
        <f>('B&amp;A $'!F32+DSM!E34-(FAC!E34+$D$74*'B&amp;A kWh'!F32)*(1+E$86))/(1+E$78+E$82+E$86)</f>
        <v>3564.002044208441</v>
      </c>
      <c r="F32" s="10">
        <f>('B&amp;A $'!G32+DSM!F34-(FAC!F34+$D$74*'B&amp;A kWh'!G32)*(1+F$86))/(1+F$78+F$82+F$86)</f>
        <v>3223.4740644476374</v>
      </c>
      <c r="G32" s="10">
        <f>('B&amp;A $'!H32+DSM!G34-(FAC!G34+$D$74*'B&amp;A kWh'!H32)*(1+G$86))/(1+G$78+G$82+G$86)</f>
        <v>3886.8970004716912</v>
      </c>
      <c r="H32" s="10">
        <f>('B&amp;A $'!I32+DSM!H34-(FAC!H34+$D$74*'B&amp;A kWh'!I32)*(1+H$86))/(1+H$78+H$82+H$86)</f>
        <v>6350.5716797822579</v>
      </c>
      <c r="I32" s="10">
        <f>('B&amp;A $'!J32+DSM!I34-(FAC!I34+$D$74*'B&amp;A kWh'!J32)*(1+I$86))/(1+I$78+I$82+I$86)</f>
        <v>6612.5348130521124</v>
      </c>
      <c r="J32" s="10">
        <f>('B&amp;A $'!K32+DSM!J34-(FAC!J34+$D$74*'B&amp;A kWh'!K32)*(1+J$86))/(1+J$78+J$82+J$86)</f>
        <v>2964.4121105200798</v>
      </c>
      <c r="K32" s="10">
        <f>('B&amp;A $'!L32+DSM!K34-(FAC!K34+$D$74*'B&amp;A kWh'!L32)*(1+K$86))/(1+K$78+K$82+K$86)</f>
        <v>3545.2684492595195</v>
      </c>
      <c r="L32" s="10">
        <f>('B&amp;A $'!M32+DSM!L34-(FAC!L34+$D$74*'B&amp;A kWh'!M32)*(1+L$86))/(1+L$78+L$82+L$86)</f>
        <v>3867.7394628298903</v>
      </c>
      <c r="M32" s="10">
        <f>('B&amp;A $'!N32+DSM!M34-(FAC!M34+$D$74*'B&amp;A kWh'!N32)*(1+M$86))/(1+M$78+M$82+M$86)</f>
        <v>8078.555858597515</v>
      </c>
      <c r="N32" s="10">
        <f>('B&amp;A $'!O32+DSM!P34-(FAC!P34+$D$74*'B&amp;A kWh'!O32)*(1+N$86))/(1+N$78+N$82+N$86)</f>
        <v>9237.520786065641</v>
      </c>
      <c r="O32" s="10">
        <f>('B&amp;A $'!P32+DSM!Q34-(FAC!Q34+$D$74*'B&amp;A kWh'!P32)*(1+O$86))/(1+O$78+O$82+O$86)</f>
        <v>5270.8611842690671</v>
      </c>
    </row>
    <row r="33" spans="1:15" x14ac:dyDescent="0.25">
      <c r="A33" s="28"/>
    </row>
    <row r="34" spans="1:15" x14ac:dyDescent="0.25">
      <c r="A34" s="28" t="s">
        <v>10</v>
      </c>
      <c r="B34" s="10">
        <f>('B&amp;A $'!C34+DSM!B36-(FAC!B36+$D$74*'B&amp;A kWh'!C34)*(1+B$86))/(1+B$78+B$82+B$86)</f>
        <v>29311.372447594142</v>
      </c>
      <c r="C34" s="10">
        <f>('B&amp;A $'!D34+DSM!C36-(FAC!C36+$D$74*'B&amp;A kWh'!D34)*(1+C$86))/(1+C$78+C$82+C$86)</f>
        <v>23304.49583869343</v>
      </c>
      <c r="D34" s="10">
        <f>('B&amp;A $'!E34+DSM!D36-(FAC!D36+$D$74*'B&amp;A kWh'!E34)*(1+D$86))/(1+D$78+D$82+D$86)</f>
        <v>17390.54671931449</v>
      </c>
      <c r="E34" s="10">
        <f>('B&amp;A $'!F34+DSM!E36-(FAC!E36+$D$74*'B&amp;A kWh'!F34)*(1+E$86))/(1+E$78+E$82+E$86)</f>
        <v>20559.79053301824</v>
      </c>
      <c r="F34" s="10">
        <f>('B&amp;A $'!G34+DSM!F36-(FAC!F36+$D$74*'B&amp;A kWh'!G34)*(1+F$86))/(1+F$78+F$82+F$86)</f>
        <v>20917.712200638238</v>
      </c>
      <c r="G34" s="10">
        <f>('B&amp;A $'!H34+DSM!G36-(FAC!G36+$D$74*'B&amp;A kWh'!H34)*(1+G$86))/(1+G$78+G$82+G$86)</f>
        <v>21997.981516930635</v>
      </c>
      <c r="H34" s="10">
        <f>('B&amp;A $'!I34+DSM!H36-(FAC!H36+$D$74*'B&amp;A kWh'!I34)*(1+H$86))/(1+H$78+H$82+H$86)</f>
        <v>25913.632538993348</v>
      </c>
      <c r="I34" s="10">
        <f>('B&amp;A $'!J34+DSM!I36-(FAC!I36+$D$74*'B&amp;A kWh'!J34)*(1+I$86))/(1+I$78+I$82+I$86)</f>
        <v>26115.708119219165</v>
      </c>
      <c r="J34" s="10">
        <f>('B&amp;A $'!K34+DSM!J36-(FAC!J36+$D$74*'B&amp;A kWh'!K34)*(1+J$86))/(1+J$78+J$82+J$86)</f>
        <v>20351.438745100128</v>
      </c>
      <c r="K34" s="10">
        <f>('B&amp;A $'!L34+DSM!K36-(FAC!K36+$D$74*'B&amp;A kWh'!L34)*(1+K$86))/(1+K$78+K$82+K$86)</f>
        <v>24258.567343689305</v>
      </c>
      <c r="L34" s="10">
        <f>('B&amp;A $'!M34+DSM!L36-(FAC!L36+$D$74*'B&amp;A kWh'!M34)*(1+L$86))/(1+L$78+L$82+L$86)</f>
        <v>27896.790056614678</v>
      </c>
      <c r="M34" s="10">
        <f>('B&amp;A $'!N34+DSM!M36-(FAC!M36+$D$74*'B&amp;A kWh'!N34)*(1+M$86))/(1+M$78+M$82+M$86)</f>
        <v>20928.783730725776</v>
      </c>
      <c r="N34" s="10">
        <f>('B&amp;A $'!O34+DSM!P36-(FAC!P36+$D$74*'B&amp;A kWh'!O34)*(1+N$86))/(1+N$78+N$82+N$86)</f>
        <v>26964.544644499776</v>
      </c>
      <c r="O34" s="10">
        <f>('B&amp;A $'!P34+DSM!Q36-(FAC!Q36+$D$74*'B&amp;A kWh'!P34)*(1+O$86))/(1+O$78+O$82+O$86)</f>
        <v>19210.243337212309</v>
      </c>
    </row>
    <row r="35" spans="1:15" x14ac:dyDescent="0.25">
      <c r="A35" s="28"/>
    </row>
    <row r="36" spans="1:15" x14ac:dyDescent="0.25">
      <c r="A36" s="28" t="s">
        <v>9</v>
      </c>
      <c r="B36" s="10">
        <f>('B&amp;A $'!C36+DSM!B38-(FAC!B38+$D$74*'B&amp;A kWh'!C36)*(1+B$86))/(1+B$78+B$82+B$86)</f>
        <v>76974.97186570894</v>
      </c>
      <c r="C36" s="10">
        <f>('B&amp;A $'!D36+DSM!C38-(FAC!C38+$D$74*'B&amp;A kWh'!D36)*(1+C$86))/(1+C$78+C$82+C$86)</f>
        <v>71147.658546675651</v>
      </c>
      <c r="D36" s="10">
        <f>('B&amp;A $'!E36+DSM!D38-(FAC!D38+$D$74*'B&amp;A kWh'!E36)*(1+D$86))/(1+D$78+D$82+D$86)</f>
        <v>59487.027540193965</v>
      </c>
      <c r="E36" s="10">
        <f>('B&amp;A $'!F36+DSM!E38-(FAC!E38+$D$74*'B&amp;A kWh'!F36)*(1+E$86))/(1+E$78+E$82+E$86)</f>
        <v>133054.00524912702</v>
      </c>
      <c r="F36" s="10">
        <f>('B&amp;A $'!G36+DSM!F38-(FAC!F38+$D$74*'B&amp;A kWh'!G36)*(1+F$86))/(1+F$78+F$82+F$86)</f>
        <v>100216.66992381788</v>
      </c>
      <c r="G36" s="10">
        <f>('B&amp;A $'!H36+DSM!G38-(FAC!G38+$D$74*'B&amp;A kWh'!H36)*(1+G$86))/(1+G$78+G$82+G$86)</f>
        <v>54308.472342573979</v>
      </c>
      <c r="H36" s="10">
        <f>('B&amp;A $'!I36+DSM!H38-(FAC!H38+$D$74*'B&amp;A kWh'!I36)*(1+H$86))/(1+H$78+H$82+H$86)</f>
        <v>106450.02090922892</v>
      </c>
      <c r="I36" s="10">
        <f>('B&amp;A $'!J36+DSM!I38-(FAC!I38+$D$74*'B&amp;A kWh'!J36)*(1+I$86))/(1+I$78+I$82+I$86)</f>
        <v>97999.242647778141</v>
      </c>
      <c r="J36" s="10">
        <f>('B&amp;A $'!K36+DSM!J38-(FAC!J38+$D$74*'B&amp;A kWh'!K36)*(1+J$86))/(1+J$78+J$82+J$86)</f>
        <v>43630.126802118779</v>
      </c>
      <c r="K36" s="10">
        <f>('B&amp;A $'!L36+DSM!K38-(FAC!K38+$D$74*'B&amp;A kWh'!L36)*(1+K$86))/(1+K$78+K$82+K$86)</f>
        <v>55641.329991361345</v>
      </c>
      <c r="L36" s="10">
        <f>('B&amp;A $'!M36+DSM!L38-(FAC!L38+$D$74*'B&amp;A kWh'!M36)*(1+L$86))/(1+L$78+L$82+L$86)</f>
        <v>66901.193407844592</v>
      </c>
      <c r="M36" s="10">
        <f>('B&amp;A $'!N36+DSM!M38-(FAC!M38+$D$74*'B&amp;A kWh'!N36)*(1+M$86))/(1+M$78+M$82+M$86)</f>
        <v>60122.00398666277</v>
      </c>
      <c r="N36" s="10">
        <f>('B&amp;A $'!O36+DSM!P38-(FAC!P38+$D$74*'B&amp;A kWh'!O36)*(1+N$86))/(1+N$78+N$82+N$86)</f>
        <v>71595.912486252535</v>
      </c>
      <c r="O36" s="10">
        <f>('B&amp;A $'!P36+DSM!Q38-(FAC!Q38+$D$74*'B&amp;A kWh'!P36)*(1+O$86))/(1+O$78+O$82+O$86)</f>
        <v>50336.440667922412</v>
      </c>
    </row>
    <row r="37" spans="1:15" x14ac:dyDescent="0.25">
      <c r="A37" s="28"/>
    </row>
    <row r="38" spans="1:15" x14ac:dyDescent="0.25">
      <c r="A38" s="28" t="s">
        <v>8</v>
      </c>
      <c r="B38" s="10">
        <f>('B&amp;A $'!C38+DSM!B40-(FAC!B40+$D$74*'B&amp;A kWh'!C38)*(1+B$86))/(1+B$78+B$82+B$86)</f>
        <v>15968.308135635305</v>
      </c>
      <c r="C38" s="10">
        <f>('B&amp;A $'!D38+DSM!C40-(FAC!C40+$D$74*'B&amp;A kWh'!D38)*(1+C$86))/(1+C$78+C$82+C$86)</f>
        <v>758.13880230477241</v>
      </c>
      <c r="D38" s="10">
        <f>('B&amp;A $'!E38+DSM!D40-(FAC!D40+$D$74*'B&amp;A kWh'!E38)*(1+D$86))/(1+D$78+D$82+D$86)</f>
        <v>6234.150695303375</v>
      </c>
      <c r="E38" s="10">
        <f>('B&amp;A $'!F38+DSM!E40-(FAC!E40+$D$74*'B&amp;A kWh'!F38)*(1+E$86))/(1+E$78+E$82+E$86)</f>
        <v>17610.504784615656</v>
      </c>
      <c r="F38" s="10">
        <f>('B&amp;A $'!G38+DSM!F40-(FAC!F40+$D$74*'B&amp;A kWh'!G38)*(1+F$86))/(1+F$78+F$82+F$86)</f>
        <v>8525.9265297487691</v>
      </c>
      <c r="G38" s="10">
        <f>('B&amp;A $'!H38+DSM!G40-(FAC!G40+$D$74*'B&amp;A kWh'!H38)*(1+G$86))/(1+G$78+G$82+G$86)</f>
        <v>9469.6904706570676</v>
      </c>
      <c r="H38" s="10">
        <f>('B&amp;A $'!I38+DSM!H40-(FAC!H40+$D$74*'B&amp;A kWh'!I38)*(1+H$86))/(1+H$78+H$82+H$86)</f>
        <v>7284.0801776167191</v>
      </c>
      <c r="I38" s="10">
        <f>('B&amp;A $'!J38+DSM!I40-(FAC!I40+$D$74*'B&amp;A kWh'!J38)*(1+I$86))/(1+I$78+I$82+I$86)</f>
        <v>5560.1171630366252</v>
      </c>
      <c r="J38" s="10">
        <f>('B&amp;A $'!K38+DSM!J40-(FAC!J40+$D$74*'B&amp;A kWh'!K38)*(1+J$86))/(1+J$78+J$82+J$86)</f>
        <v>6256.5074869471455</v>
      </c>
      <c r="K38" s="10">
        <f>('B&amp;A $'!L38+DSM!K40-(FAC!K40+$D$74*'B&amp;A kWh'!L38)*(1+K$86))/(1+K$78+K$82+K$86)</f>
        <v>5886.0492038525808</v>
      </c>
      <c r="L38" s="10">
        <f>('B&amp;A $'!M38+DSM!L40-(FAC!L40+$D$74*'B&amp;A kWh'!M38)*(1+L$86))/(1+L$78+L$82+L$86)</f>
        <v>14000.169078697863</v>
      </c>
      <c r="M38" s="10">
        <f>('B&amp;A $'!N38+DSM!M40-(FAC!M40+$D$74*'B&amp;A kWh'!N38)*(1+M$86))/(1+M$78+M$82+M$86)</f>
        <v>11702.67282360782</v>
      </c>
      <c r="N38" s="10">
        <f>('B&amp;A $'!O38+DSM!P40-(FAC!P40+$D$74*'B&amp;A kWh'!O38)*(1+N$86))/(1+N$78+N$82+N$86)</f>
        <v>14384.476489862267</v>
      </c>
      <c r="O38" s="10">
        <f>('B&amp;A $'!P38+DSM!Q40-(FAC!Q40+$D$74*'B&amp;A kWh'!P38)*(1+O$86))/(1+O$78+O$82+O$86)</f>
        <v>13163.217687574861</v>
      </c>
    </row>
    <row r="39" spans="1:15" x14ac:dyDescent="0.25">
      <c r="A39" s="28"/>
    </row>
    <row r="40" spans="1:15" x14ac:dyDescent="0.25">
      <c r="A40" s="28" t="s">
        <v>7</v>
      </c>
      <c r="B40" s="10">
        <f>('B&amp;A $'!C40+DSM!B42-(FAC!B42+$D$74*'B&amp;A kWh'!C40)*(1+B$86))/(1+B$78+B$82+B$86)</f>
        <v>3112868.9844826008</v>
      </c>
      <c r="C40" s="10">
        <f>('B&amp;A $'!D40+DSM!C42-(FAC!C42+$D$74*'B&amp;A kWh'!D40)*(1+C$86))/(1+C$78+C$82+C$86)</f>
        <v>2166132.4955767649</v>
      </c>
      <c r="D40" s="10">
        <f>('B&amp;A $'!E40+DSM!D42-(FAC!D42+$D$74*'B&amp;A kWh'!E40)*(1+D$86))/(1+D$78+D$82+D$86)</f>
        <v>2208394.7195931193</v>
      </c>
      <c r="E40" s="10">
        <f>('B&amp;A $'!F40+DSM!E42-(FAC!E42+$D$74*'B&amp;A kWh'!F40)*(1+E$86))/(1+E$78+E$82+E$86)</f>
        <v>2593349.1930958526</v>
      </c>
      <c r="F40" s="10">
        <f>('B&amp;A $'!G40+DSM!F42-(FAC!F42+$D$74*'B&amp;A kWh'!G40)*(1+F$86))/(1+F$78+F$82+F$86)</f>
        <v>2721672.6283016992</v>
      </c>
      <c r="G40" s="10">
        <f>('B&amp;A $'!H40+DSM!G42-(FAC!G42+$D$74*'B&amp;A kWh'!H40)*(1+G$86))/(1+G$78+G$82+G$86)</f>
        <v>2639694.6478834706</v>
      </c>
      <c r="H40" s="10">
        <f>('B&amp;A $'!I40+DSM!H42-(FAC!H42+$D$74*'B&amp;A kWh'!I40)*(1+H$86))/(1+H$78+H$82+H$86)</f>
        <v>2703247.2509405352</v>
      </c>
      <c r="I40" s="10">
        <f>('B&amp;A $'!J40+DSM!I42-(FAC!I42+$D$74*'B&amp;A kWh'!J40)*(1+I$86))/(1+I$78+I$82+I$86)</f>
        <v>2824109.2792239781</v>
      </c>
      <c r="J40" s="10">
        <f>('B&amp;A $'!K40+DSM!J42-(FAC!J42+$D$74*'B&amp;A kWh'!K40)*(1+J$86))/(1+J$78+J$82+J$86)</f>
        <v>2107268.9255014909</v>
      </c>
      <c r="K40" s="10">
        <f>('B&amp;A $'!L40+DSM!K42-(FAC!K42+$D$74*'B&amp;A kWh'!L40)*(1+K$86))/(1+K$78+K$82+K$86)</f>
        <v>2596598.686081918</v>
      </c>
      <c r="L40" s="10">
        <f>('B&amp;A $'!M40+DSM!L42-(FAC!L42+$D$74*'B&amp;A kWh'!M40)*(1+L$86))/(1+L$78+L$82+L$86)</f>
        <v>2922120.6962898062</v>
      </c>
      <c r="M40" s="10">
        <f>('B&amp;A $'!N40+DSM!M42-(FAC!M42+$D$74*'B&amp;A kWh'!N40)*(1+M$86))/(1+M$78+M$82+M$86)</f>
        <v>2371861.2894790913</v>
      </c>
      <c r="N40" s="10">
        <f>('B&amp;A $'!O40+DSM!P42-(FAC!P42+$D$74*'B&amp;A kWh'!O40)*(1+N$86))/(1+N$78+N$82+N$86)</f>
        <v>2585494.839309237</v>
      </c>
      <c r="O40" s="10">
        <f>('B&amp;A $'!P40+DSM!Q42-(FAC!Q42+$D$74*'B&amp;A kWh'!P40)*(1+O$86))/(1+O$78+O$82+O$86)</f>
        <v>2007782.4594859406</v>
      </c>
    </row>
    <row r="41" spans="1:15" x14ac:dyDescent="0.25">
      <c r="A41" s="28"/>
    </row>
    <row r="42" spans="1:15" x14ac:dyDescent="0.25">
      <c r="A42" s="28" t="s">
        <v>6</v>
      </c>
      <c r="B42" s="10">
        <f>('B&amp;A $'!C42+DSM!B44-(FAC!B44+$D$74*'B&amp;A kWh'!C42)*(1+B$86))/(1+B$78+B$82+B$86)</f>
        <v>17365.601852904343</v>
      </c>
      <c r="C42" s="10">
        <f>('B&amp;A $'!D42+DSM!C44-(FAC!C44+$D$74*'B&amp;A kWh'!D42)*(1+C$86))/(1+C$78+C$82+C$86)</f>
        <v>7072.0575083276608</v>
      </c>
      <c r="D42" s="10">
        <f>('B&amp;A $'!E42+DSM!D44-(FAC!D44+$D$74*'B&amp;A kWh'!E42)*(1+D$86))/(1+D$78+D$82+D$86)</f>
        <v>5489.6770668872359</v>
      </c>
      <c r="E42" s="10">
        <f>('B&amp;A $'!F42+DSM!E44-(FAC!E44+$D$74*'B&amp;A kWh'!F42)*(1+E$86))/(1+E$78+E$82+E$86)</f>
        <v>7412.3761558641045</v>
      </c>
      <c r="F42" s="10">
        <f>('B&amp;A $'!G42+DSM!F44-(FAC!F44+$D$74*'B&amp;A kWh'!G42)*(1+F$86))/(1+F$78+F$82+F$86)</f>
        <v>13774.753451380542</v>
      </c>
      <c r="G42" s="10">
        <f>('B&amp;A $'!H42+DSM!G44-(FAC!G44+$D$74*'B&amp;A kWh'!H42)*(1+G$86))/(1+G$78+G$82+G$86)</f>
        <v>5954.7708210848341</v>
      </c>
      <c r="H42" s="10">
        <f>('B&amp;A $'!I42+DSM!H44-(FAC!H44+$D$74*'B&amp;A kWh'!I42)*(1+H$86))/(1+H$78+H$82+H$86)</f>
        <v>11753.047761467071</v>
      </c>
      <c r="I42" s="10">
        <f>('B&amp;A $'!J42+DSM!I44-(FAC!I44+$D$74*'B&amp;A kWh'!J42)*(1+I$86))/(1+I$78+I$82+I$86)</f>
        <v>13800.267599082163</v>
      </c>
      <c r="J42" s="10">
        <f>('B&amp;A $'!K42+DSM!J44-(FAC!J44+$D$74*'B&amp;A kWh'!K42)*(1+J$86))/(1+J$78+J$82+J$86)</f>
        <v>13047.295413455693</v>
      </c>
      <c r="K42" s="10">
        <f>('B&amp;A $'!L42+DSM!K44-(FAC!K44+$D$74*'B&amp;A kWh'!L42)*(1+K$86))/(1+K$78+K$82+K$86)</f>
        <v>14585.634877824803</v>
      </c>
      <c r="L42" s="10">
        <f>('B&amp;A $'!M42+DSM!L44-(FAC!L44+$D$74*'B&amp;A kWh'!M42)*(1+L$86))/(1+L$78+L$82+L$86)</f>
        <v>16232.018516888973</v>
      </c>
      <c r="M42" s="10">
        <f>('B&amp;A $'!N42+DSM!M44-(FAC!M44+$D$74*'B&amp;A kWh'!N42)*(1+M$86))/(1+M$78+M$82+M$86)</f>
        <v>14915.725952576204</v>
      </c>
      <c r="N42" s="10">
        <f>('B&amp;A $'!O42+DSM!P44-(FAC!P44+$D$74*'B&amp;A kWh'!O42)*(1+N$86))/(1+N$78+N$82+N$86)</f>
        <v>21224.738059642375</v>
      </c>
      <c r="O42" s="10">
        <f>('B&amp;A $'!P42+DSM!Q44-(FAC!Q44+$D$74*'B&amp;A kWh'!P42)*(1+O$86))/(1+O$78+O$82+O$86)</f>
        <v>3854.861194943745</v>
      </c>
    </row>
    <row r="43" spans="1:15" x14ac:dyDescent="0.25">
      <c r="A43" s="28"/>
    </row>
    <row r="44" spans="1:15" x14ac:dyDescent="0.25">
      <c r="A44" s="29" t="s">
        <v>118</v>
      </c>
      <c r="B44" s="10">
        <f>('B&amp;A $'!C44+DSM!B46-(FAC!B46+$D$74*'B&amp;A kWh'!C44)*(1+B$86))/(1+B$78+B$82+B$86)</f>
        <v>0</v>
      </c>
      <c r="C44" s="10">
        <f>('B&amp;A $'!D44+DSM!C46-(FAC!C46+$D$74*'B&amp;A kWh'!D44)*(1+C$86))/(1+C$78+C$82+C$86)</f>
        <v>0</v>
      </c>
      <c r="D44" s="10">
        <f>('B&amp;A $'!E44+DSM!D46-(FAC!D46+$D$74*'B&amp;A kWh'!E44)*(1+D$86))/(1+D$78+D$82+D$86)</f>
        <v>0</v>
      </c>
      <c r="E44" s="10">
        <f>('B&amp;A $'!F44+DSM!E46-(FAC!E46+$D$74*'B&amp;A kWh'!F44)*(1+E$86))/(1+E$78+E$82+E$86)</f>
        <v>0</v>
      </c>
      <c r="F44" s="10">
        <f>('B&amp;A $'!G44+DSM!F46-(FAC!F46+$D$74*'B&amp;A kWh'!G44)*(1+F$86))/(1+F$78+F$82+F$86)</f>
        <v>0</v>
      </c>
      <c r="G44" s="10">
        <f>('B&amp;A $'!H44+DSM!G46-(FAC!G46+$D$74*'B&amp;A kWh'!H44)*(1+G$86))/(1+G$78+G$82+G$86)</f>
        <v>0</v>
      </c>
      <c r="H44" s="10">
        <f>('B&amp;A $'!I44+DSM!H46-(FAC!H46+$D$74*'B&amp;A kWh'!I44)*(1+H$86))/(1+H$78+H$82+H$86)</f>
        <v>0</v>
      </c>
      <c r="I44" s="10">
        <f>('B&amp;A $'!J44+DSM!I46-(FAC!I46+$D$74*'B&amp;A kWh'!J44)*(1+I$86))/(1+I$78+I$82+I$86)</f>
        <v>17230.123530028624</v>
      </c>
      <c r="J44" s="10">
        <f>('B&amp;A $'!K44+DSM!J46-(FAC!J46+$D$74*'B&amp;A kWh'!K44)*(1+J$86))/(1+J$78+J$82+J$86)</f>
        <v>9680.6938753798713</v>
      </c>
      <c r="K44" s="10">
        <f>('B&amp;A $'!L44+DSM!K46-(FAC!K46+$D$74*'B&amp;A kWh'!L44)*(1+K$86))/(1+K$78+K$82+K$86)</f>
        <v>15814.439298311852</v>
      </c>
      <c r="L44" s="10">
        <f>('B&amp;A $'!M44+DSM!L46-(FAC!L46+$D$74*'B&amp;A kWh'!M44)*(1+L$86))/(1+L$78+L$82+L$86)</f>
        <v>19029.448784668431</v>
      </c>
      <c r="M44" s="10">
        <f>('B&amp;A $'!N44+DSM!M46-(FAC!M46+$D$74*'B&amp;A kWh'!N44)*(1+M$86))/(1+M$78+M$82+M$86)</f>
        <v>13365.39149953275</v>
      </c>
      <c r="N44" s="10">
        <f>('B&amp;A $'!O44+DSM!P46-(FAC!P46+$D$74*'B&amp;A kWh'!O44)*(1+N$86))/(1+N$78+N$82+N$86)</f>
        <v>12995.283667572428</v>
      </c>
      <c r="O44" s="10">
        <f>('B&amp;A $'!P44+DSM!Q46-(FAC!Q46+$D$74*'B&amp;A kWh'!P44)*(1+O$86))/(1+O$78+O$82+O$86)</f>
        <v>13541.695629373535</v>
      </c>
    </row>
    <row r="45" spans="1:15" x14ac:dyDescent="0.25">
      <c r="A45" s="28"/>
    </row>
    <row r="46" spans="1:15" x14ac:dyDescent="0.25">
      <c r="A46" s="28" t="s">
        <v>5</v>
      </c>
      <c r="B46" s="10">
        <f>('B&amp;A $'!C46+DSM!B48-(FAC!B48+$D$74*'B&amp;A kWh'!C46)*(1+B$86))/(1+B$78+B$82+B$86)</f>
        <v>528067.954428392</v>
      </c>
      <c r="C46" s="10">
        <f>('B&amp;A $'!D46+DSM!C48-(FAC!C48+$D$74*'B&amp;A kWh'!D46)*(1+C$86))/(1+C$78+C$82+C$86)</f>
        <v>385907.20162393345</v>
      </c>
      <c r="D46" s="10">
        <f>('B&amp;A $'!E46+DSM!D48-(FAC!D48+$D$74*'B&amp;A kWh'!E46)*(1+D$86))/(1+D$78+D$82+D$86)</f>
        <v>323857.95618635189</v>
      </c>
      <c r="E46" s="10">
        <f>('B&amp;A $'!F46+DSM!E48-(FAC!E48+$D$74*'B&amp;A kWh'!F46)*(1+E$86))/(1+E$78+E$82+E$86)</f>
        <v>429554.4423378061</v>
      </c>
      <c r="F46" s="10">
        <f>('B&amp;A $'!G46+DSM!F48-(FAC!F48+$D$74*'B&amp;A kWh'!G46)*(1+F$86))/(1+F$78+F$82+F$86)</f>
        <v>427533.5960867817</v>
      </c>
      <c r="G46" s="10">
        <f>('B&amp;A $'!H46+DSM!G48-(FAC!G48+$D$74*'B&amp;A kWh'!H46)*(1+G$86))/(1+G$78+G$82+G$86)</f>
        <v>397686.58022785484</v>
      </c>
      <c r="H46" s="10">
        <f>('B&amp;A $'!I46+DSM!H48-(FAC!H48+$D$74*'B&amp;A kWh'!I46)*(1+H$86))/(1+H$78+H$82+H$86)</f>
        <v>413982.33945513342</v>
      </c>
      <c r="I46" s="10">
        <f>('B&amp;A $'!J46+DSM!I48-(FAC!I48+$D$74*'B&amp;A kWh'!J46)*(1+I$86))/(1+I$78+I$82+I$86)</f>
        <v>411080.86219089205</v>
      </c>
      <c r="J46" s="10">
        <f>('B&amp;A $'!K46+DSM!J48-(FAC!J48+$D$74*'B&amp;A kWh'!K46)*(1+J$86))/(1+J$78+J$82+J$86)</f>
        <v>327303.72165894019</v>
      </c>
      <c r="K46" s="10">
        <f>('B&amp;A $'!L46+DSM!K48-(FAC!K48+$D$74*'B&amp;A kWh'!L46)*(1+K$86))/(1+K$78+K$82+K$86)</f>
        <v>415437.46892576426</v>
      </c>
      <c r="L46" s="10">
        <f>('B&amp;A $'!M46+DSM!L48-(FAC!L48+$D$74*'B&amp;A kWh'!M46)*(1+L$86))/(1+L$78+L$82+L$86)</f>
        <v>501680.02520869026</v>
      </c>
      <c r="M46" s="10">
        <f>('B&amp;A $'!N46+DSM!M48-(FAC!M48+$D$74*'B&amp;A kWh'!N46)*(1+M$86))/(1+M$78+M$82+M$86)</f>
        <v>448323.36526438437</v>
      </c>
      <c r="N46" s="10">
        <f>('B&amp;A $'!O46+DSM!P48-(FAC!P48+$D$74*'B&amp;A kWh'!O46)*(1+N$86))/(1+N$78+N$82+N$86)</f>
        <v>426442.77544815576</v>
      </c>
      <c r="O46" s="10">
        <f>('B&amp;A $'!P46+DSM!Q48-(FAC!Q48+$D$74*'B&amp;A kWh'!P46)*(1+O$86))/(1+O$78+O$82+O$86)</f>
        <v>422505.37984973361</v>
      </c>
    </row>
    <row r="47" spans="1:15" x14ac:dyDescent="0.25">
      <c r="A47" s="28"/>
    </row>
    <row r="48" spans="1:15" x14ac:dyDescent="0.25">
      <c r="A48" s="28" t="s">
        <v>4</v>
      </c>
      <c r="B48" s="10">
        <f>('B&amp;A $'!C48+DSM!B50-(FAC!B50+$D$74*'B&amp;A kWh'!C48)*(1+B$86))/(1+B$78+B$82+B$86)</f>
        <v>109117.38163365288</v>
      </c>
      <c r="C48" s="10">
        <f>('B&amp;A $'!D48+DSM!C50-(FAC!C50+$D$74*'B&amp;A kWh'!D48)*(1+C$86))/(1+C$78+C$82+C$86)</f>
        <v>80226.417391787676</v>
      </c>
      <c r="D48" s="10">
        <f>('B&amp;A $'!E48+DSM!D50-(FAC!D50+$D$74*'B&amp;A kWh'!E48)*(1+D$86))/(1+D$78+D$82+D$86)</f>
        <v>121820.27511055103</v>
      </c>
      <c r="E48" s="10">
        <f>('B&amp;A $'!F48+DSM!E50-(FAC!E50+$D$74*'B&amp;A kWh'!F48)*(1+E$86))/(1+E$78+E$82+E$86)</f>
        <v>136507.92023293645</v>
      </c>
      <c r="F48" s="10">
        <f>('B&amp;A $'!G48+DSM!F50-(FAC!F50+$D$74*'B&amp;A kWh'!G48)*(1+F$86))/(1+F$78+F$82+F$86)</f>
        <v>139753.12852842541</v>
      </c>
      <c r="G48" s="10">
        <f>('B&amp;A $'!H48+DSM!G50-(FAC!G50+$D$74*'B&amp;A kWh'!H48)*(1+G$86))/(1+G$78+G$82+G$86)</f>
        <v>98131.299874808858</v>
      </c>
      <c r="H48" s="10">
        <f>('B&amp;A $'!I48+DSM!H50-(FAC!H50+$D$74*'B&amp;A kWh'!I48)*(1+H$86))/(1+H$78+H$82+H$86)</f>
        <v>111692.24705608471</v>
      </c>
      <c r="I48" s="10">
        <f>('B&amp;A $'!J48+DSM!I50-(FAC!I50+$D$74*'B&amp;A kWh'!J48)*(1+I$86))/(1+I$78+I$82+I$86)</f>
        <v>110887.98087321149</v>
      </c>
      <c r="J48" s="10">
        <f>('B&amp;A $'!K48+DSM!J50-(FAC!J50+$D$74*'B&amp;A kWh'!K48)*(1+J$86))/(1+J$78+J$82+J$86)</f>
        <v>111685.80988974226</v>
      </c>
      <c r="K48" s="10">
        <f>('B&amp;A $'!L48+DSM!K50-(FAC!K50+$D$74*'B&amp;A kWh'!L48)*(1+K$86))/(1+K$78+K$82+K$86)</f>
        <v>137117.60551533822</v>
      </c>
      <c r="L48" s="10">
        <f>('B&amp;A $'!M48+DSM!L50-(FAC!L50+$D$74*'B&amp;A kWh'!M48)*(1+L$86))/(1+L$78+L$82+L$86)</f>
        <v>253159.81704484145</v>
      </c>
      <c r="M48" s="10">
        <f>('B&amp;A $'!N48+DSM!M50-(FAC!M50+$D$74*'B&amp;A kWh'!N48)*(1+M$86))/(1+M$78+M$82+M$86)</f>
        <v>89779.271190401196</v>
      </c>
      <c r="N48" s="10">
        <f>('B&amp;A $'!O48+DSM!P50-(FAC!P50+$D$74*'B&amp;A kWh'!O48)*(1+N$86))/(1+N$78+N$82+N$86)</f>
        <v>85807.100780510824</v>
      </c>
      <c r="O48" s="10">
        <f>('B&amp;A $'!P48+DSM!Q50-(FAC!Q50+$D$74*'B&amp;A kWh'!P48)*(1+O$86))/(1+O$78+O$82+O$86)</f>
        <v>100448.32131901913</v>
      </c>
    </row>
    <row r="49" spans="1:15" x14ac:dyDescent="0.25">
      <c r="A49" s="28"/>
    </row>
    <row r="50" spans="1:15" x14ac:dyDescent="0.25">
      <c r="A50" s="28" t="s">
        <v>3</v>
      </c>
      <c r="B50" s="10">
        <f>('B&amp;A $'!C50+DSM!B52-(FAC!B52+$D$74*'B&amp;A kWh'!C50)*(1+B$86))/(1+B$78+B$82+B$86)</f>
        <v>2730.2410681541251</v>
      </c>
      <c r="C50" s="10">
        <f>('B&amp;A $'!D50+DSM!C52-(FAC!C52+$D$74*'B&amp;A kWh'!D50)*(1+C$86))/(1+C$78+C$82+C$86)</f>
        <v>2302.5150572350985</v>
      </c>
      <c r="D50" s="10">
        <f>('B&amp;A $'!E50+DSM!D52-(FAC!D52+$D$74*'B&amp;A kWh'!E50)*(1+D$86))/(1+D$78+D$82+D$86)</f>
        <v>2761.8936463131836</v>
      </c>
      <c r="E50" s="10">
        <f>('B&amp;A $'!F50+DSM!E52-(FAC!E52+$D$74*'B&amp;A kWh'!F50)*(1+E$86))/(1+E$78+E$82+E$86)</f>
        <v>2718.5485976454565</v>
      </c>
      <c r="F50" s="10">
        <f>('B&amp;A $'!G50+DSM!F52-(FAC!F52+$D$74*'B&amp;A kWh'!G50)*(1+F$86))/(1+F$78+F$82+F$86)</f>
        <v>2870.4371240331188</v>
      </c>
      <c r="G50" s="10">
        <f>('B&amp;A $'!H50+DSM!G52-(FAC!G52+$D$74*'B&amp;A kWh'!H50)*(1+G$86))/(1+G$78+G$82+G$86)</f>
        <v>6694.2148440628425</v>
      </c>
      <c r="H50" s="10">
        <f>('B&amp;A $'!I50+DSM!H52-(FAC!H52+$D$74*'B&amp;A kWh'!I50)*(1+H$86))/(1+H$78+H$82+H$86)</f>
        <v>2717.1738655301879</v>
      </c>
      <c r="I50" s="10">
        <f>('B&amp;A $'!J50+DSM!I52-(FAC!I52+$D$74*'B&amp;A kWh'!J50)*(1+I$86))/(1+I$78+I$82+I$86)</f>
        <v>4251.8529622607557</v>
      </c>
      <c r="J50" s="10">
        <f>('B&amp;A $'!K50+DSM!J52-(FAC!J52+$D$74*'B&amp;A kWh'!K50)*(1+J$86))/(1+J$78+J$82+J$86)</f>
        <v>3046.4272411070515</v>
      </c>
      <c r="K50" s="10">
        <f>('B&amp;A $'!L50+DSM!K52-(FAC!K52+$D$74*'B&amp;A kWh'!L50)*(1+K$86))/(1+K$78+K$82+K$86)</f>
        <v>4002.5407639455134</v>
      </c>
      <c r="L50" s="10">
        <f>('B&amp;A $'!M50+DSM!L52-(FAC!L52+$D$74*'B&amp;A kWh'!M50)*(1+L$86))/(1+L$78+L$82+L$86)</f>
        <v>4668.7824699843932</v>
      </c>
      <c r="M50" s="10">
        <f>('B&amp;A $'!N50+DSM!M52-(FAC!M52+$D$74*'B&amp;A kWh'!N50)*(1+M$86))/(1+M$78+M$82+M$86)</f>
        <v>3951.5677403461823</v>
      </c>
      <c r="N50" s="10">
        <f>('B&amp;A $'!O50+DSM!P52-(FAC!P52+$D$74*'B&amp;A kWh'!O50)*(1+N$86))/(1+N$78+N$82+N$86)</f>
        <v>3856.7271338081246</v>
      </c>
      <c r="O50" s="10">
        <f>('B&amp;A $'!P50+DSM!Q52-(FAC!Q52+$D$74*'B&amp;A kWh'!P50)*(1+O$86))/(1+O$78+O$82+O$86)</f>
        <v>3942.34467897678</v>
      </c>
    </row>
    <row r="51" spans="1:15" x14ac:dyDescent="0.25">
      <c r="A51" s="28"/>
    </row>
    <row r="52" spans="1:15" x14ac:dyDescent="0.25">
      <c r="A52" s="29" t="s">
        <v>119</v>
      </c>
      <c r="B52" s="10">
        <f>('B&amp;A $'!C52+DSM!B54-(FAC!B54+$D$74*'B&amp;A kWh'!C52)*(1+B$86))/(1+B$78+B$82+B$86)</f>
        <v>878644.66649434564</v>
      </c>
      <c r="C52" s="10">
        <f>('B&amp;A $'!D52+DSM!C54-(FAC!C54+$D$74*'B&amp;A kWh'!D52)*(1+C$86))/(1+C$78+C$82+C$86)</f>
        <v>636996.36107048322</v>
      </c>
      <c r="D52" s="10">
        <f>('B&amp;A $'!E52+DSM!D54-(FAC!D54+$D$74*'B&amp;A kWh'!E52)*(1+D$86))/(1+D$78+D$82+D$86)</f>
        <v>634398.78178730258</v>
      </c>
      <c r="E52" s="10">
        <f>('B&amp;A $'!F52+DSM!E54-(FAC!E54+$D$74*'B&amp;A kWh'!F52)*(1+E$86))/(1+E$78+E$82+E$86)</f>
        <v>697850.54165696376</v>
      </c>
      <c r="F52" s="10">
        <f>('B&amp;A $'!G52+DSM!F54-(FAC!F54+$D$74*'B&amp;A kWh'!G52)*(1+F$86))/(1+F$78+F$82+F$86)</f>
        <v>740170.19539643114</v>
      </c>
      <c r="G52" s="10">
        <f>('B&amp;A $'!H52+DSM!G54-(FAC!G54+$D$74*'B&amp;A kWh'!H52)*(1+G$86))/(1+G$78+G$82+G$86)</f>
        <v>628598.32273574208</v>
      </c>
      <c r="H52" s="10">
        <f>('B&amp;A $'!I52+DSM!H54-(FAC!H54+$D$74*'B&amp;A kWh'!I52)*(1+H$86))/(1+H$78+H$82+H$86)</f>
        <v>558771.7409971758</v>
      </c>
      <c r="I52" s="10">
        <f>('B&amp;A $'!J52+DSM!I54-(FAC!I54+$D$74*'B&amp;A kWh'!J52)*(1+I$86))/(1+I$78+I$82+I$86)</f>
        <v>754755.35200270859</v>
      </c>
      <c r="J52" s="10">
        <f>('B&amp;A $'!K52+DSM!J54-(FAC!J54+$D$74*'B&amp;A kWh'!K52)*(1+J$86))/(1+J$78+J$82+J$86)</f>
        <v>855300.79193759058</v>
      </c>
      <c r="K52" s="10">
        <f>('B&amp;A $'!L52+DSM!K54-(FAC!K54+$D$74*'B&amp;A kWh'!L52)*(1+K$86))/(1+K$78+K$82+K$86)</f>
        <v>729407.61936425453</v>
      </c>
      <c r="L52" s="10">
        <f>('B&amp;A $'!M52+DSM!L54-(FAC!L54+$D$74*'B&amp;A kWh'!M52)*(1+L$86))/(1+L$78+L$82+L$86)</f>
        <v>818154.81977642514</v>
      </c>
      <c r="M52" s="10">
        <f>('B&amp;A $'!N52+DSM!M54-(FAC!M54+$D$74*'B&amp;A kWh'!N52)*(1+M$86))/(1+M$78+M$82+M$86)</f>
        <v>684387.42720672092</v>
      </c>
      <c r="N52" s="10">
        <f>('B&amp;A $'!O52+DSM!P54-(FAC!P54+$D$74*'B&amp;A kWh'!O52)*(1+N$86))/(1+N$78+N$82+N$86)</f>
        <v>727176.98640966753</v>
      </c>
      <c r="O52" s="10">
        <f>('B&amp;A $'!P52+DSM!Q54-(FAC!Q54+$D$74*'B&amp;A kWh'!P52)*(1+O$86))/(1+O$78+O$82+O$86)</f>
        <v>696717.26308575505</v>
      </c>
    </row>
    <row r="53" spans="1:15" x14ac:dyDescent="0.25">
      <c r="A53" s="28"/>
    </row>
    <row r="54" spans="1:15" x14ac:dyDescent="0.25">
      <c r="A54" s="29" t="s">
        <v>120</v>
      </c>
      <c r="B54" s="10">
        <f>('B&amp;A $'!C54+DSM!B56-(FAC!B56+$D$74*'B&amp;A kWh'!C54)*(1+B$86))/(1+B$78+B$82+B$86)</f>
        <v>13117.286672857063</v>
      </c>
      <c r="C54" s="10">
        <f>('B&amp;A $'!D54+DSM!C56-(FAC!C56+$D$74*'B&amp;A kWh'!D54)*(1+C$86))/(1+C$78+C$82+C$86)</f>
        <v>11325.706741949543</v>
      </c>
      <c r="D54" s="10">
        <f>('B&amp;A $'!E54+DSM!D56-(FAC!D56+$D$74*'B&amp;A kWh'!E54)*(1+D$86))/(1+D$78+D$82+D$86)</f>
        <v>10043.818364847775</v>
      </c>
      <c r="E54" s="10">
        <f>('B&amp;A $'!F54+DSM!E56-(FAC!E56+$D$74*'B&amp;A kWh'!F54)*(1+E$86))/(1+E$78+E$82+E$86)</f>
        <v>8417.1343146089548</v>
      </c>
      <c r="F54" s="10">
        <f>('B&amp;A $'!G54+DSM!F56-(FAC!F56+$D$74*'B&amp;A kWh'!G54)*(1+F$86))/(1+F$78+F$82+F$86)</f>
        <v>9304.0344811628147</v>
      </c>
      <c r="G54" s="10">
        <f>('B&amp;A $'!H54+DSM!G56-(FAC!G56+$D$74*'B&amp;A kWh'!H54)*(1+G$86))/(1+G$78+G$82+G$86)</f>
        <v>9161.8599190127552</v>
      </c>
      <c r="H54" s="10">
        <f>('B&amp;A $'!I54+DSM!H56-(FAC!H56+$D$74*'B&amp;A kWh'!I54)*(1+H$86))/(1+H$78+H$82+H$86)</f>
        <v>6979.6307609867335</v>
      </c>
      <c r="I54" s="10">
        <f>('B&amp;A $'!J54+DSM!I56-(FAC!I56+$D$74*'B&amp;A kWh'!J54)*(1+I$86))/(1+I$78+I$82+I$86)</f>
        <v>8887.3614327296818</v>
      </c>
      <c r="J54" s="10">
        <f>('B&amp;A $'!K54+DSM!J56-(FAC!J56+$D$74*'B&amp;A kWh'!K54)*(1+J$86))/(1+J$78+J$82+J$86)</f>
        <v>11274.02343709514</v>
      </c>
      <c r="K54" s="10">
        <f>('B&amp;A $'!L54+DSM!K56-(FAC!K56+$D$74*'B&amp;A kWh'!L54)*(1+K$86))/(1+K$78+K$82+K$86)</f>
        <v>10887.261567147094</v>
      </c>
      <c r="L54" s="10">
        <f>('B&amp;A $'!M54+DSM!L56-(FAC!L56+$D$74*'B&amp;A kWh'!M54)*(1+L$86))/(1+L$78+L$82+L$86)</f>
        <v>10350.395047414373</v>
      </c>
      <c r="M54" s="10">
        <f>('B&amp;A $'!N54+DSM!M56-(FAC!M56+$D$74*'B&amp;A kWh'!N54)*(1+M$86))/(1+M$78+M$82+M$86)</f>
        <v>9711.9438322061469</v>
      </c>
      <c r="N54" s="10">
        <f>('B&amp;A $'!O54+DSM!P56-(FAC!P56+$D$74*'B&amp;A kWh'!O54)*(1+N$86))/(1+N$78+N$82+N$86)</f>
        <v>14033.351077489255</v>
      </c>
      <c r="O54" s="10">
        <f>('B&amp;A $'!P54+DSM!Q56-(FAC!Q56+$D$74*'B&amp;A kWh'!P54)*(1+O$86))/(1+O$78+O$82+O$86)</f>
        <v>7967.5682491549032</v>
      </c>
    </row>
    <row r="55" spans="1:15" x14ac:dyDescent="0.25">
      <c r="A55" s="28"/>
    </row>
    <row r="56" spans="1:15" x14ac:dyDescent="0.25">
      <c r="A56" s="29" t="s">
        <v>121</v>
      </c>
      <c r="B56" s="10">
        <f>('B&amp;A $'!C56+DSM!B58-(FAC!B58+$D$74*'B&amp;A kWh'!C56)*(1+B$86))/(1+B$78+B$82+B$86)</f>
        <v>0</v>
      </c>
      <c r="C56" s="10">
        <f>('B&amp;A $'!D56+DSM!C58-(FAC!C58+$D$74*'B&amp;A kWh'!D56)*(1+C$86))/(1+C$78+C$82+C$86)</f>
        <v>0</v>
      </c>
      <c r="D56" s="10">
        <f>('B&amp;A $'!E56+DSM!D58-(FAC!D58+$D$74*'B&amp;A kWh'!E56)*(1+D$86))/(1+D$78+D$82+D$86)</f>
        <v>0</v>
      </c>
      <c r="E56" s="10">
        <f>('B&amp;A $'!F56+DSM!E58-(FAC!E58+$D$74*'B&amp;A kWh'!F56)*(1+E$86))/(1+E$78+E$82+E$86)</f>
        <v>0</v>
      </c>
      <c r="F56" s="10">
        <f>('B&amp;A $'!G56+DSM!F58-(FAC!F58+$D$74*'B&amp;A kWh'!G56)*(1+F$86))/(1+F$78+F$82+F$86)</f>
        <v>0</v>
      </c>
      <c r="G56" s="10">
        <f>('B&amp;A $'!H56+DSM!G58-(FAC!G58+$D$74*'B&amp;A kWh'!H56)*(1+G$86))/(1+G$78+G$82+G$86)</f>
        <v>0</v>
      </c>
      <c r="H56" s="10">
        <f>('B&amp;A $'!I56+DSM!H58-(FAC!H58+$D$74*'B&amp;A kWh'!I56)*(1+H$86))/(1+H$78+H$82+H$86)</f>
        <v>0</v>
      </c>
      <c r="I56" s="10">
        <f>('B&amp;A $'!J56+DSM!I58-(FAC!I58+$D$74*'B&amp;A kWh'!J56)*(1+I$86))/(1+I$78+I$82+I$86)</f>
        <v>48612.5792415002</v>
      </c>
      <c r="J56" s="10">
        <f>('B&amp;A $'!K56+DSM!J58-(FAC!J58+$D$74*'B&amp;A kWh'!K56)*(1+J$86))/(1+J$78+J$82+J$86)</f>
        <v>37602.932353741744</v>
      </c>
      <c r="K56" s="10">
        <f>('B&amp;A $'!L56+DSM!K58-(FAC!K58+$D$74*'B&amp;A kWh'!L56)*(1+K$86))/(1+K$78+K$82+K$86)</f>
        <v>42857.627867650808</v>
      </c>
      <c r="L56" s="10">
        <f>('B&amp;A $'!M56+DSM!L58-(FAC!L58+$D$74*'B&amp;A kWh'!M56)*(1+L$86))/(1+L$78+L$82+L$86)</f>
        <v>51964.969048663661</v>
      </c>
      <c r="M56" s="10">
        <f>('B&amp;A $'!N56+DSM!M58-(FAC!M58+$D$74*'B&amp;A kWh'!N56)*(1+M$86))/(1+M$78+M$82+M$86)</f>
        <v>25557.448497383884</v>
      </c>
      <c r="N56" s="10">
        <f>('B&amp;A $'!O56+DSM!P58-(FAC!P58+$D$74*'B&amp;A kWh'!O56)*(1+N$86))/(1+N$78+N$82+N$86)</f>
        <v>43661.345998564757</v>
      </c>
      <c r="O56" s="10">
        <f>('B&amp;A $'!P56+DSM!Q58-(FAC!Q58+$D$74*'B&amp;A kWh'!P56)*(1+O$86))/(1+O$78+O$82+O$86)</f>
        <v>51952.030178065266</v>
      </c>
    </row>
    <row r="57" spans="1:15" x14ac:dyDescent="0.25">
      <c r="A57" s="28"/>
    </row>
    <row r="58" spans="1:15" x14ac:dyDescent="0.25">
      <c r="A58" s="29" t="s">
        <v>122</v>
      </c>
      <c r="B58" s="10">
        <f>('B&amp;A $'!C58+DSM!B60-(FAC!B60+$D$74*'B&amp;A kWh'!C58)*(1+B$86))/(1+B$78+B$82+B$86)</f>
        <v>0</v>
      </c>
      <c r="C58" s="10">
        <f>('B&amp;A $'!D58+DSM!C60-(FAC!C60+$D$74*'B&amp;A kWh'!D58)*(1+C$86))/(1+C$78+C$82+C$86)</f>
        <v>0</v>
      </c>
      <c r="D58" s="10">
        <f>('B&amp;A $'!E58+DSM!D60-(FAC!D60+$D$74*'B&amp;A kWh'!E58)*(1+D$86))/(1+D$78+D$82+D$86)</f>
        <v>0</v>
      </c>
      <c r="E58" s="10">
        <f>('B&amp;A $'!F58+DSM!E60-(FAC!E60+$D$74*'B&amp;A kWh'!F58)*(1+E$86))/(1+E$78+E$82+E$86)</f>
        <v>0</v>
      </c>
      <c r="F58" s="10">
        <f>('B&amp;A $'!G58+DSM!F60-(FAC!F60+$D$74*'B&amp;A kWh'!G58)*(1+F$86))/(1+F$78+F$82+F$86)</f>
        <v>0</v>
      </c>
      <c r="G58" s="10">
        <f>('B&amp;A $'!H58+DSM!G60-(FAC!G60+$D$74*'B&amp;A kWh'!H58)*(1+G$86))/(1+G$78+G$82+G$86)</f>
        <v>0</v>
      </c>
      <c r="H58" s="10">
        <f>('B&amp;A $'!I58+DSM!H60-(FAC!H60+$D$74*'B&amp;A kWh'!I58)*(1+H$86))/(1+H$78+H$82+H$86)</f>
        <v>0</v>
      </c>
      <c r="I58" s="10">
        <f>('B&amp;A $'!J58+DSM!I60-(FAC!I60+$D$74*'B&amp;A kWh'!J58)*(1+I$86))/(1+I$78+I$82+I$86)</f>
        <v>0</v>
      </c>
      <c r="J58" s="10">
        <f>('B&amp;A $'!K58+DSM!J60-(FAC!J60+$D$74*'B&amp;A kWh'!K58)*(1+J$86))/(1+J$78+J$82+J$86)</f>
        <v>617337.92320288334</v>
      </c>
      <c r="K58" s="10">
        <f>('B&amp;A $'!L58+DSM!K60-(FAC!K60+$D$74*'B&amp;A kWh'!L58)*(1+K$86))/(1+K$78+K$82+K$86)</f>
        <v>326802.83989351604</v>
      </c>
      <c r="L58" s="10">
        <f>('B&amp;A $'!M58+DSM!L60-(FAC!L60+$D$74*'B&amp;A kWh'!M58)*(1+L$86))/(1+L$78+L$82+L$86)</f>
        <v>310792.56804377801</v>
      </c>
      <c r="M58" s="10">
        <f>('B&amp;A $'!N58+DSM!M60-(FAC!M60+$D$74*'B&amp;A kWh'!N58)*(1+M$86))/(1+M$78+M$82+M$86)</f>
        <v>254705.30209104618</v>
      </c>
      <c r="N58" s="10">
        <f>('B&amp;A $'!O58+DSM!P60-(FAC!P60+$D$74*'B&amp;A kWh'!O58)*(1+N$86))/(1+N$78+N$82+N$86)</f>
        <v>115056.68143270606</v>
      </c>
      <c r="O58" s="10">
        <f>('B&amp;A $'!P58+DSM!Q60-(FAC!Q60+$D$74*'B&amp;A kWh'!P58)*(1+O$86))/(1+O$78+O$82+O$86)</f>
        <v>279913.24746428715</v>
      </c>
    </row>
    <row r="59" spans="1:15" x14ac:dyDescent="0.25">
      <c r="A59" s="28"/>
    </row>
    <row r="60" spans="1:15" x14ac:dyDescent="0.25">
      <c r="A60" s="29" t="s">
        <v>123</v>
      </c>
      <c r="B60" s="10">
        <f>('B&amp;A $'!C60+DSM!B62-(FAC!B62+$D$74*'B&amp;A kWh'!C60)*(1+B$86))/(1+B$78+B$82+B$86)</f>
        <v>82464.04305038623</v>
      </c>
      <c r="C60" s="10">
        <f>('B&amp;A $'!D60+DSM!C62-(FAC!C62+$D$74*'B&amp;A kWh'!D60)*(1+C$86))/(1+C$78+C$82+C$86)</f>
        <v>68791.108629969443</v>
      </c>
      <c r="D60" s="10">
        <f>('B&amp;A $'!E60+DSM!D62-(FAC!D62+$D$74*'B&amp;A kWh'!E60)*(1+D$86))/(1+D$78+D$82+D$86)</f>
        <v>71880.987499920651</v>
      </c>
      <c r="E60" s="10">
        <f>('B&amp;A $'!F60+DSM!E62-(FAC!E62+$D$74*'B&amp;A kWh'!F60)*(1+E$86))/(1+E$78+E$82+E$86)</f>
        <v>70674.138104433951</v>
      </c>
      <c r="F60" s="10">
        <f>('B&amp;A $'!G60+DSM!F62-(FAC!F62+$D$74*'B&amp;A kWh'!G60)*(1+F$86))/(1+F$78+F$82+F$86)</f>
        <v>73011.953133434989</v>
      </c>
      <c r="G60" s="10">
        <f>('B&amp;A $'!H60+DSM!G62-(FAC!G62+$D$74*'B&amp;A kWh'!H60)*(1+G$86))/(1+G$78+G$82+G$86)</f>
        <v>68065.594871997077</v>
      </c>
      <c r="H60" s="10">
        <f>('B&amp;A $'!I60+DSM!H62-(FAC!H62+$D$74*'B&amp;A kWh'!I60)*(1+H$86))/(1+H$78+H$82+H$86)</f>
        <v>65070.062614152623</v>
      </c>
      <c r="I60" s="10">
        <f>('B&amp;A $'!J60+DSM!I62-(FAC!I62+$D$74*'B&amp;A kWh'!J60)*(1+I$86))/(1+I$78+I$82+I$86)</f>
        <v>71639.88816869368</v>
      </c>
      <c r="J60" s="10">
        <f>('B&amp;A $'!K60+DSM!J62-(FAC!J62+$D$74*'B&amp;A kWh'!K60)*(1+J$86))/(1+J$78+J$82+J$86)</f>
        <v>57630.501609630606</v>
      </c>
      <c r="K60" s="10">
        <f>('B&amp;A $'!L60+DSM!K62-(FAC!K62+$D$74*'B&amp;A kWh'!L60)*(1+K$86))/(1+K$78+K$82+K$86)</f>
        <v>70792.613125830423</v>
      </c>
      <c r="L60" s="10">
        <f>('B&amp;A $'!M60+DSM!L62-(FAC!L62+$D$74*'B&amp;A kWh'!M60)*(1+L$86))/(1+L$78+L$82+L$86)</f>
        <v>80729.881115801472</v>
      </c>
      <c r="M60" s="10">
        <f>('B&amp;A $'!N60+DSM!M62-(FAC!M62+$D$74*'B&amp;A kWh'!N60)*(1+M$86))/(1+M$78+M$82+M$86)</f>
        <v>65307.92087527641</v>
      </c>
      <c r="N60" s="10">
        <f>('B&amp;A $'!O60+DSM!P62-(FAC!P62+$D$74*'B&amp;A kWh'!O60)*(1+N$86))/(1+N$78+N$82+N$86)</f>
        <v>79453.697433390204</v>
      </c>
      <c r="O60" s="10">
        <f>('B&amp;A $'!P60+DSM!Q62-(FAC!Q62+$D$74*'B&amp;A kWh'!P60)*(1+O$86))/(1+O$78+O$82+O$86)</f>
        <v>64581.955841280855</v>
      </c>
    </row>
    <row r="61" spans="1:15" x14ac:dyDescent="0.25">
      <c r="A61" s="28"/>
    </row>
    <row r="62" spans="1:15" x14ac:dyDescent="0.25">
      <c r="A62" s="29" t="s">
        <v>124</v>
      </c>
      <c r="B62" s="10">
        <f>('B&amp;A $'!C62+DSM!B64-(FAC!B64+$D$74*'B&amp;A kWh'!C62)*(1+B$86))/(1+B$78+B$82+B$86)</f>
        <v>1373362.1964106944</v>
      </c>
      <c r="C62" s="10">
        <f>('B&amp;A $'!D62+DSM!C64-(FAC!C64+$D$74*'B&amp;A kWh'!D62)*(1+C$86))/(1+C$78+C$82+C$86)</f>
        <v>1140115.5257693257</v>
      </c>
      <c r="D62" s="10">
        <f>('B&amp;A $'!E62+DSM!D64-(FAC!D64+$D$74*'B&amp;A kWh'!E62)*(1+D$86))/(1+D$78+D$82+D$86)</f>
        <v>1161747.1707050411</v>
      </c>
      <c r="E62" s="10">
        <f>('B&amp;A $'!F62+DSM!E64-(FAC!E64+$D$74*'B&amp;A kWh'!F62)*(1+E$86))/(1+E$78+E$82+E$86)</f>
        <v>1313956.9698249844</v>
      </c>
      <c r="F62" s="10">
        <f>('B&amp;A $'!G62+DSM!F64-(FAC!F64+$D$74*'B&amp;A kWh'!G62)*(1+F$86))/(1+F$78+F$82+F$86)</f>
        <v>1320267.9419809179</v>
      </c>
      <c r="G62" s="10">
        <f>('B&amp;A $'!H62+DSM!G64-(FAC!G64+$D$74*'B&amp;A kWh'!H62)*(1+G$86))/(1+G$78+G$82+G$86)</f>
        <v>1174372.2948944084</v>
      </c>
      <c r="H62" s="10">
        <f>('B&amp;A $'!I62+DSM!H64-(FAC!H64+$D$74*'B&amp;A kWh'!I62)*(1+H$86))/(1+H$78+H$82+H$86)</f>
        <v>1271159.9538825108</v>
      </c>
      <c r="I62" s="10">
        <f>('B&amp;A $'!J62+DSM!I64-(FAC!I64+$D$74*'B&amp;A kWh'!J62)*(1+I$86))/(1+I$78+I$82+I$86)</f>
        <v>1296530.6766361941</v>
      </c>
      <c r="J62" s="10">
        <f>('B&amp;A $'!K62+DSM!J64-(FAC!J64+$D$74*'B&amp;A kWh'!K62)*(1+J$86))/(1+J$78+J$82+J$86)</f>
        <v>952133.53882106661</v>
      </c>
      <c r="K62" s="10">
        <f>('B&amp;A $'!L62+DSM!K64-(FAC!K64+$D$74*'B&amp;A kWh'!L62)*(1+K$86))/(1+K$78+K$82+K$86)</f>
        <v>1228590.1845848507</v>
      </c>
      <c r="L62" s="10">
        <f>('B&amp;A $'!M62+DSM!L64-(FAC!L64+$D$74*'B&amp;A kWh'!M62)*(1+L$86))/(1+L$78+L$82+L$86)</f>
        <v>1446106.3467483337</v>
      </c>
      <c r="M62" s="10">
        <f>('B&amp;A $'!N62+DSM!M64-(FAC!M64+$D$74*'B&amp;A kWh'!N62)*(1+M$86))/(1+M$78+M$82+M$86)</f>
        <v>984596.8024873446</v>
      </c>
      <c r="N62" s="10">
        <f>('B&amp;A $'!O62+DSM!P64-(FAC!P64+$D$74*'B&amp;A kWh'!O62)*(1+N$86))/(1+N$78+N$82+N$86)</f>
        <v>980556.34035796835</v>
      </c>
      <c r="O62" s="10">
        <f>('B&amp;A $'!P62+DSM!Q64-(FAC!Q64+$D$74*'B&amp;A kWh'!P62)*(1+O$86))/(1+O$78+O$82+O$86)</f>
        <v>1076916.9622864625</v>
      </c>
    </row>
    <row r="63" spans="1:15" x14ac:dyDescent="0.25">
      <c r="A63" s="28"/>
    </row>
    <row r="64" spans="1:15" x14ac:dyDescent="0.25">
      <c r="A64" s="29" t="s">
        <v>125</v>
      </c>
      <c r="B64" s="10">
        <f>('B&amp;A $'!C64+DSM!B66-(FAC!B66+$D$74*'B&amp;A kWh'!C64)*(1+B$86))/(1+B$78+B$82+B$86)</f>
        <v>3743028.6857868023</v>
      </c>
      <c r="C64" s="10">
        <f>('B&amp;A $'!D64+DSM!C66-(FAC!C66+$D$74*'B&amp;A kWh'!D64)*(1+C$86))/(1+C$78+C$82+C$86)</f>
        <v>4242979.6125211166</v>
      </c>
      <c r="D64" s="10">
        <f>('B&amp;A $'!E64+DSM!D66-(FAC!D66+$D$74*'B&amp;A kWh'!E64)*(1+D$86))/(1+D$78+D$82+D$86)</f>
        <v>4491634.6865085792</v>
      </c>
      <c r="E64" s="10">
        <f>('B&amp;A $'!F64+DSM!E66-(FAC!E66+$D$74*'B&amp;A kWh'!F64)*(1+E$86))/(1+E$78+E$82+E$86)</f>
        <v>4531869.0266468711</v>
      </c>
      <c r="F64" s="10">
        <f>('B&amp;A $'!G64+DSM!F66-(FAC!F66+$D$74*'B&amp;A kWh'!G64)*(1+F$86))/(1+F$78+F$82+F$86)</f>
        <v>4475002.4738554964</v>
      </c>
      <c r="G64" s="10">
        <f>('B&amp;A $'!H64+DSM!G66-(FAC!G66+$D$74*'B&amp;A kWh'!H64)*(1+G$86))/(1+G$78+G$82+G$86)</f>
        <v>4431976.9906138368</v>
      </c>
      <c r="H64" s="10">
        <f>('B&amp;A $'!I64+DSM!H66-(FAC!H66+$D$74*'B&amp;A kWh'!I64)*(1+H$86))/(1+H$78+H$82+H$86)</f>
        <v>4273181.3806033144</v>
      </c>
      <c r="I64" s="10">
        <f>('B&amp;A $'!J64+DSM!I66-(FAC!I66+$D$74*'B&amp;A kWh'!J64)*(1+I$86))/(1+I$78+I$82+I$86)</f>
        <v>4295590.1157526169</v>
      </c>
      <c r="J64" s="10">
        <f>('B&amp;A $'!K64+DSM!J66-(FAC!J66+$D$74*'B&amp;A kWh'!K64)*(1+J$86))/(1+J$78+J$82+J$86)</f>
        <v>3340412.459381484</v>
      </c>
      <c r="K64" s="10">
        <f>('B&amp;A $'!L64+DSM!K66-(FAC!K66+$D$74*'B&amp;A kWh'!L64)*(1+K$86))/(1+K$78+K$82+K$86)</f>
        <v>3749037.3182639293</v>
      </c>
      <c r="L64" s="10">
        <f>('B&amp;A $'!M64+DSM!L66-(FAC!L66+$D$74*'B&amp;A kWh'!M64)*(1+L$86))/(1+L$78+L$82+L$86)</f>
        <v>4266109.7778485604</v>
      </c>
      <c r="M64" s="10">
        <f>('B&amp;A $'!N64+DSM!M66-(FAC!M66+$D$74*'B&amp;A kWh'!N64)*(1+M$86))/(1+M$78+M$82+M$86)</f>
        <v>4049983.1630443111</v>
      </c>
      <c r="N64" s="10">
        <f>('B&amp;A $'!O64+DSM!P66-(FAC!P66+$D$74*'B&amp;A kWh'!O64)*(1+N$86))/(1+N$78+N$82+N$86)</f>
        <v>3029199.2190716984</v>
      </c>
      <c r="O64" s="10">
        <f>('B&amp;A $'!P64+DSM!Q66-(FAC!Q66+$D$74*'B&amp;A kWh'!P64)*(1+O$86))/(1+O$78+O$82+O$86)</f>
        <v>3992790.2810181305</v>
      </c>
    </row>
    <row r="65" spans="1:15" x14ac:dyDescent="0.25">
      <c r="A65" s="28"/>
    </row>
    <row r="66" spans="1:15" x14ac:dyDescent="0.25">
      <c r="A66" s="29" t="s">
        <v>126</v>
      </c>
      <c r="B66" s="10">
        <f>('B&amp;A $'!C66+DSM!B68-(FAC!B68+$D$74*'B&amp;A kWh'!C66)*(1+B$86))/(1+B$78+B$82+B$86)</f>
        <v>756953.68454589159</v>
      </c>
      <c r="C66" s="10">
        <f>('B&amp;A $'!D66+DSM!C68-(FAC!C68+$D$74*'B&amp;A kWh'!D66)*(1+C$86))/(1+C$78+C$82+C$86)</f>
        <v>556785.36589057243</v>
      </c>
      <c r="D66" s="10">
        <f>('B&amp;A $'!E66+DSM!D68-(FAC!D68+$D$74*'B&amp;A kWh'!E66)*(1+D$86))/(1+D$78+D$82+D$86)</f>
        <v>809069.68140073167</v>
      </c>
      <c r="E66" s="10">
        <f>('B&amp;A $'!F66+DSM!E68-(FAC!E68+$D$74*'B&amp;A kWh'!F66)*(1+E$86))/(1+E$78+E$82+E$86)</f>
        <v>819419.3647813265</v>
      </c>
      <c r="F66" s="10">
        <f>('B&amp;A $'!G66+DSM!F68-(FAC!F68+$D$74*'B&amp;A kWh'!G66)*(1+F$86))/(1+F$78+F$82+F$86)</f>
        <v>752749.43380113551</v>
      </c>
      <c r="G66" s="10">
        <f>('B&amp;A $'!H66+DSM!G68-(FAC!G68+$D$74*'B&amp;A kWh'!H66)*(1+G$86))/(1+G$78+G$82+G$86)</f>
        <v>702193.9240346119</v>
      </c>
      <c r="H66" s="10">
        <f>('B&amp;A $'!I66+DSM!H68-(FAC!H68+$D$74*'B&amp;A kWh'!I66)*(1+H$86))/(1+H$78+H$82+H$86)</f>
        <v>773702.59302197839</v>
      </c>
      <c r="I66" s="10">
        <f>('B&amp;A $'!J66+DSM!I68-(FAC!I68+$D$74*'B&amp;A kWh'!J66)*(1+I$86))/(1+I$78+I$82+I$86)</f>
        <v>646356.53924766823</v>
      </c>
      <c r="J66" s="10">
        <f>('B&amp;A $'!K66+DSM!J68-(FAC!J68+$D$74*'B&amp;A kWh'!K66)*(1+J$86))/(1+J$78+J$82+J$86)</f>
        <v>576480.11883545096</v>
      </c>
      <c r="K66" s="10">
        <f>('B&amp;A $'!L66+DSM!K68-(FAC!K68+$D$74*'B&amp;A kWh'!L66)*(1+K$86))/(1+K$78+K$82+K$86)</f>
        <v>719465.58919076296</v>
      </c>
      <c r="L66" s="10">
        <f>('B&amp;A $'!M66+DSM!L68-(FAC!L68+$D$74*'B&amp;A kWh'!M66)*(1+L$86))/(1+L$78+L$82+L$86)</f>
        <v>833701.93289794086</v>
      </c>
      <c r="M66" s="10">
        <f>('B&amp;A $'!N66+DSM!M68-(FAC!M68+$D$74*'B&amp;A kWh'!N66)*(1+M$86))/(1+M$78+M$82+M$86)</f>
        <v>627481.46805988345</v>
      </c>
      <c r="N66" s="10">
        <f>('B&amp;A $'!O66+DSM!P68-(FAC!P68+$D$74*'B&amp;A kWh'!O66)*(1+N$86))/(1+N$78+N$82+N$86)</f>
        <v>398407.84930005902</v>
      </c>
      <c r="O66" s="10">
        <f>('B&amp;A $'!P66+DSM!Q68-(FAC!Q68+$D$74*'B&amp;A kWh'!P66)*(1+O$86))/(1+O$78+O$82+O$86)</f>
        <v>677469.62829598563</v>
      </c>
    </row>
    <row r="67" spans="1:15" x14ac:dyDescent="0.25">
      <c r="A67" s="28"/>
    </row>
    <row r="68" spans="1:15" x14ac:dyDescent="0.25">
      <c r="A68" s="28" t="s">
        <v>2</v>
      </c>
      <c r="B68" s="10">
        <f>('B&amp;A $'!C68+DSM!B70-(FAC!B70+$D$74*'B&amp;A kWh'!C68)*(1+B$86))/(1+B$78+B$82+B$86)</f>
        <v>90735.588703291854</v>
      </c>
      <c r="C68" s="10">
        <f>('B&amp;A $'!D68+DSM!C70-(FAC!C70+$D$74*'B&amp;A kWh'!D68)*(1+C$86))/(1+C$78+C$82+C$86)</f>
        <v>96084.408455793833</v>
      </c>
      <c r="D68" s="10">
        <f>('B&amp;A $'!E68+DSM!D70-(FAC!D70+$D$74*'B&amp;A kWh'!E68)*(1+D$86))/(1+D$78+D$82+D$86)</f>
        <v>97327.385574448082</v>
      </c>
      <c r="E68" s="10">
        <f>('B&amp;A $'!F68+DSM!E70-(FAC!E70+$D$74*'B&amp;A kWh'!F68)*(1+E$86))/(1+E$78+E$82+E$86)</f>
        <v>100229.60239812211</v>
      </c>
      <c r="F68" s="10">
        <f>('B&amp;A $'!G68+DSM!F70-(FAC!F70+$D$74*'B&amp;A kWh'!G68)*(1+F$86))/(1+F$78+F$82+F$86)</f>
        <v>101213.05831043879</v>
      </c>
      <c r="G68" s="10">
        <f>('B&amp;A $'!H68+DSM!G70-(FAC!G70+$D$74*'B&amp;A kWh'!H68)*(1+G$86))/(1+G$78+G$82+G$86)</f>
        <v>102630.83507385469</v>
      </c>
      <c r="H68" s="10">
        <f>('B&amp;A $'!I68+DSM!H70-(FAC!H70+$D$74*'B&amp;A kWh'!I68)*(1+H$86))/(1+H$78+H$82+H$86)</f>
        <v>103021.11956373962</v>
      </c>
      <c r="I68" s="10">
        <f>('B&amp;A $'!J68+DSM!I70-(FAC!I70+$D$74*'B&amp;A kWh'!J68)*(1+I$86))/(1+I$78+I$82+I$86)</f>
        <v>98831.882484521964</v>
      </c>
      <c r="J68" s="10">
        <f>('B&amp;A $'!K68+DSM!J70-(FAC!J70+$D$74*'B&amp;A kWh'!K68)*(1+J$86))/(1+J$78+J$82+J$86)</f>
        <v>97314.104893794662</v>
      </c>
      <c r="K68" s="10">
        <f>('B&amp;A $'!L68+DSM!K70-(FAC!K70+$D$74*'B&amp;A kWh'!L68)*(1+K$86))/(1+K$78+K$82+K$86)</f>
        <v>95652.402359865067</v>
      </c>
      <c r="L68" s="10">
        <f>('B&amp;A $'!M68+DSM!L70-(FAC!L70+$D$74*'B&amp;A kWh'!M68)*(1+L$86))/(1+L$78+L$82+L$86)</f>
        <v>94773.225102806202</v>
      </c>
      <c r="M68" s="10">
        <f>('B&amp;A $'!N68+DSM!M70-(FAC!M70+$D$74*'B&amp;A kWh'!N68)*(1+M$86))/(1+M$78+M$82+M$86)</f>
        <v>94111.502717975571</v>
      </c>
      <c r="N68" s="10">
        <f>('B&amp;A $'!O68+DSM!P70-(FAC!P70+$D$74*'B&amp;A kWh'!O68)*(1+N$86))/(1+N$78+N$82+N$86)</f>
        <v>86286.056220449595</v>
      </c>
      <c r="O68" s="10">
        <f>('B&amp;A $'!P68+DSM!Q70-(FAC!Q70+$D$74*'B&amp;A kWh'!P68)*(1+O$86))/(1+O$78+O$82+O$86)</f>
        <v>97251.205344465547</v>
      </c>
    </row>
    <row r="69" spans="1:15" x14ac:dyDescent="0.25">
      <c r="A69" s="28"/>
    </row>
    <row r="70" spans="1:15" x14ac:dyDescent="0.25">
      <c r="A70" s="28" t="s">
        <v>1</v>
      </c>
      <c r="B70" s="10">
        <f>('B&amp;A $'!C70+DSM!B72-(FAC!B72+$D$74*'B&amp;A kWh'!C70)*(1+B$86))/(1+B$78+B$82+B$86)</f>
        <v>16081.213546281509</v>
      </c>
      <c r="C70" s="10">
        <f>('B&amp;A $'!D70+DSM!C72-(FAC!C72+$D$74*'B&amp;A kWh'!D70)*(1+C$86))/(1+C$78+C$82+C$86)</f>
        <v>8600.0142691626024</v>
      </c>
      <c r="D70" s="10">
        <f>('B&amp;A $'!E70+DSM!D72-(FAC!D72+$D$74*'B&amp;A kWh'!E70)*(1+D$86))/(1+D$78+D$82+D$86)</f>
        <v>10105.380924186247</v>
      </c>
      <c r="E70" s="10">
        <f>('B&amp;A $'!F70+DSM!E72-(FAC!E72+$D$74*'B&amp;A kWh'!F70)*(1+E$86))/(1+E$78+E$82+E$86)</f>
        <v>12259.595012757251</v>
      </c>
      <c r="F70" s="10">
        <f>('B&amp;A $'!G70+DSM!F72-(FAC!F72+$D$74*'B&amp;A kWh'!G70)*(1+F$86))/(1+F$78+F$82+F$86)</f>
        <v>13125.433107099336</v>
      </c>
      <c r="G70" s="10">
        <f>('B&amp;A $'!H70+DSM!G72-(FAC!G72+$D$74*'B&amp;A kWh'!H70)*(1+G$86))/(1+G$78+G$82+G$86)</f>
        <v>12140.147665373477</v>
      </c>
      <c r="H70" s="10">
        <f>('B&amp;A $'!I70+DSM!H72-(FAC!H72+$D$74*'B&amp;A kWh'!I70)*(1+H$86))/(1+H$78+H$82+H$86)</f>
        <v>11888.251668882272</v>
      </c>
      <c r="I70" s="10">
        <f>('B&amp;A $'!J70+DSM!I72-(FAC!I72+$D$74*'B&amp;A kWh'!J70)*(1+I$86))/(1+I$78+I$82+I$86)</f>
        <v>11725.991951406582</v>
      </c>
      <c r="J70" s="10">
        <f>('B&amp;A $'!K70+DSM!J72-(FAC!J72+$D$74*'B&amp;A kWh'!K70)*(1+J$86))/(1+J$78+J$82+J$86)</f>
        <v>8841.1921748640034</v>
      </c>
      <c r="K70" s="10">
        <f>('B&amp;A $'!L70+DSM!K72-(FAC!K72+$D$74*'B&amp;A kWh'!L70)*(1+K$86))/(1+K$78+K$82+K$86)</f>
        <v>12249.263874666578</v>
      </c>
      <c r="L70" s="10">
        <f>('B&amp;A $'!M70+DSM!L72-(FAC!L72+$D$74*'B&amp;A kWh'!M70)*(1+L$86))/(1+L$78+L$82+L$86)</f>
        <v>15678.827035653529</v>
      </c>
      <c r="M70" s="10">
        <f>('B&amp;A $'!N70+DSM!M72-(FAC!M72+$D$74*'B&amp;A kWh'!N70)*(1+M$86))/(1+M$78+M$82+M$86)</f>
        <v>11890.493945139282</v>
      </c>
      <c r="N70" s="10">
        <f>('B&amp;A $'!O70+DSM!P72-(FAC!P72+$D$74*'B&amp;A kWh'!O70)*(1+N$86))/(1+N$78+N$82+N$86)</f>
        <v>12720.007367347898</v>
      </c>
      <c r="O70" s="10">
        <f>('B&amp;A $'!P70+DSM!Q72-(FAC!Q72+$D$74*'B&amp;A kWh'!P70)*(1+O$86))/(1+O$78+O$82+O$86)</f>
        <v>10759.339611317817</v>
      </c>
    </row>
    <row r="71" spans="1:15" x14ac:dyDescent="0.25">
      <c r="A71" s="30"/>
    </row>
    <row r="72" spans="1:15" x14ac:dyDescent="0.25">
      <c r="A72" s="28" t="s">
        <v>0</v>
      </c>
      <c r="B72" s="33" t="e">
        <f>SUM(B10:B70)</f>
        <v>#REF!</v>
      </c>
      <c r="C72" s="33" t="e">
        <f t="shared" ref="C72" si="0">SUM(C10:C70)</f>
        <v>#REF!</v>
      </c>
      <c r="D72" s="33">
        <f>SUM(D10:D70)-D18</f>
        <v>14340330.231156228</v>
      </c>
      <c r="E72" s="33">
        <f t="shared" ref="E72:O72" si="1">SUM(E10:E70)-E18</f>
        <v>15435744.429386547</v>
      </c>
      <c r="F72" s="33">
        <f t="shared" si="1"/>
        <v>15664582.147362486</v>
      </c>
      <c r="G72" s="33">
        <f t="shared" si="1"/>
        <v>15064982.99586235</v>
      </c>
      <c r="H72" s="33">
        <f t="shared" si="1"/>
        <v>15587372.936318882</v>
      </c>
      <c r="I72" s="33">
        <f t="shared" si="1"/>
        <v>16035012.679324612</v>
      </c>
      <c r="J72" s="33">
        <f t="shared" si="1"/>
        <v>13274144.874278139</v>
      </c>
      <c r="K72" s="33">
        <f t="shared" si="1"/>
        <v>14909817.820324829</v>
      </c>
      <c r="L72" s="33">
        <f t="shared" si="1"/>
        <v>16902603.946908463</v>
      </c>
      <c r="M72" s="33">
        <f t="shared" si="1"/>
        <v>14565931.263692616</v>
      </c>
      <c r="N72" s="33">
        <f t="shared" si="1"/>
        <v>13977278.664900839</v>
      </c>
      <c r="O72" s="33">
        <f t="shared" si="1"/>
        <v>13723646.510901762</v>
      </c>
    </row>
    <row r="74" spans="1:15" x14ac:dyDescent="0.25">
      <c r="A74" s="7" t="s">
        <v>154</v>
      </c>
      <c r="D74" s="34">
        <v>2.725E-2</v>
      </c>
      <c r="E74" s="35" t="s">
        <v>155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6" spans="1:15" x14ac:dyDescent="0.25">
      <c r="A76" s="36" t="s">
        <v>156</v>
      </c>
    </row>
    <row r="77" spans="1:15" x14ac:dyDescent="0.25">
      <c r="A77" s="28" t="s">
        <v>84</v>
      </c>
      <c r="B77" s="31">
        <f>Environmental!B9</f>
        <v>0.16076099999999999</v>
      </c>
      <c r="C77" s="31">
        <f>Environmental!C9</f>
        <v>9.0403999999999998E-2</v>
      </c>
      <c r="D77" s="31">
        <f>Environmental!D9</f>
        <v>6.4448000000000005E-2</v>
      </c>
      <c r="E77" s="31">
        <f>Environmental!E9</f>
        <v>6.8652000000000005E-2</v>
      </c>
      <c r="F77" s="31">
        <f>Environmental!F9</f>
        <v>9.2831999999999998E-2</v>
      </c>
      <c r="G77" s="31">
        <f>Environmental!G9</f>
        <v>0.16492000000000001</v>
      </c>
      <c r="H77" s="31">
        <f>Environmental!H9</f>
        <v>0.176731</v>
      </c>
      <c r="I77" s="31">
        <f>Environmental!I9</f>
        <v>0.114356</v>
      </c>
      <c r="J77" s="31">
        <f>Environmental!J9</f>
        <v>6.0866999999999997E-2</v>
      </c>
      <c r="K77" s="31">
        <f>Environmental!K9</f>
        <v>6.6489000000000006E-2</v>
      </c>
      <c r="L77" s="31">
        <f>Environmental!L9</f>
        <v>9.9891800000000003E-2</v>
      </c>
      <c r="M77" s="31">
        <f>Environmental!M9</f>
        <v>0.10947900000000001</v>
      </c>
      <c r="N77" s="31">
        <f>Environmental!N9</f>
        <v>9.9044999999999994E-2</v>
      </c>
      <c r="O77" s="31">
        <f>Environmental!O9</f>
        <v>8.3985000000000004E-2</v>
      </c>
    </row>
    <row r="78" spans="1:15" x14ac:dyDescent="0.25">
      <c r="A78" s="28" t="s">
        <v>92</v>
      </c>
      <c r="B78" s="31">
        <f>Environmental!B10</f>
        <v>0.158607</v>
      </c>
      <c r="C78" s="31">
        <f>Environmental!C10</f>
        <v>0.108172</v>
      </c>
      <c r="D78" s="31">
        <f>Environmental!D10</f>
        <v>0.104944</v>
      </c>
      <c r="E78" s="31">
        <f>Environmental!E10</f>
        <v>0.126914</v>
      </c>
      <c r="F78" s="31">
        <f>Environmental!F10</f>
        <v>0.14402699999999999</v>
      </c>
      <c r="G78" s="31">
        <f>Environmental!G10</f>
        <v>0.24421000000000001</v>
      </c>
      <c r="H78" s="31">
        <f>Environmental!H10</f>
        <v>0.19509799999999999</v>
      </c>
      <c r="I78" s="31">
        <f>Environmental!I10</f>
        <v>0.125171</v>
      </c>
      <c r="J78" s="31">
        <f>Environmental!J10</f>
        <v>7.5484999999999997E-2</v>
      </c>
      <c r="K78" s="31">
        <f>Environmental!K10</f>
        <v>8.4819000000000006E-2</v>
      </c>
      <c r="L78" s="31">
        <f>Environmental!L10</f>
        <v>0.152948</v>
      </c>
      <c r="M78" s="31">
        <f>Environmental!M10</f>
        <v>0.17177300000000001</v>
      </c>
      <c r="N78" s="31">
        <f>Environmental!N10</f>
        <v>0.15867300000000001</v>
      </c>
      <c r="O78" s="31">
        <f>Environmental!O10</f>
        <v>0.13886000000000001</v>
      </c>
    </row>
    <row r="80" spans="1:15" x14ac:dyDescent="0.25">
      <c r="A80" s="36" t="s">
        <v>157</v>
      </c>
    </row>
    <row r="81" spans="1:15" x14ac:dyDescent="0.25">
      <c r="A81" s="28" t="s">
        <v>84</v>
      </c>
      <c r="B81" s="31">
        <f>BSRR!B9</f>
        <v>3.0071000000000001E-2</v>
      </c>
      <c r="C81" s="31">
        <f>BSRR!C9</f>
        <v>3.0071000000000001E-2</v>
      </c>
      <c r="D81" s="31">
        <f>BSRR!D9</f>
        <v>3.0071000000000001E-2</v>
      </c>
      <c r="E81" s="31">
        <f>BSRR!E9</f>
        <v>3.0071000000000001E-2</v>
      </c>
      <c r="F81" s="31">
        <f>BSRR!F9</f>
        <v>3.0071000000000001E-2</v>
      </c>
      <c r="G81" s="31">
        <f>BSRR!G9</f>
        <v>3.0071000000000001E-2</v>
      </c>
      <c r="H81" s="31">
        <f>BSRR!H9</f>
        <v>3.0071000000000001E-2</v>
      </c>
      <c r="I81" s="31">
        <f>BSRR!I9</f>
        <v>3.0071000000000001E-2</v>
      </c>
      <c r="J81" s="31">
        <f>BSRR!J9</f>
        <v>3.0071000000000001E-2</v>
      </c>
      <c r="K81" s="31">
        <f>BSRR!K9</f>
        <v>3.7088999999999997E-2</v>
      </c>
      <c r="L81" s="31">
        <f>BSRR!L9</f>
        <v>3.7088999999999997E-2</v>
      </c>
      <c r="M81" s="31">
        <f>BSRR!M9</f>
        <v>3.7088999999999997E-2</v>
      </c>
      <c r="N81" s="31">
        <f>BSRR!N9</f>
        <v>3.7088999999999997E-2</v>
      </c>
      <c r="O81" s="31">
        <f>BSRR!O9</f>
        <v>3.7088999999999997E-2</v>
      </c>
    </row>
    <row r="82" spans="1:15" x14ac:dyDescent="0.25">
      <c r="A82" s="28" t="s">
        <v>92</v>
      </c>
      <c r="B82" s="31">
        <f>BSRR!B10</f>
        <v>4.9917999999999997E-2</v>
      </c>
      <c r="C82" s="31">
        <f>BSRR!C10</f>
        <v>4.9917999999999997E-2</v>
      </c>
      <c r="D82" s="31">
        <f>BSRR!D10</f>
        <v>4.9917999999999997E-2</v>
      </c>
      <c r="E82" s="31">
        <f>BSRR!E10</f>
        <v>4.9917999999999997E-2</v>
      </c>
      <c r="F82" s="31">
        <f>BSRR!F10</f>
        <v>4.9917999999999997E-2</v>
      </c>
      <c r="G82" s="31">
        <f>BSRR!G10</f>
        <v>4.9917999999999997E-2</v>
      </c>
      <c r="H82" s="31">
        <f>BSRR!H10</f>
        <v>4.9917999999999997E-2</v>
      </c>
      <c r="I82" s="31">
        <f>BSRR!I10</f>
        <v>4.9917999999999997E-2</v>
      </c>
      <c r="J82" s="31">
        <f>BSRR!J10</f>
        <v>4.9917999999999997E-2</v>
      </c>
      <c r="K82" s="31">
        <f>BSRR!K10</f>
        <v>5.4338999999999998E-2</v>
      </c>
      <c r="L82" s="31">
        <f>BSRR!L10</f>
        <v>5.4338999999999998E-2</v>
      </c>
      <c r="M82" s="31">
        <f>BSRR!M10</f>
        <v>5.4338999999999998E-2</v>
      </c>
      <c r="N82" s="31">
        <f>BSRR!N10</f>
        <v>5.4338999999999998E-2</v>
      </c>
      <c r="O82" s="31">
        <f>BSRR!O10</f>
        <v>5.4338999999999998E-2</v>
      </c>
    </row>
    <row r="84" spans="1:15" x14ac:dyDescent="0.25">
      <c r="A84" s="36" t="s">
        <v>158</v>
      </c>
    </row>
    <row r="85" spans="1:15" x14ac:dyDescent="0.25">
      <c r="A85" s="28" t="s">
        <v>84</v>
      </c>
      <c r="B85" s="31">
        <f>PPA!B9</f>
        <v>3.3799999999999998E-4</v>
      </c>
      <c r="C85" s="31">
        <f>PPA!C9</f>
        <v>5.3220000000000003E-3</v>
      </c>
      <c r="D85" s="31">
        <f>PPA!D9</f>
        <v>4.2680000000000001E-3</v>
      </c>
      <c r="E85" s="31">
        <f>PPA!E9</f>
        <v>3.8099999999999999E-4</v>
      </c>
      <c r="F85" s="31">
        <f>PPA!F9</f>
        <v>-3.0000000000000001E-5</v>
      </c>
      <c r="G85" s="31">
        <f>PPA!G9</f>
        <v>1.5300000000000001E-4</v>
      </c>
      <c r="H85" s="31">
        <f>PPA!H9</f>
        <v>-6.0000000000000002E-5</v>
      </c>
      <c r="I85" s="31">
        <f>PPA!I9</f>
        <v>1.73E-4</v>
      </c>
      <c r="J85" s="31">
        <f>PPA!J9</f>
        <v>-1.7E-5</v>
      </c>
      <c r="K85" s="31">
        <f>PPA!K9</f>
        <v>1.6899999999999999E-4</v>
      </c>
      <c r="L85" s="31">
        <f>PPA!L9</f>
        <v>3.0000000000000001E-3</v>
      </c>
      <c r="M85" s="31">
        <f>PPA!M9</f>
        <v>1.2780000000000001E-3</v>
      </c>
      <c r="N85" s="31">
        <f>PPA!N9</f>
        <v>1.0660000000000001E-3</v>
      </c>
      <c r="O85" s="31">
        <f>PPA!O9</f>
        <v>-1.4200000000000001E-4</v>
      </c>
    </row>
    <row r="86" spans="1:15" x14ac:dyDescent="0.25">
      <c r="A86" s="28" t="s">
        <v>92</v>
      </c>
      <c r="B86" s="31">
        <f>PPA!B10</f>
        <v>3.3799999999999998E-4</v>
      </c>
      <c r="C86" s="31">
        <f>PPA!C10</f>
        <v>5.3220000000000003E-3</v>
      </c>
      <c r="D86" s="31">
        <f>PPA!D10</f>
        <v>4.2680000000000001E-3</v>
      </c>
      <c r="E86" s="31">
        <f>PPA!E10</f>
        <v>3.8099999999999999E-4</v>
      </c>
      <c r="F86" s="31">
        <f>PPA!F10</f>
        <v>-3.0000000000000001E-5</v>
      </c>
      <c r="G86" s="31">
        <f>PPA!G10</f>
        <v>1.5300000000000001E-4</v>
      </c>
      <c r="H86" s="31">
        <f>PPA!H10</f>
        <v>-6.0000000000000002E-5</v>
      </c>
      <c r="I86" s="31">
        <f>PPA!I10</f>
        <v>1.73E-4</v>
      </c>
      <c r="J86" s="31">
        <f>PPA!J10</f>
        <v>-1.7E-5</v>
      </c>
      <c r="K86" s="31">
        <f>PPA!K10</f>
        <v>1.6899999999999999E-4</v>
      </c>
      <c r="L86" s="31">
        <f>PPA!L10</f>
        <v>3.0000000000000001E-3</v>
      </c>
      <c r="M86" s="31">
        <f>PPA!M10</f>
        <v>1.2780000000000001E-3</v>
      </c>
      <c r="N86" s="31">
        <f>PPA!N10</f>
        <v>1.0660000000000001E-3</v>
      </c>
      <c r="O86" s="31">
        <f>PPA!O10</f>
        <v>-1.4200000000000001E-4</v>
      </c>
    </row>
  </sheetData>
  <pageMargins left="0.7" right="0.7" top="0.75" bottom="0.75" header="0.3" footer="0.3"/>
  <pageSetup scale="45" orientation="portrait" r:id="rId1"/>
  <headerFooter>
    <oddFooter>&amp;L&amp;F
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zoomScaleNormal="100" workbookViewId="0">
      <pane xSplit="1" ySplit="8" topLeftCell="B81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RowHeight="12.75" x14ac:dyDescent="0.2"/>
  <cols>
    <col min="1" max="1" width="17.42578125" customWidth="1"/>
    <col min="2" max="3" width="1.28515625" customWidth="1"/>
    <col min="4" max="15" width="13.85546875" bestFit="1" customWidth="1"/>
  </cols>
  <sheetData>
    <row r="1" spans="1:15" ht="15" x14ac:dyDescent="0.25">
      <c r="A1" s="7" t="s">
        <v>70</v>
      </c>
      <c r="D1" s="13"/>
    </row>
    <row r="2" spans="1:15" ht="15" x14ac:dyDescent="0.25">
      <c r="A2" s="7" t="s">
        <v>71</v>
      </c>
    </row>
    <row r="3" spans="1:15" ht="15" x14ac:dyDescent="0.25">
      <c r="A3" s="7" t="str">
        <f>'B&amp;A kWh'!B3</f>
        <v>TEST YEAR ENDED FEBRUARY 28, 2017</v>
      </c>
    </row>
    <row r="4" spans="1:15" ht="15" x14ac:dyDescent="0.25">
      <c r="A4" s="8"/>
    </row>
    <row r="5" spans="1:15" ht="15" x14ac:dyDescent="0.25">
      <c r="A5" s="8" t="s">
        <v>160</v>
      </c>
    </row>
    <row r="6" spans="1:15" ht="15" x14ac:dyDescent="0.25">
      <c r="A6" s="8"/>
    </row>
    <row r="7" spans="1:15" ht="15" x14ac:dyDescent="0.25">
      <c r="A7" s="9" t="s">
        <v>80</v>
      </c>
      <c r="C7" s="2"/>
      <c r="D7" s="2">
        <v>2016</v>
      </c>
      <c r="E7" s="2"/>
      <c r="F7" s="2"/>
      <c r="G7" s="2"/>
      <c r="H7" s="2"/>
      <c r="I7" s="2"/>
      <c r="J7" s="2"/>
      <c r="K7" s="2"/>
      <c r="L7" s="2"/>
      <c r="M7" s="2"/>
      <c r="N7">
        <v>2017</v>
      </c>
    </row>
    <row r="8" spans="1:15" ht="15" x14ac:dyDescent="0.25">
      <c r="A8" s="8" t="s">
        <v>22</v>
      </c>
      <c r="B8" s="12" t="s">
        <v>106</v>
      </c>
      <c r="C8" s="12" t="s">
        <v>107</v>
      </c>
      <c r="D8" s="12" t="s">
        <v>108</v>
      </c>
      <c r="E8" s="12" t="s">
        <v>109</v>
      </c>
      <c r="F8" s="12" t="s">
        <v>110</v>
      </c>
      <c r="G8" s="12" t="s">
        <v>111</v>
      </c>
      <c r="H8" s="12" t="s">
        <v>112</v>
      </c>
      <c r="I8" s="12" t="s">
        <v>113</v>
      </c>
      <c r="J8" s="12" t="s">
        <v>114</v>
      </c>
      <c r="K8" s="12" t="s">
        <v>115</v>
      </c>
      <c r="L8" s="12" t="s">
        <v>116</v>
      </c>
      <c r="M8" s="12" t="s">
        <v>117</v>
      </c>
      <c r="N8" s="12" t="s">
        <v>106</v>
      </c>
      <c r="O8" s="12" t="s">
        <v>107</v>
      </c>
    </row>
    <row r="9" spans="1:15" ht="15" x14ac:dyDescent="0.25">
      <c r="A9" s="7"/>
      <c r="B9" s="6"/>
    </row>
    <row r="10" spans="1:15" ht="15" x14ac:dyDescent="0.25">
      <c r="A10" s="2" t="s">
        <v>21</v>
      </c>
      <c r="B10" s="6">
        <f>'B&amp;A+DSM $'!B10/(1+B$77+B$81+B$85)</f>
        <v>27385967.301056948</v>
      </c>
      <c r="C10" s="6">
        <f>'B&amp;A+DSM $'!C10/(1+C$77+C$81+C$85)</f>
        <v>23334185.887864333</v>
      </c>
      <c r="D10" s="6">
        <f>'B&amp;A+DSM $'!D10/(1+D$77+D$81+D$85)</f>
        <v>15882209.527415231</v>
      </c>
      <c r="E10" s="6">
        <f>'B&amp;A+DSM $'!E10/(1+E$77+E$81+E$85)</f>
        <v>14820977.605394941</v>
      </c>
      <c r="F10" s="6">
        <f>'B&amp;A+DSM $'!F10/(1+F$77+F$81+F$85)</f>
        <v>13892545.05184469</v>
      </c>
      <c r="G10" s="6">
        <f>'B&amp;A+DSM $'!G10/(1+G$77+G$81+G$85)</f>
        <v>15136044.242367448</v>
      </c>
      <c r="H10" s="6">
        <f>'B&amp;A+DSM $'!H10/(1+H$77+H$81+H$85)</f>
        <v>18895169.017072417</v>
      </c>
      <c r="I10" s="6">
        <f>'B&amp;A+DSM $'!I10/(1+I$77+I$81+I$85)</f>
        <v>20912249.432116024</v>
      </c>
      <c r="J10" s="6">
        <f>'B&amp;A+DSM $'!J10/(1+J$77+J$81+J$85)</f>
        <v>14860398.378984362</v>
      </c>
      <c r="K10" s="6">
        <f>'B&amp;A+DSM $'!K10/(1+K$77+K$81+K$85)</f>
        <v>14202994.76238667</v>
      </c>
      <c r="L10" s="6">
        <f>'B&amp;A+DSM $'!L10/(1+L$77+L$81+L$85)</f>
        <v>16542349.283426531</v>
      </c>
      <c r="M10" s="6">
        <f>'B&amp;A+DSM $'!M10/(1+M$77+M$81+M$85)</f>
        <v>24489522.697295632</v>
      </c>
      <c r="N10" s="6">
        <f>'B&amp;A+DSM $'!N10/(1+N$77+N$81+N$85)</f>
        <v>28837736.246922262</v>
      </c>
      <c r="O10" s="6">
        <f>'B&amp;A+DSM $'!O10/(1+O$77+O$81+O$85)</f>
        <v>16760922.179043869</v>
      </c>
    </row>
    <row r="11" spans="1:15" ht="15" x14ac:dyDescent="0.25">
      <c r="A11" s="2"/>
    </row>
    <row r="12" spans="1:15" ht="15" x14ac:dyDescent="0.25">
      <c r="A12" s="2" t="s">
        <v>20</v>
      </c>
      <c r="B12" s="6">
        <f>'B&amp;A+DSM $'!B12/(1+B$77+B$81+B$85)</f>
        <v>45080.080928834679</v>
      </c>
      <c r="C12" s="6">
        <f>'B&amp;A+DSM $'!C12/(1+C$77+C$81+C$85)</f>
        <v>44736.413403126848</v>
      </c>
      <c r="D12" s="6">
        <f>'B&amp;A+DSM $'!D12/(1+D$77+D$81+D$85)</f>
        <v>25765.657948264768</v>
      </c>
      <c r="E12" s="6">
        <f>'B&amp;A+DSM $'!E12/(1+E$77+E$81+E$85)</f>
        <v>21830.90954086238</v>
      </c>
      <c r="F12" s="6">
        <f>'B&amp;A+DSM $'!F12/(1+F$77+F$81+F$85)</f>
        <v>20297.246438377271</v>
      </c>
      <c r="G12" s="6">
        <f>'B&amp;A+DSM $'!G12/(1+G$77+G$81+G$85)</f>
        <v>23443.576673605858</v>
      </c>
      <c r="H12" s="6">
        <f>'B&amp;A+DSM $'!H12/(1+H$77+H$81+H$85)</f>
        <v>27711.234050028921</v>
      </c>
      <c r="I12" s="6">
        <f>'B&amp;A+DSM $'!I12/(1+I$77+I$81+I$85)</f>
        <v>32132.063603005423</v>
      </c>
      <c r="J12" s="6">
        <f>'B&amp;A+DSM $'!J12/(1+J$77+J$81+J$85)</f>
        <v>22363.04003681293</v>
      </c>
      <c r="K12" s="6">
        <f>'B&amp;A+DSM $'!K12/(1+K$77+K$81+K$85)</f>
        <v>21670.563997002937</v>
      </c>
      <c r="L12" s="6">
        <f>'B&amp;A+DSM $'!L12/(1+L$77+L$81+L$85)</f>
        <v>23546.835174767861</v>
      </c>
      <c r="M12" s="6">
        <f>'B&amp;A+DSM $'!M12/(1+M$77+M$81+M$85)</f>
        <v>39085.086326911449</v>
      </c>
      <c r="N12" s="6">
        <f>'B&amp;A+DSM $'!N12/(1+N$77+N$81+N$85)</f>
        <v>48155.469574393239</v>
      </c>
      <c r="O12" s="6">
        <f>'B&amp;A+DSM $'!O12/(1+O$77+O$81+O$85)</f>
        <v>25773.936331552675</v>
      </c>
    </row>
    <row r="13" spans="1:15" ht="15" x14ac:dyDescent="0.25">
      <c r="A13" s="2"/>
    </row>
    <row r="14" spans="1:15" ht="15" x14ac:dyDescent="0.25">
      <c r="A14" s="2" t="s">
        <v>19</v>
      </c>
      <c r="B14" s="6">
        <f>'B&amp;A+DSM $'!B14/(1+B$77+B$81+B$85)</f>
        <v>460.96694846243616</v>
      </c>
      <c r="C14" s="6">
        <f>'B&amp;A+DSM $'!C14/(1+C$77+C$81+C$85)</f>
        <v>559.2660133221176</v>
      </c>
      <c r="D14" s="6">
        <f>'B&amp;A+DSM $'!D14/(1+D$77+D$81+D$85)</f>
        <v>350.10425132441503</v>
      </c>
      <c r="E14" s="6">
        <f>'B&amp;A+DSM $'!E14/(1+E$77+E$81+E$85)</f>
        <v>447.44628351821126</v>
      </c>
      <c r="F14" s="6">
        <f>'B&amp;A+DSM $'!F14/(1+F$77+F$81+F$85)</f>
        <v>457.23781763387308</v>
      </c>
      <c r="G14" s="6">
        <f>'B&amp;A+DSM $'!G14/(1+G$77+G$81+G$85)</f>
        <v>425.09521865147633</v>
      </c>
      <c r="H14" s="6">
        <f>'B&amp;A+DSM $'!H14/(1+H$77+H$81+H$85)</f>
        <v>441.39509522333697</v>
      </c>
      <c r="I14" s="6">
        <f>'B&amp;A+DSM $'!I14/(1+I$77+I$81+I$85)</f>
        <v>564.24951948278886</v>
      </c>
      <c r="J14" s="6">
        <f>'B&amp;A+DSM $'!J14/(1+J$77+J$81+J$85)</f>
        <v>349.52118439373703</v>
      </c>
      <c r="K14" s="6">
        <f>'B&amp;A+DSM $'!K14/(1+K$77+K$81+K$85)</f>
        <v>436.72145881257211</v>
      </c>
      <c r="L14" s="6">
        <f>'B&amp;A+DSM $'!L14/(1+L$77+L$81+L$85)</f>
        <v>589.4046636574933</v>
      </c>
      <c r="M14" s="6">
        <f>'B&amp;A+DSM $'!M14/(1+M$77+M$81+M$85)</f>
        <v>671.72774048086592</v>
      </c>
      <c r="N14" s="6">
        <f>'B&amp;A+DSM $'!N14/(1+N$77+N$81+N$85)</f>
        <v>1379.1505451987337</v>
      </c>
      <c r="O14" s="6">
        <f>'B&amp;A+DSM $'!O14/(1+O$77+O$81+O$85)</f>
        <v>715.73476357174218</v>
      </c>
    </row>
    <row r="15" spans="1:15" ht="15" x14ac:dyDescent="0.25">
      <c r="A15" s="2"/>
    </row>
    <row r="16" spans="1:15" ht="15" x14ac:dyDescent="0.25">
      <c r="A16" s="40" t="s">
        <v>175</v>
      </c>
      <c r="D16" s="6">
        <f>'B&amp;A+DSM $'!D16/(1+D$77+D$81+D$85)</f>
        <v>406584.25154283777</v>
      </c>
      <c r="E16" s="6">
        <f>'B&amp;A+DSM $'!E16/(1+E$77+E$81+E$85)</f>
        <v>479893.79530963412</v>
      </c>
      <c r="F16" s="6">
        <f>'B&amp;A+DSM $'!F16/(1+F$77+F$81+F$85)</f>
        <v>514788.2797075003</v>
      </c>
      <c r="G16" s="6">
        <f>'B&amp;A+DSM $'!G16/(1+G$77+G$81+G$85)</f>
        <v>436143.43543539522</v>
      </c>
      <c r="H16" s="6">
        <f>'B&amp;A+DSM $'!H16/(1+H$77+H$81+H$85)</f>
        <v>446987.45879400894</v>
      </c>
      <c r="I16" s="6">
        <f>'B&amp;A+DSM $'!I16/(1+I$77+I$81+I$85)</f>
        <v>457278.8048226455</v>
      </c>
      <c r="J16" s="6">
        <f>'B&amp;A+DSM $'!J16/(1+J$77+J$81+J$85)</f>
        <v>358660.8012862528</v>
      </c>
      <c r="K16" s="6">
        <f>'B&amp;A+DSM $'!K16/(1+K$77+K$81+K$85)</f>
        <v>481339.76355088607</v>
      </c>
      <c r="L16" s="6">
        <f>'B&amp;A+DSM $'!L16/(1+L$77+L$81+L$85)</f>
        <v>576955.31363335252</v>
      </c>
      <c r="M16" s="6">
        <f>'B&amp;A+DSM $'!M16/(1+M$77+M$81+M$85)</f>
        <v>408238.50063510257</v>
      </c>
      <c r="N16" s="6">
        <f>'B&amp;A+DSM $'!N16/(1+N$77+N$81+N$85)</f>
        <v>353437.15265564551</v>
      </c>
      <c r="O16" s="6">
        <f>'B&amp;A+DSM $'!O16/(1+O$77+O$81+O$85)</f>
        <v>398696.54002205312</v>
      </c>
    </row>
    <row r="17" spans="1:15" ht="15" x14ac:dyDescent="0.25">
      <c r="A17" s="40" t="s">
        <v>177</v>
      </c>
      <c r="D17" s="6">
        <f>'B&amp;A+DSM - Fuel and % Riders'!D17+FAC!D19+'B&amp;A kWh'!E17*'B&amp;A+DSM - Fuel and % Riders'!$D$74</f>
        <v>195980.3882371214</v>
      </c>
      <c r="E17" s="6">
        <f>'B&amp;A+DSM - Fuel and % Riders'!E17+FAC!E19+'B&amp;A kWh'!F17*'B&amp;A+DSM - Fuel and % Riders'!$D$74</f>
        <v>226798.32648599011</v>
      </c>
      <c r="F17" s="6">
        <f>'B&amp;A+DSM - Fuel and % Riders'!F17+FAC!F19+'B&amp;A kWh'!G17*'B&amp;A+DSM - Fuel and % Riders'!$D$74</f>
        <v>246289.77194407472</v>
      </c>
      <c r="G17" s="6">
        <f>'B&amp;A+DSM - Fuel and % Riders'!G17+FAC!G19+'B&amp;A kWh'!H17*'B&amp;A+DSM - Fuel and % Riders'!$D$74</f>
        <v>208316.89323465625</v>
      </c>
      <c r="H17" s="6">
        <f>'B&amp;A+DSM - Fuel and % Riders'!H17+FAC!H19+'B&amp;A kWh'!I17*'B&amp;A+DSM - Fuel and % Riders'!$D$74</f>
        <v>207813.55670326346</v>
      </c>
      <c r="I17" s="6">
        <f>'B&amp;A+DSM - Fuel and % Riders'!I17+FAC!I19+'B&amp;A kWh'!J17*'B&amp;A+DSM - Fuel and % Riders'!$D$74</f>
        <v>218783.02792267958</v>
      </c>
      <c r="J17" s="6">
        <f>'B&amp;A+DSM - Fuel and % Riders'!J17+FAC!J19+'B&amp;A kWh'!K17*'B&amp;A+DSM - Fuel and % Riders'!$D$74</f>
        <v>171520.73704183276</v>
      </c>
      <c r="K17" s="6">
        <f>'B&amp;A+DSM - Fuel and % Riders'!K17+FAC!K19+'B&amp;A kWh'!L17*'B&amp;A+DSM - Fuel and % Riders'!$D$74</f>
        <v>234118.34514572215</v>
      </c>
      <c r="L17" s="6">
        <f>'B&amp;A+DSM - Fuel and % Riders'!L17+FAC!L19+'B&amp;A kWh'!M17*'B&amp;A+DSM - Fuel and % Riders'!$D$74</f>
        <v>274950.16183152044</v>
      </c>
      <c r="M17" s="6">
        <f>'B&amp;A+DSM - Fuel and % Riders'!M17+FAC!M19+'B&amp;A kWh'!N17*'B&amp;A+DSM - Fuel and % Riders'!$D$74</f>
        <v>192585.4740506474</v>
      </c>
      <c r="N17" s="6">
        <f>'B&amp;A+DSM - Fuel and % Riders'!N17+FAC!N19+'B&amp;A kWh'!O17*'B&amp;A+DSM - Fuel and % Riders'!$D$74</f>
        <v>169855.72620921879</v>
      </c>
      <c r="O17" s="6">
        <f>'B&amp;A+DSM - Fuel and % Riders'!O17+FAC!O19+'B&amp;A kWh'!P17*'B&amp;A+DSM - Fuel and % Riders'!$D$74</f>
        <v>191232.93511295048</v>
      </c>
    </row>
    <row r="18" spans="1:15" ht="15" x14ac:dyDescent="0.25">
      <c r="A18" s="28" t="s">
        <v>18</v>
      </c>
      <c r="B18" s="6" t="e">
        <f>'B&amp;A+DSM - Fuel and % Riders'!B18+FAC!B20+'B&amp;A kWh'!C18*'B&amp;A+DSM - Fuel and % Riders'!$D$74</f>
        <v>#REF!</v>
      </c>
      <c r="C18" s="6" t="e">
        <f>'B&amp;A+DSM - Fuel and % Riders'!C18+FAC!C20+'B&amp;A kWh'!D18*'B&amp;A+DSM - Fuel and % Riders'!$D$74</f>
        <v>#REF!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5" x14ac:dyDescent="0.25">
      <c r="A19" s="2"/>
    </row>
    <row r="20" spans="1:15" ht="15" x14ac:dyDescent="0.25">
      <c r="A20" s="2" t="s">
        <v>17</v>
      </c>
      <c r="B20" s="6">
        <f>'B&amp;A+DSM - Fuel and % Riders'!B20+FAC!B22+'B&amp;A kWh'!C20*'B&amp;A+DSM - Fuel and % Riders'!$D$74</f>
        <v>1943077.0281728627</v>
      </c>
      <c r="C20" s="6">
        <f>'B&amp;A+DSM - Fuel and % Riders'!C20+FAC!C22+'B&amp;A kWh'!D20*'B&amp;A+DSM - Fuel and % Riders'!$D$74</f>
        <v>1551140.006457197</v>
      </c>
      <c r="D20" s="6">
        <f>'B&amp;A+DSM - Fuel and % Riders'!D20+FAC!D22+'B&amp;A kWh'!E20*'B&amp;A+DSM - Fuel and % Riders'!$D$74</f>
        <v>1365232.0110131525</v>
      </c>
      <c r="E20" s="6">
        <f>'B&amp;A+DSM - Fuel and % Riders'!E20+FAC!E22+'B&amp;A kWh'!F20*'B&amp;A+DSM - Fuel and % Riders'!$D$74</f>
        <v>1412983.0235636474</v>
      </c>
      <c r="F20" s="6">
        <f>'B&amp;A+DSM - Fuel and % Riders'!F20+FAC!F22+'B&amp;A kWh'!G20*'B&amp;A+DSM - Fuel and % Riders'!$D$74</f>
        <v>1462194.8564364174</v>
      </c>
      <c r="G20" s="6">
        <f>'B&amp;A+DSM - Fuel and % Riders'!G20+FAC!G22+'B&amp;A kWh'!H20*'B&amp;A+DSM - Fuel and % Riders'!$D$74</f>
        <v>1397043.8173194479</v>
      </c>
      <c r="H20" s="6">
        <f>'B&amp;A+DSM - Fuel and % Riders'!H20+FAC!H22+'B&amp;A kWh'!I20*'B&amp;A+DSM - Fuel and % Riders'!$D$74</f>
        <v>1550579.0052061807</v>
      </c>
      <c r="I20" s="6">
        <f>'B&amp;A+DSM - Fuel and % Riders'!I20+FAC!I22+'B&amp;A kWh'!J20*'B&amp;A+DSM - Fuel and % Riders'!$D$74</f>
        <v>1657925.0322991693</v>
      </c>
      <c r="J20" s="6">
        <f>'B&amp;A+DSM - Fuel and % Riders'!J20+FAC!J22+'B&amp;A kWh'!K20*'B&amp;A+DSM - Fuel and % Riders'!$D$74</f>
        <v>1291140.4371750085</v>
      </c>
      <c r="K20" s="6">
        <f>'B&amp;A+DSM - Fuel and % Riders'!K20+FAC!K22+'B&amp;A kWh'!L20*'B&amp;A+DSM - Fuel and % Riders'!$D$74</f>
        <v>1470585.5022507871</v>
      </c>
      <c r="L20" s="6">
        <f>'B&amp;A+DSM - Fuel and % Riders'!L20+FAC!L22+'B&amp;A kWh'!M20*'B&amp;A+DSM - Fuel and % Riders'!$D$74</f>
        <v>1650508.3050034745</v>
      </c>
      <c r="M20" s="6">
        <f>'B&amp;A+DSM - Fuel and % Riders'!M20+FAC!M22+'B&amp;A kWh'!N20*'B&amp;A+DSM - Fuel and % Riders'!$D$74</f>
        <v>1624386.7415901518</v>
      </c>
      <c r="N20" s="6">
        <f>'B&amp;A+DSM - Fuel and % Riders'!N20+FAC!P22+'B&amp;A kWh'!O20*'B&amp;A+DSM - Fuel and % Riders'!$D$74</f>
        <v>1804779.9947299194</v>
      </c>
      <c r="O20" s="6">
        <f>'B&amp;A+DSM - Fuel and % Riders'!O20+FAC!Q22+'B&amp;A kWh'!P20*'B&amp;A+DSM - Fuel and % Riders'!$D$74</f>
        <v>1369769.3174532645</v>
      </c>
    </row>
    <row r="21" spans="1:15" ht="15" x14ac:dyDescent="0.25">
      <c r="A21" s="2"/>
    </row>
    <row r="22" spans="1:15" ht="15" x14ac:dyDescent="0.25">
      <c r="A22" s="2" t="s">
        <v>16</v>
      </c>
      <c r="B22" s="6">
        <f>'B&amp;A+DSM - Fuel and % Riders'!B22+FAC!B24+'B&amp;A kWh'!C22*'B&amp;A+DSM - Fuel and % Riders'!$D$74</f>
        <v>2925.497589113696</v>
      </c>
      <c r="C22" s="6">
        <f>'B&amp;A+DSM - Fuel and % Riders'!C22+FAC!C24+'B&amp;A kWh'!D22*'B&amp;A+DSM - Fuel and % Riders'!$D$74</f>
        <v>2663.5381672679159</v>
      </c>
      <c r="D22" s="6">
        <f>'B&amp;A+DSM - Fuel and % Riders'!D22+FAC!D24+'B&amp;A kWh'!E22*'B&amp;A+DSM - Fuel and % Riders'!$D$74</f>
        <v>2636.2759876480641</v>
      </c>
      <c r="E22" s="6">
        <f>'B&amp;A+DSM - Fuel and % Riders'!E22+FAC!E24+'B&amp;A kWh'!F22*'B&amp;A+DSM - Fuel and % Riders'!$D$74</f>
        <v>3158.9204809664866</v>
      </c>
      <c r="F22" s="6">
        <f>'B&amp;A+DSM - Fuel and % Riders'!F22+FAC!F24+'B&amp;A kWh'!G22*'B&amp;A+DSM - Fuel and % Riders'!$D$74</f>
        <v>3314.2415653302378</v>
      </c>
      <c r="G22" s="6">
        <f>'B&amp;A+DSM - Fuel and % Riders'!G22+FAC!G24+'B&amp;A kWh'!H22*'B&amp;A+DSM - Fuel and % Riders'!$D$74</f>
        <v>2897.7035140097087</v>
      </c>
      <c r="H22" s="6">
        <f>'B&amp;A+DSM - Fuel and % Riders'!H22+FAC!H24+'B&amp;A kWh'!I22*'B&amp;A+DSM - Fuel and % Riders'!$D$74</f>
        <v>2884.9410954266659</v>
      </c>
      <c r="I22" s="6">
        <f>'B&amp;A+DSM - Fuel and % Riders'!I22+FAC!I24+'B&amp;A kWh'!J22*'B&amp;A+DSM - Fuel and % Riders'!$D$74</f>
        <v>3191.4918043300136</v>
      </c>
      <c r="J22" s="6">
        <f>'B&amp;A+DSM - Fuel and % Riders'!J22+FAC!J24+'B&amp;A kWh'!K22*'B&amp;A+DSM - Fuel and % Riders'!$D$74</f>
        <v>2674.5853808457723</v>
      </c>
      <c r="K22" s="6">
        <f>'B&amp;A+DSM - Fuel and % Riders'!K22+FAC!K24+'B&amp;A kWh'!L22*'B&amp;A+DSM - Fuel and % Riders'!$D$74</f>
        <v>2880.3272889587442</v>
      </c>
      <c r="L22" s="6">
        <f>'B&amp;A+DSM - Fuel and % Riders'!L22+FAC!L24+'B&amp;A kWh'!M22*'B&amp;A+DSM - Fuel and % Riders'!$D$74</f>
        <v>3498.8421980528178</v>
      </c>
      <c r="M22" s="6">
        <f>'B&amp;A+DSM - Fuel and % Riders'!M22+FAC!M24+'B&amp;A kWh'!N22*'B&amp;A+DSM - Fuel and % Riders'!$D$74</f>
        <v>3076.7450361238079</v>
      </c>
      <c r="N22" s="6">
        <f>'B&amp;A+DSM - Fuel and % Riders'!N22+FAC!P24+'B&amp;A kWh'!O22*'B&amp;A+DSM - Fuel and % Riders'!$D$74</f>
        <v>3381.7771938977558</v>
      </c>
      <c r="O22" s="6">
        <f>'B&amp;A+DSM - Fuel and % Riders'!O22+FAC!Q24+'B&amp;A kWh'!P22*'B&amp;A+DSM - Fuel and % Riders'!$D$74</f>
        <v>2674.0245711621492</v>
      </c>
    </row>
    <row r="23" spans="1:15" ht="15" x14ac:dyDescent="0.25">
      <c r="A23" s="2"/>
    </row>
    <row r="24" spans="1:15" ht="15" x14ac:dyDescent="0.25">
      <c r="A24" s="2" t="s">
        <v>15</v>
      </c>
      <c r="B24" s="6">
        <f>'B&amp;A+DSM - Fuel and % Riders'!B24+FAC!B26+'B&amp;A kWh'!C24*'B&amp;A+DSM - Fuel and % Riders'!$D$74</f>
        <v>8003.134312821222</v>
      </c>
      <c r="C24" s="6">
        <f>'B&amp;A+DSM - Fuel and % Riders'!C24+FAC!C26+'B&amp;A kWh'!D24*'B&amp;A+DSM - Fuel and % Riders'!$D$74</f>
        <v>5012.3810909226477</v>
      </c>
      <c r="D24" s="6">
        <f>'B&amp;A+DSM - Fuel and % Riders'!D24+FAC!D26+'B&amp;A kWh'!E24*'B&amp;A+DSM - Fuel and % Riders'!$D$74</f>
        <v>6184.9845404178141</v>
      </c>
      <c r="E24" s="6">
        <f>'B&amp;A+DSM - Fuel and % Riders'!E24+FAC!E26+'B&amp;A kWh'!F24*'B&amp;A+DSM - Fuel and % Riders'!$D$74</f>
        <v>7706.4554079779955</v>
      </c>
      <c r="F24" s="6">
        <f>'B&amp;A+DSM - Fuel and % Riders'!F24+FAC!F26+'B&amp;A kWh'!G24*'B&amp;A+DSM - Fuel and % Riders'!$D$74</f>
        <v>8016.9115300995045</v>
      </c>
      <c r="G24" s="6">
        <f>'B&amp;A+DSM - Fuel and % Riders'!G24+FAC!G26+'B&amp;A kWh'!H24*'B&amp;A+DSM - Fuel and % Riders'!$D$74</f>
        <v>10208.266585216039</v>
      </c>
      <c r="H24" s="6">
        <f>'B&amp;A+DSM - Fuel and % Riders'!H24+FAC!H26+'B&amp;A kWh'!I24*'B&amp;A+DSM - Fuel and % Riders'!$D$74</f>
        <v>9541.6079972625539</v>
      </c>
      <c r="I24" s="6">
        <f>'B&amp;A+DSM - Fuel and % Riders'!I24+FAC!I26+'B&amp;A kWh'!J24*'B&amp;A+DSM - Fuel and % Riders'!$D$74</f>
        <v>9770.9791776225229</v>
      </c>
      <c r="J24" s="6">
        <f>'B&amp;A+DSM - Fuel and % Riders'!J24+FAC!J26+'B&amp;A kWh'!K24*'B&amp;A+DSM - Fuel and % Riders'!$D$74</f>
        <v>8028.8208464009249</v>
      </c>
      <c r="K24" s="6">
        <f>'B&amp;A+DSM - Fuel and % Riders'!K24+FAC!K26+'B&amp;A kWh'!L24*'B&amp;A+DSM - Fuel and % Riders'!$D$74</f>
        <v>9891.3649508350099</v>
      </c>
      <c r="L24" s="6">
        <f>'B&amp;A+DSM - Fuel and % Riders'!L24+FAC!L26+'B&amp;A kWh'!M24*'B&amp;A+DSM - Fuel and % Riders'!$D$74</f>
        <v>11959.107896019706</v>
      </c>
      <c r="M24" s="6">
        <f>'B&amp;A+DSM - Fuel and % Riders'!M24+FAC!M26+'B&amp;A kWh'!N24*'B&amp;A+DSM - Fuel and % Riders'!$D$74</f>
        <v>9268.8752406977419</v>
      </c>
      <c r="N24" s="6">
        <f>'B&amp;A+DSM - Fuel and % Riders'!N24+FAC!P26+'B&amp;A kWh'!O24*'B&amp;A+DSM - Fuel and % Riders'!$D$74</f>
        <v>9540.3170521218562</v>
      </c>
      <c r="O24" s="6">
        <f>'B&amp;A+DSM - Fuel and % Riders'!O24+FAC!Q26+'B&amp;A kWh'!P24*'B&amp;A+DSM - Fuel and % Riders'!$D$74</f>
        <v>8231.1233192205</v>
      </c>
    </row>
    <row r="25" spans="1:15" ht="15" x14ac:dyDescent="0.25">
      <c r="A25" s="2"/>
    </row>
    <row r="26" spans="1:15" ht="15" x14ac:dyDescent="0.25">
      <c r="A26" s="2" t="s">
        <v>14</v>
      </c>
      <c r="B26" s="6">
        <f>'B&amp;A+DSM - Fuel and % Riders'!B26+FAC!B28+'B&amp;A kWh'!C26*'B&amp;A+DSM - Fuel and % Riders'!$D$74</f>
        <v>97545.693877247671</v>
      </c>
      <c r="C26" s="6">
        <f>'B&amp;A+DSM - Fuel and % Riders'!C26+FAC!C28+'B&amp;A kWh'!D26*'B&amp;A+DSM - Fuel and % Riders'!$D$74</f>
        <v>22306.055141516939</v>
      </c>
      <c r="D26" s="6">
        <f>'B&amp;A+DSM - Fuel and % Riders'!D26+FAC!D28+'B&amp;A kWh'!E26*'B&amp;A+DSM - Fuel and % Riders'!$D$74</f>
        <v>47029.421641011802</v>
      </c>
      <c r="E26" s="6">
        <f>'B&amp;A+DSM - Fuel and % Riders'!E26+FAC!E28+'B&amp;A kWh'!F26*'B&amp;A+DSM - Fuel and % Riders'!$D$74</f>
        <v>56840.52130705319</v>
      </c>
      <c r="F26" s="6">
        <f>'B&amp;A+DSM - Fuel and % Riders'!F26+FAC!F28+'B&amp;A kWh'!G26*'B&amp;A+DSM - Fuel and % Riders'!$D$74</f>
        <v>62699.382975012886</v>
      </c>
      <c r="G26" s="6">
        <f>'B&amp;A+DSM - Fuel and % Riders'!G26+FAC!G28+'B&amp;A kWh'!H26*'B&amp;A+DSM - Fuel and % Riders'!$D$74</f>
        <v>50615.711782340913</v>
      </c>
      <c r="H26" s="6">
        <f>'B&amp;A+DSM - Fuel and % Riders'!H26+FAC!H28+'B&amp;A kWh'!I26*'B&amp;A+DSM - Fuel and % Riders'!$D$74</f>
        <v>52608.357237038101</v>
      </c>
      <c r="I26" s="6">
        <f>'B&amp;A+DSM - Fuel and % Riders'!I26+FAC!I28+'B&amp;A kWh'!J26*'B&amp;A+DSM - Fuel and % Riders'!$D$74</f>
        <v>53908.260355106991</v>
      </c>
      <c r="J26" s="6">
        <f>'B&amp;A+DSM - Fuel and % Riders'!J26+FAC!J28+'B&amp;A kWh'!K26*'B&amp;A+DSM - Fuel and % Riders'!$D$74</f>
        <v>43816.095633447774</v>
      </c>
      <c r="K26" s="6">
        <f>'B&amp;A+DSM - Fuel and % Riders'!K26+FAC!K28+'B&amp;A kWh'!L26*'B&amp;A+DSM - Fuel and % Riders'!$D$74</f>
        <v>58147.432319829604</v>
      </c>
      <c r="L26" s="6">
        <f>'B&amp;A+DSM - Fuel and % Riders'!L26+FAC!L28+'B&amp;A kWh'!M26*'B&amp;A+DSM - Fuel and % Riders'!$D$74</f>
        <v>68437.331701449744</v>
      </c>
      <c r="M26" s="6">
        <f>'B&amp;A+DSM - Fuel and % Riders'!M26+FAC!M28+'B&amp;A kWh'!N26*'B&amp;A+DSM - Fuel and % Riders'!$D$74</f>
        <v>48444.26479831188</v>
      </c>
      <c r="N26" s="6">
        <f>'B&amp;A+DSM - Fuel and % Riders'!N26+FAC!P28+'B&amp;A kWh'!O26*'B&amp;A+DSM - Fuel and % Riders'!$D$74</f>
        <v>80938.169241847718</v>
      </c>
      <c r="O26" s="6">
        <f>'B&amp;A+DSM - Fuel and % Riders'!O26+FAC!Q28+'B&amp;A kWh'!P26*'B&amp;A+DSM - Fuel and % Riders'!$D$74</f>
        <v>38871.277766982428</v>
      </c>
    </row>
    <row r="27" spans="1:15" ht="15" x14ac:dyDescent="0.25">
      <c r="A27" s="2"/>
    </row>
    <row r="28" spans="1:15" ht="15" x14ac:dyDescent="0.25">
      <c r="A28" s="2" t="s">
        <v>13</v>
      </c>
      <c r="B28" s="6">
        <f>'B&amp;A+DSM - Fuel and % Riders'!B28+FAC!B30+'B&amp;A kWh'!C28*'B&amp;A+DSM - Fuel and % Riders'!$D$74</f>
        <v>22495.754523775649</v>
      </c>
      <c r="C28" s="6">
        <f>'B&amp;A+DSM - Fuel and % Riders'!C28+FAC!C30+'B&amp;A kWh'!D28*'B&amp;A+DSM - Fuel and % Riders'!$D$74</f>
        <v>21315.265385892963</v>
      </c>
      <c r="D28" s="6">
        <f>'B&amp;A+DSM - Fuel and % Riders'!D28+FAC!D30+'B&amp;A kWh'!E28*'B&amp;A+DSM - Fuel and % Riders'!$D$74</f>
        <v>12156.251029536808</v>
      </c>
      <c r="E28" s="6">
        <f>'B&amp;A+DSM - Fuel and % Riders'!E28+FAC!E30+'B&amp;A kWh'!F28*'B&amp;A+DSM - Fuel and % Riders'!$D$74</f>
        <v>18563.029069954209</v>
      </c>
      <c r="F28" s="6">
        <f>'B&amp;A+DSM - Fuel and % Riders'!F28+FAC!F30+'B&amp;A kWh'!G28*'B&amp;A+DSM - Fuel and % Riders'!$D$74</f>
        <v>19198.976687520681</v>
      </c>
      <c r="G28" s="6">
        <f>'B&amp;A+DSM - Fuel and % Riders'!G28+FAC!G30+'B&amp;A kWh'!H28*'B&amp;A+DSM - Fuel and % Riders'!$D$74</f>
        <v>12783.510007075745</v>
      </c>
      <c r="H28" s="6">
        <f>'B&amp;A+DSM - Fuel and % Riders'!H28+FAC!H30+'B&amp;A kWh'!I28*'B&amp;A+DSM - Fuel and % Riders'!$D$74</f>
        <v>10017.012665968918</v>
      </c>
      <c r="I28" s="6">
        <f>'B&amp;A+DSM - Fuel and % Riders'!I28+FAC!I30+'B&amp;A kWh'!J28*'B&amp;A+DSM - Fuel and % Riders'!$D$74</f>
        <v>10581.693578735638</v>
      </c>
      <c r="J28" s="6">
        <f>'B&amp;A+DSM - Fuel and % Riders'!J28+FAC!J30+'B&amp;A kWh'!K28*'B&amp;A+DSM - Fuel and % Riders'!$D$74</f>
        <v>13184.212330463282</v>
      </c>
      <c r="K28" s="6">
        <f>'B&amp;A+DSM - Fuel and % Riders'!K28+FAC!K30+'B&amp;A kWh'!L28*'B&amp;A+DSM - Fuel and % Riders'!$D$74</f>
        <v>17135.296487704582</v>
      </c>
      <c r="L28" s="6">
        <f>'B&amp;A+DSM - Fuel and % Riders'!L28+FAC!L30+'B&amp;A kWh'!M28*'B&amp;A+DSM - Fuel and % Riders'!$D$74</f>
        <v>17050.065691687385</v>
      </c>
      <c r="M28" s="6">
        <f>'B&amp;A+DSM - Fuel and % Riders'!M28+FAC!M30+'B&amp;A kWh'!N28*'B&amp;A+DSM - Fuel and % Riders'!$D$74</f>
        <v>14006.613185963713</v>
      </c>
      <c r="N28" s="6">
        <f>'B&amp;A+DSM - Fuel and % Riders'!N28+FAC!P30+'B&amp;A kWh'!O28*'B&amp;A+DSM - Fuel and % Riders'!$D$74</f>
        <v>15490.092629166331</v>
      </c>
      <c r="O28" s="6">
        <f>'B&amp;A+DSM - Fuel and % Riders'!O28+FAC!Q30+'B&amp;A kWh'!P28*'B&amp;A+DSM - Fuel and % Riders'!$D$74</f>
        <v>11259.11344990621</v>
      </c>
    </row>
    <row r="29" spans="1:15" ht="15" x14ac:dyDescent="0.25">
      <c r="A29" s="2"/>
    </row>
    <row r="30" spans="1:15" ht="15" x14ac:dyDescent="0.25">
      <c r="A30" s="2" t="s">
        <v>12</v>
      </c>
      <c r="B30" s="6">
        <f>'B&amp;A+DSM - Fuel and % Riders'!B30+FAC!B32+'B&amp;A kWh'!C30*'B&amp;A+DSM - Fuel and % Riders'!$D$74</f>
        <v>5484397.6597722052</v>
      </c>
      <c r="C30" s="6">
        <f>'B&amp;A+DSM - Fuel and % Riders'!C30+FAC!C32+'B&amp;A kWh'!D30*'B&amp;A+DSM - Fuel and % Riders'!$D$74</f>
        <v>4295849.2231031768</v>
      </c>
      <c r="D30" s="6">
        <f>'B&amp;A+DSM - Fuel and % Riders'!D30+FAC!D32+'B&amp;A kWh'!E30*'B&amp;A+DSM - Fuel and % Riders'!$D$74</f>
        <v>3834991.7372076605</v>
      </c>
      <c r="E30" s="6">
        <f>'B&amp;A+DSM - Fuel and % Riders'!E30+FAC!E32+'B&amp;A kWh'!F30*'B&amp;A+DSM - Fuel and % Riders'!$D$74</f>
        <v>3953098.1925498145</v>
      </c>
      <c r="F30" s="6">
        <f>'B&amp;A+DSM - Fuel and % Riders'!F30+FAC!F32+'B&amp;A kWh'!G30*'B&amp;A+DSM - Fuel and % Riders'!$D$74</f>
        <v>4195144.4796969425</v>
      </c>
      <c r="G30" s="6">
        <f>'B&amp;A+DSM - Fuel and % Riders'!G30+FAC!G32+'B&amp;A kWh'!H30*'B&amp;A+DSM - Fuel and % Riders'!$D$74</f>
        <v>4223484.2221288485</v>
      </c>
      <c r="H30" s="6">
        <f>'B&amp;A+DSM - Fuel and % Riders'!H30+FAC!H32+'B&amp;A kWh'!I30*'B&amp;A+DSM - Fuel and % Riders'!$D$74</f>
        <v>4645720.6611666288</v>
      </c>
      <c r="I30" s="6">
        <f>'B&amp;A+DSM - Fuel and % Riders'!I30+FAC!I32+'B&amp;A kWh'!J30*'B&amp;A+DSM - Fuel and % Riders'!$D$74</f>
        <v>4993358.2228963887</v>
      </c>
      <c r="J30" s="6">
        <f>'B&amp;A+DSM - Fuel and % Riders'!J30+FAC!J32+'B&amp;A kWh'!K30*'B&amp;A+DSM - Fuel and % Riders'!$D$74</f>
        <v>3896313.7174977353</v>
      </c>
      <c r="K30" s="6">
        <f>'B&amp;A+DSM - Fuel and % Riders'!K30+FAC!K32+'B&amp;A kWh'!L30*'B&amp;A+DSM - Fuel and % Riders'!$D$74</f>
        <v>4320809.677087252</v>
      </c>
      <c r="L30" s="6">
        <f>'B&amp;A+DSM - Fuel and % Riders'!L30+FAC!L32+'B&amp;A kWh'!M30*'B&amp;A+DSM - Fuel and % Riders'!$D$74</f>
        <v>4646892.8248500144</v>
      </c>
      <c r="M30" s="6">
        <f>'B&amp;A+DSM - Fuel and % Riders'!M30+FAC!M32+'B&amp;A kWh'!N30*'B&amp;A+DSM - Fuel and % Riders'!$D$74</f>
        <v>4395245.3422575062</v>
      </c>
      <c r="N30" s="6">
        <f>'B&amp;A+DSM - Fuel and % Riders'!N30+FAC!P32+'B&amp;A kWh'!O30*'B&amp;A+DSM - Fuel and % Riders'!$D$74</f>
        <v>4978130.8196197199</v>
      </c>
      <c r="O30" s="6">
        <f>'B&amp;A+DSM - Fuel and % Riders'!O30+FAC!Q32+'B&amp;A kWh'!P30*'B&amp;A+DSM - Fuel and % Riders'!$D$74</f>
        <v>3665118.3950684038</v>
      </c>
    </row>
    <row r="31" spans="1:15" ht="15" x14ac:dyDescent="0.25">
      <c r="A31" s="2"/>
    </row>
    <row r="32" spans="1:15" ht="15" x14ac:dyDescent="0.25">
      <c r="A32" s="2" t="s">
        <v>11</v>
      </c>
      <c r="B32" s="6">
        <f>'B&amp;A+DSM - Fuel and % Riders'!B32+FAC!B34+'B&amp;A kWh'!C32*'B&amp;A+DSM - Fuel and % Riders'!$D$74</f>
        <v>13889.205029447092</v>
      </c>
      <c r="C32" s="6">
        <f>'B&amp;A+DSM - Fuel and % Riders'!C32+FAC!C34+'B&amp;A kWh'!D32*'B&amp;A+DSM - Fuel and % Riders'!$D$74</f>
        <v>14516.650895802606</v>
      </c>
      <c r="D32" s="6">
        <f>'B&amp;A+DSM - Fuel and % Riders'!D32+FAC!D34+'B&amp;A kWh'!E32*'B&amp;A+DSM - Fuel and % Riders'!$D$74</f>
        <v>8040.7141765889082</v>
      </c>
      <c r="E32" s="6">
        <f>'B&amp;A+DSM - Fuel and % Riders'!E32+FAC!E34+'B&amp;A kWh'!F32*'B&amp;A+DSM - Fuel and % Riders'!$D$74</f>
        <v>4756.1582942084406</v>
      </c>
      <c r="F32" s="6">
        <f>'B&amp;A+DSM - Fuel and % Riders'!F32+FAC!F34+'B&amp;A kWh'!G32*'B&amp;A+DSM - Fuel and % Riders'!$D$74</f>
        <v>4308.0625644476377</v>
      </c>
      <c r="G32" s="6">
        <f>'B&amp;A+DSM - Fuel and % Riders'!G32+FAC!G34+'B&amp;A kWh'!H32*'B&amp;A+DSM - Fuel and % Riders'!$D$74</f>
        <v>5067.0495004716904</v>
      </c>
      <c r="H32" s="6">
        <f>'B&amp;A+DSM - Fuel and % Riders'!H32+FAC!H34+'B&amp;A kWh'!I32*'B&amp;A+DSM - Fuel and % Riders'!$D$74</f>
        <v>8160.0079297822576</v>
      </c>
      <c r="I32" s="6">
        <f>'B&amp;A+DSM - Fuel and % Riders'!I32+FAC!I34+'B&amp;A kWh'!J32*'B&amp;A+DSM - Fuel and % Riders'!$D$74</f>
        <v>8909.4165630521129</v>
      </c>
      <c r="J32" s="6">
        <f>'B&amp;A+DSM - Fuel and % Riders'!J32+FAC!J34+'B&amp;A kWh'!K32*'B&amp;A+DSM - Fuel and % Riders'!$D$74</f>
        <v>4119.55386052008</v>
      </c>
      <c r="K32" s="6">
        <f>'B&amp;A+DSM - Fuel and % Riders'!K32+FAC!K34+'B&amp;A kWh'!L32*'B&amp;A+DSM - Fuel and % Riders'!$D$74</f>
        <v>4820.022949259519</v>
      </c>
      <c r="L32" s="6">
        <f>'B&amp;A+DSM - Fuel and % Riders'!L32+FAC!L34+'B&amp;A kWh'!M32*'B&amp;A+DSM - Fuel and % Riders'!$D$74</f>
        <v>5380.7257128298897</v>
      </c>
      <c r="M32" s="6">
        <f>'B&amp;A+DSM - Fuel and % Riders'!M32+FAC!M34+'B&amp;A kWh'!N32*'B&amp;A+DSM - Fuel and % Riders'!$D$74</f>
        <v>11638.277858597514</v>
      </c>
      <c r="N32" s="6">
        <f>'B&amp;A+DSM - Fuel and % Riders'!N32+FAC!P34+'B&amp;A kWh'!O32*'B&amp;A+DSM - Fuel and % Riders'!$D$74</f>
        <v>13000.878286065643</v>
      </c>
      <c r="O32" s="6">
        <f>'B&amp;A+DSM - Fuel and % Riders'!O32+FAC!Q34+'B&amp;A kWh'!P32*'B&amp;A+DSM - Fuel and % Riders'!$D$74</f>
        <v>7211.5789342690668</v>
      </c>
    </row>
    <row r="33" spans="1:15" ht="15" x14ac:dyDescent="0.25">
      <c r="A33" s="2"/>
    </row>
    <row r="34" spans="1:15" ht="15" x14ac:dyDescent="0.25">
      <c r="A34" s="2" t="s">
        <v>10</v>
      </c>
      <c r="B34" s="6">
        <f>'B&amp;A+DSM - Fuel and % Riders'!B34+FAC!B36+'B&amp;A kWh'!C34*'B&amp;A+DSM - Fuel and % Riders'!$D$74</f>
        <v>39631.990447594144</v>
      </c>
      <c r="C34" s="6">
        <f>'B&amp;A+DSM - Fuel and % Riders'!C34+FAC!C36+'B&amp;A kWh'!D34*'B&amp;A+DSM - Fuel and % Riders'!$D$74</f>
        <v>31337.732838693431</v>
      </c>
      <c r="D34" s="6">
        <f>'B&amp;A+DSM - Fuel and % Riders'!D34+FAC!D36+'B&amp;A kWh'!E34*'B&amp;A+DSM - Fuel and % Riders'!$D$74</f>
        <v>23415.577469314492</v>
      </c>
      <c r="E34" s="6">
        <f>'B&amp;A+DSM - Fuel and % Riders'!E34+FAC!E36+'B&amp;A kWh'!F34*'B&amp;A+DSM - Fuel and % Riders'!$D$74</f>
        <v>27340.124533018239</v>
      </c>
      <c r="F34" s="6">
        <f>'B&amp;A+DSM - Fuel and % Riders'!F34+FAC!F36+'B&amp;A kWh'!G34*'B&amp;A+DSM - Fuel and % Riders'!$D$74</f>
        <v>28179.779700638239</v>
      </c>
      <c r="G34" s="6">
        <f>'B&amp;A+DSM - Fuel and % Riders'!G34+FAC!G36+'B&amp;A kWh'!H34*'B&amp;A+DSM - Fuel and % Riders'!$D$74</f>
        <v>28971.735016930637</v>
      </c>
      <c r="H34" s="6">
        <f>'B&amp;A+DSM - Fuel and % Riders'!H34+FAC!H36+'B&amp;A kWh'!I34*'B&amp;A+DSM - Fuel and % Riders'!$D$74</f>
        <v>33789.65278899335</v>
      </c>
      <c r="I34" s="6">
        <f>'B&amp;A+DSM - Fuel and % Riders'!I34+FAC!I36+'B&amp;A kWh'!J34*'B&amp;A+DSM - Fuel and % Riders'!$D$74</f>
        <v>35776.947369219168</v>
      </c>
      <c r="J34" s="6">
        <f>'B&amp;A+DSM - Fuel and % Riders'!J34+FAC!J36+'B&amp;A kWh'!K34*'B&amp;A+DSM - Fuel and % Riders'!$D$74</f>
        <v>28086.35599510013</v>
      </c>
      <c r="K34" s="6">
        <f>'B&amp;A+DSM - Fuel and % Riders'!K34+FAC!K36+'B&amp;A kWh'!L34*'B&amp;A+DSM - Fuel and % Riders'!$D$74</f>
        <v>33375.395843689308</v>
      </c>
      <c r="L34" s="6">
        <f>'B&amp;A+DSM - Fuel and % Riders'!L34+FAC!L36+'B&amp;A kWh'!M34*'B&amp;A+DSM - Fuel and % Riders'!$D$74</f>
        <v>38137.924306614674</v>
      </c>
      <c r="M34" s="6">
        <f>'B&amp;A+DSM - Fuel and % Riders'!M34+FAC!M36+'B&amp;A kWh'!N34*'B&amp;A+DSM - Fuel and % Riders'!$D$74</f>
        <v>29639.571480725775</v>
      </c>
      <c r="N34" s="6">
        <f>'B&amp;A+DSM - Fuel and % Riders'!N34+FAC!P36+'B&amp;A kWh'!O34*'B&amp;A+DSM - Fuel and % Riders'!$D$74</f>
        <v>38035.902144499778</v>
      </c>
      <c r="O34" s="6">
        <f>'B&amp;A+DSM - Fuel and % Riders'!O34+FAC!Q36+'B&amp;A kWh'!P34*'B&amp;A+DSM - Fuel and % Riders'!$D$74</f>
        <v>25935.84308721231</v>
      </c>
    </row>
    <row r="35" spans="1:15" ht="15" x14ac:dyDescent="0.25">
      <c r="A35" s="2"/>
    </row>
    <row r="36" spans="1:15" ht="15" x14ac:dyDescent="0.25">
      <c r="A36" s="2" t="s">
        <v>9</v>
      </c>
      <c r="B36" s="6">
        <f>'B&amp;A+DSM - Fuel and % Riders'!B36+FAC!B38+'B&amp;A kWh'!C36*'B&amp;A+DSM - Fuel and % Riders'!$D$74</f>
        <v>101823.59761570895</v>
      </c>
      <c r="C36" s="6">
        <f>'B&amp;A+DSM - Fuel and % Riders'!C36+FAC!C38+'B&amp;A kWh'!D36*'B&amp;A+DSM - Fuel and % Riders'!$D$74</f>
        <v>95595.756046675655</v>
      </c>
      <c r="D36" s="6">
        <f>'B&amp;A+DSM - Fuel and % Riders'!D36+FAC!D38+'B&amp;A kWh'!E36*'B&amp;A+DSM - Fuel and % Riders'!$D$74</f>
        <v>78571.028790193959</v>
      </c>
      <c r="E36" s="6">
        <f>'B&amp;A+DSM - Fuel and % Riders'!E36+FAC!E38+'B&amp;A kWh'!F36*'B&amp;A+DSM - Fuel and % Riders'!$D$74</f>
        <v>178449.854749127</v>
      </c>
      <c r="F36" s="6">
        <f>'B&amp;A+DSM - Fuel and % Riders'!F36+FAC!F38+'B&amp;A kWh'!G36*'B&amp;A+DSM - Fuel and % Riders'!$D$74</f>
        <v>136282.40642381788</v>
      </c>
      <c r="G36" s="6">
        <f>'B&amp;A+DSM - Fuel and % Riders'!G36+FAC!G38+'B&amp;A kWh'!H36*'B&amp;A+DSM - Fuel and % Riders'!$D$74</f>
        <v>70903.949342573978</v>
      </c>
      <c r="H36" s="6">
        <f>'B&amp;A+DSM - Fuel and % Riders'!H36+FAC!H38+'B&amp;A kWh'!I36*'B&amp;A+DSM - Fuel and % Riders'!$D$74</f>
        <v>142562.20540922892</v>
      </c>
      <c r="I36" s="6">
        <f>'B&amp;A+DSM - Fuel and % Riders'!I36+FAC!I38+'B&amp;A kWh'!J36*'B&amp;A+DSM - Fuel and % Riders'!$D$74</f>
        <v>134907.26164777813</v>
      </c>
      <c r="J36" s="6">
        <f>'B&amp;A+DSM - Fuel and % Riders'!J36+FAC!J38+'B&amp;A kWh'!K36*'B&amp;A+DSM - Fuel and % Riders'!$D$74</f>
        <v>60637.852052118782</v>
      </c>
      <c r="K36" s="6">
        <f>'B&amp;A+DSM - Fuel and % Riders'!K36+FAC!K38+'B&amp;A kWh'!L36*'B&amp;A+DSM - Fuel and % Riders'!$D$74</f>
        <v>76944.14024136134</v>
      </c>
      <c r="L36" s="6">
        <f>'B&amp;A+DSM - Fuel and % Riders'!L36+FAC!L38+'B&amp;A kWh'!M36*'B&amp;A+DSM - Fuel and % Riders'!$D$74</f>
        <v>90316.971407844598</v>
      </c>
      <c r="M36" s="6">
        <f>'B&amp;A+DSM - Fuel and % Riders'!M36+FAC!M38+'B&amp;A kWh'!N36*'B&amp;A+DSM - Fuel and % Riders'!$D$74</f>
        <v>84471.398986662767</v>
      </c>
      <c r="N36" s="6">
        <f>'B&amp;A+DSM - Fuel and % Riders'!N36+FAC!P38+'B&amp;A kWh'!O36*'B&amp;A+DSM - Fuel and % Riders'!$D$74</f>
        <v>98322.93923625254</v>
      </c>
      <c r="O36" s="6">
        <f>'B&amp;A+DSM - Fuel and % Riders'!O36+FAC!Q38+'B&amp;A kWh'!P36*'B&amp;A+DSM - Fuel and % Riders'!$D$74</f>
        <v>67379.707917922409</v>
      </c>
    </row>
    <row r="37" spans="1:15" ht="15" x14ac:dyDescent="0.25">
      <c r="A37" s="2"/>
    </row>
    <row r="38" spans="1:15" ht="15" x14ac:dyDescent="0.25">
      <c r="A38" s="2" t="s">
        <v>8</v>
      </c>
      <c r="B38" s="6">
        <f>'B&amp;A+DSM - Fuel and % Riders'!B38+FAC!B40+'B&amp;A kWh'!C38*'B&amp;A+DSM - Fuel and % Riders'!$D$74</f>
        <v>18635.089885635305</v>
      </c>
      <c r="C38" s="6">
        <f>'B&amp;A+DSM - Fuel and % Riders'!C38+FAC!C40+'B&amp;A kWh'!D38*'B&amp;A+DSM - Fuel and % Riders'!$D$74</f>
        <v>2136.5153023047724</v>
      </c>
      <c r="D38" s="6">
        <f>'B&amp;A+DSM - Fuel and % Riders'!D38+FAC!D40+'B&amp;A kWh'!E38*'B&amp;A+DSM - Fuel and % Riders'!$D$74</f>
        <v>7462.8654453033751</v>
      </c>
      <c r="E38" s="6">
        <f>'B&amp;A+DSM - Fuel and % Riders'!E38+FAC!E40+'B&amp;A kWh'!F38*'B&amp;A+DSM - Fuel and % Riders'!$D$74</f>
        <v>22785.258034615654</v>
      </c>
      <c r="F38" s="6">
        <f>'B&amp;A+DSM - Fuel and % Riders'!F38+FAC!F40+'B&amp;A kWh'!G38*'B&amp;A+DSM - Fuel and % Riders'!$D$74</f>
        <v>10428.35202974877</v>
      </c>
      <c r="G38" s="6">
        <f>'B&amp;A+DSM - Fuel and % Riders'!G38+FAC!G40+'B&amp;A kWh'!H38*'B&amp;A+DSM - Fuel and % Riders'!$D$74</f>
        <v>11705.297970657068</v>
      </c>
      <c r="H38" s="6">
        <f>'B&amp;A+DSM - Fuel and % Riders'!H38+FAC!H40+'B&amp;A kWh'!I38*'B&amp;A+DSM - Fuel and % Riders'!$D$74</f>
        <v>8718.60692761672</v>
      </c>
      <c r="I38" s="6">
        <f>'B&amp;A+DSM - Fuel and % Riders'!I38+FAC!I40+'B&amp;A kWh'!J38*'B&amp;A+DSM - Fuel and % Riders'!$D$74</f>
        <v>7244.1214130366252</v>
      </c>
      <c r="J38" s="6">
        <f>'B&amp;A+DSM - Fuel and % Riders'!J38+FAC!J40+'B&amp;A kWh'!K38*'B&amp;A+DSM - Fuel and % Riders'!$D$74</f>
        <v>8458.5489869471457</v>
      </c>
      <c r="K38" s="6">
        <f>'B&amp;A+DSM - Fuel and % Riders'!K38+FAC!K40+'B&amp;A kWh'!L38*'B&amp;A+DSM - Fuel and % Riders'!$D$74</f>
        <v>7749.7694538525811</v>
      </c>
      <c r="L38" s="6">
        <f>'B&amp;A+DSM - Fuel and % Riders'!L38+FAC!L40+'B&amp;A kWh'!M38*'B&amp;A+DSM - Fuel and % Riders'!$D$74</f>
        <v>18609.707828697861</v>
      </c>
      <c r="M38" s="6">
        <f>'B&amp;A+DSM - Fuel and % Riders'!M38+FAC!M40+'B&amp;A kWh'!N38*'B&amp;A+DSM - Fuel and % Riders'!$D$74</f>
        <v>16313.31682360782</v>
      </c>
      <c r="N38" s="6">
        <f>'B&amp;A+DSM - Fuel and % Riders'!N38+FAC!P40+'B&amp;A kWh'!O38*'B&amp;A+DSM - Fuel and % Riders'!$D$74</f>
        <v>21227.864989862268</v>
      </c>
      <c r="O38" s="6">
        <f>'B&amp;A+DSM - Fuel and % Riders'!O38+FAC!Q40+'B&amp;A kWh'!P38*'B&amp;A+DSM - Fuel and % Riders'!$D$74</f>
        <v>17927.335187574863</v>
      </c>
    </row>
    <row r="39" spans="1:15" ht="15" x14ac:dyDescent="0.25">
      <c r="A39" s="2"/>
    </row>
    <row r="40" spans="1:15" ht="15" x14ac:dyDescent="0.25">
      <c r="A40" s="2" t="s">
        <v>7</v>
      </c>
      <c r="B40" s="6">
        <f>'B&amp;A+DSM - Fuel and % Riders'!B40+FAC!B42+'B&amp;A kWh'!C40*'B&amp;A+DSM - Fuel and % Riders'!$D$74</f>
        <v>4189565.911732601</v>
      </c>
      <c r="C40" s="6">
        <f>'B&amp;A+DSM - Fuel and % Riders'!C40+FAC!C42+'B&amp;A kWh'!D40*'B&amp;A+DSM - Fuel and % Riders'!$D$74</f>
        <v>2933811.6680767648</v>
      </c>
      <c r="D40" s="6">
        <f>'B&amp;A+DSM - Fuel and % Riders'!D40+FAC!D42+'B&amp;A kWh'!E40*'B&amp;A+DSM - Fuel and % Riders'!$D$74</f>
        <v>2971426.0405931193</v>
      </c>
      <c r="E40" s="6">
        <f>'B&amp;A+DSM - Fuel and % Riders'!E40+FAC!E42+'B&amp;A kWh'!F40*'B&amp;A+DSM - Fuel and % Riders'!$D$74</f>
        <v>3465630.2903458523</v>
      </c>
      <c r="F40" s="6">
        <f>'B&amp;A+DSM - Fuel and % Riders'!F40+FAC!F42+'B&amp;A kWh'!G40*'B&amp;A+DSM - Fuel and % Riders'!$D$74</f>
        <v>3702231.5890516993</v>
      </c>
      <c r="G40" s="6">
        <f>'B&amp;A+DSM - Fuel and % Riders'!G40+FAC!G42+'B&amp;A kWh'!H40*'B&amp;A+DSM - Fuel and % Riders'!$D$74</f>
        <v>3512658.3258834705</v>
      </c>
      <c r="H40" s="6">
        <f>'B&amp;A+DSM - Fuel and % Riders'!H40+FAC!H42+'B&amp;A kWh'!I40*'B&amp;A+DSM - Fuel and % Riders'!$D$74</f>
        <v>3595135.4496905352</v>
      </c>
      <c r="I40" s="6">
        <f>'B&amp;A+DSM - Fuel and % Riders'!I40+FAC!I42+'B&amp;A kWh'!J40*'B&amp;A+DSM - Fuel and % Riders'!$D$74</f>
        <v>3946525.6414739778</v>
      </c>
      <c r="J40" s="6">
        <f>'B&amp;A+DSM - Fuel and % Riders'!J40+FAC!J42+'B&amp;A kWh'!K40*'B&amp;A+DSM - Fuel and % Riders'!$D$74</f>
        <v>2989621.5385014908</v>
      </c>
      <c r="K40" s="6">
        <f>'B&amp;A+DSM - Fuel and % Riders'!K40+FAC!K42+'B&amp;A kWh'!L40*'B&amp;A+DSM - Fuel and % Riders'!$D$74</f>
        <v>3651945.0313319177</v>
      </c>
      <c r="L40" s="6">
        <f>'B&amp;A+DSM - Fuel and % Riders'!L40+FAC!L42+'B&amp;A kWh'!M40*'B&amp;A+DSM - Fuel and % Riders'!$D$74</f>
        <v>4067084.8127898062</v>
      </c>
      <c r="M40" s="6">
        <f>'B&amp;A+DSM - Fuel and % Riders'!M40+FAC!M42+'B&amp;A kWh'!N40*'B&amp;A+DSM - Fuel and % Riders'!$D$74</f>
        <v>3360547.6402290915</v>
      </c>
      <c r="N40" s="6">
        <f>'B&amp;A+DSM - Fuel and % Riders'!N40+FAC!P42+'B&amp;A kWh'!O40*'B&amp;A+DSM - Fuel and % Riders'!$D$74</f>
        <v>3690285.1593092373</v>
      </c>
      <c r="O40" s="6">
        <f>'B&amp;A+DSM - Fuel and % Riders'!O40+FAC!Q42+'B&amp;A kWh'!P40*'B&amp;A+DSM - Fuel and % Riders'!$D$74</f>
        <v>2727125.8884859406</v>
      </c>
    </row>
    <row r="41" spans="1:15" ht="15" x14ac:dyDescent="0.25">
      <c r="A41" s="2"/>
    </row>
    <row r="42" spans="1:15" ht="15" x14ac:dyDescent="0.25">
      <c r="A42" s="2" t="s">
        <v>6</v>
      </c>
      <c r="B42" s="6">
        <f>'B&amp;A+DSM - Fuel and % Riders'!B42+FAC!B44+'B&amp;A kWh'!C42*'B&amp;A+DSM - Fuel and % Riders'!$D$74</f>
        <v>23756.718102904342</v>
      </c>
      <c r="C42" s="6">
        <f>'B&amp;A+DSM - Fuel and % Riders'!C42+FAC!C44+'B&amp;A kWh'!D42*'B&amp;A+DSM - Fuel and % Riders'!$D$74</f>
        <v>9531.22325832766</v>
      </c>
      <c r="D42" s="6">
        <f>'B&amp;A+DSM - Fuel and % Riders'!D42+FAC!D44+'B&amp;A kWh'!E42*'B&amp;A+DSM - Fuel and % Riders'!$D$74</f>
        <v>7386.6713168872357</v>
      </c>
      <c r="E42" s="6">
        <f>'B&amp;A+DSM - Fuel and % Riders'!E42+FAC!E44+'B&amp;A kWh'!F42*'B&amp;A+DSM - Fuel and % Riders'!$D$74</f>
        <v>9965.337905864104</v>
      </c>
      <c r="F42" s="6">
        <f>'B&amp;A+DSM - Fuel and % Riders'!F42+FAC!F44+'B&amp;A kWh'!G42*'B&amp;A+DSM - Fuel and % Riders'!$D$74</f>
        <v>19050.316951380541</v>
      </c>
      <c r="G42" s="6">
        <f>'B&amp;A+DSM - Fuel and % Riders'!G42+FAC!G44+'B&amp;A kWh'!H42*'B&amp;A+DSM - Fuel and % Riders'!$D$74</f>
        <v>7587.2343210848339</v>
      </c>
      <c r="H42" s="6">
        <f>'B&amp;A+DSM - Fuel and % Riders'!H42+FAC!H44+'B&amp;A kWh'!I42*'B&amp;A+DSM - Fuel and % Riders'!$D$74</f>
        <v>15687.696511467071</v>
      </c>
      <c r="I42" s="6">
        <f>'B&amp;A+DSM - Fuel and % Riders'!I42+FAC!I44+'B&amp;A kWh'!J42*'B&amp;A+DSM - Fuel and % Riders'!$D$74</f>
        <v>19132.065099082163</v>
      </c>
      <c r="J42" s="6">
        <f>'B&amp;A+DSM - Fuel and % Riders'!J42+FAC!J44+'B&amp;A kWh'!K42*'B&amp;A+DSM - Fuel and % Riders'!$D$74</f>
        <v>18508.834663455695</v>
      </c>
      <c r="K42" s="6">
        <f>'B&amp;A+DSM - Fuel and % Riders'!K42+FAC!K44+'B&amp;A kWh'!L42*'B&amp;A+DSM - Fuel and % Riders'!$D$74</f>
        <v>20975.407377824802</v>
      </c>
      <c r="L42" s="6">
        <f>'B&amp;A+DSM - Fuel and % Riders'!L42+FAC!L44+'B&amp;A kWh'!M42*'B&amp;A+DSM - Fuel and % Riders'!$D$74</f>
        <v>23127.770266888972</v>
      </c>
      <c r="M42" s="6">
        <f>'B&amp;A+DSM - Fuel and % Riders'!M42+FAC!M44+'B&amp;A kWh'!N42*'B&amp;A+DSM - Fuel and % Riders'!$D$74</f>
        <v>21113.592202576205</v>
      </c>
      <c r="N42" s="6">
        <f>'B&amp;A+DSM - Fuel and % Riders'!N42+FAC!P44+'B&amp;A kWh'!O42*'B&amp;A+DSM - Fuel and % Riders'!$D$74</f>
        <v>31769.499809642373</v>
      </c>
      <c r="O42" s="6">
        <f>'B&amp;A+DSM - Fuel and % Riders'!O42+FAC!Q44+'B&amp;A kWh'!P42*'B&amp;A+DSM - Fuel and % Riders'!$D$74</f>
        <v>4961.4291949437447</v>
      </c>
    </row>
    <row r="43" spans="1:15" ht="15" x14ac:dyDescent="0.25">
      <c r="A43" s="2"/>
    </row>
    <row r="44" spans="1:15" ht="15" x14ac:dyDescent="0.25">
      <c r="A44" s="25" t="s">
        <v>118</v>
      </c>
      <c r="B44" s="6">
        <f>'B&amp;A+DSM - Fuel and % Riders'!B44+FAC!B46+'B&amp;A kWh'!C44*'B&amp;A+DSM - Fuel and % Riders'!$D$74</f>
        <v>0</v>
      </c>
      <c r="C44" s="6">
        <f>'B&amp;A+DSM - Fuel and % Riders'!C44+FAC!C46+'B&amp;A kWh'!D44*'B&amp;A+DSM - Fuel and % Riders'!$D$74</f>
        <v>0</v>
      </c>
      <c r="D44" s="6">
        <f>'B&amp;A+DSM - Fuel and % Riders'!D44+FAC!D46+'B&amp;A kWh'!E44*'B&amp;A+DSM - Fuel and % Riders'!$D$74</f>
        <v>0</v>
      </c>
      <c r="E44" s="6">
        <f>'B&amp;A+DSM - Fuel and % Riders'!E44+FAC!E46+'B&amp;A kWh'!F44*'B&amp;A+DSM - Fuel and % Riders'!$D$74</f>
        <v>0</v>
      </c>
      <c r="F44" s="6">
        <f>'B&amp;A+DSM - Fuel and % Riders'!F44+FAC!F46+'B&amp;A kWh'!G44*'B&amp;A+DSM - Fuel and % Riders'!$D$74</f>
        <v>0</v>
      </c>
      <c r="G44" s="6">
        <f>'B&amp;A+DSM - Fuel and % Riders'!G44+FAC!G46+'B&amp;A kWh'!H44*'B&amp;A+DSM - Fuel and % Riders'!$D$74</f>
        <v>0</v>
      </c>
      <c r="H44" s="6">
        <f>'B&amp;A+DSM - Fuel and % Riders'!H44+FAC!H46+'B&amp;A kWh'!I44*'B&amp;A+DSM - Fuel and % Riders'!$D$74</f>
        <v>0</v>
      </c>
      <c r="I44" s="6">
        <f>'B&amp;A+DSM - Fuel and % Riders'!I44+FAC!I46+'B&amp;A kWh'!J44*'B&amp;A+DSM - Fuel and % Riders'!$D$74</f>
        <v>24889.429030028623</v>
      </c>
      <c r="J44" s="6">
        <f>'B&amp;A+DSM - Fuel and % Riders'!J44+FAC!J46+'B&amp;A kWh'!K44*'B&amp;A+DSM - Fuel and % Riders'!$D$74</f>
        <v>14363.49612537987</v>
      </c>
      <c r="K44" s="6">
        <f>'B&amp;A+DSM - Fuel and % Riders'!K44+FAC!K46+'B&amp;A kWh'!L44*'B&amp;A+DSM - Fuel and % Riders'!$D$74</f>
        <v>23459.809548311852</v>
      </c>
      <c r="L44" s="6">
        <f>'B&amp;A+DSM - Fuel and % Riders'!L44+FAC!L46+'B&amp;A kWh'!M44*'B&amp;A+DSM - Fuel and % Riders'!$D$74</f>
        <v>26679.20503466843</v>
      </c>
      <c r="M44" s="6">
        <f>'B&amp;A+DSM - Fuel and % Riders'!M44+FAC!M46+'B&amp;A kWh'!N44*'B&amp;A+DSM - Fuel and % Riders'!$D$74</f>
        <v>18495.577249532751</v>
      </c>
      <c r="N44" s="6">
        <f>'B&amp;A+DSM - Fuel and % Riders'!N44+FAC!P46+'B&amp;A kWh'!O44*'B&amp;A+DSM - Fuel and % Riders'!$D$74</f>
        <v>21253.722167572429</v>
      </c>
      <c r="O44" s="6">
        <f>'B&amp;A+DSM - Fuel and % Riders'!O44+FAC!Q46+'B&amp;A kWh'!P44*'B&amp;A+DSM - Fuel and % Riders'!$D$74</f>
        <v>18076.994879373535</v>
      </c>
    </row>
    <row r="45" spans="1:15" ht="15" x14ac:dyDescent="0.25">
      <c r="A45" s="2"/>
    </row>
    <row r="46" spans="1:15" ht="15" x14ac:dyDescent="0.25">
      <c r="A46" s="2" t="s">
        <v>5</v>
      </c>
      <c r="B46" s="6">
        <f>'B&amp;A+DSM - Fuel and % Riders'!B46+FAC!B48+'B&amp;A kWh'!C46*'B&amp;A+DSM - Fuel and % Riders'!$D$74</f>
        <v>725904.95392839191</v>
      </c>
      <c r="C46" s="6">
        <f>'B&amp;A+DSM - Fuel and % Riders'!C46+FAC!C48+'B&amp;A kWh'!D46*'B&amp;A+DSM - Fuel and % Riders'!$D$74</f>
        <v>534835.70487393346</v>
      </c>
      <c r="D46" s="6">
        <f>'B&amp;A+DSM - Fuel and % Riders'!D46+FAC!D48+'B&amp;A kWh'!E46*'B&amp;A+DSM - Fuel and % Riders'!$D$74</f>
        <v>449973.64168635185</v>
      </c>
      <c r="E46" s="6">
        <f>'B&amp;A+DSM - Fuel and % Riders'!E46+FAC!E48+'B&amp;A kWh'!F46*'B&amp;A+DSM - Fuel and % Riders'!$D$74</f>
        <v>582066.31158780609</v>
      </c>
      <c r="F46" s="6">
        <f>'B&amp;A+DSM - Fuel and % Riders'!F46+FAC!F48+'B&amp;A kWh'!G46*'B&amp;A+DSM - Fuel and % Riders'!$D$74</f>
        <v>594812.66108678165</v>
      </c>
      <c r="G46" s="6">
        <f>'B&amp;A+DSM - Fuel and % Riders'!G46+FAC!G48+'B&amp;A kWh'!H46*'B&amp;A+DSM - Fuel and % Riders'!$D$74</f>
        <v>537461.1299778549</v>
      </c>
      <c r="H46" s="6">
        <f>'B&amp;A+DSM - Fuel and % Riders'!H46+FAC!H48+'B&amp;A kWh'!I46*'B&amp;A+DSM - Fuel and % Riders'!$D$74</f>
        <v>563468.15120513341</v>
      </c>
      <c r="I46" s="6">
        <f>'B&amp;A+DSM - Fuel and % Riders'!I46+FAC!I48+'B&amp;A kWh'!J46*'B&amp;A+DSM - Fuel and % Riders'!$D$74</f>
        <v>577079.35819089203</v>
      </c>
      <c r="J46" s="6">
        <f>'B&amp;A+DSM - Fuel and % Riders'!J46+FAC!J48+'B&amp;A kWh'!K46*'B&amp;A+DSM - Fuel and % Riders'!$D$74</f>
        <v>473192.12565894017</v>
      </c>
      <c r="K46" s="6">
        <f>'B&amp;A+DSM - Fuel and % Riders'!K46+FAC!K48+'B&amp;A kWh'!L46*'B&amp;A+DSM - Fuel and % Riders'!$D$74</f>
        <v>602142.15067576431</v>
      </c>
      <c r="L46" s="6">
        <f>'B&amp;A+DSM - Fuel and % Riders'!L46+FAC!L48+'B&amp;A kWh'!M46*'B&amp;A+DSM - Fuel and % Riders'!$D$74</f>
        <v>718943.55195869028</v>
      </c>
      <c r="M46" s="6">
        <f>'B&amp;A+DSM - Fuel and % Riders'!M46+FAC!M48+'B&amp;A kWh'!N46*'B&amp;A+DSM - Fuel and % Riders'!$D$74</f>
        <v>660959.09151438437</v>
      </c>
      <c r="N46" s="6">
        <f>'B&amp;A+DSM - Fuel and % Riders'!N46+FAC!P48+'B&amp;A kWh'!O46*'B&amp;A+DSM - Fuel and % Riders'!$D$74</f>
        <v>671788.99444815575</v>
      </c>
      <c r="O46" s="6">
        <f>'B&amp;A+DSM - Fuel and % Riders'!O46+FAC!Q48+'B&amp;A kWh'!P46*'B&amp;A+DSM - Fuel and % Riders'!$D$74</f>
        <v>591767.47409973363</v>
      </c>
    </row>
    <row r="47" spans="1:15" ht="15" x14ac:dyDescent="0.25">
      <c r="A47" s="2"/>
    </row>
    <row r="48" spans="1:15" ht="15" x14ac:dyDescent="0.25">
      <c r="A48" s="2" t="s">
        <v>4</v>
      </c>
      <c r="B48" s="6">
        <f>'B&amp;A+DSM - Fuel and % Riders'!B48+FAC!B50+'B&amp;A kWh'!C48*'B&amp;A+DSM - Fuel and % Riders'!$D$74</f>
        <v>173247.37038365286</v>
      </c>
      <c r="C48" s="6">
        <f>'B&amp;A+DSM - Fuel and % Riders'!C48+FAC!C50+'B&amp;A kWh'!D48*'B&amp;A+DSM - Fuel and % Riders'!$D$74</f>
        <v>127621.29514178768</v>
      </c>
      <c r="D48" s="6">
        <f>'B&amp;A+DSM - Fuel and % Riders'!D48+FAC!D50+'B&amp;A kWh'!E48*'B&amp;A+DSM - Fuel and % Riders'!$D$74</f>
        <v>198119.30536055102</v>
      </c>
      <c r="E48" s="6">
        <f>'B&amp;A+DSM - Fuel and % Riders'!E48+FAC!E50+'B&amp;A kWh'!F48*'B&amp;A+DSM - Fuel and % Riders'!$D$74</f>
        <v>217459.22948293644</v>
      </c>
      <c r="F48" s="6">
        <f>'B&amp;A+DSM - Fuel and % Riders'!F48+FAC!F50+'B&amp;A kWh'!G48*'B&amp;A+DSM - Fuel and % Riders'!$D$74</f>
        <v>211318.0290284254</v>
      </c>
      <c r="G48" s="6">
        <f>'B&amp;A+DSM - Fuel and % Riders'!G48+FAC!G50+'B&amp;A kWh'!H48*'B&amp;A+DSM - Fuel and % Riders'!$D$74</f>
        <v>157089.25237480886</v>
      </c>
      <c r="H48" s="6">
        <f>'B&amp;A+DSM - Fuel and % Riders'!H48+FAC!H50+'B&amp;A kWh'!I48*'B&amp;A+DSM - Fuel and % Riders'!$D$74</f>
        <v>172231.84630608471</v>
      </c>
      <c r="I48" s="6">
        <f>'B&amp;A+DSM - Fuel and % Riders'!I48+FAC!I50+'B&amp;A kWh'!J48*'B&amp;A+DSM - Fuel and % Riders'!$D$74</f>
        <v>183969.32762321149</v>
      </c>
      <c r="J48" s="6">
        <f>'B&amp;A+DSM - Fuel and % Riders'!J48+FAC!J50+'B&amp;A kWh'!K48*'B&amp;A+DSM - Fuel and % Riders'!$D$74</f>
        <v>189588.66738974227</v>
      </c>
      <c r="K48" s="6">
        <f>'B&amp;A+DSM - Fuel and % Riders'!K48+FAC!K50+'B&amp;A kWh'!L48*'B&amp;A+DSM - Fuel and % Riders'!$D$74</f>
        <v>226369.74176533823</v>
      </c>
      <c r="L48" s="6">
        <f>'B&amp;A+DSM - Fuel and % Riders'!L48+FAC!L50+'B&amp;A kWh'!M48*'B&amp;A+DSM - Fuel and % Riders'!$D$74</f>
        <v>413477.06979484146</v>
      </c>
      <c r="M48" s="6">
        <f>'B&amp;A+DSM - Fuel and % Riders'!M48+FAC!M50+'B&amp;A kWh'!N48*'B&amp;A+DSM - Fuel and % Riders'!$D$74</f>
        <v>157484.34444040118</v>
      </c>
      <c r="N48" s="6">
        <f>'B&amp;A+DSM - Fuel and % Riders'!N48+FAC!P50+'B&amp;A kWh'!O48*'B&amp;A+DSM - Fuel and % Riders'!$D$74</f>
        <v>180211.60228051082</v>
      </c>
      <c r="O48" s="6">
        <f>'B&amp;A+DSM - Fuel and % Riders'!O48+FAC!Q50+'B&amp;A kWh'!P48*'B&amp;A+DSM - Fuel and % Riders'!$D$74</f>
        <v>162000.34881901913</v>
      </c>
    </row>
    <row r="49" spans="1:15" ht="15" x14ac:dyDescent="0.25">
      <c r="A49" s="2"/>
    </row>
    <row r="50" spans="1:15" ht="15" x14ac:dyDescent="0.25">
      <c r="A50" s="2" t="s">
        <v>3</v>
      </c>
      <c r="B50" s="6">
        <f>'B&amp;A+DSM - Fuel and % Riders'!B50+FAC!B52+'B&amp;A kWh'!C50*'B&amp;A+DSM - Fuel and % Riders'!$D$74</f>
        <v>4199.4470681541252</v>
      </c>
      <c r="C50" s="6">
        <f>'B&amp;A+DSM - Fuel and % Riders'!C50+FAC!C52+'B&amp;A kWh'!D50*'B&amp;A+DSM - Fuel and % Riders'!$D$74</f>
        <v>3403.6710572350985</v>
      </c>
      <c r="D50" s="6">
        <f>'B&amp;A+DSM - Fuel and % Riders'!D50+FAC!D52+'B&amp;A kWh'!E50*'B&amp;A+DSM - Fuel and % Riders'!$D$74</f>
        <v>4335.1053963131835</v>
      </c>
      <c r="E50" s="6">
        <f>'B&amp;A+DSM - Fuel and % Riders'!E50+FAC!E52+'B&amp;A kWh'!F50*'B&amp;A+DSM - Fuel and % Riders'!$D$74</f>
        <v>4002.6685976454564</v>
      </c>
      <c r="F50" s="6">
        <f>'B&amp;A+DSM - Fuel and % Riders'!F50+FAC!F52+'B&amp;A kWh'!G50*'B&amp;A+DSM - Fuel and % Riders'!$D$74</f>
        <v>4401.7351240331191</v>
      </c>
      <c r="G50" s="6">
        <f>'B&amp;A+DSM - Fuel and % Riders'!G50+FAC!G52+'B&amp;A kWh'!H50*'B&amp;A+DSM - Fuel and % Riders'!$D$74</f>
        <v>8781.9103440628423</v>
      </c>
      <c r="H50" s="6">
        <f>'B&amp;A+DSM - Fuel and % Riders'!H50+FAC!H52+'B&amp;A kWh'!I50*'B&amp;A+DSM - Fuel and % Riders'!$D$74</f>
        <v>3286.4561155301881</v>
      </c>
      <c r="I50" s="6">
        <f>'B&amp;A+DSM - Fuel and % Riders'!I50+FAC!I52+'B&amp;A kWh'!J50*'B&amp;A+DSM - Fuel and % Riders'!$D$74</f>
        <v>5530.9504622607556</v>
      </c>
      <c r="J50" s="6">
        <f>'B&amp;A+DSM - Fuel and % Riders'!J50+FAC!J52+'B&amp;A kWh'!K50*'B&amp;A+DSM - Fuel and % Riders'!$D$74</f>
        <v>3815.0837411070515</v>
      </c>
      <c r="K50" s="6">
        <f>'B&amp;A+DSM - Fuel and % Riders'!K50+FAC!K52+'B&amp;A kWh'!L50*'B&amp;A+DSM - Fuel and % Riders'!$D$74</f>
        <v>4895.9670139455129</v>
      </c>
      <c r="L50" s="6">
        <f>'B&amp;A+DSM - Fuel and % Riders'!L50+FAC!L52+'B&amp;A kWh'!M50*'B&amp;A+DSM - Fuel and % Riders'!$D$74</f>
        <v>5733.1227199843925</v>
      </c>
      <c r="M50" s="6">
        <f>'B&amp;A+DSM - Fuel and % Riders'!M50+FAC!M52+'B&amp;A kWh'!N50*'B&amp;A+DSM - Fuel and % Riders'!$D$74</f>
        <v>5339.2994903461822</v>
      </c>
      <c r="N50" s="6">
        <f>'B&amp;A+DSM - Fuel and % Riders'!N50+FAC!P52+'B&amp;A kWh'!O50*'B&amp;A+DSM - Fuel and % Riders'!$D$74</f>
        <v>5942.2663838081244</v>
      </c>
      <c r="O50" s="6">
        <f>'B&amp;A+DSM - Fuel and % Riders'!O50+FAC!Q52+'B&amp;A kWh'!P50*'B&amp;A+DSM - Fuel and % Riders'!$D$74</f>
        <v>5244.5676789767804</v>
      </c>
    </row>
    <row r="51" spans="1:15" ht="15" x14ac:dyDescent="0.25">
      <c r="A51" s="2"/>
    </row>
    <row r="52" spans="1:15" ht="15" x14ac:dyDescent="0.25">
      <c r="A52" s="25" t="s">
        <v>119</v>
      </c>
      <c r="B52" s="6">
        <f>'B&amp;A+DSM - Fuel and % Riders'!B52+FAC!B54+'B&amp;A kWh'!C52*'B&amp;A+DSM - Fuel and % Riders'!$D$74</f>
        <v>1173217.2334943456</v>
      </c>
      <c r="C52" s="6">
        <f>'B&amp;A+DSM - Fuel and % Riders'!C52+FAC!C54+'B&amp;A kWh'!D52*'B&amp;A+DSM - Fuel and % Riders'!$D$74</f>
        <v>866694.98457048321</v>
      </c>
      <c r="D52" s="6">
        <f>'B&amp;A+DSM - Fuel and % Riders'!D52+FAC!D54+'B&amp;A kWh'!E52*'B&amp;A+DSM - Fuel and % Riders'!$D$74</f>
        <v>849297.34478730254</v>
      </c>
      <c r="E52" s="6">
        <f>'B&amp;A+DSM - Fuel and % Riders'!E52+FAC!E54+'B&amp;A kWh'!F52*'B&amp;A+DSM - Fuel and % Riders'!$D$74</f>
        <v>925526.53740696376</v>
      </c>
      <c r="F52" s="6">
        <f>'B&amp;A+DSM - Fuel and % Riders'!F52+FAC!F54+'B&amp;A kWh'!G52*'B&amp;A+DSM - Fuel and % Riders'!$D$74</f>
        <v>996498.08639643108</v>
      </c>
      <c r="G52" s="6">
        <f>'B&amp;A+DSM - Fuel and % Riders'!G52+FAC!G54+'B&amp;A kWh'!H52*'B&amp;A+DSM - Fuel and % Riders'!$D$74</f>
        <v>828253.55973574205</v>
      </c>
      <c r="H52" s="6">
        <f>'B&amp;A+DSM - Fuel and % Riders'!H52+FAC!H54+'B&amp;A kWh'!I52*'B&amp;A+DSM - Fuel and % Riders'!$D$74</f>
        <v>735931.48899717582</v>
      </c>
      <c r="I52" s="6">
        <f>'B&amp;A+DSM - Fuel and % Riders'!I52+FAC!I54+'B&amp;A kWh'!J52*'B&amp;A+DSM - Fuel and % Riders'!$D$74</f>
        <v>1040792.8930027087</v>
      </c>
      <c r="J52" s="6">
        <f>'B&amp;A+DSM - Fuel and % Riders'!J52+FAC!J54+'B&amp;A kWh'!K52*'B&amp;A+DSM - Fuel and % Riders'!$D$74</f>
        <v>1206258.7611875907</v>
      </c>
      <c r="K52" s="6">
        <f>'B&amp;A+DSM - Fuel and % Riders'!K52+FAC!K54+'B&amp;A kWh'!L52*'B&amp;A+DSM - Fuel and % Riders'!$D$74</f>
        <v>1016610.2973642545</v>
      </c>
      <c r="L52" s="6">
        <f>'B&amp;A+DSM - Fuel and % Riders'!L52+FAC!L54+'B&amp;A kWh'!M52*'B&amp;A+DSM - Fuel and % Riders'!$D$74</f>
        <v>1125442.1155264252</v>
      </c>
      <c r="M52" s="6">
        <f>'B&amp;A+DSM - Fuel and % Riders'!M52+FAC!M54+'B&amp;A kWh'!N52*'B&amp;A+DSM - Fuel and % Riders'!$D$74</f>
        <v>962436.89570672088</v>
      </c>
      <c r="N52" s="6">
        <f>'B&amp;A+DSM - Fuel and % Riders'!N52+FAC!P54+'B&amp;A kWh'!O52*'B&amp;A+DSM - Fuel and % Riders'!$D$74</f>
        <v>1059085.0011596675</v>
      </c>
      <c r="O52" s="6">
        <f>'B&amp;A+DSM - Fuel and % Riders'!O52+FAC!Q54+'B&amp;A kWh'!P52*'B&amp;A+DSM - Fuel and % Riders'!$D$74</f>
        <v>944893.28633575502</v>
      </c>
    </row>
    <row r="53" spans="1:15" ht="15" x14ac:dyDescent="0.25">
      <c r="A53" s="2"/>
    </row>
    <row r="54" spans="1:15" ht="15" x14ac:dyDescent="0.25">
      <c r="A54" s="25" t="s">
        <v>120</v>
      </c>
      <c r="B54" s="6">
        <f>'B&amp;A+DSM - Fuel and % Riders'!B54+FAC!B56+'B&amp;A kWh'!C54*'B&amp;A+DSM - Fuel and % Riders'!$D$74</f>
        <v>18509.241672857061</v>
      </c>
      <c r="C54" s="6">
        <f>'B&amp;A+DSM - Fuel and % Riders'!C54+FAC!C56+'B&amp;A kWh'!D54*'B&amp;A+DSM - Fuel and % Riders'!$D$74</f>
        <v>16519.124241949543</v>
      </c>
      <c r="D54" s="6">
        <f>'B&amp;A+DSM - Fuel and % Riders'!D54+FAC!D56+'B&amp;A kWh'!E54*'B&amp;A+DSM - Fuel and % Riders'!$D$74</f>
        <v>14243.283864847775</v>
      </c>
      <c r="E54" s="6">
        <f>'B&amp;A+DSM - Fuel and % Riders'!E54+FAC!E56+'B&amp;A kWh'!F54*'B&amp;A+DSM - Fuel and % Riders'!$D$74</f>
        <v>11301.155564608955</v>
      </c>
      <c r="F54" s="6">
        <f>'B&amp;A+DSM - Fuel and % Riders'!F54+FAC!F56+'B&amp;A kWh'!G54*'B&amp;A+DSM - Fuel and % Riders'!$D$74</f>
        <v>13489.953731162816</v>
      </c>
      <c r="G54" s="6">
        <f>'B&amp;A+DSM - Fuel and % Riders'!G54+FAC!G56+'B&amp;A kWh'!H54*'B&amp;A+DSM - Fuel and % Riders'!$D$74</f>
        <v>12655.534169012757</v>
      </c>
      <c r="H54" s="6">
        <f>'B&amp;A+DSM - Fuel and % Riders'!H54+FAC!H56+'B&amp;A kWh'!I54*'B&amp;A+DSM - Fuel and % Riders'!$D$74</f>
        <v>9553.6920109867333</v>
      </c>
      <c r="I54" s="6">
        <f>'B&amp;A+DSM - Fuel and % Riders'!I54+FAC!I56+'B&amp;A kWh'!J54*'B&amp;A+DSM - Fuel and % Riders'!$D$74</f>
        <v>13358.909682729682</v>
      </c>
      <c r="J54" s="6">
        <f>'B&amp;A+DSM - Fuel and % Riders'!J54+FAC!J56+'B&amp;A kWh'!K54*'B&amp;A+DSM - Fuel and % Riders'!$D$74</f>
        <v>16973.422187095141</v>
      </c>
      <c r="K54" s="6">
        <f>'B&amp;A+DSM - Fuel and % Riders'!K54+FAC!K56+'B&amp;A kWh'!L54*'B&amp;A+DSM - Fuel and % Riders'!$D$74</f>
        <v>16188.684567147095</v>
      </c>
      <c r="L54" s="6">
        <f>'B&amp;A+DSM - Fuel and % Riders'!L54+FAC!L56+'B&amp;A kWh'!M54*'B&amp;A+DSM - Fuel and % Riders'!$D$74</f>
        <v>14970.954797414372</v>
      </c>
      <c r="M54" s="6">
        <f>'B&amp;A+DSM - Fuel and % Riders'!M54+FAC!M56+'B&amp;A kWh'!N54*'B&amp;A+DSM - Fuel and % Riders'!$D$74</f>
        <v>14587.929582206147</v>
      </c>
      <c r="N54" s="6">
        <f>'B&amp;A+DSM - Fuel and % Riders'!N54+FAC!P56+'B&amp;A kWh'!O54*'B&amp;A+DSM - Fuel and % Riders'!$D$74</f>
        <v>21981.935077489252</v>
      </c>
      <c r="O54" s="6">
        <f>'B&amp;A+DSM - Fuel and % Riders'!O54+FAC!Q56+'B&amp;A kWh'!P54*'B&amp;A+DSM - Fuel and % Riders'!$D$74</f>
        <v>11482.164249154903</v>
      </c>
    </row>
    <row r="55" spans="1:15" ht="15" x14ac:dyDescent="0.25">
      <c r="A55" s="2"/>
    </row>
    <row r="56" spans="1:15" ht="15" x14ac:dyDescent="0.25">
      <c r="A56" s="25" t="s">
        <v>121</v>
      </c>
      <c r="B56" s="6">
        <f>'B&amp;A+DSM - Fuel and % Riders'!B56+FAC!B58+'B&amp;A kWh'!C56*'B&amp;A+DSM - Fuel and % Riders'!$D$74</f>
        <v>0</v>
      </c>
      <c r="C56" s="6">
        <f>'B&amp;A+DSM - Fuel and % Riders'!C56+FAC!C58+'B&amp;A kWh'!D56*'B&amp;A+DSM - Fuel and % Riders'!$D$74</f>
        <v>0</v>
      </c>
      <c r="D56" s="6">
        <f>'B&amp;A+DSM - Fuel and % Riders'!D56+FAC!D58+'B&amp;A kWh'!E56*'B&amp;A+DSM - Fuel and % Riders'!$D$74</f>
        <v>0</v>
      </c>
      <c r="E56" s="6">
        <f>'B&amp;A+DSM - Fuel and % Riders'!E56+FAC!E58+'B&amp;A kWh'!F56*'B&amp;A+DSM - Fuel and % Riders'!$D$74</f>
        <v>0</v>
      </c>
      <c r="F56" s="6">
        <f>'B&amp;A+DSM - Fuel and % Riders'!F56+FAC!F58+'B&amp;A kWh'!G56*'B&amp;A+DSM - Fuel and % Riders'!$D$74</f>
        <v>0</v>
      </c>
      <c r="G56" s="6">
        <f>'B&amp;A+DSM - Fuel and % Riders'!G56+FAC!G58+'B&amp;A kWh'!H56*'B&amp;A+DSM - Fuel and % Riders'!$D$74</f>
        <v>0</v>
      </c>
      <c r="H56" s="6">
        <f>'B&amp;A+DSM - Fuel and % Riders'!H56+FAC!H58+'B&amp;A kWh'!I56*'B&amp;A+DSM - Fuel and % Riders'!$D$74</f>
        <v>0</v>
      </c>
      <c r="I56" s="6">
        <f>'B&amp;A+DSM - Fuel and % Riders'!I56+FAC!I58+'B&amp;A kWh'!J56*'B&amp;A+DSM - Fuel and % Riders'!$D$74</f>
        <v>92548.391241500198</v>
      </c>
      <c r="J56" s="6">
        <f>'B&amp;A+DSM - Fuel and % Riders'!J56+FAC!J58+'B&amp;A kWh'!K56*'B&amp;A+DSM - Fuel and % Riders'!$D$74</f>
        <v>76875.276353741749</v>
      </c>
      <c r="K56" s="6">
        <f>'B&amp;A+DSM - Fuel and % Riders'!K56+FAC!K58+'B&amp;A kWh'!L56*'B&amp;A+DSM - Fuel and % Riders'!$D$74</f>
        <v>84516.884867650806</v>
      </c>
      <c r="L56" s="6">
        <f>'B&amp;A+DSM - Fuel and % Riders'!L56+FAC!L58+'B&amp;A kWh'!M56*'B&amp;A+DSM - Fuel and % Riders'!$D$74</f>
        <v>108607.80404866366</v>
      </c>
      <c r="M56" s="6">
        <f>'B&amp;A+DSM - Fuel and % Riders'!M56+FAC!M58+'B&amp;A kWh'!N56*'B&amp;A+DSM - Fuel and % Riders'!$D$74</f>
        <v>54885.530497383887</v>
      </c>
      <c r="N56" s="6">
        <f>'B&amp;A+DSM - Fuel and % Riders'!N56+FAC!P58+'B&amp;A kWh'!O56*'B&amp;A+DSM - Fuel and % Riders'!$D$74</f>
        <v>125586.41424856475</v>
      </c>
      <c r="O56" s="6">
        <f>'B&amp;A+DSM - Fuel and % Riders'!O56+FAC!Q58+'B&amp;A kWh'!P56*'B&amp;A+DSM - Fuel and % Riders'!$D$74</f>
        <v>101665.18617806527</v>
      </c>
    </row>
    <row r="57" spans="1:15" ht="15" x14ac:dyDescent="0.25">
      <c r="A57" s="2"/>
    </row>
    <row r="58" spans="1:15" ht="15" x14ac:dyDescent="0.25">
      <c r="A58" s="25" t="s">
        <v>122</v>
      </c>
      <c r="B58" s="6">
        <f>'B&amp;A+DSM - Fuel and % Riders'!B58+FAC!B60+'B&amp;A kWh'!C58*'B&amp;A+DSM - Fuel and % Riders'!$D$74</f>
        <v>0</v>
      </c>
      <c r="C58" s="6">
        <f>'B&amp;A+DSM - Fuel and % Riders'!C58+FAC!C60+'B&amp;A kWh'!D58*'B&amp;A+DSM - Fuel and % Riders'!$D$74</f>
        <v>0</v>
      </c>
      <c r="D58" s="6">
        <f>'B&amp;A+DSM - Fuel and % Riders'!D58+FAC!D60+'B&amp;A kWh'!E58*'B&amp;A+DSM - Fuel and % Riders'!$D$74</f>
        <v>0</v>
      </c>
      <c r="E58" s="6">
        <f>'B&amp;A+DSM - Fuel and % Riders'!E58+FAC!E60+'B&amp;A kWh'!F58*'B&amp;A+DSM - Fuel and % Riders'!$D$74</f>
        <v>0</v>
      </c>
      <c r="F58" s="6">
        <f>'B&amp;A+DSM - Fuel and % Riders'!F58+FAC!F60+'B&amp;A kWh'!G58*'B&amp;A+DSM - Fuel and % Riders'!$D$74</f>
        <v>0</v>
      </c>
      <c r="G58" s="6">
        <f>'B&amp;A+DSM - Fuel and % Riders'!G58+FAC!G60+'B&amp;A kWh'!H58*'B&amp;A+DSM - Fuel and % Riders'!$D$74</f>
        <v>0</v>
      </c>
      <c r="H58" s="6">
        <f>'B&amp;A+DSM - Fuel and % Riders'!H58+FAC!H60+'B&amp;A kWh'!I58*'B&amp;A+DSM - Fuel and % Riders'!$D$74</f>
        <v>0</v>
      </c>
      <c r="I58" s="6">
        <f>'B&amp;A+DSM - Fuel and % Riders'!I58+FAC!I60+'B&amp;A kWh'!J58*'B&amp;A+DSM - Fuel and % Riders'!$D$74</f>
        <v>0</v>
      </c>
      <c r="J58" s="6">
        <f>'B&amp;A+DSM - Fuel and % Riders'!J58+FAC!J60+'B&amp;A kWh'!K58*'B&amp;A+DSM - Fuel and % Riders'!$D$74</f>
        <v>1421222.7232028833</v>
      </c>
      <c r="K58" s="6">
        <f>'B&amp;A+DSM - Fuel and % Riders'!K58+FAC!K60+'B&amp;A kWh'!L58*'B&amp;A+DSM - Fuel and % Riders'!$D$74</f>
        <v>728405.39989351598</v>
      </c>
      <c r="L58" s="6">
        <f>'B&amp;A+DSM - Fuel and % Riders'!L58+FAC!L60+'B&amp;A kWh'!M58*'B&amp;A+DSM - Fuel and % Riders'!$D$74</f>
        <v>647280.96804377809</v>
      </c>
      <c r="M58" s="6">
        <f>'B&amp;A+DSM - Fuel and % Riders'!M58+FAC!M60+'B&amp;A kWh'!N58*'B&amp;A+DSM - Fuel and % Riders'!$D$74</f>
        <v>634998.54659104615</v>
      </c>
      <c r="N58" s="6">
        <f>'B&amp;A+DSM - Fuel and % Riders'!N58+FAC!P60+'B&amp;A kWh'!O58*'B&amp;A+DSM - Fuel and % Riders'!$D$74</f>
        <v>677804.16693270602</v>
      </c>
      <c r="O58" s="6">
        <f>'B&amp;A+DSM - Fuel and % Riders'!O58+FAC!Q60+'B&amp;A kWh'!P58*'B&amp;A+DSM - Fuel and % Riders'!$D$74</f>
        <v>580753.24746428709</v>
      </c>
    </row>
    <row r="59" spans="1:15" ht="15" x14ac:dyDescent="0.25">
      <c r="A59" s="2"/>
    </row>
    <row r="60" spans="1:15" ht="15" x14ac:dyDescent="0.25">
      <c r="A60" s="25" t="s">
        <v>123</v>
      </c>
      <c r="B60" s="6">
        <f>'B&amp;A+DSM - Fuel and % Riders'!B60+FAC!B62+'B&amp;A kWh'!C60*'B&amp;A+DSM - Fuel and % Riders'!$D$74</f>
        <v>124135.71755038622</v>
      </c>
      <c r="C60" s="6">
        <f>'B&amp;A+DSM - Fuel and % Riders'!C60+FAC!C62+'B&amp;A kWh'!D60*'B&amp;A+DSM - Fuel and % Riders'!$D$74</f>
        <v>102271.70362996944</v>
      </c>
      <c r="D60" s="6">
        <f>'B&amp;A+DSM - Fuel and % Riders'!D60+FAC!D62+'B&amp;A kWh'!E60*'B&amp;A+DSM - Fuel and % Riders'!$D$74</f>
        <v>105477.10024992065</v>
      </c>
      <c r="E60" s="6">
        <f>'B&amp;A+DSM - Fuel and % Riders'!E60+FAC!E62+'B&amp;A kWh'!F60*'B&amp;A+DSM - Fuel and % Riders'!$D$74</f>
        <v>105007.10310443395</v>
      </c>
      <c r="F60" s="6">
        <f>'B&amp;A+DSM - Fuel and % Riders'!F60+FAC!F62+'B&amp;A kWh'!G60*'B&amp;A+DSM - Fuel and % Riders'!$D$74</f>
        <v>107662.79663343498</v>
      </c>
      <c r="G60" s="6">
        <f>'B&amp;A+DSM - Fuel and % Riders'!G60+FAC!G62+'B&amp;A kWh'!H60*'B&amp;A+DSM - Fuel and % Riders'!$D$74</f>
        <v>100412.34962199707</v>
      </c>
      <c r="H60" s="6">
        <f>'B&amp;A+DSM - Fuel and % Riders'!H60+FAC!H62+'B&amp;A kWh'!I60*'B&amp;A+DSM - Fuel and % Riders'!$D$74</f>
        <v>95113.760364152622</v>
      </c>
      <c r="I60" s="6">
        <f>'B&amp;A+DSM - Fuel and % Riders'!I60+FAC!I62+'B&amp;A kWh'!J60*'B&amp;A+DSM - Fuel and % Riders'!$D$74</f>
        <v>109131.22391869366</v>
      </c>
      <c r="J60" s="6">
        <f>'B&amp;A+DSM - Fuel and % Riders'!J60+FAC!J62+'B&amp;A kWh'!K60*'B&amp;A+DSM - Fuel and % Riders'!$D$74</f>
        <v>91714.881359630614</v>
      </c>
      <c r="K60" s="6">
        <f>'B&amp;A+DSM - Fuel and % Riders'!K60+FAC!K62+'B&amp;A kWh'!L60*'B&amp;A+DSM - Fuel and % Riders'!$D$74</f>
        <v>109440.33612583042</v>
      </c>
      <c r="L60" s="6">
        <f>'B&amp;A+DSM - Fuel and % Riders'!L60+FAC!L62+'B&amp;A kWh'!M60*'B&amp;A+DSM - Fuel and % Riders'!$D$74</f>
        <v>125715.33911580147</v>
      </c>
      <c r="M60" s="6">
        <f>'B&amp;A+DSM - Fuel and % Riders'!M60+FAC!M62+'B&amp;A kWh'!N60*'B&amp;A+DSM - Fuel and % Riders'!$D$74</f>
        <v>109320.63362527642</v>
      </c>
      <c r="N60" s="6">
        <f>'B&amp;A+DSM - Fuel and % Riders'!N60+FAC!P62+'B&amp;A kWh'!O60*'B&amp;A+DSM - Fuel and % Riders'!$D$74</f>
        <v>125842.7006833902</v>
      </c>
      <c r="O60" s="6">
        <f>'B&amp;A+DSM - Fuel and % Riders'!O60+FAC!Q62+'B&amp;A kWh'!P60*'B&amp;A+DSM - Fuel and % Riders'!$D$74</f>
        <v>97081.886341280857</v>
      </c>
    </row>
    <row r="61" spans="1:15" ht="15" x14ac:dyDescent="0.25">
      <c r="A61" s="2"/>
    </row>
    <row r="62" spans="1:15" ht="15" x14ac:dyDescent="0.25">
      <c r="A62" s="25" t="s">
        <v>124</v>
      </c>
      <c r="B62" s="6">
        <f>'B&amp;A+DSM - Fuel and % Riders'!B62+FAC!B64+'B&amp;A kWh'!C62*'B&amp;A+DSM - Fuel and % Riders'!$D$74</f>
        <v>2120964.7419106946</v>
      </c>
      <c r="C62" s="6">
        <f>'B&amp;A+DSM - Fuel and % Riders'!C62+FAC!C64+'B&amp;A kWh'!D62*'B&amp;A+DSM - Fuel and % Riders'!$D$74</f>
        <v>1674736.3795193257</v>
      </c>
      <c r="D62" s="6">
        <f>'B&amp;A+DSM - Fuel and % Riders'!D62+FAC!D64+'B&amp;A kWh'!E62*'B&amp;A+DSM - Fuel and % Riders'!$D$74</f>
        <v>1770419.2702050414</v>
      </c>
      <c r="E62" s="6">
        <f>'B&amp;A+DSM - Fuel and % Riders'!E62+FAC!E64+'B&amp;A kWh'!F62*'B&amp;A+DSM - Fuel and % Riders'!$D$74</f>
        <v>1965538.8108249845</v>
      </c>
      <c r="F62" s="6">
        <f>'B&amp;A+DSM - Fuel and % Riders'!F62+FAC!F64+'B&amp;A kWh'!G62*'B&amp;A+DSM - Fuel and % Riders'!$D$74</f>
        <v>2032541.280230918</v>
      </c>
      <c r="G62" s="6">
        <f>'B&amp;A+DSM - Fuel and % Riders'!G62+FAC!G64+'B&amp;A kWh'!H62*'B&amp;A+DSM - Fuel and % Riders'!$D$74</f>
        <v>1795467.3391444085</v>
      </c>
      <c r="H62" s="6">
        <f>'B&amp;A+DSM - Fuel and % Riders'!H62+FAC!H64+'B&amp;A kWh'!I62*'B&amp;A+DSM - Fuel and % Riders'!$D$74</f>
        <v>1899839.8831325108</v>
      </c>
      <c r="I62" s="6">
        <f>'B&amp;A+DSM - Fuel and % Riders'!I62+FAC!I64+'B&amp;A kWh'!J62*'B&amp;A+DSM - Fuel and % Riders'!$D$74</f>
        <v>2052621.2268861942</v>
      </c>
      <c r="J62" s="6">
        <f>'B&amp;A+DSM - Fuel and % Riders'!J62+FAC!J64+'B&amp;A kWh'!K62*'B&amp;A+DSM - Fuel and % Riders'!$D$74</f>
        <v>1612911.1673210666</v>
      </c>
      <c r="K62" s="6">
        <f>'B&amp;A+DSM - Fuel and % Riders'!K62+FAC!K64+'B&amp;A kWh'!L62*'B&amp;A+DSM - Fuel and % Riders'!$D$74</f>
        <v>2020432.0040848507</v>
      </c>
      <c r="L62" s="6">
        <f>'B&amp;A+DSM - Fuel and % Riders'!L62+FAC!L64+'B&amp;A kWh'!M62*'B&amp;A+DSM - Fuel and % Riders'!$D$74</f>
        <v>2351745.3177483338</v>
      </c>
      <c r="M62" s="6">
        <f>'B&amp;A+DSM - Fuel and % Riders'!M62+FAC!M64+'B&amp;A kWh'!N62*'B&amp;A+DSM - Fuel and % Riders'!$D$74</f>
        <v>1734682.7532373446</v>
      </c>
      <c r="N62" s="6">
        <f>'B&amp;A+DSM - Fuel and % Riders'!N62+FAC!P64+'B&amp;A kWh'!O62*'B&amp;A+DSM - Fuel and % Riders'!$D$74</f>
        <v>1751266.6226079683</v>
      </c>
      <c r="O62" s="6">
        <f>'B&amp;A+DSM - Fuel and % Riders'!O62+FAC!Q64+'B&amp;A kWh'!P62*'B&amp;A+DSM - Fuel and % Riders'!$D$74</f>
        <v>1674313.2622864626</v>
      </c>
    </row>
    <row r="63" spans="1:15" ht="15" x14ac:dyDescent="0.25">
      <c r="A63" s="2"/>
    </row>
    <row r="64" spans="1:15" ht="15" x14ac:dyDescent="0.25">
      <c r="A64" s="25" t="s">
        <v>125</v>
      </c>
      <c r="B64" s="6">
        <f>'B&amp;A+DSM - Fuel and % Riders'!B64+FAC!B66+'B&amp;A kWh'!C64*'B&amp;A+DSM - Fuel and % Riders'!$D$74</f>
        <v>7630034.0517868027</v>
      </c>
      <c r="C64" s="6">
        <f>'B&amp;A+DSM - Fuel and % Riders'!C64+FAC!C66+'B&amp;A kWh'!D64*'B&amp;A+DSM - Fuel and % Riders'!$D$74</f>
        <v>8015265.6492711166</v>
      </c>
      <c r="D64" s="6">
        <f>'B&amp;A+DSM - Fuel and % Riders'!D64+FAC!D66+'B&amp;A kWh'!E64*'B&amp;A+DSM - Fuel and % Riders'!$D$74</f>
        <v>8528001.2697585784</v>
      </c>
      <c r="E64" s="6">
        <f>'B&amp;A+DSM - Fuel and % Riders'!E64+FAC!E66+'B&amp;A kWh'!F64*'B&amp;A+DSM - Fuel and % Riders'!$D$74</f>
        <v>8443386.1761468723</v>
      </c>
      <c r="F64" s="6">
        <f>'B&amp;A+DSM - Fuel and % Riders'!F64+FAC!F66+'B&amp;A kWh'!G64*'B&amp;A+DSM - Fuel and % Riders'!$D$74</f>
        <v>8644604.9133554958</v>
      </c>
      <c r="G64" s="6">
        <f>'B&amp;A+DSM - Fuel and % Riders'!G64+FAC!G66+'B&amp;A kWh'!H64*'B&amp;A+DSM - Fuel and % Riders'!$D$74</f>
        <v>8077404.1888638372</v>
      </c>
      <c r="H64" s="6">
        <f>'B&amp;A+DSM - Fuel and % Riders'!H64+FAC!H66+'B&amp;A kWh'!I64*'B&amp;A+DSM - Fuel and % Riders'!$D$74</f>
        <v>7669212.5536033139</v>
      </c>
      <c r="I64" s="6">
        <f>'B&amp;A+DSM - Fuel and % Riders'!I64+FAC!I66+'B&amp;A kWh'!J64*'B&amp;A+DSM - Fuel and % Riders'!$D$74</f>
        <v>8619499.8287526164</v>
      </c>
      <c r="J64" s="6">
        <f>'B&amp;A+DSM - Fuel and % Riders'!J64+FAC!J66+'B&amp;A kWh'!K64*'B&amp;A+DSM - Fuel and % Riders'!$D$74</f>
        <v>6783677.9588814843</v>
      </c>
      <c r="K64" s="6">
        <f>'B&amp;A+DSM - Fuel and % Riders'!K64+FAC!K66+'B&amp;A kWh'!L64*'B&amp;A+DSM - Fuel and % Riders'!$D$74</f>
        <v>7891780.1840139292</v>
      </c>
      <c r="L64" s="6">
        <f>'B&amp;A+DSM - Fuel and % Riders'!L64+FAC!L66+'B&amp;A kWh'!M64*'B&amp;A+DSM - Fuel and % Riders'!$D$74</f>
        <v>8490451.8768485598</v>
      </c>
      <c r="M64" s="6">
        <f>'B&amp;A+DSM - Fuel and % Riders'!M64+FAC!M66+'B&amp;A kWh'!N64*'B&amp;A+DSM - Fuel and % Riders'!$D$74</f>
        <v>8370780.1200443115</v>
      </c>
      <c r="N64" s="6">
        <f>'B&amp;A+DSM - Fuel and % Riders'!N64+FAC!P66+'B&amp;A kWh'!O64*'B&amp;A+DSM - Fuel and % Riders'!$D$74</f>
        <v>7906249.4140716977</v>
      </c>
      <c r="O64" s="6">
        <f>'B&amp;A+DSM - Fuel and % Riders'!O64+FAC!Q66+'B&amp;A kWh'!P64*'B&amp;A+DSM - Fuel and % Riders'!$D$74</f>
        <v>7640313.5250181304</v>
      </c>
    </row>
    <row r="65" spans="1:15" ht="15" x14ac:dyDescent="0.25">
      <c r="A65" s="2"/>
    </row>
    <row r="66" spans="1:15" ht="15" x14ac:dyDescent="0.25">
      <c r="A66" s="25" t="s">
        <v>126</v>
      </c>
      <c r="B66" s="6">
        <f>'B&amp;A+DSM - Fuel and % Riders'!B66+FAC!B68+'B&amp;A kWh'!C66*'B&amp;A+DSM - Fuel and % Riders'!$D$74</f>
        <v>1297776.2845458915</v>
      </c>
      <c r="C66" s="6">
        <f>'B&amp;A+DSM - Fuel and % Riders'!C66+FAC!C68+'B&amp;A kWh'!D66*'B&amp;A+DSM - Fuel and % Riders'!$D$74</f>
        <v>1152352.8496405724</v>
      </c>
      <c r="D66" s="6">
        <f>'B&amp;A+DSM - Fuel and % Riders'!D66+FAC!D68+'B&amp;A kWh'!E66*'B&amp;A+DSM - Fuel and % Riders'!$D$74</f>
        <v>1600565.1589007317</v>
      </c>
      <c r="E66" s="6">
        <f>'B&amp;A+DSM - Fuel and % Riders'!E66+FAC!E68+'B&amp;A kWh'!F66*'B&amp;A+DSM - Fuel and % Riders'!$D$74</f>
        <v>1578476.6552813265</v>
      </c>
      <c r="F66" s="6">
        <f>'B&amp;A+DSM - Fuel and % Riders'!F66+FAC!F68+'B&amp;A kWh'!G66*'B&amp;A+DSM - Fuel and % Riders'!$D$74</f>
        <v>1541849.6565511355</v>
      </c>
      <c r="G66" s="6">
        <f>'B&amp;A+DSM - Fuel and % Riders'!G66+FAC!G68+'B&amp;A kWh'!H66*'B&amp;A+DSM - Fuel and % Riders'!$D$74</f>
        <v>1385339.7185346119</v>
      </c>
      <c r="H66" s="6">
        <f>'B&amp;A+DSM - Fuel and % Riders'!H66+FAC!H68+'B&amp;A kWh'!I66*'B&amp;A+DSM - Fuel and % Riders'!$D$74</f>
        <v>1350700.8975219785</v>
      </c>
      <c r="I66" s="6">
        <f>'B&amp;A+DSM - Fuel and % Riders'!I66+FAC!I68+'B&amp;A kWh'!J66*'B&amp;A+DSM - Fuel and % Riders'!$D$74</f>
        <v>1352495.0982476682</v>
      </c>
      <c r="J66" s="6">
        <f>'B&amp;A+DSM - Fuel and % Riders'!J66+FAC!J68+'B&amp;A kWh'!K66*'B&amp;A+DSM - Fuel and % Riders'!$D$74</f>
        <v>1284466.3395854509</v>
      </c>
      <c r="K66" s="6">
        <f>'B&amp;A+DSM - Fuel and % Riders'!K66+FAC!K68+'B&amp;A kWh'!L66*'B&amp;A+DSM - Fuel and % Riders'!$D$74</f>
        <v>1551531.6486907629</v>
      </c>
      <c r="L66" s="6">
        <f>'B&amp;A+DSM - Fuel and % Riders'!L66+FAC!L68+'B&amp;A kWh'!M66*'B&amp;A+DSM - Fuel and % Riders'!$D$74</f>
        <v>1768279.4291479411</v>
      </c>
      <c r="M66" s="6">
        <f>'B&amp;A+DSM - Fuel and % Riders'!M66+FAC!M68+'B&amp;A kWh'!N66*'B&amp;A+DSM - Fuel and % Riders'!$D$74</f>
        <v>1452004.8780598836</v>
      </c>
      <c r="N66" s="6">
        <f>'B&amp;A+DSM - Fuel and % Riders'!N66+FAC!P68+'B&amp;A kWh'!O66*'B&amp;A+DSM - Fuel and % Riders'!$D$74</f>
        <v>1292272.4248000591</v>
      </c>
      <c r="O66" s="6">
        <f>'B&amp;A+DSM - Fuel and % Riders'!O66+FAC!Q68+'B&amp;A kWh'!P66*'B&amp;A+DSM - Fuel and % Riders'!$D$74</f>
        <v>1352375.0925459857</v>
      </c>
    </row>
    <row r="67" spans="1:15" ht="15" x14ac:dyDescent="0.25">
      <c r="A67" s="2"/>
    </row>
    <row r="68" spans="1:15" ht="15" x14ac:dyDescent="0.25">
      <c r="A68" s="2" t="s">
        <v>2</v>
      </c>
      <c r="B68" s="6">
        <f>'B&amp;A+DSM - Fuel and % Riders'!B68+FAC!B70+'B&amp;A kWh'!C68*'B&amp;A+DSM - Fuel and % Riders'!$D$74</f>
        <v>112740.86495329185</v>
      </c>
      <c r="C68" s="6">
        <f>'B&amp;A+DSM - Fuel and % Riders'!C68+FAC!C70+'B&amp;A kWh'!D68*'B&amp;A+DSM - Fuel and % Riders'!$D$74</f>
        <v>115408.38245579384</v>
      </c>
      <c r="D68" s="6">
        <f>'B&amp;A+DSM - Fuel and % Riders'!D68+FAC!D70+'B&amp;A kWh'!E68*'B&amp;A+DSM - Fuel and % Riders'!$D$74</f>
        <v>116755.70307444809</v>
      </c>
      <c r="E68" s="6">
        <f>'B&amp;A+DSM - Fuel and % Riders'!E68+FAC!E70+'B&amp;A kWh'!F68*'B&amp;A+DSM - Fuel and % Riders'!$D$74</f>
        <v>116527.69189812211</v>
      </c>
      <c r="F68" s="6">
        <f>'B&amp;A+DSM - Fuel and % Riders'!F68+FAC!F70+'B&amp;A kWh'!G68*'B&amp;A+DSM - Fuel and % Riders'!$D$74</f>
        <v>116505.1485604388</v>
      </c>
      <c r="G68" s="6">
        <f>'B&amp;A+DSM - Fuel and % Riders'!G68+FAC!G70+'B&amp;A kWh'!H68*'B&amp;A+DSM - Fuel and % Riders'!$D$74</f>
        <v>115466.7813238547</v>
      </c>
      <c r="H68" s="6">
        <f>'B&amp;A+DSM - Fuel and % Riders'!H68+FAC!H70+'B&amp;A kWh'!I68*'B&amp;A+DSM - Fuel and % Riders'!$D$74</f>
        <v>116257.41281373962</v>
      </c>
      <c r="I68" s="6">
        <f>'B&amp;A+DSM - Fuel and % Riders'!I68+FAC!I70+'B&amp;A kWh'!J68*'B&amp;A+DSM - Fuel and % Riders'!$D$74</f>
        <v>116180.88523452196</v>
      </c>
      <c r="J68" s="6">
        <f>'B&amp;A+DSM - Fuel and % Riders'!J68+FAC!J70+'B&amp;A kWh'!K68*'B&amp;A+DSM - Fuel and % Riders'!$D$74</f>
        <v>117622.92889379465</v>
      </c>
      <c r="K68" s="6">
        <f>'B&amp;A+DSM - Fuel and % Riders'!K68+FAC!K70+'B&amp;A kWh'!L68*'B&amp;A+DSM - Fuel and % Riders'!$D$74</f>
        <v>120133.92035986508</v>
      </c>
      <c r="L68" s="6">
        <f>'B&amp;A+DSM - Fuel and % Riders'!L68+FAC!L70+'B&amp;A kWh'!M68*'B&amp;A+DSM - Fuel and % Riders'!$D$74</f>
        <v>120815.79510280621</v>
      </c>
      <c r="M68" s="6">
        <f>'B&amp;A+DSM - Fuel and % Riders'!M68+FAC!M70+'B&amp;A kWh'!N68*'B&amp;A+DSM - Fuel and % Riders'!$D$74</f>
        <v>122205.93071797557</v>
      </c>
      <c r="N68" s="6">
        <f>'B&amp;A+DSM - Fuel and % Riders'!N68+FAC!P70+'B&amp;A kWh'!O68*'B&amp;A+DSM - Fuel and % Riders'!$D$74</f>
        <v>119748.4727204496</v>
      </c>
      <c r="O68" s="6">
        <f>'B&amp;A+DSM - Fuel and % Riders'!O68+FAC!Q70+'B&amp;A kWh'!P68*'B&amp;A+DSM - Fuel and % Riders'!$D$74</f>
        <v>117725.11134446555</v>
      </c>
    </row>
    <row r="69" spans="1:15" ht="15" x14ac:dyDescent="0.25">
      <c r="A69" s="2"/>
    </row>
    <row r="70" spans="1:15" ht="15" x14ac:dyDescent="0.25">
      <c r="A70" s="2" t="s">
        <v>1</v>
      </c>
      <c r="B70" s="6">
        <f>'B&amp;A+DSM - Fuel and % Riders'!B70+FAC!B72+'B&amp;A kWh'!C70*'B&amp;A+DSM - Fuel and % Riders'!$D$74</f>
        <v>22084.760296281507</v>
      </c>
      <c r="C70" s="6">
        <f>'B&amp;A+DSM - Fuel and % Riders'!C70+FAC!C72+'B&amp;A kWh'!D70*'B&amp;A+DSM - Fuel and % Riders'!$D$74</f>
        <v>11799.506769162603</v>
      </c>
      <c r="D70" s="6">
        <f>'B&amp;A+DSM - Fuel and % Riders'!D70+FAC!D72+'B&amp;A kWh'!E70*'B&amp;A+DSM - Fuel and % Riders'!$D$74</f>
        <v>13917.191924186247</v>
      </c>
      <c r="E70" s="6">
        <f>'B&amp;A+DSM - Fuel and % Riders'!E70+FAC!E72+'B&amp;A kWh'!F70*'B&amp;A+DSM - Fuel and % Riders'!$D$74</f>
        <v>16664.782012757249</v>
      </c>
      <c r="F70" s="6">
        <f>'B&amp;A+DSM - Fuel and % Riders'!F70+FAC!F72+'B&amp;A kWh'!G70*'B&amp;A+DSM - Fuel and % Riders'!$D$74</f>
        <v>18132.701857099339</v>
      </c>
      <c r="G70" s="6">
        <f>'B&amp;A+DSM - Fuel and % Riders'!G70+FAC!G72+'B&amp;A kWh'!H70*'B&amp;A+DSM - Fuel and % Riders'!$D$74</f>
        <v>16328.314415373477</v>
      </c>
      <c r="H70" s="6">
        <f>'B&amp;A+DSM - Fuel and % Riders'!H70+FAC!H72+'B&amp;A kWh'!I70*'B&amp;A+DSM - Fuel and % Riders'!$D$74</f>
        <v>15971.496418882274</v>
      </c>
      <c r="I70" s="6">
        <f>'B&amp;A+DSM - Fuel and % Riders'!I70+FAC!I72+'B&amp;A kWh'!J70*'B&amp;A+DSM - Fuel and % Riders'!$D$74</f>
        <v>16611.813951406584</v>
      </c>
      <c r="J70" s="6">
        <f>'B&amp;A+DSM - Fuel and % Riders'!J70+FAC!J72+'B&amp;A kWh'!K70*'B&amp;A+DSM - Fuel and % Riders'!$D$74</f>
        <v>12570.421674864003</v>
      </c>
      <c r="K70" s="6">
        <f>'B&amp;A+DSM - Fuel and % Riders'!K70+FAC!K72+'B&amp;A kWh'!L70*'B&amp;A+DSM - Fuel and % Riders'!$D$74</f>
        <v>17416.05362466658</v>
      </c>
      <c r="L70" s="6">
        <f>'B&amp;A+DSM - Fuel and % Riders'!L70+FAC!L72+'B&amp;A kWh'!M70*'B&amp;A+DSM - Fuel and % Riders'!$D$74</f>
        <v>22220.481535653529</v>
      </c>
      <c r="M70" s="6">
        <f>'B&amp;A+DSM - Fuel and % Riders'!M70+FAC!M72+'B&amp;A kWh'!N70*'B&amp;A+DSM - Fuel and % Riders'!$D$74</f>
        <v>17042.596195139282</v>
      </c>
      <c r="N70" s="6">
        <f>'B&amp;A+DSM - Fuel and % Riders'!N70+FAC!P72+'B&amp;A kWh'!O70*'B&amp;A+DSM - Fuel and % Riders'!$D$74</f>
        <v>18410.809867347896</v>
      </c>
      <c r="O70" s="6">
        <f>'B&amp;A+DSM - Fuel and % Riders'!O70+FAC!Q72+'B&amp;A kWh'!P70*'B&amp;A+DSM - Fuel and % Riders'!$D$74</f>
        <v>14952.569611317816</v>
      </c>
    </row>
    <row r="71" spans="1:15" ht="15" x14ac:dyDescent="0.25">
      <c r="A71" s="3"/>
    </row>
    <row r="72" spans="1:15" ht="15" x14ac:dyDescent="0.25">
      <c r="A72" s="2" t="s">
        <v>0</v>
      </c>
      <c r="B72" s="11" t="e">
        <f>SUM(B10:B70)</f>
        <v>#REF!</v>
      </c>
      <c r="C72" s="11" t="e">
        <f t="shared" ref="C72" si="0">SUM(C10:C70)</f>
        <v>#REF!</v>
      </c>
      <c r="D72" s="11">
        <f>SUM(D10:D70)-D18</f>
        <v>38526527.883813888</v>
      </c>
      <c r="E72" s="11">
        <f t="shared" ref="E72:O72" si="1">SUM(E10:E70)-E18</f>
        <v>38677182.371165507</v>
      </c>
      <c r="F72" s="11">
        <f t="shared" si="1"/>
        <v>38607243.905920684</v>
      </c>
      <c r="G72" s="11">
        <f t="shared" si="1"/>
        <v>38172960.144807458</v>
      </c>
      <c r="H72" s="11">
        <f t="shared" si="1"/>
        <v>42285095.504830554</v>
      </c>
      <c r="I72" s="11">
        <f t="shared" si="1"/>
        <v>46706948.047885761</v>
      </c>
      <c r="J72" s="11">
        <f t="shared" si="1"/>
        <v>37083136.285019957</v>
      </c>
      <c r="K72" s="11">
        <f t="shared" si="1"/>
        <v>39029142.60671819</v>
      </c>
      <c r="L72" s="11">
        <f t="shared" si="1"/>
        <v>43999758.419806771</v>
      </c>
      <c r="M72" s="11">
        <f t="shared" si="1"/>
        <v>49063479.992690764</v>
      </c>
      <c r="N72" s="11">
        <f t="shared" si="1"/>
        <v>54172911.707598351</v>
      </c>
      <c r="O72" s="11">
        <f t="shared" si="1"/>
        <v>38636451.076562807</v>
      </c>
    </row>
    <row r="74" spans="1:15" x14ac:dyDescent="0.2">
      <c r="A74" s="1" t="s">
        <v>161</v>
      </c>
      <c r="B74" s="6" t="e">
        <f>B72-'B&amp;A+DSM - Fuel and % Riders'!B72</f>
        <v>#REF!</v>
      </c>
      <c r="C74" s="6" t="e">
        <f>C72-'B&amp;A+DSM - Fuel and % Riders'!C72</f>
        <v>#REF!</v>
      </c>
      <c r="D74" s="6">
        <f>D72-'B&amp;A+DSM - Fuel and % Riders'!D72</f>
        <v>24186197.652657658</v>
      </c>
      <c r="E74" s="6">
        <f>E72-'B&amp;A+DSM - Fuel and % Riders'!E72</f>
        <v>23241437.941778958</v>
      </c>
      <c r="F74" s="6">
        <f>F72-'B&amp;A+DSM - Fuel and % Riders'!F72</f>
        <v>22942661.758558199</v>
      </c>
      <c r="G74" s="6">
        <f>G72-'B&amp;A+DSM - Fuel and % Riders'!G72</f>
        <v>23107977.148945108</v>
      </c>
      <c r="H74" s="6">
        <f>H72-'B&amp;A+DSM - Fuel and % Riders'!H72</f>
        <v>26697722.568511672</v>
      </c>
      <c r="I74" s="6">
        <f>I72-'B&amp;A+DSM - Fuel and % Riders'!I72</f>
        <v>30671935.368561149</v>
      </c>
      <c r="J74" s="6">
        <f>J72-'B&amp;A+DSM - Fuel and % Riders'!J72</f>
        <v>23808991.410741817</v>
      </c>
      <c r="K74" s="6">
        <f>K72-'B&amp;A+DSM - Fuel and % Riders'!K72</f>
        <v>24119324.786393359</v>
      </c>
      <c r="L74" s="6">
        <f>L72-'B&amp;A+DSM - Fuel and % Riders'!L72</f>
        <v>27097154.472898308</v>
      </c>
      <c r="M74" s="6">
        <f>M72-'B&amp;A+DSM - Fuel and % Riders'!M72</f>
        <v>34497548.728998147</v>
      </c>
      <c r="N74" s="6">
        <f>N72-'B&amp;A+DSM - Fuel and % Riders'!N72</f>
        <v>40195633.042697512</v>
      </c>
      <c r="O74" s="6">
        <f>O72-'B&amp;A+DSM - Fuel and % Riders'!O72</f>
        <v>24912804.565661043</v>
      </c>
    </row>
    <row r="76" spans="1:15" s="7" customFormat="1" ht="15" x14ac:dyDescent="0.25">
      <c r="A76" s="36" t="s">
        <v>156</v>
      </c>
    </row>
    <row r="77" spans="1:15" s="7" customFormat="1" ht="15" x14ac:dyDescent="0.25">
      <c r="A77" s="28" t="s">
        <v>84</v>
      </c>
      <c r="B77" s="31">
        <f>Environmental!B9</f>
        <v>0.16076099999999999</v>
      </c>
      <c r="C77" s="31">
        <f>Environmental!C9</f>
        <v>9.0403999999999998E-2</v>
      </c>
      <c r="D77" s="31">
        <f>Environmental!D9</f>
        <v>6.4448000000000005E-2</v>
      </c>
      <c r="E77" s="31">
        <f>Environmental!E9</f>
        <v>6.8652000000000005E-2</v>
      </c>
      <c r="F77" s="31">
        <f>Environmental!F9</f>
        <v>9.2831999999999998E-2</v>
      </c>
      <c r="G77" s="31">
        <f>Environmental!G9</f>
        <v>0.16492000000000001</v>
      </c>
      <c r="H77" s="31">
        <f>Environmental!H9</f>
        <v>0.176731</v>
      </c>
      <c r="I77" s="31">
        <f>Environmental!I9</f>
        <v>0.114356</v>
      </c>
      <c r="J77" s="31">
        <f>Environmental!J9</f>
        <v>6.0866999999999997E-2</v>
      </c>
      <c r="K77" s="31">
        <f>Environmental!K9</f>
        <v>6.6489000000000006E-2</v>
      </c>
      <c r="L77" s="31">
        <f>Environmental!L9</f>
        <v>9.9891800000000003E-2</v>
      </c>
      <c r="M77" s="31">
        <f>Environmental!M9</f>
        <v>0.10947900000000001</v>
      </c>
      <c r="N77" s="31">
        <f>Environmental!N9</f>
        <v>9.9044999999999994E-2</v>
      </c>
      <c r="O77" s="31">
        <f>Environmental!O9</f>
        <v>8.3985000000000004E-2</v>
      </c>
    </row>
    <row r="78" spans="1:15" s="7" customFormat="1" ht="15" x14ac:dyDescent="0.25">
      <c r="A78" s="28" t="s">
        <v>92</v>
      </c>
      <c r="B78" s="31">
        <f>Environmental!B10</f>
        <v>0.158607</v>
      </c>
      <c r="C78" s="31">
        <f>Environmental!C10</f>
        <v>0.108172</v>
      </c>
      <c r="D78" s="31">
        <f>Environmental!D10</f>
        <v>0.104944</v>
      </c>
      <c r="E78" s="31">
        <f>Environmental!E10</f>
        <v>0.126914</v>
      </c>
      <c r="F78" s="31">
        <f>Environmental!F10</f>
        <v>0.14402699999999999</v>
      </c>
      <c r="G78" s="31">
        <f>Environmental!G10</f>
        <v>0.24421000000000001</v>
      </c>
      <c r="H78" s="31">
        <f>Environmental!H10</f>
        <v>0.19509799999999999</v>
      </c>
      <c r="I78" s="31">
        <f>Environmental!I10</f>
        <v>0.125171</v>
      </c>
      <c r="J78" s="31">
        <f>Environmental!J10</f>
        <v>7.5484999999999997E-2</v>
      </c>
      <c r="K78" s="31">
        <f>Environmental!K10</f>
        <v>8.4819000000000006E-2</v>
      </c>
      <c r="L78" s="31">
        <f>Environmental!L10</f>
        <v>0.152948</v>
      </c>
      <c r="M78" s="31">
        <f>Environmental!M10</f>
        <v>0.17177300000000001</v>
      </c>
      <c r="N78" s="31">
        <f>Environmental!N10</f>
        <v>0.15867300000000001</v>
      </c>
      <c r="O78" s="31">
        <f>Environmental!O10</f>
        <v>0.13886000000000001</v>
      </c>
    </row>
    <row r="79" spans="1:15" s="7" customFormat="1" ht="15" x14ac:dyDescent="0.25"/>
    <row r="80" spans="1:15" s="7" customFormat="1" ht="15" x14ac:dyDescent="0.25">
      <c r="A80" s="36" t="s">
        <v>157</v>
      </c>
    </row>
    <row r="81" spans="1:15" s="7" customFormat="1" ht="15" x14ac:dyDescent="0.25">
      <c r="A81" s="28" t="s">
        <v>84</v>
      </c>
      <c r="B81" s="31">
        <f>BSRR!B9</f>
        <v>3.0071000000000001E-2</v>
      </c>
      <c r="C81" s="31">
        <f>BSRR!C9</f>
        <v>3.0071000000000001E-2</v>
      </c>
      <c r="D81" s="31">
        <f>BSRR!D9</f>
        <v>3.0071000000000001E-2</v>
      </c>
      <c r="E81" s="31">
        <f>BSRR!E9</f>
        <v>3.0071000000000001E-2</v>
      </c>
      <c r="F81" s="31">
        <f>BSRR!F9</f>
        <v>3.0071000000000001E-2</v>
      </c>
      <c r="G81" s="31">
        <f>BSRR!G9</f>
        <v>3.0071000000000001E-2</v>
      </c>
      <c r="H81" s="31">
        <f>BSRR!H9</f>
        <v>3.0071000000000001E-2</v>
      </c>
      <c r="I81" s="31">
        <f>BSRR!I9</f>
        <v>3.0071000000000001E-2</v>
      </c>
      <c r="J81" s="31">
        <f>BSRR!J9</f>
        <v>3.0071000000000001E-2</v>
      </c>
      <c r="K81" s="31">
        <f>BSRR!K9</f>
        <v>3.7088999999999997E-2</v>
      </c>
      <c r="L81" s="31">
        <f>BSRR!L9</f>
        <v>3.7088999999999997E-2</v>
      </c>
      <c r="M81" s="31">
        <f>BSRR!M9</f>
        <v>3.7088999999999997E-2</v>
      </c>
      <c r="N81" s="31">
        <f>BSRR!N9</f>
        <v>3.7088999999999997E-2</v>
      </c>
      <c r="O81" s="31">
        <f>BSRR!O9</f>
        <v>3.7088999999999997E-2</v>
      </c>
    </row>
    <row r="82" spans="1:15" s="7" customFormat="1" ht="15" x14ac:dyDescent="0.25">
      <c r="A82" s="28" t="s">
        <v>92</v>
      </c>
      <c r="B82" s="31">
        <f>BSRR!B10</f>
        <v>4.9917999999999997E-2</v>
      </c>
      <c r="C82" s="31">
        <f>BSRR!C10</f>
        <v>4.9917999999999997E-2</v>
      </c>
      <c r="D82" s="31">
        <f>BSRR!D10</f>
        <v>4.9917999999999997E-2</v>
      </c>
      <c r="E82" s="31">
        <f>BSRR!E10</f>
        <v>4.9917999999999997E-2</v>
      </c>
      <c r="F82" s="31">
        <f>BSRR!F10</f>
        <v>4.9917999999999997E-2</v>
      </c>
      <c r="G82" s="31">
        <f>BSRR!G10</f>
        <v>4.9917999999999997E-2</v>
      </c>
      <c r="H82" s="31">
        <f>BSRR!H10</f>
        <v>4.9917999999999997E-2</v>
      </c>
      <c r="I82" s="31">
        <f>BSRR!I10</f>
        <v>4.9917999999999997E-2</v>
      </c>
      <c r="J82" s="31">
        <f>BSRR!J10</f>
        <v>4.9917999999999997E-2</v>
      </c>
      <c r="K82" s="31">
        <f>BSRR!K10</f>
        <v>5.4338999999999998E-2</v>
      </c>
      <c r="L82" s="31">
        <f>BSRR!L10</f>
        <v>5.4338999999999998E-2</v>
      </c>
      <c r="M82" s="31">
        <f>BSRR!M10</f>
        <v>5.4338999999999998E-2</v>
      </c>
      <c r="N82" s="31">
        <f>BSRR!N10</f>
        <v>5.4338999999999998E-2</v>
      </c>
      <c r="O82" s="31">
        <f>BSRR!O10</f>
        <v>5.4338999999999998E-2</v>
      </c>
    </row>
    <row r="83" spans="1:15" s="7" customFormat="1" ht="15" x14ac:dyDescent="0.25"/>
    <row r="84" spans="1:15" s="7" customFormat="1" ht="15" x14ac:dyDescent="0.25">
      <c r="A84" s="36" t="s">
        <v>158</v>
      </c>
    </row>
    <row r="85" spans="1:15" s="7" customFormat="1" ht="15" x14ac:dyDescent="0.25">
      <c r="A85" s="28" t="s">
        <v>84</v>
      </c>
      <c r="B85" s="31">
        <f>PPA!B9</f>
        <v>3.3799999999999998E-4</v>
      </c>
      <c r="C85" s="31">
        <f>PPA!C9</f>
        <v>5.3220000000000003E-3</v>
      </c>
      <c r="D85" s="31">
        <f>PPA!D9</f>
        <v>4.2680000000000001E-3</v>
      </c>
      <c r="E85" s="31">
        <f>PPA!E9</f>
        <v>3.8099999999999999E-4</v>
      </c>
      <c r="F85" s="31">
        <f>PPA!F9</f>
        <v>-3.0000000000000001E-5</v>
      </c>
      <c r="G85" s="31">
        <f>PPA!G9</f>
        <v>1.5300000000000001E-4</v>
      </c>
      <c r="H85" s="31">
        <f>PPA!H9</f>
        <v>-6.0000000000000002E-5</v>
      </c>
      <c r="I85" s="31">
        <f>PPA!I9</f>
        <v>1.73E-4</v>
      </c>
      <c r="J85" s="31">
        <f>PPA!J9</f>
        <v>-1.7E-5</v>
      </c>
      <c r="K85" s="31">
        <f>PPA!K9</f>
        <v>1.6899999999999999E-4</v>
      </c>
      <c r="L85" s="31">
        <f>PPA!L9</f>
        <v>3.0000000000000001E-3</v>
      </c>
      <c r="M85" s="31">
        <f>PPA!M9</f>
        <v>1.2780000000000001E-3</v>
      </c>
      <c r="N85" s="31">
        <f>PPA!N9</f>
        <v>1.0660000000000001E-3</v>
      </c>
      <c r="O85" s="31">
        <f>PPA!O9</f>
        <v>-1.4200000000000001E-4</v>
      </c>
    </row>
    <row r="86" spans="1:15" s="7" customFormat="1" ht="15" x14ac:dyDescent="0.25">
      <c r="A86" s="28" t="s">
        <v>92</v>
      </c>
      <c r="B86" s="31">
        <f>PPA!B10</f>
        <v>3.3799999999999998E-4</v>
      </c>
      <c r="C86" s="31">
        <f>PPA!C10</f>
        <v>5.3220000000000003E-3</v>
      </c>
      <c r="D86" s="31">
        <f>PPA!D10</f>
        <v>4.2680000000000001E-3</v>
      </c>
      <c r="E86" s="31">
        <f>PPA!E10</f>
        <v>3.8099999999999999E-4</v>
      </c>
      <c r="F86" s="31">
        <f>PPA!F10</f>
        <v>-3.0000000000000001E-5</v>
      </c>
      <c r="G86" s="31">
        <f>PPA!G10</f>
        <v>1.5300000000000001E-4</v>
      </c>
      <c r="H86" s="31">
        <f>PPA!H10</f>
        <v>-6.0000000000000002E-5</v>
      </c>
      <c r="I86" s="31">
        <f>PPA!I10</f>
        <v>1.73E-4</v>
      </c>
      <c r="J86" s="31">
        <f>PPA!J10</f>
        <v>-1.7E-5</v>
      </c>
      <c r="K86" s="31">
        <f>PPA!K10</f>
        <v>1.6899999999999999E-4</v>
      </c>
      <c r="L86" s="31">
        <f>PPA!L10</f>
        <v>3.0000000000000001E-3</v>
      </c>
      <c r="M86" s="31">
        <f>PPA!M10</f>
        <v>1.2780000000000001E-3</v>
      </c>
      <c r="N86" s="31">
        <f>PPA!N10</f>
        <v>1.0660000000000001E-3</v>
      </c>
      <c r="O86" s="31">
        <f>PPA!O10</f>
        <v>-1.4200000000000001E-4</v>
      </c>
    </row>
  </sheetData>
  <pageMargins left="0.7" right="0.7" top="0.75" bottom="0.75" header="0.3" footer="0.3"/>
  <pageSetup scale="45" orientation="portrait" r:id="rId1"/>
  <headerFooter>
    <oddFooter>&amp;L&amp;F
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0"/>
  <sheetViews>
    <sheetView zoomScaleNormal="100" workbookViewId="0">
      <pane xSplit="2" ySplit="9" topLeftCell="C151" activePane="bottomRight" state="frozen"/>
      <selection pane="topRight" activeCell="C1" sqref="C1"/>
      <selection pane="bottomLeft" activeCell="A10" sqref="A10"/>
      <selection pane="bottomRight" activeCell="B170" sqref="B170"/>
    </sheetView>
  </sheetViews>
  <sheetFormatPr defaultRowHeight="12.75" x14ac:dyDescent="0.2"/>
  <cols>
    <col min="1" max="1" width="9.140625" style="46"/>
    <col min="2" max="2" width="20.42578125" style="46" customWidth="1"/>
    <col min="3" max="4" width="1" style="46" customWidth="1"/>
    <col min="5" max="14" width="11.140625" style="46" bestFit="1" customWidth="1"/>
    <col min="15" max="16" width="11.140625" style="46" customWidth="1"/>
    <col min="17" max="17" width="12.7109375" style="46" bestFit="1" customWidth="1"/>
    <col min="18" max="16384" width="9.140625" style="46"/>
  </cols>
  <sheetData>
    <row r="1" spans="2:17" x14ac:dyDescent="0.2">
      <c r="B1" s="46" t="s">
        <v>70</v>
      </c>
      <c r="F1" s="47"/>
      <c r="G1" s="47"/>
      <c r="H1" s="47"/>
      <c r="I1" s="47"/>
      <c r="J1" s="47"/>
      <c r="K1" s="47"/>
      <c r="L1" s="47"/>
      <c r="M1" s="47"/>
      <c r="N1" s="47"/>
      <c r="O1" s="48"/>
      <c r="P1" s="48"/>
    </row>
    <row r="2" spans="2:17" x14ac:dyDescent="0.2">
      <c r="B2" s="46" t="s">
        <v>71</v>
      </c>
      <c r="F2" s="47"/>
      <c r="G2" s="47"/>
      <c r="H2" s="47"/>
      <c r="I2" s="47"/>
      <c r="J2" s="47"/>
      <c r="K2" s="47"/>
      <c r="L2" s="47"/>
      <c r="M2" s="47"/>
      <c r="N2" s="47"/>
      <c r="O2" s="48"/>
      <c r="P2" s="48"/>
    </row>
    <row r="3" spans="2:17" x14ac:dyDescent="0.2">
      <c r="B3" s="49" t="str">
        <f>'B&amp;A kWh'!B3</f>
        <v>TEST YEAR ENDED FEBRUARY 28, 2017</v>
      </c>
    </row>
    <row r="4" spans="2:17" x14ac:dyDescent="0.2">
      <c r="B4" s="50"/>
    </row>
    <row r="5" spans="2:17" x14ac:dyDescent="0.2">
      <c r="B5" s="51" t="s">
        <v>153</v>
      </c>
    </row>
    <row r="6" spans="2:17" x14ac:dyDescent="0.2">
      <c r="B6" s="52" t="s">
        <v>85</v>
      </c>
      <c r="C6" s="53"/>
      <c r="D6" s="53"/>
      <c r="E6" s="53"/>
    </row>
    <row r="7" spans="2:17" x14ac:dyDescent="0.2">
      <c r="B7" s="50"/>
    </row>
    <row r="8" spans="2:17" ht="14.25" x14ac:dyDescent="0.2">
      <c r="B8" s="53" t="s">
        <v>80</v>
      </c>
      <c r="E8" s="46">
        <v>2016</v>
      </c>
      <c r="O8" s="46">
        <v>2017</v>
      </c>
      <c r="Q8" s="54" t="s">
        <v>171</v>
      </c>
    </row>
    <row r="9" spans="2:17" x14ac:dyDescent="0.2">
      <c r="B9" s="50" t="s">
        <v>22</v>
      </c>
      <c r="C9" s="55" t="s">
        <v>106</v>
      </c>
      <c r="D9" s="55" t="s">
        <v>107</v>
      </c>
      <c r="E9" s="55" t="s">
        <v>108</v>
      </c>
      <c r="F9" s="55" t="s">
        <v>109</v>
      </c>
      <c r="G9" s="55" t="s">
        <v>110</v>
      </c>
      <c r="H9" s="55" t="s">
        <v>111</v>
      </c>
      <c r="I9" s="55" t="s">
        <v>112</v>
      </c>
      <c r="J9" s="55" t="s">
        <v>113</v>
      </c>
      <c r="K9" s="55" t="s">
        <v>114</v>
      </c>
      <c r="L9" s="55" t="s">
        <v>115</v>
      </c>
      <c r="M9" s="55" t="s">
        <v>116</v>
      </c>
      <c r="N9" s="55" t="s">
        <v>117</v>
      </c>
      <c r="O9" s="55" t="s">
        <v>106</v>
      </c>
      <c r="P9" s="55" t="s">
        <v>107</v>
      </c>
      <c r="Q9" s="55" t="s">
        <v>0</v>
      </c>
    </row>
    <row r="11" spans="2:17" ht="15" x14ac:dyDescent="0.25">
      <c r="B11" s="41" t="s">
        <v>21</v>
      </c>
      <c r="C11" s="56">
        <f t="shared" ref="C11:N11" si="0">+C85</f>
        <v>0</v>
      </c>
      <c r="D11" s="56">
        <f t="shared" si="0"/>
        <v>0</v>
      </c>
      <c r="E11" s="56">
        <f t="shared" si="0"/>
        <v>0</v>
      </c>
      <c r="F11" s="56">
        <f t="shared" si="0"/>
        <v>0</v>
      </c>
      <c r="G11" s="56">
        <f t="shared" si="0"/>
        <v>0</v>
      </c>
      <c r="H11" s="56">
        <f t="shared" si="0"/>
        <v>0</v>
      </c>
      <c r="I11" s="56">
        <f t="shared" si="0"/>
        <v>0</v>
      </c>
      <c r="J11" s="56">
        <f t="shared" si="0"/>
        <v>0</v>
      </c>
      <c r="K11" s="56">
        <f t="shared" si="0"/>
        <v>0</v>
      </c>
      <c r="L11" s="56">
        <f t="shared" si="0"/>
        <v>0</v>
      </c>
      <c r="M11" s="56">
        <f t="shared" si="0"/>
        <v>0</v>
      </c>
      <c r="N11" s="56">
        <f t="shared" si="0"/>
        <v>0</v>
      </c>
      <c r="O11" s="56">
        <f t="shared" ref="O11:P11" si="1">+O85</f>
        <v>0</v>
      </c>
      <c r="P11" s="56">
        <f t="shared" si="1"/>
        <v>0</v>
      </c>
      <c r="Q11" s="56">
        <f>SUM(E11:P11)</f>
        <v>0</v>
      </c>
    </row>
    <row r="12" spans="2:17" ht="15" x14ac:dyDescent="0.25">
      <c r="B12" s="41"/>
    </row>
    <row r="13" spans="2:17" ht="15" x14ac:dyDescent="0.25">
      <c r="B13" s="41" t="s">
        <v>20</v>
      </c>
      <c r="C13" s="56">
        <f t="shared" ref="C13:N13" si="2">+C91</f>
        <v>0</v>
      </c>
      <c r="D13" s="56">
        <f t="shared" si="2"/>
        <v>0</v>
      </c>
      <c r="E13" s="56">
        <f t="shared" si="2"/>
        <v>0</v>
      </c>
      <c r="F13" s="56">
        <f t="shared" si="2"/>
        <v>0</v>
      </c>
      <c r="G13" s="56">
        <f t="shared" si="2"/>
        <v>0</v>
      </c>
      <c r="H13" s="56">
        <f t="shared" si="2"/>
        <v>0</v>
      </c>
      <c r="I13" s="56">
        <f t="shared" si="2"/>
        <v>0</v>
      </c>
      <c r="J13" s="56">
        <f t="shared" si="2"/>
        <v>0</v>
      </c>
      <c r="K13" s="56">
        <f t="shared" si="2"/>
        <v>0</v>
      </c>
      <c r="L13" s="56">
        <f t="shared" si="2"/>
        <v>0</v>
      </c>
      <c r="M13" s="56">
        <f t="shared" si="2"/>
        <v>0</v>
      </c>
      <c r="N13" s="56">
        <f t="shared" si="2"/>
        <v>0</v>
      </c>
      <c r="O13" s="56">
        <f t="shared" ref="O13:P13" si="3">+O91</f>
        <v>0</v>
      </c>
      <c r="P13" s="56">
        <f t="shared" si="3"/>
        <v>0</v>
      </c>
      <c r="Q13" s="56">
        <f t="shared" ref="Q13" si="4">SUM(E13:P13)</f>
        <v>0</v>
      </c>
    </row>
    <row r="14" spans="2:17" ht="15" x14ac:dyDescent="0.25">
      <c r="B14" s="41"/>
    </row>
    <row r="15" spans="2:17" ht="15" x14ac:dyDescent="0.25">
      <c r="B15" s="41" t="s">
        <v>19</v>
      </c>
      <c r="C15" s="56">
        <f t="shared" ref="C15:N15" si="5">+C93</f>
        <v>0</v>
      </c>
      <c r="D15" s="56">
        <f t="shared" si="5"/>
        <v>0</v>
      </c>
      <c r="E15" s="56">
        <f t="shared" si="5"/>
        <v>0</v>
      </c>
      <c r="F15" s="56">
        <f t="shared" si="5"/>
        <v>0</v>
      </c>
      <c r="G15" s="56">
        <f t="shared" si="5"/>
        <v>0</v>
      </c>
      <c r="H15" s="56">
        <f t="shared" si="5"/>
        <v>0</v>
      </c>
      <c r="I15" s="56">
        <f t="shared" si="5"/>
        <v>0</v>
      </c>
      <c r="J15" s="56">
        <f t="shared" si="5"/>
        <v>0</v>
      </c>
      <c r="K15" s="56">
        <f t="shared" si="5"/>
        <v>0</v>
      </c>
      <c r="L15" s="56">
        <f t="shared" si="5"/>
        <v>0</v>
      </c>
      <c r="M15" s="56">
        <f t="shared" si="5"/>
        <v>0</v>
      </c>
      <c r="N15" s="56">
        <f t="shared" si="5"/>
        <v>0</v>
      </c>
      <c r="O15" s="56">
        <f t="shared" ref="O15:P15" si="6">+O93</f>
        <v>0</v>
      </c>
      <c r="P15" s="56">
        <f t="shared" si="6"/>
        <v>0</v>
      </c>
      <c r="Q15" s="56">
        <f t="shared" ref="Q15:Q18" si="7">SUM(E15:P15)</f>
        <v>0</v>
      </c>
    </row>
    <row r="16" spans="2:17" ht="15" x14ac:dyDescent="0.25">
      <c r="B16" s="41"/>
    </row>
    <row r="17" spans="2:17" ht="15" x14ac:dyDescent="0.25">
      <c r="B17" s="57" t="s">
        <v>175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56">
        <f t="shared" si="7"/>
        <v>0</v>
      </c>
    </row>
    <row r="18" spans="2:17" ht="15" x14ac:dyDescent="0.25">
      <c r="B18" s="57" t="s">
        <v>177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56">
        <f t="shared" si="7"/>
        <v>0</v>
      </c>
    </row>
    <row r="19" spans="2:17" ht="15" x14ac:dyDescent="0.25">
      <c r="B19" s="57" t="s">
        <v>178</v>
      </c>
      <c r="C19" s="56" t="e">
        <f>+#REF!</f>
        <v>#REF!</v>
      </c>
      <c r="D19" s="56" t="e">
        <f>+#REF!</f>
        <v>#REF!</v>
      </c>
      <c r="E19" s="56">
        <f>SUM(E17:E18)</f>
        <v>0</v>
      </c>
      <c r="F19" s="56">
        <f t="shared" ref="F19:P19" si="8">SUM(F17:F18)</f>
        <v>0</v>
      </c>
      <c r="G19" s="56">
        <f t="shared" si="8"/>
        <v>0</v>
      </c>
      <c r="H19" s="56">
        <f t="shared" si="8"/>
        <v>0</v>
      </c>
      <c r="I19" s="56">
        <f t="shared" si="8"/>
        <v>0</v>
      </c>
      <c r="J19" s="56">
        <f t="shared" si="8"/>
        <v>0</v>
      </c>
      <c r="K19" s="56">
        <f t="shared" si="8"/>
        <v>0</v>
      </c>
      <c r="L19" s="56">
        <f t="shared" si="8"/>
        <v>0</v>
      </c>
      <c r="M19" s="56">
        <f t="shared" si="8"/>
        <v>0</v>
      </c>
      <c r="N19" s="56">
        <f t="shared" si="8"/>
        <v>0</v>
      </c>
      <c r="O19" s="56">
        <f t="shared" si="8"/>
        <v>0</v>
      </c>
      <c r="P19" s="56">
        <f t="shared" si="8"/>
        <v>0</v>
      </c>
      <c r="Q19" s="56">
        <f t="shared" ref="Q19" si="9">SUM(E19:P19)</f>
        <v>0</v>
      </c>
    </row>
    <row r="20" spans="2:17" ht="15" x14ac:dyDescent="0.25">
      <c r="B20" s="41"/>
    </row>
    <row r="21" spans="2:17" ht="15" x14ac:dyDescent="0.25">
      <c r="B21" s="41" t="s">
        <v>17</v>
      </c>
      <c r="C21" s="56">
        <f t="shared" ref="C21:N21" si="10">+C99</f>
        <v>15841293</v>
      </c>
      <c r="D21" s="56">
        <f t="shared" si="10"/>
        <v>12576243</v>
      </c>
      <c r="E21" s="56">
        <f t="shared" si="10"/>
        <v>9678119</v>
      </c>
      <c r="F21" s="56">
        <f t="shared" si="10"/>
        <v>9232902</v>
      </c>
      <c r="G21" s="56">
        <f t="shared" si="10"/>
        <v>9077977</v>
      </c>
      <c r="H21" s="56">
        <f t="shared" si="10"/>
        <v>9476764</v>
      </c>
      <c r="I21" s="56">
        <f t="shared" si="10"/>
        <v>11531516</v>
      </c>
      <c r="J21" s="56">
        <f t="shared" si="10"/>
        <v>12118660</v>
      </c>
      <c r="K21" s="56">
        <f t="shared" si="10"/>
        <v>9173711</v>
      </c>
      <c r="L21" s="56">
        <f t="shared" si="10"/>
        <v>9184129</v>
      </c>
      <c r="M21" s="56">
        <f t="shared" si="10"/>
        <v>9784140</v>
      </c>
      <c r="N21" s="56">
        <f t="shared" si="10"/>
        <v>12046130</v>
      </c>
      <c r="O21" s="56">
        <f t="shared" ref="O21:P21" si="11">+O99</f>
        <v>12350936</v>
      </c>
      <c r="P21" s="56">
        <f t="shared" si="11"/>
        <v>9675580</v>
      </c>
      <c r="Q21" s="56">
        <f t="shared" ref="Q21" si="12">SUM(E21:P21)</f>
        <v>123330564</v>
      </c>
    </row>
    <row r="22" spans="2:17" ht="15" x14ac:dyDescent="0.25">
      <c r="B22" s="41"/>
    </row>
    <row r="23" spans="2:17" ht="15" x14ac:dyDescent="0.25">
      <c r="B23" s="41" t="s">
        <v>16</v>
      </c>
      <c r="C23" s="56">
        <f t="shared" ref="C23:N23" si="13">+C101</f>
        <v>29659</v>
      </c>
      <c r="D23" s="56">
        <f t="shared" si="13"/>
        <v>24123</v>
      </c>
      <c r="E23" s="56">
        <f t="shared" si="13"/>
        <v>22735</v>
      </c>
      <c r="F23" s="56">
        <f t="shared" si="13"/>
        <v>27270</v>
      </c>
      <c r="G23" s="56">
        <f t="shared" si="13"/>
        <v>28137</v>
      </c>
      <c r="H23" s="56">
        <f t="shared" si="13"/>
        <v>25202</v>
      </c>
      <c r="I23" s="56">
        <f t="shared" si="13"/>
        <v>25873</v>
      </c>
      <c r="J23" s="56">
        <f t="shared" si="13"/>
        <v>27962</v>
      </c>
      <c r="K23" s="56">
        <f t="shared" si="13"/>
        <v>22462</v>
      </c>
      <c r="L23" s="56">
        <f t="shared" si="13"/>
        <v>23225</v>
      </c>
      <c r="M23" s="56">
        <f t="shared" si="13"/>
        <v>28073</v>
      </c>
      <c r="N23" s="56">
        <f t="shared" si="13"/>
        <v>26594</v>
      </c>
      <c r="O23" s="56">
        <f t="shared" ref="O23:P23" si="14">+O101</f>
        <v>24589</v>
      </c>
      <c r="P23" s="56">
        <f t="shared" si="14"/>
        <v>22268</v>
      </c>
      <c r="Q23" s="56">
        <f t="shared" ref="Q23" si="15">SUM(E23:P23)</f>
        <v>304390</v>
      </c>
    </row>
    <row r="24" spans="2:17" ht="15" x14ac:dyDescent="0.25">
      <c r="B24" s="41"/>
    </row>
    <row r="25" spans="2:17" ht="15" x14ac:dyDescent="0.25">
      <c r="B25" s="41" t="s">
        <v>15</v>
      </c>
      <c r="C25" s="56">
        <f t="shared" ref="C25:N25" si="16">+C107</f>
        <v>58872</v>
      </c>
      <c r="D25" s="56">
        <f t="shared" si="16"/>
        <v>33681</v>
      </c>
      <c r="E25" s="56">
        <f t="shared" si="16"/>
        <v>41071</v>
      </c>
      <c r="F25" s="56">
        <f t="shared" si="16"/>
        <v>53111</v>
      </c>
      <c r="G25" s="56">
        <f t="shared" si="16"/>
        <v>55087</v>
      </c>
      <c r="H25" s="56">
        <f t="shared" si="16"/>
        <v>65295</v>
      </c>
      <c r="I25" s="56">
        <f t="shared" si="16"/>
        <v>63840</v>
      </c>
      <c r="J25" s="56">
        <f t="shared" si="16"/>
        <v>63764</v>
      </c>
      <c r="K25" s="56">
        <f t="shared" si="16"/>
        <v>52473</v>
      </c>
      <c r="L25" s="56">
        <f t="shared" si="16"/>
        <v>62280</v>
      </c>
      <c r="M25" s="56">
        <f t="shared" si="16"/>
        <v>71000</v>
      </c>
      <c r="N25" s="56">
        <f t="shared" si="16"/>
        <v>57935</v>
      </c>
      <c r="O25" s="56">
        <f t="shared" ref="O25:P25" si="17">+O107</f>
        <v>53038</v>
      </c>
      <c r="P25" s="56">
        <f t="shared" si="17"/>
        <v>50607</v>
      </c>
      <c r="Q25" s="56">
        <f t="shared" ref="Q25" si="18">SUM(E25:P25)</f>
        <v>689501</v>
      </c>
    </row>
    <row r="26" spans="2:17" ht="15" x14ac:dyDescent="0.25">
      <c r="B26" s="41"/>
    </row>
    <row r="27" spans="2:17" ht="15" x14ac:dyDescent="0.25">
      <c r="B27" s="41" t="s">
        <v>14</v>
      </c>
      <c r="C27" s="56">
        <f t="shared" ref="C27:N27" si="19">+C105</f>
        <v>609325</v>
      </c>
      <c r="D27" s="56">
        <f t="shared" si="19"/>
        <v>262231</v>
      </c>
      <c r="E27" s="56">
        <f t="shared" si="19"/>
        <v>263778</v>
      </c>
      <c r="F27" s="56">
        <f t="shared" si="19"/>
        <v>318985</v>
      </c>
      <c r="G27" s="56">
        <f t="shared" si="19"/>
        <v>346928</v>
      </c>
      <c r="H27" s="56">
        <f t="shared" si="19"/>
        <v>282322</v>
      </c>
      <c r="I27" s="56">
        <f t="shared" si="19"/>
        <v>305860</v>
      </c>
      <c r="J27" s="56">
        <f t="shared" si="19"/>
        <v>307221</v>
      </c>
      <c r="K27" s="56">
        <f t="shared" si="19"/>
        <v>245885</v>
      </c>
      <c r="L27" s="56">
        <f t="shared" si="19"/>
        <v>309887</v>
      </c>
      <c r="M27" s="56">
        <f t="shared" si="19"/>
        <v>370339</v>
      </c>
      <c r="N27" s="56">
        <f t="shared" si="19"/>
        <v>277429</v>
      </c>
      <c r="O27" s="56">
        <f t="shared" ref="O27:P27" si="20">+O105</f>
        <v>621736</v>
      </c>
      <c r="P27" s="56">
        <f t="shared" si="20"/>
        <v>175155</v>
      </c>
      <c r="Q27" s="56">
        <f t="shared" ref="Q27" si="21">SUM(E27:P27)</f>
        <v>3825525</v>
      </c>
    </row>
    <row r="28" spans="2:17" ht="15" x14ac:dyDescent="0.25">
      <c r="B28" s="41"/>
    </row>
    <row r="29" spans="2:17" ht="15" x14ac:dyDescent="0.25">
      <c r="B29" s="41" t="s">
        <v>13</v>
      </c>
      <c r="C29" s="56">
        <f t="shared" ref="C29:N29" si="22">+C109</f>
        <v>225140</v>
      </c>
      <c r="D29" s="56">
        <f t="shared" si="22"/>
        <v>207233</v>
      </c>
      <c r="E29" s="56">
        <f t="shared" si="22"/>
        <v>110746</v>
      </c>
      <c r="F29" s="56">
        <f t="shared" si="22"/>
        <v>171189</v>
      </c>
      <c r="G29" s="56">
        <f t="shared" si="22"/>
        <v>174585</v>
      </c>
      <c r="H29" s="56">
        <f t="shared" si="22"/>
        <v>111361</v>
      </c>
      <c r="I29" s="56">
        <f t="shared" si="22"/>
        <v>89449</v>
      </c>
      <c r="J29" s="56">
        <f t="shared" si="22"/>
        <v>91328</v>
      </c>
      <c r="K29" s="56">
        <f t="shared" si="22"/>
        <v>117029</v>
      </c>
      <c r="L29" s="56">
        <f t="shared" si="22"/>
        <v>148594</v>
      </c>
      <c r="M29" s="56">
        <f t="shared" si="22"/>
        <v>142927</v>
      </c>
      <c r="N29" s="56">
        <f t="shared" si="22"/>
        <v>121615</v>
      </c>
      <c r="O29" s="56">
        <f t="shared" ref="O29:P29" si="23">+O109</f>
        <v>112929</v>
      </c>
      <c r="P29" s="56">
        <f t="shared" si="23"/>
        <v>98609</v>
      </c>
      <c r="Q29" s="56">
        <f t="shared" ref="Q29" si="24">SUM(E29:P29)</f>
        <v>1490361</v>
      </c>
    </row>
    <row r="30" spans="2:17" ht="15" x14ac:dyDescent="0.25">
      <c r="B30" s="41"/>
    </row>
    <row r="31" spans="2:17" ht="15" x14ac:dyDescent="0.25">
      <c r="B31" s="41" t="s">
        <v>12</v>
      </c>
      <c r="C31" s="56">
        <f t="shared" ref="C31:N31" si="25">+C114</f>
        <v>48443690</v>
      </c>
      <c r="D31" s="56">
        <f t="shared" si="25"/>
        <v>36708481</v>
      </c>
      <c r="E31" s="56">
        <f t="shared" si="25"/>
        <v>31713150</v>
      </c>
      <c r="F31" s="56">
        <f t="shared" si="25"/>
        <v>32112441</v>
      </c>
      <c r="G31" s="56">
        <f t="shared" si="25"/>
        <v>33892276</v>
      </c>
      <c r="H31" s="56">
        <f t="shared" si="25"/>
        <v>35611329</v>
      </c>
      <c r="I31" s="56">
        <f t="shared" si="25"/>
        <v>41955537</v>
      </c>
      <c r="J31" s="56">
        <f t="shared" si="25"/>
        <v>43364631</v>
      </c>
      <c r="K31" s="56">
        <f t="shared" si="25"/>
        <v>33330123</v>
      </c>
      <c r="L31" s="56">
        <f t="shared" si="25"/>
        <v>34619871</v>
      </c>
      <c r="M31" s="56">
        <f t="shared" si="25"/>
        <v>35173834</v>
      </c>
      <c r="N31" s="56">
        <f t="shared" si="25"/>
        <v>35326339</v>
      </c>
      <c r="O31" s="56">
        <f t="shared" ref="O31:P31" si="26">+O114</f>
        <v>35212675</v>
      </c>
      <c r="P31" s="56">
        <f t="shared" si="26"/>
        <v>29798668</v>
      </c>
      <c r="Q31" s="56">
        <f t="shared" ref="Q31" si="27">SUM(E31:P31)</f>
        <v>422110874</v>
      </c>
    </row>
    <row r="32" spans="2:17" ht="15" x14ac:dyDescent="0.25">
      <c r="B32" s="41"/>
    </row>
    <row r="33" spans="2:17" ht="15" x14ac:dyDescent="0.25">
      <c r="B33" s="41" t="s">
        <v>11</v>
      </c>
      <c r="C33" s="56">
        <f t="shared" ref="C33:N33" si="28">+C116</f>
        <v>148938</v>
      </c>
      <c r="D33" s="56">
        <f t="shared" si="28"/>
        <v>144615</v>
      </c>
      <c r="E33" s="56">
        <f t="shared" si="28"/>
        <v>78521</v>
      </c>
      <c r="F33" s="56">
        <f t="shared" si="28"/>
        <v>46605</v>
      </c>
      <c r="G33" s="56">
        <f t="shared" si="28"/>
        <v>40066</v>
      </c>
      <c r="H33" s="56">
        <f t="shared" si="28"/>
        <v>46850</v>
      </c>
      <c r="I33" s="56">
        <f t="shared" si="28"/>
        <v>75205</v>
      </c>
      <c r="J33" s="56">
        <f t="shared" si="28"/>
        <v>81363</v>
      </c>
      <c r="K33" s="56">
        <f t="shared" si="28"/>
        <v>38763</v>
      </c>
      <c r="L33" s="56">
        <f t="shared" si="28"/>
        <v>41442</v>
      </c>
      <c r="M33" s="56">
        <f t="shared" si="28"/>
        <v>48885</v>
      </c>
      <c r="N33" s="56">
        <f t="shared" si="28"/>
        <v>115952</v>
      </c>
      <c r="O33" s="56">
        <f t="shared" ref="O33:P33" si="29">+O116</f>
        <v>112030</v>
      </c>
      <c r="P33" s="56">
        <f t="shared" si="29"/>
        <v>71219</v>
      </c>
      <c r="Q33" s="56">
        <f t="shared" ref="Q33" si="30">SUM(E33:P33)</f>
        <v>796901</v>
      </c>
    </row>
    <row r="34" spans="2:17" ht="15" x14ac:dyDescent="0.25">
      <c r="B34" s="41"/>
    </row>
    <row r="35" spans="2:17" ht="15" x14ac:dyDescent="0.25">
      <c r="B35" s="41" t="s">
        <v>10</v>
      </c>
      <c r="C35" s="56">
        <f t="shared" ref="C35:N35" si="31">+C118</f>
        <v>426648</v>
      </c>
      <c r="D35" s="56">
        <f t="shared" si="31"/>
        <v>308852</v>
      </c>
      <c r="E35" s="56">
        <f t="shared" si="31"/>
        <v>233167</v>
      </c>
      <c r="F35" s="56">
        <f t="shared" si="31"/>
        <v>265064</v>
      </c>
      <c r="G35" s="56">
        <f t="shared" si="31"/>
        <v>268270</v>
      </c>
      <c r="H35" s="56">
        <f t="shared" si="31"/>
        <v>276846</v>
      </c>
      <c r="I35" s="56">
        <f t="shared" si="31"/>
        <v>327349</v>
      </c>
      <c r="J35" s="56">
        <f t="shared" si="31"/>
        <v>342233</v>
      </c>
      <c r="K35" s="56">
        <f t="shared" si="31"/>
        <v>259561</v>
      </c>
      <c r="L35" s="56">
        <f t="shared" si="31"/>
        <v>296386</v>
      </c>
      <c r="M35" s="56">
        <f t="shared" si="31"/>
        <v>330893</v>
      </c>
      <c r="N35" s="56">
        <f t="shared" si="31"/>
        <v>283739</v>
      </c>
      <c r="O35" s="56">
        <f t="shared" ref="O35:P35" si="32">+O118</f>
        <v>304310</v>
      </c>
      <c r="P35" s="56">
        <f t="shared" si="32"/>
        <v>246811</v>
      </c>
      <c r="Q35" s="56">
        <f t="shared" ref="Q35" si="33">SUM(E35:P35)</f>
        <v>3434629</v>
      </c>
    </row>
    <row r="36" spans="2:17" ht="15" x14ac:dyDescent="0.25">
      <c r="B36" s="41"/>
    </row>
    <row r="37" spans="2:17" ht="15" x14ac:dyDescent="0.25">
      <c r="B37" s="41" t="s">
        <v>9</v>
      </c>
      <c r="C37" s="56">
        <f t="shared" ref="C37:N37" si="34">+C122</f>
        <v>388232</v>
      </c>
      <c r="D37" s="56">
        <f t="shared" si="34"/>
        <v>290585</v>
      </c>
      <c r="E37" s="56">
        <f t="shared" si="34"/>
        <v>242060</v>
      </c>
      <c r="F37" s="56">
        <f t="shared" si="34"/>
        <v>902818</v>
      </c>
      <c r="G37" s="56">
        <f t="shared" si="34"/>
        <v>1015161</v>
      </c>
      <c r="H37" s="56">
        <f t="shared" si="34"/>
        <v>237768</v>
      </c>
      <c r="I37" s="56">
        <f t="shared" si="34"/>
        <v>329729</v>
      </c>
      <c r="J37" s="56">
        <f t="shared" si="34"/>
        <v>794283</v>
      </c>
      <c r="K37" s="56">
        <f t="shared" si="34"/>
        <v>185071</v>
      </c>
      <c r="L37" s="56">
        <f t="shared" si="34"/>
        <v>230902</v>
      </c>
      <c r="M37" s="56">
        <f t="shared" si="34"/>
        <v>79743</v>
      </c>
      <c r="N37" s="56">
        <f t="shared" si="34"/>
        <v>277959</v>
      </c>
      <c r="O37" s="56">
        <f t="shared" ref="O37:P37" si="35">+O122</f>
        <v>365086</v>
      </c>
      <c r="P37" s="56">
        <f t="shared" si="35"/>
        <v>262147</v>
      </c>
      <c r="Q37" s="56">
        <f t="shared" ref="Q37" si="36">SUM(E37:P37)</f>
        <v>4922727</v>
      </c>
    </row>
    <row r="38" spans="2:17" ht="15" x14ac:dyDescent="0.25">
      <c r="B38" s="41"/>
    </row>
    <row r="39" spans="2:17" ht="15" x14ac:dyDescent="0.25">
      <c r="B39" s="41" t="s">
        <v>8</v>
      </c>
      <c r="C39" s="56">
        <f t="shared" ref="C39:N39" si="37">+C124</f>
        <v>12218</v>
      </c>
      <c r="D39" s="56">
        <f t="shared" si="37"/>
        <v>2617</v>
      </c>
      <c r="E39" s="56">
        <f t="shared" si="37"/>
        <v>1845</v>
      </c>
      <c r="F39" s="56">
        <f t="shared" si="37"/>
        <v>1741</v>
      </c>
      <c r="G39" s="56">
        <f t="shared" si="37"/>
        <v>1376</v>
      </c>
      <c r="H39" s="56">
        <f t="shared" si="37"/>
        <v>1466</v>
      </c>
      <c r="I39" s="56">
        <f t="shared" si="37"/>
        <v>226</v>
      </c>
      <c r="J39" s="56">
        <f t="shared" si="37"/>
        <v>1735</v>
      </c>
      <c r="K39" s="56">
        <f t="shared" si="37"/>
        <v>1228</v>
      </c>
      <c r="L39" s="56">
        <f t="shared" si="37"/>
        <v>1450</v>
      </c>
      <c r="M39" s="56">
        <f t="shared" si="37"/>
        <v>1820</v>
      </c>
      <c r="N39" s="56">
        <f t="shared" si="37"/>
        <v>3773</v>
      </c>
      <c r="O39" s="56">
        <f t="shared" ref="O39:P39" si="38">+O124</f>
        <v>5699</v>
      </c>
      <c r="P39" s="56">
        <f t="shared" si="38"/>
        <v>4855</v>
      </c>
      <c r="Q39" s="56">
        <f t="shared" ref="Q39" si="39">SUM(E39:P39)</f>
        <v>27214</v>
      </c>
    </row>
    <row r="40" spans="2:17" ht="15" x14ac:dyDescent="0.25">
      <c r="B40" s="41"/>
    </row>
    <row r="41" spans="2:17" ht="15" x14ac:dyDescent="0.25">
      <c r="B41" s="41" t="s">
        <v>7</v>
      </c>
      <c r="C41" s="56">
        <f t="shared" ref="C41:N41" si="40">+C128</f>
        <v>40370859</v>
      </c>
      <c r="D41" s="56">
        <f t="shared" si="40"/>
        <v>26489269</v>
      </c>
      <c r="E41" s="56">
        <f t="shared" si="40"/>
        <v>26591992</v>
      </c>
      <c r="F41" s="56">
        <f t="shared" si="40"/>
        <v>30559507</v>
      </c>
      <c r="G41" s="56">
        <f t="shared" si="40"/>
        <v>32174011</v>
      </c>
      <c r="H41" s="56">
        <f t="shared" si="40"/>
        <v>31121640</v>
      </c>
      <c r="I41" s="56">
        <f t="shared" si="40"/>
        <v>34781821</v>
      </c>
      <c r="J41" s="56">
        <f t="shared" si="40"/>
        <v>36216492</v>
      </c>
      <c r="K41" s="56">
        <f t="shared" si="40"/>
        <v>27001222</v>
      </c>
      <c r="L41" s="56">
        <f t="shared" si="40"/>
        <v>30745977</v>
      </c>
      <c r="M41" s="56">
        <f t="shared" si="40"/>
        <v>32609326</v>
      </c>
      <c r="N41" s="56">
        <f t="shared" si="40"/>
        <v>28751942</v>
      </c>
      <c r="O41" s="56">
        <f t="shared" ref="O41:P41" si="41">+O128</f>
        <v>27176988</v>
      </c>
      <c r="P41" s="56">
        <f t="shared" si="41"/>
        <v>23497597</v>
      </c>
      <c r="Q41" s="56">
        <f t="shared" ref="Q41" si="42">SUM(E41:P41)</f>
        <v>361228515</v>
      </c>
    </row>
    <row r="42" spans="2:17" ht="15" x14ac:dyDescent="0.25">
      <c r="B42" s="41"/>
    </row>
    <row r="43" spans="2:17" ht="15" x14ac:dyDescent="0.25">
      <c r="B43" s="41" t="s">
        <v>6</v>
      </c>
      <c r="C43" s="56">
        <f t="shared" ref="C43:N43" si="43">+C130</f>
        <v>264013</v>
      </c>
      <c r="D43" s="56">
        <f t="shared" si="43"/>
        <v>94639</v>
      </c>
      <c r="E43" s="56">
        <f t="shared" si="43"/>
        <v>73274</v>
      </c>
      <c r="F43" s="56">
        <f t="shared" si="43"/>
        <v>99842</v>
      </c>
      <c r="G43" s="56">
        <f t="shared" si="43"/>
        <v>194703</v>
      </c>
      <c r="H43" s="56">
        <f t="shared" si="43"/>
        <v>64889</v>
      </c>
      <c r="I43" s="56">
        <f t="shared" si="43"/>
        <v>163366</v>
      </c>
      <c r="J43" s="56">
        <f t="shared" si="43"/>
        <v>188855</v>
      </c>
      <c r="K43" s="56">
        <f t="shared" si="43"/>
        <v>183357</v>
      </c>
      <c r="L43" s="56">
        <f t="shared" si="43"/>
        <v>207577</v>
      </c>
      <c r="M43" s="56">
        <f t="shared" si="43"/>
        <v>222856</v>
      </c>
      <c r="N43" s="56">
        <f t="shared" si="43"/>
        <v>201707</v>
      </c>
      <c r="O43" s="56">
        <f t="shared" ref="O43:P43" si="44">+O130</f>
        <v>289201</v>
      </c>
      <c r="P43" s="56">
        <f t="shared" si="44"/>
        <v>40481</v>
      </c>
      <c r="Q43" s="56">
        <f t="shared" ref="Q43" si="45">SUM(E43:P43)</f>
        <v>1930108</v>
      </c>
    </row>
    <row r="44" spans="2:17" ht="15" x14ac:dyDescent="0.25">
      <c r="B44" s="41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</row>
    <row r="45" spans="2:17" ht="15" x14ac:dyDescent="0.25">
      <c r="B45" s="41" t="s">
        <v>118</v>
      </c>
      <c r="C45" s="56">
        <f>C132</f>
        <v>0</v>
      </c>
      <c r="D45" s="56">
        <f t="shared" ref="D45:N45" si="46">D132</f>
        <v>0</v>
      </c>
      <c r="E45" s="56">
        <f t="shared" si="46"/>
        <v>0</v>
      </c>
      <c r="F45" s="56">
        <f t="shared" si="46"/>
        <v>0</v>
      </c>
      <c r="G45" s="56">
        <f t="shared" si="46"/>
        <v>0</v>
      </c>
      <c r="H45" s="56">
        <f t="shared" si="46"/>
        <v>0</v>
      </c>
      <c r="I45" s="56">
        <f t="shared" si="46"/>
        <v>0</v>
      </c>
      <c r="J45" s="56">
        <f t="shared" si="46"/>
        <v>271318</v>
      </c>
      <c r="K45" s="56">
        <f t="shared" si="46"/>
        <v>157141</v>
      </c>
      <c r="L45" s="56">
        <f t="shared" si="46"/>
        <v>248549</v>
      </c>
      <c r="M45" s="56">
        <f t="shared" si="46"/>
        <v>247165</v>
      </c>
      <c r="N45" s="56">
        <f t="shared" si="46"/>
        <v>167107</v>
      </c>
      <c r="O45" s="56">
        <f t="shared" ref="O45:P45" si="47">O132</f>
        <v>170786</v>
      </c>
      <c r="P45" s="56">
        <f t="shared" si="47"/>
        <v>166433</v>
      </c>
      <c r="Q45" s="56">
        <f t="shared" ref="Q45" si="48">SUM(E45:P45)</f>
        <v>1428499</v>
      </c>
    </row>
    <row r="46" spans="2:17" ht="15" x14ac:dyDescent="0.25">
      <c r="B46" s="41"/>
    </row>
    <row r="47" spans="2:17" ht="15" x14ac:dyDescent="0.25">
      <c r="B47" s="41" t="s">
        <v>5</v>
      </c>
      <c r="C47" s="56">
        <f t="shared" ref="C47:N47" si="49">+C136</f>
        <v>3067151</v>
      </c>
      <c r="D47" s="56">
        <f t="shared" si="49"/>
        <v>1980578</v>
      </c>
      <c r="E47" s="56">
        <f t="shared" si="49"/>
        <v>1893664</v>
      </c>
      <c r="F47" s="56">
        <f t="shared" si="49"/>
        <v>2115374</v>
      </c>
      <c r="G47" s="56">
        <f t="shared" si="49"/>
        <v>2132529</v>
      </c>
      <c r="H47" s="56">
        <f t="shared" si="49"/>
        <v>2175346</v>
      </c>
      <c r="I47" s="56">
        <f t="shared" si="49"/>
        <v>2425977</v>
      </c>
      <c r="J47" s="56">
        <f t="shared" si="49"/>
        <v>2626226</v>
      </c>
      <c r="K47" s="56">
        <f t="shared" si="49"/>
        <v>2085032</v>
      </c>
      <c r="L47" s="56">
        <f t="shared" si="49"/>
        <v>2275995</v>
      </c>
      <c r="M47" s="56">
        <f t="shared" si="49"/>
        <v>2481517</v>
      </c>
      <c r="N47" s="56">
        <f t="shared" si="49"/>
        <v>2200441</v>
      </c>
      <c r="O47" s="56">
        <f t="shared" ref="O47:P47" si="50">+O136</f>
        <v>2061173</v>
      </c>
      <c r="P47" s="56">
        <f t="shared" si="50"/>
        <v>1821107</v>
      </c>
      <c r="Q47" s="56">
        <f t="shared" ref="Q47" si="51">SUM(E47:P47)</f>
        <v>26294381</v>
      </c>
    </row>
    <row r="48" spans="2:17" ht="15" x14ac:dyDescent="0.25">
      <c r="B48" s="41"/>
    </row>
    <row r="49" spans="2:17" ht="15" x14ac:dyDescent="0.25">
      <c r="B49" s="41" t="s">
        <v>4</v>
      </c>
      <c r="C49" s="56">
        <f t="shared" ref="C49:N49" si="52">+C138</f>
        <v>795086</v>
      </c>
      <c r="D49" s="56">
        <f t="shared" si="52"/>
        <v>415873</v>
      </c>
      <c r="E49" s="56">
        <f t="shared" si="52"/>
        <v>520774</v>
      </c>
      <c r="F49" s="56">
        <f t="shared" si="52"/>
        <v>663709</v>
      </c>
      <c r="G49" s="56">
        <f t="shared" si="52"/>
        <v>667949</v>
      </c>
      <c r="H49" s="56">
        <f t="shared" si="52"/>
        <v>623241</v>
      </c>
      <c r="I49" s="56">
        <f t="shared" si="52"/>
        <v>690106</v>
      </c>
      <c r="J49" s="56">
        <f t="shared" si="52"/>
        <v>714449</v>
      </c>
      <c r="K49" s="56">
        <f t="shared" si="52"/>
        <v>541106</v>
      </c>
      <c r="L49" s="56">
        <f t="shared" si="52"/>
        <v>629792</v>
      </c>
      <c r="M49" s="56">
        <f t="shared" si="52"/>
        <v>721205</v>
      </c>
      <c r="N49" s="56">
        <f t="shared" si="52"/>
        <v>526705</v>
      </c>
      <c r="O49" s="56">
        <f t="shared" ref="O49:P49" si="53">+O138</f>
        <v>508198</v>
      </c>
      <c r="P49" s="56">
        <f t="shared" si="53"/>
        <v>475869</v>
      </c>
      <c r="Q49" s="56">
        <f t="shared" ref="Q49" si="54">SUM(E49:P49)</f>
        <v>7283103</v>
      </c>
    </row>
    <row r="50" spans="2:17" ht="15" x14ac:dyDescent="0.25">
      <c r="B50" s="41"/>
    </row>
    <row r="51" spans="2:17" ht="15" x14ac:dyDescent="0.25">
      <c r="B51" s="41" t="s">
        <v>3</v>
      </c>
      <c r="C51" s="56">
        <f t="shared" ref="C51:N51" si="55">+C140</f>
        <v>0</v>
      </c>
      <c r="D51" s="56">
        <f t="shared" si="55"/>
        <v>0</v>
      </c>
      <c r="E51" s="56">
        <f t="shared" si="55"/>
        <v>0</v>
      </c>
      <c r="F51" s="56">
        <f t="shared" si="55"/>
        <v>0</v>
      </c>
      <c r="G51" s="56">
        <f t="shared" si="55"/>
        <v>0</v>
      </c>
      <c r="H51" s="56">
        <f t="shared" si="55"/>
        <v>0</v>
      </c>
      <c r="I51" s="56">
        <f t="shared" si="55"/>
        <v>0</v>
      </c>
      <c r="J51" s="56">
        <f t="shared" si="55"/>
        <v>0</v>
      </c>
      <c r="K51" s="56">
        <f t="shared" si="55"/>
        <v>0</v>
      </c>
      <c r="L51" s="56">
        <f t="shared" si="55"/>
        <v>0</v>
      </c>
      <c r="M51" s="56">
        <f t="shared" si="55"/>
        <v>0</v>
      </c>
      <c r="N51" s="56">
        <f t="shared" si="55"/>
        <v>0</v>
      </c>
      <c r="O51" s="56">
        <f t="shared" ref="O51:P51" si="56">+O140</f>
        <v>0</v>
      </c>
      <c r="P51" s="56">
        <f t="shared" si="56"/>
        <v>0</v>
      </c>
      <c r="Q51" s="56">
        <f t="shared" ref="Q51" si="57">SUM(E51:P51)</f>
        <v>0</v>
      </c>
    </row>
    <row r="52" spans="2:17" ht="15" x14ac:dyDescent="0.25">
      <c r="B52" s="41"/>
    </row>
    <row r="53" spans="2:17" ht="15" x14ac:dyDescent="0.25">
      <c r="B53" s="41" t="s">
        <v>119</v>
      </c>
      <c r="C53" s="56">
        <f>C142</f>
        <v>12177452</v>
      </c>
      <c r="D53" s="56">
        <f t="shared" ref="D53:N53" si="58">D142</f>
        <v>8831166</v>
      </c>
      <c r="E53" s="56">
        <f t="shared" si="58"/>
        <v>8316508</v>
      </c>
      <c r="F53" s="56">
        <f t="shared" si="58"/>
        <v>8900547</v>
      </c>
      <c r="G53" s="56">
        <f t="shared" si="58"/>
        <v>9469076</v>
      </c>
      <c r="H53" s="56">
        <f t="shared" si="58"/>
        <v>7925972</v>
      </c>
      <c r="I53" s="56">
        <f t="shared" si="58"/>
        <v>7363248</v>
      </c>
      <c r="J53" s="56">
        <f t="shared" si="58"/>
        <v>10132396</v>
      </c>
      <c r="K53" s="56">
        <f t="shared" si="58"/>
        <v>11777113</v>
      </c>
      <c r="L53" s="56">
        <f t="shared" si="58"/>
        <v>9336888</v>
      </c>
      <c r="M53" s="56">
        <f t="shared" si="58"/>
        <v>9928507</v>
      </c>
      <c r="N53" s="56">
        <f t="shared" si="58"/>
        <v>9056986</v>
      </c>
      <c r="O53" s="56">
        <f t="shared" ref="O53:P53" si="59">O142</f>
        <v>8440471</v>
      </c>
      <c r="P53" s="56">
        <f t="shared" si="59"/>
        <v>9107377</v>
      </c>
      <c r="Q53" s="56">
        <f t="shared" ref="Q53" si="60">SUM(E53:P53)</f>
        <v>109755089</v>
      </c>
    </row>
    <row r="54" spans="2:17" ht="15" x14ac:dyDescent="0.25">
      <c r="B54" s="41"/>
    </row>
    <row r="55" spans="2:17" ht="15" x14ac:dyDescent="0.25">
      <c r="B55" s="41" t="s">
        <v>120</v>
      </c>
      <c r="C55" s="56">
        <f>C144</f>
        <v>222900</v>
      </c>
      <c r="D55" s="56">
        <f t="shared" ref="D55:N55" si="61">D144</f>
        <v>199670</v>
      </c>
      <c r="E55" s="56">
        <f t="shared" si="61"/>
        <v>162518</v>
      </c>
      <c r="F55" s="56">
        <f t="shared" si="61"/>
        <v>112745</v>
      </c>
      <c r="G55" s="56">
        <f t="shared" si="61"/>
        <v>154633</v>
      </c>
      <c r="H55" s="56">
        <f t="shared" si="61"/>
        <v>138693</v>
      </c>
      <c r="I55" s="56">
        <f t="shared" si="61"/>
        <v>106985</v>
      </c>
      <c r="J55" s="56">
        <f t="shared" si="61"/>
        <v>158397</v>
      </c>
      <c r="K55" s="56">
        <f t="shared" si="61"/>
        <v>191255</v>
      </c>
      <c r="L55" s="56">
        <f t="shared" si="61"/>
        <v>172348</v>
      </c>
      <c r="M55" s="56">
        <f t="shared" si="61"/>
        <v>149291</v>
      </c>
      <c r="N55" s="56">
        <f t="shared" si="61"/>
        <v>158827</v>
      </c>
      <c r="O55" s="56">
        <f t="shared" ref="O55:P55" si="62">O144</f>
        <v>220864</v>
      </c>
      <c r="P55" s="56">
        <f t="shared" si="62"/>
        <v>128976</v>
      </c>
      <c r="Q55" s="56">
        <f t="shared" ref="Q55" si="63">SUM(E55:P55)</f>
        <v>1855532</v>
      </c>
    </row>
    <row r="56" spans="2:17" ht="15" x14ac:dyDescent="0.25">
      <c r="B56" s="41"/>
    </row>
    <row r="57" spans="2:17" ht="15" x14ac:dyDescent="0.25">
      <c r="B57" s="41" t="s">
        <v>121</v>
      </c>
      <c r="C57" s="56">
        <f>C146</f>
        <v>0</v>
      </c>
      <c r="D57" s="56">
        <f t="shared" ref="D57:N57" si="64">D146</f>
        <v>0</v>
      </c>
      <c r="E57" s="56">
        <f t="shared" si="64"/>
        <v>0</v>
      </c>
      <c r="F57" s="56">
        <f t="shared" si="64"/>
        <v>0</v>
      </c>
      <c r="G57" s="56">
        <f t="shared" si="64"/>
        <v>0</v>
      </c>
      <c r="H57" s="56">
        <f t="shared" si="64"/>
        <v>0</v>
      </c>
      <c r="I57" s="56">
        <f t="shared" si="64"/>
        <v>0</v>
      </c>
      <c r="J57" s="56">
        <f t="shared" si="64"/>
        <v>0</v>
      </c>
      <c r="K57" s="56">
        <f t="shared" si="64"/>
        <v>0</v>
      </c>
      <c r="L57" s="56">
        <f t="shared" si="64"/>
        <v>0</v>
      </c>
      <c r="M57" s="56">
        <f t="shared" si="64"/>
        <v>0</v>
      </c>
      <c r="N57" s="56">
        <f t="shared" si="64"/>
        <v>0</v>
      </c>
      <c r="O57" s="56">
        <f t="shared" ref="O57:P57" si="65">O146</f>
        <v>0</v>
      </c>
      <c r="P57" s="56">
        <f t="shared" si="65"/>
        <v>0</v>
      </c>
      <c r="Q57" s="56">
        <f t="shared" ref="Q57" si="66">SUM(E57:P57)</f>
        <v>0</v>
      </c>
    </row>
    <row r="58" spans="2:17" ht="15" x14ac:dyDescent="0.25">
      <c r="B58" s="41"/>
    </row>
    <row r="59" spans="2:17" ht="15" x14ac:dyDescent="0.25">
      <c r="B59" s="41" t="s">
        <v>122</v>
      </c>
      <c r="C59" s="56">
        <f>C148</f>
        <v>0</v>
      </c>
      <c r="D59" s="56">
        <f t="shared" ref="D59:N59" si="67">D148</f>
        <v>0</v>
      </c>
      <c r="E59" s="56">
        <f t="shared" si="67"/>
        <v>0</v>
      </c>
      <c r="F59" s="56">
        <f t="shared" si="67"/>
        <v>0</v>
      </c>
      <c r="G59" s="56">
        <f t="shared" si="67"/>
        <v>0</v>
      </c>
      <c r="H59" s="56">
        <f t="shared" si="67"/>
        <v>0</v>
      </c>
      <c r="I59" s="56">
        <f t="shared" si="67"/>
        <v>0</v>
      </c>
      <c r="J59" s="56">
        <f t="shared" si="67"/>
        <v>0</v>
      </c>
      <c r="K59" s="56">
        <f t="shared" si="67"/>
        <v>0</v>
      </c>
      <c r="L59" s="56">
        <f t="shared" si="67"/>
        <v>0</v>
      </c>
      <c r="M59" s="56">
        <f t="shared" si="67"/>
        <v>0</v>
      </c>
      <c r="N59" s="56">
        <f t="shared" si="67"/>
        <v>0</v>
      </c>
      <c r="O59" s="56">
        <f t="shared" ref="O59:P59" si="68">O148</f>
        <v>0</v>
      </c>
      <c r="P59" s="56">
        <f t="shared" si="68"/>
        <v>0</v>
      </c>
      <c r="Q59" s="56">
        <f t="shared" ref="Q59" si="69">SUM(E59:P59)</f>
        <v>0</v>
      </c>
    </row>
    <row r="60" spans="2:17" ht="15" x14ac:dyDescent="0.25">
      <c r="B60" s="41"/>
    </row>
    <row r="61" spans="2:17" ht="15" x14ac:dyDescent="0.25">
      <c r="B61" s="41" t="s">
        <v>123</v>
      </c>
      <c r="C61" s="56">
        <f>C150</f>
        <v>1722682</v>
      </c>
      <c r="D61" s="56">
        <f t="shared" ref="D61:N61" si="70">D150</f>
        <v>1287220</v>
      </c>
      <c r="E61" s="56">
        <f t="shared" si="70"/>
        <v>1300159</v>
      </c>
      <c r="F61" s="56">
        <f t="shared" si="70"/>
        <v>1342180</v>
      </c>
      <c r="G61" s="56">
        <f t="shared" si="70"/>
        <v>1280046</v>
      </c>
      <c r="H61" s="56">
        <f t="shared" si="70"/>
        <v>1284111</v>
      </c>
      <c r="I61" s="56">
        <f t="shared" si="70"/>
        <v>1248699</v>
      </c>
      <c r="J61" s="56">
        <f t="shared" si="70"/>
        <v>1328067</v>
      </c>
      <c r="K61" s="56">
        <f t="shared" si="70"/>
        <v>1143771</v>
      </c>
      <c r="L61" s="56">
        <f t="shared" si="70"/>
        <v>1256428</v>
      </c>
      <c r="M61" s="56">
        <f t="shared" si="70"/>
        <v>1453488</v>
      </c>
      <c r="N61" s="56">
        <f t="shared" si="70"/>
        <v>1433639</v>
      </c>
      <c r="O61" s="56">
        <f t="shared" ref="O61:P61" si="71">O150</f>
        <v>1254377</v>
      </c>
      <c r="P61" s="56">
        <f t="shared" si="71"/>
        <v>1192658</v>
      </c>
      <c r="Q61" s="56">
        <f t="shared" ref="Q61" si="72">SUM(E61:P61)</f>
        <v>15517623</v>
      </c>
    </row>
    <row r="62" spans="2:17" ht="15" x14ac:dyDescent="0.25">
      <c r="B62" s="41"/>
    </row>
    <row r="63" spans="2:17" ht="15" x14ac:dyDescent="0.25">
      <c r="B63" s="41" t="s">
        <v>124</v>
      </c>
      <c r="C63" s="56">
        <f>C152</f>
        <v>12939025</v>
      </c>
      <c r="D63" s="56">
        <f t="shared" ref="D63:N63" si="73">D152</f>
        <v>8528956</v>
      </c>
      <c r="E63" s="56">
        <f t="shared" si="73"/>
        <v>9480920</v>
      </c>
      <c r="F63" s="56">
        <f t="shared" si="73"/>
        <v>10569591</v>
      </c>
      <c r="G63" s="56">
        <f t="shared" si="73"/>
        <v>12608731</v>
      </c>
      <c r="H63" s="56">
        <f t="shared" si="73"/>
        <v>11877731</v>
      </c>
      <c r="I63" s="56">
        <f t="shared" si="73"/>
        <v>13151671</v>
      </c>
      <c r="J63" s="56">
        <f t="shared" si="73"/>
        <v>13649545</v>
      </c>
      <c r="K63" s="56">
        <f t="shared" si="73"/>
        <v>11254961</v>
      </c>
      <c r="L63" s="56">
        <f t="shared" si="73"/>
        <v>11938704</v>
      </c>
      <c r="M63" s="56">
        <f t="shared" si="73"/>
        <v>12644639</v>
      </c>
      <c r="N63" s="56">
        <f t="shared" si="73"/>
        <v>10387056</v>
      </c>
      <c r="O63" s="56">
        <f t="shared" ref="O63:P63" si="74">O152</f>
        <v>8618066</v>
      </c>
      <c r="P63" s="56">
        <f t="shared" si="74"/>
        <v>10286637</v>
      </c>
      <c r="Q63" s="56">
        <f t="shared" ref="Q63" si="75">SUM(E63:P63)</f>
        <v>136468252</v>
      </c>
    </row>
    <row r="64" spans="2:17" ht="15" x14ac:dyDescent="0.25">
      <c r="B64" s="41"/>
    </row>
    <row r="65" spans="1:17" ht="15" x14ac:dyDescent="0.25">
      <c r="B65" s="41" t="s">
        <v>125</v>
      </c>
      <c r="C65" s="56">
        <f>C156</f>
        <v>2394740</v>
      </c>
      <c r="D65" s="56">
        <f t="shared" ref="D65:N65" si="76">D156</f>
        <v>1327433</v>
      </c>
      <c r="E65" s="56">
        <f t="shared" si="76"/>
        <v>1581426</v>
      </c>
      <c r="F65" s="56">
        <f t="shared" si="76"/>
        <v>2048076</v>
      </c>
      <c r="G65" s="56">
        <f t="shared" si="76"/>
        <v>2111574</v>
      </c>
      <c r="H65" s="56">
        <f t="shared" si="76"/>
        <v>2000550</v>
      </c>
      <c r="I65" s="56">
        <f t="shared" si="76"/>
        <v>2417999</v>
      </c>
      <c r="J65" s="56">
        <f t="shared" si="76"/>
        <v>2442275</v>
      </c>
      <c r="K65" s="56">
        <f t="shared" si="76"/>
        <v>1894426</v>
      </c>
      <c r="L65" s="56">
        <f t="shared" si="76"/>
        <v>2174822</v>
      </c>
      <c r="M65" s="56">
        <f t="shared" si="76"/>
        <v>2305132</v>
      </c>
      <c r="N65" s="56">
        <f t="shared" si="76"/>
        <v>1618204</v>
      </c>
      <c r="O65" s="56">
        <f t="shared" ref="O65:P65" si="77">O156</f>
        <v>1549921</v>
      </c>
      <c r="P65" s="56">
        <f t="shared" si="77"/>
        <v>1454364</v>
      </c>
      <c r="Q65" s="56">
        <f t="shared" ref="Q65" si="78">SUM(E65:P65)</f>
        <v>23598769</v>
      </c>
    </row>
    <row r="66" spans="1:17" ht="15" x14ac:dyDescent="0.25">
      <c r="B66" s="41"/>
    </row>
    <row r="67" spans="1:17" ht="15" x14ac:dyDescent="0.25">
      <c r="B67" s="41" t="s">
        <v>126</v>
      </c>
      <c r="C67" s="56">
        <f>C160</f>
        <v>0</v>
      </c>
      <c r="D67" s="56">
        <f t="shared" ref="D67:N67" si="79">D160</f>
        <v>0</v>
      </c>
      <c r="E67" s="56">
        <f t="shared" si="79"/>
        <v>0</v>
      </c>
      <c r="F67" s="56">
        <f t="shared" si="79"/>
        <v>0</v>
      </c>
      <c r="G67" s="56">
        <f t="shared" si="79"/>
        <v>0</v>
      </c>
      <c r="H67" s="56">
        <f t="shared" si="79"/>
        <v>0</v>
      </c>
      <c r="I67" s="56">
        <f t="shared" si="79"/>
        <v>0</v>
      </c>
      <c r="J67" s="56">
        <f t="shared" si="79"/>
        <v>0</v>
      </c>
      <c r="K67" s="56">
        <f t="shared" si="79"/>
        <v>0</v>
      </c>
      <c r="L67" s="56">
        <f t="shared" si="79"/>
        <v>0</v>
      </c>
      <c r="M67" s="56">
        <f t="shared" si="79"/>
        <v>0</v>
      </c>
      <c r="N67" s="56">
        <f t="shared" si="79"/>
        <v>0</v>
      </c>
      <c r="O67" s="56">
        <f t="shared" ref="O67:P67" si="80">O160</f>
        <v>0</v>
      </c>
      <c r="P67" s="56">
        <f t="shared" si="80"/>
        <v>0</v>
      </c>
      <c r="Q67" s="56">
        <f t="shared" ref="Q67" si="81">SUM(E67:P67)</f>
        <v>0</v>
      </c>
    </row>
    <row r="68" spans="1:17" ht="15" x14ac:dyDescent="0.25">
      <c r="B68" s="41"/>
    </row>
    <row r="69" spans="1:17" ht="15" x14ac:dyDescent="0.25">
      <c r="B69" s="41" t="s">
        <v>2</v>
      </c>
      <c r="C69" s="56">
        <f>C164</f>
        <v>0</v>
      </c>
      <c r="D69" s="56">
        <f t="shared" ref="D69:N69" si="82">D164</f>
        <v>0</v>
      </c>
      <c r="E69" s="56">
        <f t="shared" si="82"/>
        <v>0</v>
      </c>
      <c r="F69" s="56">
        <f t="shared" si="82"/>
        <v>0</v>
      </c>
      <c r="G69" s="56">
        <f t="shared" si="82"/>
        <v>0</v>
      </c>
      <c r="H69" s="56">
        <f t="shared" si="82"/>
        <v>0</v>
      </c>
      <c r="I69" s="56">
        <f t="shared" si="82"/>
        <v>0</v>
      </c>
      <c r="J69" s="56">
        <f t="shared" si="82"/>
        <v>0</v>
      </c>
      <c r="K69" s="56">
        <f t="shared" si="82"/>
        <v>0</v>
      </c>
      <c r="L69" s="56">
        <f t="shared" si="82"/>
        <v>0</v>
      </c>
      <c r="M69" s="56">
        <f t="shared" si="82"/>
        <v>0</v>
      </c>
      <c r="N69" s="56">
        <f t="shared" si="82"/>
        <v>0</v>
      </c>
      <c r="O69" s="56">
        <f t="shared" ref="O69:P69" si="83">O164</f>
        <v>0</v>
      </c>
      <c r="P69" s="56">
        <f t="shared" si="83"/>
        <v>0</v>
      </c>
      <c r="Q69" s="56">
        <f t="shared" ref="Q69" si="84">SUM(E69:P69)</f>
        <v>0</v>
      </c>
    </row>
    <row r="70" spans="1:17" ht="15" x14ac:dyDescent="0.25">
      <c r="B70" s="41"/>
    </row>
    <row r="71" spans="1:17" ht="15" x14ac:dyDescent="0.25">
      <c r="B71" s="41" t="s">
        <v>1</v>
      </c>
      <c r="C71" s="56">
        <f>C162</f>
        <v>248183</v>
      </c>
      <c r="D71" s="56">
        <f t="shared" ref="D71:N71" si="85">D162</f>
        <v>123010</v>
      </c>
      <c r="E71" s="56">
        <f t="shared" si="85"/>
        <v>147516</v>
      </c>
      <c r="F71" s="56">
        <f t="shared" si="85"/>
        <v>172212</v>
      </c>
      <c r="G71" s="56">
        <f t="shared" si="85"/>
        <v>184975</v>
      </c>
      <c r="H71" s="56">
        <f t="shared" si="85"/>
        <v>166263</v>
      </c>
      <c r="I71" s="56">
        <f t="shared" si="85"/>
        <v>169711</v>
      </c>
      <c r="J71" s="56">
        <f t="shared" si="85"/>
        <v>173072</v>
      </c>
      <c r="K71" s="56">
        <f t="shared" si="85"/>
        <v>125142</v>
      </c>
      <c r="L71" s="56">
        <f t="shared" si="85"/>
        <v>167971</v>
      </c>
      <c r="M71" s="56">
        <f t="shared" si="85"/>
        <v>211362</v>
      </c>
      <c r="N71" s="56">
        <f t="shared" si="85"/>
        <v>167821</v>
      </c>
      <c r="O71" s="56">
        <f t="shared" ref="O71:P71" si="86">O162</f>
        <v>152170</v>
      </c>
      <c r="P71" s="56">
        <f t="shared" si="86"/>
        <v>153880</v>
      </c>
      <c r="Q71" s="56">
        <f t="shared" ref="Q71" si="87">SUM(E71:P71)</f>
        <v>1992095</v>
      </c>
    </row>
    <row r="72" spans="1:17" ht="15" x14ac:dyDescent="0.25">
      <c r="B72" s="58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60"/>
    </row>
    <row r="73" spans="1:17" ht="15" x14ac:dyDescent="0.25">
      <c r="B73" s="41" t="s">
        <v>0</v>
      </c>
      <c r="C73" s="56" t="e">
        <f>SUM(C11:C71)</f>
        <v>#REF!</v>
      </c>
      <c r="D73" s="56" t="e">
        <f t="shared" ref="D73" si="88">SUM(D11:D71)</f>
        <v>#REF!</v>
      </c>
      <c r="E73" s="56">
        <f>SUM(E11:E71)-E19</f>
        <v>92453943</v>
      </c>
      <c r="F73" s="56">
        <f t="shared" ref="F73:P73" si="89">SUM(F11:F71)-F19</f>
        <v>99715909</v>
      </c>
      <c r="G73" s="56">
        <f t="shared" si="89"/>
        <v>105878090</v>
      </c>
      <c r="H73" s="56">
        <f t="shared" si="89"/>
        <v>103513639</v>
      </c>
      <c r="I73" s="56">
        <f t="shared" si="89"/>
        <v>117224167</v>
      </c>
      <c r="J73" s="56">
        <f t="shared" si="89"/>
        <v>125094272</v>
      </c>
      <c r="K73" s="56">
        <f t="shared" si="89"/>
        <v>99780832</v>
      </c>
      <c r="L73" s="56">
        <f t="shared" si="89"/>
        <v>104073217</v>
      </c>
      <c r="M73" s="56">
        <f t="shared" si="89"/>
        <v>109006142</v>
      </c>
      <c r="N73" s="56">
        <f t="shared" si="89"/>
        <v>103207900</v>
      </c>
      <c r="O73" s="56">
        <f t="shared" si="89"/>
        <v>99605243</v>
      </c>
      <c r="P73" s="56">
        <f t="shared" si="89"/>
        <v>88731298</v>
      </c>
      <c r="Q73" s="56">
        <f>SUM(E73:P73)</f>
        <v>1248284652</v>
      </c>
    </row>
    <row r="74" spans="1:17" x14ac:dyDescent="0.2">
      <c r="C74" s="56" t="e">
        <f t="shared" ref="C74:P74" si="90">+C73-C166</f>
        <v>#REF!</v>
      </c>
      <c r="D74" s="56" t="e">
        <f t="shared" si="90"/>
        <v>#REF!</v>
      </c>
      <c r="E74" s="56">
        <f t="shared" si="90"/>
        <v>0</v>
      </c>
      <c r="F74" s="56">
        <f t="shared" si="90"/>
        <v>0</v>
      </c>
      <c r="G74" s="56">
        <f t="shared" si="90"/>
        <v>0</v>
      </c>
      <c r="H74" s="56">
        <f t="shared" si="90"/>
        <v>0</v>
      </c>
      <c r="I74" s="56">
        <f t="shared" si="90"/>
        <v>0</v>
      </c>
      <c r="J74" s="56">
        <f t="shared" si="90"/>
        <v>0</v>
      </c>
      <c r="K74" s="56">
        <f t="shared" si="90"/>
        <v>0</v>
      </c>
      <c r="L74" s="56">
        <f t="shared" si="90"/>
        <v>0</v>
      </c>
      <c r="M74" s="56">
        <f t="shared" si="90"/>
        <v>0</v>
      </c>
      <c r="N74" s="56">
        <f t="shared" si="90"/>
        <v>0</v>
      </c>
      <c r="O74" s="56">
        <f t="shared" si="90"/>
        <v>0</v>
      </c>
      <c r="P74" s="56">
        <f t="shared" si="90"/>
        <v>0</v>
      </c>
    </row>
    <row r="75" spans="1:17" x14ac:dyDescent="0.2">
      <c r="B75" s="50"/>
    </row>
    <row r="76" spans="1:17" x14ac:dyDescent="0.2">
      <c r="B76" s="50"/>
    </row>
    <row r="77" spans="1:17" x14ac:dyDescent="0.2">
      <c r="B77" s="50" t="s">
        <v>22</v>
      </c>
      <c r="C77" s="55" t="str">
        <f>C9</f>
        <v>Jan</v>
      </c>
      <c r="D77" s="55" t="str">
        <f t="shared" ref="D77:P77" si="91">D9</f>
        <v>Feb</v>
      </c>
      <c r="E77" s="55" t="str">
        <f t="shared" si="91"/>
        <v>Mar</v>
      </c>
      <c r="F77" s="55" t="str">
        <f t="shared" si="91"/>
        <v>Apr</v>
      </c>
      <c r="G77" s="55" t="str">
        <f t="shared" si="91"/>
        <v>May</v>
      </c>
      <c r="H77" s="55" t="str">
        <f t="shared" si="91"/>
        <v>Jun</v>
      </c>
      <c r="I77" s="55" t="str">
        <f t="shared" si="91"/>
        <v>Jul</v>
      </c>
      <c r="J77" s="55" t="str">
        <f t="shared" si="91"/>
        <v>Aug</v>
      </c>
      <c r="K77" s="55" t="str">
        <f t="shared" si="91"/>
        <v>Sep</v>
      </c>
      <c r="L77" s="55" t="str">
        <f t="shared" si="91"/>
        <v>Oct</v>
      </c>
      <c r="M77" s="55" t="str">
        <f t="shared" si="91"/>
        <v>Nov</v>
      </c>
      <c r="N77" s="55" t="str">
        <f t="shared" si="91"/>
        <v>Dec</v>
      </c>
      <c r="O77" s="55" t="str">
        <f t="shared" si="91"/>
        <v>Jan</v>
      </c>
      <c r="P77" s="55" t="str">
        <f t="shared" si="91"/>
        <v>Feb</v>
      </c>
    </row>
    <row r="78" spans="1:17" x14ac:dyDescent="0.2">
      <c r="B78" s="61">
        <v>2016</v>
      </c>
    </row>
    <row r="79" spans="1:17" x14ac:dyDescent="0.2">
      <c r="A79" s="46">
        <v>11</v>
      </c>
      <c r="B79" s="50" t="s">
        <v>23</v>
      </c>
      <c r="C79" s="56">
        <v>0</v>
      </c>
      <c r="D79" s="56">
        <v>0</v>
      </c>
      <c r="E79" s="56">
        <v>0</v>
      </c>
      <c r="F79" s="56">
        <v>0</v>
      </c>
      <c r="G79" s="56">
        <v>0</v>
      </c>
      <c r="H79" s="56">
        <v>0</v>
      </c>
      <c r="I79" s="56">
        <v>0</v>
      </c>
      <c r="J79" s="56">
        <v>0</v>
      </c>
      <c r="K79" s="56">
        <v>0</v>
      </c>
      <c r="L79" s="56">
        <v>0</v>
      </c>
      <c r="M79" s="56">
        <v>0</v>
      </c>
      <c r="N79" s="56">
        <v>0</v>
      </c>
      <c r="O79" s="56">
        <v>0</v>
      </c>
      <c r="P79" s="56">
        <v>0</v>
      </c>
    </row>
    <row r="80" spans="1:17" x14ac:dyDescent="0.2">
      <c r="A80" s="46">
        <v>12</v>
      </c>
      <c r="B80" s="50" t="s">
        <v>24</v>
      </c>
      <c r="C80" s="56">
        <v>0</v>
      </c>
      <c r="D80" s="56">
        <v>0</v>
      </c>
      <c r="E80" s="56">
        <v>0</v>
      </c>
      <c r="F80" s="56">
        <v>0</v>
      </c>
      <c r="G80" s="56">
        <v>0</v>
      </c>
      <c r="H80" s="56">
        <v>0</v>
      </c>
      <c r="I80" s="56">
        <v>0</v>
      </c>
      <c r="J80" s="56">
        <v>0</v>
      </c>
      <c r="K80" s="56">
        <v>0</v>
      </c>
      <c r="L80" s="56">
        <v>0</v>
      </c>
      <c r="M80" s="56">
        <v>0</v>
      </c>
      <c r="N80" s="56">
        <v>0</v>
      </c>
      <c r="O80" s="56">
        <v>0</v>
      </c>
      <c r="P80" s="56">
        <v>0</v>
      </c>
    </row>
    <row r="81" spans="1:16" x14ac:dyDescent="0.2">
      <c r="A81" s="46">
        <v>13</v>
      </c>
      <c r="B81" s="50" t="s">
        <v>25</v>
      </c>
      <c r="C81" s="56">
        <v>0</v>
      </c>
      <c r="D81" s="56">
        <v>0</v>
      </c>
      <c r="E81" s="56">
        <v>0</v>
      </c>
      <c r="F81" s="56">
        <v>0</v>
      </c>
      <c r="G81" s="56">
        <v>0</v>
      </c>
      <c r="H81" s="56">
        <v>0</v>
      </c>
      <c r="I81" s="56">
        <v>0</v>
      </c>
      <c r="J81" s="56">
        <v>0</v>
      </c>
      <c r="K81" s="56">
        <v>0</v>
      </c>
      <c r="L81" s="56">
        <v>0</v>
      </c>
      <c r="M81" s="56">
        <v>0</v>
      </c>
      <c r="N81" s="56">
        <v>0</v>
      </c>
      <c r="O81" s="56">
        <v>0</v>
      </c>
      <c r="P81" s="56">
        <v>0</v>
      </c>
    </row>
    <row r="82" spans="1:16" x14ac:dyDescent="0.2">
      <c r="A82" s="46">
        <v>15</v>
      </c>
      <c r="B82" s="50" t="s">
        <v>26</v>
      </c>
      <c r="C82" s="56">
        <v>0</v>
      </c>
      <c r="D82" s="56">
        <v>0</v>
      </c>
      <c r="E82" s="56">
        <v>0</v>
      </c>
      <c r="F82" s="56">
        <v>0</v>
      </c>
      <c r="G82" s="56">
        <v>0</v>
      </c>
      <c r="H82" s="56">
        <v>0</v>
      </c>
      <c r="I82" s="56">
        <v>0</v>
      </c>
      <c r="J82" s="56">
        <v>0</v>
      </c>
      <c r="K82" s="56">
        <v>0</v>
      </c>
      <c r="L82" s="56">
        <v>0</v>
      </c>
      <c r="M82" s="56">
        <v>0</v>
      </c>
      <c r="N82" s="56">
        <v>0</v>
      </c>
      <c r="O82" s="56">
        <v>0</v>
      </c>
      <c r="P82" s="56">
        <v>0</v>
      </c>
    </row>
    <row r="83" spans="1:16" x14ac:dyDescent="0.2">
      <c r="A83" s="46">
        <v>17</v>
      </c>
      <c r="B83" s="50" t="s">
        <v>27</v>
      </c>
      <c r="C83" s="56">
        <v>0</v>
      </c>
      <c r="D83" s="56">
        <v>0</v>
      </c>
      <c r="E83" s="56">
        <v>0</v>
      </c>
      <c r="F83" s="56">
        <v>0</v>
      </c>
      <c r="G83" s="56">
        <v>0</v>
      </c>
      <c r="H83" s="56">
        <v>0</v>
      </c>
      <c r="I83" s="56">
        <v>0</v>
      </c>
      <c r="J83" s="56">
        <v>0</v>
      </c>
      <c r="K83" s="56">
        <v>0</v>
      </c>
      <c r="L83" s="56">
        <v>0</v>
      </c>
      <c r="M83" s="56">
        <v>0</v>
      </c>
      <c r="N83" s="56">
        <v>0</v>
      </c>
      <c r="O83" s="56">
        <v>0</v>
      </c>
      <c r="P83" s="56">
        <v>0</v>
      </c>
    </row>
    <row r="84" spans="1:16" x14ac:dyDescent="0.2">
      <c r="A84" s="46">
        <v>22</v>
      </c>
      <c r="B84" s="62" t="s">
        <v>28</v>
      </c>
      <c r="C84" s="63">
        <v>0</v>
      </c>
      <c r="D84" s="63">
        <v>0</v>
      </c>
      <c r="E84" s="63">
        <v>0</v>
      </c>
      <c r="F84" s="63">
        <v>0</v>
      </c>
      <c r="G84" s="63">
        <v>0</v>
      </c>
      <c r="H84" s="63">
        <v>0</v>
      </c>
      <c r="I84" s="63">
        <v>0</v>
      </c>
      <c r="J84" s="63">
        <v>0</v>
      </c>
      <c r="K84" s="63">
        <v>0</v>
      </c>
      <c r="L84" s="63">
        <v>0</v>
      </c>
      <c r="M84" s="63">
        <v>0</v>
      </c>
      <c r="N84" s="63">
        <v>0</v>
      </c>
      <c r="O84" s="63">
        <v>0</v>
      </c>
      <c r="P84" s="63">
        <v>0</v>
      </c>
    </row>
    <row r="85" spans="1:16" x14ac:dyDescent="0.2">
      <c r="B85" s="50" t="s">
        <v>21</v>
      </c>
      <c r="C85" s="56">
        <f t="shared" ref="C85:N85" si="92">SUM(C79:C84)</f>
        <v>0</v>
      </c>
      <c r="D85" s="56">
        <f t="shared" si="92"/>
        <v>0</v>
      </c>
      <c r="E85" s="56">
        <f t="shared" si="92"/>
        <v>0</v>
      </c>
      <c r="F85" s="56">
        <f t="shared" si="92"/>
        <v>0</v>
      </c>
      <c r="G85" s="56">
        <f t="shared" si="92"/>
        <v>0</v>
      </c>
      <c r="H85" s="56">
        <f t="shared" si="92"/>
        <v>0</v>
      </c>
      <c r="I85" s="56">
        <f t="shared" si="92"/>
        <v>0</v>
      </c>
      <c r="J85" s="56">
        <f t="shared" si="92"/>
        <v>0</v>
      </c>
      <c r="K85" s="56">
        <f t="shared" si="92"/>
        <v>0</v>
      </c>
      <c r="L85" s="56">
        <f t="shared" si="92"/>
        <v>0</v>
      </c>
      <c r="M85" s="56">
        <f t="shared" si="92"/>
        <v>0</v>
      </c>
      <c r="N85" s="56">
        <f t="shared" si="92"/>
        <v>0</v>
      </c>
      <c r="O85" s="56">
        <f t="shared" ref="O85:P85" si="93">SUM(O79:O84)</f>
        <v>0</v>
      </c>
      <c r="P85" s="56">
        <f t="shared" si="93"/>
        <v>0</v>
      </c>
    </row>
    <row r="86" spans="1:16" x14ac:dyDescent="0.2">
      <c r="B86" s="50"/>
    </row>
    <row r="87" spans="1:16" x14ac:dyDescent="0.2">
      <c r="A87" s="46">
        <v>28</v>
      </c>
      <c r="B87" s="50" t="s">
        <v>29</v>
      </c>
      <c r="C87" s="56">
        <v>0</v>
      </c>
      <c r="D87" s="56">
        <v>0</v>
      </c>
      <c r="E87" s="56">
        <v>0</v>
      </c>
      <c r="F87" s="56">
        <v>0</v>
      </c>
      <c r="G87" s="56">
        <v>0</v>
      </c>
      <c r="H87" s="56">
        <v>0</v>
      </c>
      <c r="I87" s="56">
        <v>0</v>
      </c>
      <c r="J87" s="56">
        <v>0</v>
      </c>
      <c r="K87" s="56">
        <v>0</v>
      </c>
      <c r="L87" s="56">
        <v>0</v>
      </c>
      <c r="M87" s="56">
        <v>0</v>
      </c>
      <c r="N87" s="56">
        <v>0</v>
      </c>
      <c r="O87" s="56">
        <v>0</v>
      </c>
      <c r="P87" s="56">
        <v>0</v>
      </c>
    </row>
    <row r="88" spans="1:16" x14ac:dyDescent="0.2">
      <c r="A88" s="46">
        <v>30</v>
      </c>
      <c r="B88" s="50" t="s">
        <v>30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0</v>
      </c>
      <c r="J88" s="56">
        <v>0</v>
      </c>
      <c r="K88" s="56">
        <v>0</v>
      </c>
      <c r="L88" s="56">
        <v>0</v>
      </c>
      <c r="M88" s="56">
        <v>0</v>
      </c>
      <c r="N88" s="56">
        <v>0</v>
      </c>
      <c r="O88" s="56">
        <v>0</v>
      </c>
      <c r="P88" s="56">
        <v>0</v>
      </c>
    </row>
    <row r="89" spans="1:16" x14ac:dyDescent="0.2">
      <c r="A89" s="46">
        <v>32</v>
      </c>
      <c r="B89" s="50" t="s">
        <v>31</v>
      </c>
      <c r="C89" s="56">
        <v>0</v>
      </c>
      <c r="D89" s="56">
        <v>0</v>
      </c>
      <c r="E89" s="56">
        <v>0</v>
      </c>
      <c r="F89" s="56">
        <v>0</v>
      </c>
      <c r="G89" s="56">
        <v>0</v>
      </c>
      <c r="H89" s="56">
        <v>0</v>
      </c>
      <c r="I89" s="56">
        <v>0</v>
      </c>
      <c r="J89" s="56">
        <v>0</v>
      </c>
      <c r="K89" s="56">
        <v>0</v>
      </c>
      <c r="L89" s="56">
        <v>0</v>
      </c>
      <c r="M89" s="56">
        <v>0</v>
      </c>
      <c r="N89" s="56">
        <v>0</v>
      </c>
      <c r="O89" s="56">
        <v>0</v>
      </c>
      <c r="P89" s="56">
        <v>0</v>
      </c>
    </row>
    <row r="90" spans="1:16" x14ac:dyDescent="0.2">
      <c r="A90" s="46">
        <v>34</v>
      </c>
      <c r="B90" s="37" t="s">
        <v>32</v>
      </c>
      <c r="C90" s="37">
        <v>0</v>
      </c>
      <c r="D90" s="37">
        <v>0</v>
      </c>
      <c r="E90" s="37">
        <v>0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</row>
    <row r="91" spans="1:16" x14ac:dyDescent="0.2">
      <c r="B91" s="50" t="s">
        <v>20</v>
      </c>
      <c r="C91" s="56">
        <f>SUM(C87:C90)</f>
        <v>0</v>
      </c>
      <c r="D91" s="56">
        <f t="shared" ref="D91:N91" si="94">SUM(D87:D90)</f>
        <v>0</v>
      </c>
      <c r="E91" s="56">
        <f t="shared" si="94"/>
        <v>0</v>
      </c>
      <c r="F91" s="56">
        <f t="shared" si="94"/>
        <v>0</v>
      </c>
      <c r="G91" s="56">
        <f t="shared" si="94"/>
        <v>0</v>
      </c>
      <c r="H91" s="56">
        <f t="shared" si="94"/>
        <v>0</v>
      </c>
      <c r="I91" s="56">
        <f t="shared" si="94"/>
        <v>0</v>
      </c>
      <c r="J91" s="56">
        <f t="shared" si="94"/>
        <v>0</v>
      </c>
      <c r="K91" s="56">
        <f t="shared" si="94"/>
        <v>0</v>
      </c>
      <c r="L91" s="56">
        <f t="shared" si="94"/>
        <v>0</v>
      </c>
      <c r="M91" s="56">
        <f t="shared" si="94"/>
        <v>0</v>
      </c>
      <c r="N91" s="56">
        <f t="shared" si="94"/>
        <v>0</v>
      </c>
      <c r="O91" s="56">
        <f t="shared" ref="O91:P91" si="95">SUM(O87:O90)</f>
        <v>0</v>
      </c>
      <c r="P91" s="56">
        <f t="shared" si="95"/>
        <v>0</v>
      </c>
    </row>
    <row r="92" spans="1:16" x14ac:dyDescent="0.2">
      <c r="B92" s="50"/>
    </row>
    <row r="93" spans="1:16" x14ac:dyDescent="0.2">
      <c r="A93" s="46">
        <v>36</v>
      </c>
      <c r="B93" s="64" t="s">
        <v>33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56">
        <v>0</v>
      </c>
      <c r="I93" s="56">
        <v>0</v>
      </c>
      <c r="J93" s="56">
        <v>0</v>
      </c>
      <c r="K93" s="56">
        <v>0</v>
      </c>
      <c r="L93" s="56">
        <v>0</v>
      </c>
      <c r="M93" s="56">
        <v>0</v>
      </c>
      <c r="N93" s="56">
        <v>0</v>
      </c>
      <c r="O93" s="56">
        <v>0</v>
      </c>
      <c r="P93" s="56">
        <v>0</v>
      </c>
    </row>
    <row r="94" spans="1:16" x14ac:dyDescent="0.2">
      <c r="B94" s="64"/>
    </row>
    <row r="95" spans="1:16" x14ac:dyDescent="0.2">
      <c r="A95" s="46">
        <v>27</v>
      </c>
      <c r="B95" s="50" t="s">
        <v>34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I95" s="56">
        <v>0</v>
      </c>
      <c r="J95" s="56">
        <v>0</v>
      </c>
      <c r="K95" s="56">
        <v>0</v>
      </c>
      <c r="L95" s="56">
        <v>0</v>
      </c>
      <c r="M95" s="56">
        <v>0</v>
      </c>
      <c r="N95" s="56">
        <v>0</v>
      </c>
      <c r="O95" s="56">
        <v>0</v>
      </c>
      <c r="P95" s="56">
        <v>0</v>
      </c>
    </row>
    <row r="96" spans="1:16" x14ac:dyDescent="0.2">
      <c r="B96" s="50"/>
    </row>
    <row r="97" spans="1:17" x14ac:dyDescent="0.2">
      <c r="A97" s="46">
        <v>211</v>
      </c>
      <c r="B97" s="50" t="s">
        <v>35</v>
      </c>
      <c r="C97" s="56">
        <v>15841293</v>
      </c>
      <c r="D97" s="56">
        <v>12576243</v>
      </c>
      <c r="E97" s="56">
        <v>9678119</v>
      </c>
      <c r="F97" s="56">
        <v>9232902</v>
      </c>
      <c r="G97" s="56">
        <v>9077977</v>
      </c>
      <c r="H97" s="56">
        <v>9476764</v>
      </c>
      <c r="I97" s="56">
        <v>11531516</v>
      </c>
      <c r="J97" s="56">
        <v>12118660</v>
      </c>
      <c r="K97" s="56">
        <v>9173711</v>
      </c>
      <c r="L97" s="56">
        <v>9184129</v>
      </c>
      <c r="M97" s="56">
        <v>9784140</v>
      </c>
      <c r="N97" s="56">
        <v>12046130</v>
      </c>
      <c r="O97" s="56">
        <v>12350936</v>
      </c>
      <c r="P97" s="56">
        <v>9675580</v>
      </c>
      <c r="Q97" s="46" t="s">
        <v>165</v>
      </c>
    </row>
    <row r="98" spans="1:17" x14ac:dyDescent="0.2">
      <c r="A98" s="46">
        <v>212</v>
      </c>
      <c r="B98" s="37" t="s">
        <v>36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65">
        <v>0</v>
      </c>
      <c r="O98" s="65">
        <v>0</v>
      </c>
      <c r="P98" s="65">
        <v>0</v>
      </c>
      <c r="Q98" s="66"/>
    </row>
    <row r="99" spans="1:17" x14ac:dyDescent="0.2">
      <c r="B99" s="50" t="s">
        <v>37</v>
      </c>
      <c r="C99" s="56">
        <f>SUM(C97:C98)</f>
        <v>15841293</v>
      </c>
      <c r="D99" s="56">
        <f t="shared" ref="D99:P99" si="96">SUM(D97:D98)</f>
        <v>12576243</v>
      </c>
      <c r="E99" s="56">
        <f t="shared" si="96"/>
        <v>9678119</v>
      </c>
      <c r="F99" s="56">
        <f t="shared" si="96"/>
        <v>9232902</v>
      </c>
      <c r="G99" s="56">
        <f t="shared" si="96"/>
        <v>9077977</v>
      </c>
      <c r="H99" s="56">
        <f t="shared" si="96"/>
        <v>9476764</v>
      </c>
      <c r="I99" s="56">
        <f t="shared" si="96"/>
        <v>11531516</v>
      </c>
      <c r="J99" s="56">
        <f t="shared" si="96"/>
        <v>12118660</v>
      </c>
      <c r="K99" s="56">
        <f t="shared" si="96"/>
        <v>9173711</v>
      </c>
      <c r="L99" s="56">
        <f t="shared" si="96"/>
        <v>9184129</v>
      </c>
      <c r="M99" s="56">
        <f t="shared" si="96"/>
        <v>9784140</v>
      </c>
      <c r="N99" s="56">
        <f t="shared" si="96"/>
        <v>12046130</v>
      </c>
      <c r="O99" s="56">
        <f t="shared" si="96"/>
        <v>12350936</v>
      </c>
      <c r="P99" s="56">
        <f t="shared" si="96"/>
        <v>9675580</v>
      </c>
    </row>
    <row r="100" spans="1:17" x14ac:dyDescent="0.2">
      <c r="B100" s="50"/>
    </row>
    <row r="101" spans="1:17" x14ac:dyDescent="0.2">
      <c r="A101" s="46">
        <v>225</v>
      </c>
      <c r="B101" s="50" t="s">
        <v>38</v>
      </c>
      <c r="C101" s="56">
        <v>29659</v>
      </c>
      <c r="D101" s="56">
        <v>24123</v>
      </c>
      <c r="E101" s="56">
        <v>22735</v>
      </c>
      <c r="F101" s="56">
        <v>27270</v>
      </c>
      <c r="G101" s="56">
        <v>28137</v>
      </c>
      <c r="H101" s="56">
        <v>25202</v>
      </c>
      <c r="I101" s="56">
        <v>25873</v>
      </c>
      <c r="J101" s="56">
        <v>27962</v>
      </c>
      <c r="K101" s="56">
        <v>22462</v>
      </c>
      <c r="L101" s="56">
        <v>23225</v>
      </c>
      <c r="M101" s="56">
        <v>28073</v>
      </c>
      <c r="N101" s="56">
        <v>26594</v>
      </c>
      <c r="O101" s="56">
        <v>24589</v>
      </c>
      <c r="P101" s="56">
        <v>22268</v>
      </c>
      <c r="Q101" s="46" t="s">
        <v>165</v>
      </c>
    </row>
    <row r="102" spans="1:17" x14ac:dyDescent="0.2">
      <c r="B102" s="50"/>
    </row>
    <row r="103" spans="1:17" x14ac:dyDescent="0.2">
      <c r="A103" s="46">
        <v>204</v>
      </c>
      <c r="B103" s="50" t="s">
        <v>39</v>
      </c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</row>
    <row r="104" spans="1:17" x14ac:dyDescent="0.2">
      <c r="A104" s="46">
        <v>213</v>
      </c>
      <c r="B104" s="37" t="s">
        <v>40</v>
      </c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66"/>
      <c r="P104" s="66"/>
    </row>
    <row r="105" spans="1:17" x14ac:dyDescent="0.2">
      <c r="B105" s="50" t="s">
        <v>14</v>
      </c>
      <c r="C105" s="56">
        <v>609325</v>
      </c>
      <c r="D105" s="56">
        <v>262231</v>
      </c>
      <c r="E105" s="56">
        <v>263778</v>
      </c>
      <c r="F105" s="56">
        <v>318985</v>
      </c>
      <c r="G105" s="56">
        <v>346928</v>
      </c>
      <c r="H105" s="56">
        <v>282322</v>
      </c>
      <c r="I105" s="56">
        <v>305860</v>
      </c>
      <c r="J105" s="56">
        <v>307221</v>
      </c>
      <c r="K105" s="56">
        <v>245885</v>
      </c>
      <c r="L105" s="56">
        <v>309887</v>
      </c>
      <c r="M105" s="56">
        <v>370339</v>
      </c>
      <c r="N105" s="56">
        <v>277429</v>
      </c>
      <c r="O105" s="56">
        <v>621736</v>
      </c>
      <c r="P105" s="56">
        <v>175155</v>
      </c>
      <c r="Q105" s="46" t="s">
        <v>165</v>
      </c>
    </row>
    <row r="106" spans="1:17" x14ac:dyDescent="0.2">
      <c r="B106" s="50"/>
    </row>
    <row r="107" spans="1:17" x14ac:dyDescent="0.2">
      <c r="A107" s="46">
        <v>227</v>
      </c>
      <c r="B107" s="50" t="s">
        <v>41</v>
      </c>
      <c r="C107" s="56">
        <v>58872</v>
      </c>
      <c r="D107" s="56">
        <v>33681</v>
      </c>
      <c r="E107" s="56">
        <v>41071</v>
      </c>
      <c r="F107" s="56">
        <v>53111</v>
      </c>
      <c r="G107" s="56">
        <v>55087</v>
      </c>
      <c r="H107" s="56">
        <v>65295</v>
      </c>
      <c r="I107" s="56">
        <v>63840</v>
      </c>
      <c r="J107" s="56">
        <v>63764</v>
      </c>
      <c r="K107" s="56">
        <v>52473</v>
      </c>
      <c r="L107" s="56">
        <v>62280</v>
      </c>
      <c r="M107" s="56">
        <v>71000</v>
      </c>
      <c r="N107" s="56">
        <v>57935</v>
      </c>
      <c r="O107" s="56">
        <v>53038</v>
      </c>
      <c r="P107" s="56">
        <v>50607</v>
      </c>
      <c r="Q107" s="46" t="s">
        <v>165</v>
      </c>
    </row>
    <row r="109" spans="1:17" x14ac:dyDescent="0.2">
      <c r="A109" s="46">
        <v>214</v>
      </c>
      <c r="B109" s="50" t="s">
        <v>42</v>
      </c>
      <c r="C109" s="56">
        <v>225140</v>
      </c>
      <c r="D109" s="56">
        <v>207233</v>
      </c>
      <c r="E109" s="56">
        <v>110746</v>
      </c>
      <c r="F109" s="56">
        <v>171189</v>
      </c>
      <c r="G109" s="56">
        <v>174585</v>
      </c>
      <c r="H109" s="56">
        <v>111361</v>
      </c>
      <c r="I109" s="56">
        <v>89449</v>
      </c>
      <c r="J109" s="56">
        <v>91328</v>
      </c>
      <c r="K109" s="56">
        <v>117029</v>
      </c>
      <c r="L109" s="56">
        <v>148594</v>
      </c>
      <c r="M109" s="56">
        <v>142927</v>
      </c>
      <c r="N109" s="56">
        <v>121615</v>
      </c>
      <c r="O109" s="56">
        <v>112929</v>
      </c>
      <c r="P109" s="56">
        <v>98609</v>
      </c>
      <c r="Q109" s="46" t="s">
        <v>165</v>
      </c>
    </row>
    <row r="110" spans="1:17" x14ac:dyDescent="0.2">
      <c r="B110" s="50"/>
    </row>
    <row r="111" spans="1:17" x14ac:dyDescent="0.2">
      <c r="A111" s="46">
        <v>215</v>
      </c>
      <c r="B111" s="50" t="s">
        <v>43</v>
      </c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</row>
    <row r="112" spans="1:17" x14ac:dyDescent="0.2">
      <c r="A112" s="46">
        <v>216</v>
      </c>
      <c r="B112" s="50" t="s">
        <v>44</v>
      </c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</row>
    <row r="113" spans="1:17" x14ac:dyDescent="0.2">
      <c r="A113" s="46">
        <v>218</v>
      </c>
      <c r="B113" s="37" t="s">
        <v>45</v>
      </c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66"/>
      <c r="P113" s="66"/>
    </row>
    <row r="114" spans="1:17" x14ac:dyDescent="0.2">
      <c r="B114" s="50" t="s">
        <v>12</v>
      </c>
      <c r="C114" s="56">
        <v>48443690</v>
      </c>
      <c r="D114" s="56">
        <v>36708481</v>
      </c>
      <c r="E114" s="56">
        <v>31713150</v>
      </c>
      <c r="F114" s="56">
        <v>32112441</v>
      </c>
      <c r="G114" s="56">
        <v>33892276</v>
      </c>
      <c r="H114" s="56">
        <v>35611329</v>
      </c>
      <c r="I114" s="56">
        <v>41955537</v>
      </c>
      <c r="J114" s="56">
        <v>43364631</v>
      </c>
      <c r="K114" s="56">
        <v>33330123</v>
      </c>
      <c r="L114" s="56">
        <v>34619871</v>
      </c>
      <c r="M114" s="56">
        <v>35173834</v>
      </c>
      <c r="N114" s="56">
        <v>35326339</v>
      </c>
      <c r="O114" s="56">
        <v>35212675</v>
      </c>
      <c r="P114" s="56">
        <v>29798668</v>
      </c>
      <c r="Q114" s="46" t="s">
        <v>165</v>
      </c>
    </row>
    <row r="115" spans="1:17" x14ac:dyDescent="0.2">
      <c r="B115" s="50"/>
    </row>
    <row r="116" spans="1:17" x14ac:dyDescent="0.2">
      <c r="A116" s="46">
        <v>223</v>
      </c>
      <c r="B116" s="50" t="s">
        <v>46</v>
      </c>
      <c r="C116" s="56">
        <v>148938</v>
      </c>
      <c r="D116" s="56">
        <v>144615</v>
      </c>
      <c r="E116" s="56">
        <v>78521</v>
      </c>
      <c r="F116" s="56">
        <v>46605</v>
      </c>
      <c r="G116" s="56">
        <v>40066</v>
      </c>
      <c r="H116" s="56">
        <v>46850</v>
      </c>
      <c r="I116" s="56">
        <v>75205</v>
      </c>
      <c r="J116" s="56">
        <v>81363</v>
      </c>
      <c r="K116" s="56">
        <v>38763</v>
      </c>
      <c r="L116" s="56">
        <v>41442</v>
      </c>
      <c r="M116" s="56">
        <v>48885</v>
      </c>
      <c r="N116" s="56">
        <v>115952</v>
      </c>
      <c r="O116" s="56">
        <v>112030</v>
      </c>
      <c r="P116" s="56">
        <v>71219</v>
      </c>
      <c r="Q116" s="46" t="s">
        <v>165</v>
      </c>
    </row>
    <row r="118" spans="1:17" x14ac:dyDescent="0.2">
      <c r="A118" s="46">
        <v>229</v>
      </c>
      <c r="B118" s="50" t="s">
        <v>47</v>
      </c>
      <c r="C118" s="56">
        <v>426648</v>
      </c>
      <c r="D118" s="56">
        <v>308852</v>
      </c>
      <c r="E118" s="56">
        <v>233167</v>
      </c>
      <c r="F118" s="56">
        <v>265064</v>
      </c>
      <c r="G118" s="56">
        <v>268270</v>
      </c>
      <c r="H118" s="56">
        <v>276846</v>
      </c>
      <c r="I118" s="56">
        <v>327349</v>
      </c>
      <c r="J118" s="56">
        <v>342233</v>
      </c>
      <c r="K118" s="56">
        <v>259561</v>
      </c>
      <c r="L118" s="56">
        <v>296386</v>
      </c>
      <c r="M118" s="56">
        <v>330893</v>
      </c>
      <c r="N118" s="56">
        <v>283739</v>
      </c>
      <c r="O118" s="56">
        <v>304310</v>
      </c>
      <c r="P118" s="56">
        <v>246811</v>
      </c>
      <c r="Q118" s="46" t="s">
        <v>165</v>
      </c>
    </row>
    <row r="119" spans="1:17" x14ac:dyDescent="0.2">
      <c r="B119" s="50"/>
    </row>
    <row r="120" spans="1:17" x14ac:dyDescent="0.2">
      <c r="A120" s="46">
        <v>217</v>
      </c>
      <c r="B120" s="50" t="s">
        <v>48</v>
      </c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</row>
    <row r="121" spans="1:17" x14ac:dyDescent="0.2">
      <c r="A121" s="46">
        <v>220</v>
      </c>
      <c r="B121" s="37" t="s">
        <v>49</v>
      </c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66"/>
      <c r="P121" s="66"/>
    </row>
    <row r="122" spans="1:17" x14ac:dyDescent="0.2">
      <c r="B122" s="50" t="s">
        <v>9</v>
      </c>
      <c r="C122" s="56">
        <v>388232</v>
      </c>
      <c r="D122" s="56">
        <v>290585</v>
      </c>
      <c r="E122" s="56">
        <v>242060</v>
      </c>
      <c r="F122" s="56">
        <v>902818</v>
      </c>
      <c r="G122" s="56">
        <v>1015161</v>
      </c>
      <c r="H122" s="56">
        <v>237768</v>
      </c>
      <c r="I122" s="56">
        <v>329729</v>
      </c>
      <c r="J122" s="56">
        <v>794283</v>
      </c>
      <c r="K122" s="56">
        <v>185071</v>
      </c>
      <c r="L122" s="56">
        <v>230902</v>
      </c>
      <c r="M122" s="56">
        <v>79743</v>
      </c>
      <c r="N122" s="56">
        <v>277959</v>
      </c>
      <c r="O122" s="56">
        <v>365086</v>
      </c>
      <c r="P122" s="56">
        <v>262147</v>
      </c>
      <c r="Q122" s="46" t="s">
        <v>165</v>
      </c>
    </row>
    <row r="123" spans="1:17" x14ac:dyDescent="0.2">
      <c r="B123" s="50"/>
    </row>
    <row r="124" spans="1:17" x14ac:dyDescent="0.2">
      <c r="A124" s="46">
        <v>236</v>
      </c>
      <c r="B124" s="51" t="s">
        <v>72</v>
      </c>
      <c r="C124" s="56">
        <v>12218</v>
      </c>
      <c r="D124" s="56">
        <v>2617</v>
      </c>
      <c r="E124" s="56">
        <v>1845</v>
      </c>
      <c r="F124" s="56">
        <v>1741</v>
      </c>
      <c r="G124" s="56">
        <v>1376</v>
      </c>
      <c r="H124" s="56">
        <v>1466</v>
      </c>
      <c r="I124" s="56">
        <v>226</v>
      </c>
      <c r="J124" s="56">
        <v>1735</v>
      </c>
      <c r="K124" s="56">
        <v>1228</v>
      </c>
      <c r="L124" s="56">
        <v>1450</v>
      </c>
      <c r="M124" s="56">
        <v>1820</v>
      </c>
      <c r="N124" s="56">
        <v>3773</v>
      </c>
      <c r="O124" s="56">
        <v>5699</v>
      </c>
      <c r="P124" s="56">
        <v>4855</v>
      </c>
      <c r="Q124" s="46" t="s">
        <v>165</v>
      </c>
    </row>
    <row r="125" spans="1:17" x14ac:dyDescent="0.2">
      <c r="B125" s="50"/>
    </row>
    <row r="126" spans="1:17" x14ac:dyDescent="0.2">
      <c r="A126" s="46">
        <v>240</v>
      </c>
      <c r="B126" s="50" t="s">
        <v>50</v>
      </c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</row>
    <row r="127" spans="1:17" x14ac:dyDescent="0.2">
      <c r="A127" s="46">
        <v>242</v>
      </c>
      <c r="B127" s="37" t="s">
        <v>51</v>
      </c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66"/>
      <c r="P127" s="66"/>
    </row>
    <row r="128" spans="1:17" x14ac:dyDescent="0.2">
      <c r="B128" s="50" t="s">
        <v>7</v>
      </c>
      <c r="C128" s="56">
        <v>40370859</v>
      </c>
      <c r="D128" s="56">
        <v>26489269</v>
      </c>
      <c r="E128" s="56">
        <v>26591992</v>
      </c>
      <c r="F128" s="56">
        <v>30559507</v>
      </c>
      <c r="G128" s="56">
        <v>32174011</v>
      </c>
      <c r="H128" s="56">
        <v>31121640</v>
      </c>
      <c r="I128" s="56">
        <v>34781821</v>
      </c>
      <c r="J128" s="56">
        <v>36216492</v>
      </c>
      <c r="K128" s="56">
        <v>27001222</v>
      </c>
      <c r="L128" s="56">
        <v>30745977</v>
      </c>
      <c r="M128" s="56">
        <v>32609326</v>
      </c>
      <c r="N128" s="56">
        <v>28751942</v>
      </c>
      <c r="O128" s="56">
        <v>27176988</v>
      </c>
      <c r="P128" s="56">
        <v>23497597</v>
      </c>
      <c r="Q128" s="46" t="s">
        <v>165</v>
      </c>
    </row>
    <row r="129" spans="1:17" x14ac:dyDescent="0.2">
      <c r="B129" s="50"/>
    </row>
    <row r="130" spans="1:17" x14ac:dyDescent="0.2">
      <c r="A130" s="46">
        <v>251</v>
      </c>
      <c r="B130" s="50" t="s">
        <v>52</v>
      </c>
      <c r="C130" s="56">
        <v>264013</v>
      </c>
      <c r="D130" s="56">
        <v>94639</v>
      </c>
      <c r="E130" s="56">
        <v>73274</v>
      </c>
      <c r="F130" s="56">
        <v>99842</v>
      </c>
      <c r="G130" s="56">
        <v>194703</v>
      </c>
      <c r="H130" s="56">
        <v>64889</v>
      </c>
      <c r="I130" s="56">
        <v>163366</v>
      </c>
      <c r="J130" s="56">
        <v>188855</v>
      </c>
      <c r="K130" s="56">
        <v>183357</v>
      </c>
      <c r="L130" s="56">
        <v>207577</v>
      </c>
      <c r="M130" s="56">
        <v>222856</v>
      </c>
      <c r="N130" s="56">
        <v>201707</v>
      </c>
      <c r="O130" s="56">
        <v>289201</v>
      </c>
      <c r="P130" s="56">
        <v>40481</v>
      </c>
      <c r="Q130" s="46" t="s">
        <v>165</v>
      </c>
    </row>
    <row r="131" spans="1:17" x14ac:dyDescent="0.2">
      <c r="B131" s="50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</row>
    <row r="132" spans="1:17" x14ac:dyDescent="0.2">
      <c r="A132" s="46">
        <v>256</v>
      </c>
      <c r="B132" s="50" t="s">
        <v>93</v>
      </c>
      <c r="C132" s="56">
        <v>0</v>
      </c>
      <c r="D132" s="56">
        <v>0</v>
      </c>
      <c r="E132" s="56">
        <v>0</v>
      </c>
      <c r="F132" s="56">
        <v>0</v>
      </c>
      <c r="G132" s="56">
        <v>0</v>
      </c>
      <c r="H132" s="56">
        <v>0</v>
      </c>
      <c r="I132" s="56">
        <v>0</v>
      </c>
      <c r="J132" s="56">
        <v>271318</v>
      </c>
      <c r="K132" s="56">
        <v>157141</v>
      </c>
      <c r="L132" s="56">
        <v>248549</v>
      </c>
      <c r="M132" s="56">
        <v>247165</v>
      </c>
      <c r="N132" s="56">
        <v>167107</v>
      </c>
      <c r="O132" s="56">
        <v>170786</v>
      </c>
      <c r="P132" s="56">
        <v>166433</v>
      </c>
      <c r="Q132" s="46" t="s">
        <v>165</v>
      </c>
    </row>
    <row r="133" spans="1:17" x14ac:dyDescent="0.2">
      <c r="B133" s="50"/>
    </row>
    <row r="134" spans="1:17" x14ac:dyDescent="0.2">
      <c r="A134" s="46">
        <v>244</v>
      </c>
      <c r="B134" s="50" t="s">
        <v>53</v>
      </c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</row>
    <row r="135" spans="1:17" x14ac:dyDescent="0.2">
      <c r="A135" s="46">
        <v>246</v>
      </c>
      <c r="B135" s="37" t="s">
        <v>54</v>
      </c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66"/>
      <c r="P135" s="66"/>
    </row>
    <row r="136" spans="1:17" x14ac:dyDescent="0.2">
      <c r="B136" s="50" t="s">
        <v>5</v>
      </c>
      <c r="C136" s="56">
        <v>3067151</v>
      </c>
      <c r="D136" s="56">
        <v>1980578</v>
      </c>
      <c r="E136" s="56">
        <v>1893664</v>
      </c>
      <c r="F136" s="56">
        <v>2115374</v>
      </c>
      <c r="G136" s="56">
        <v>2132529</v>
      </c>
      <c r="H136" s="56">
        <v>2175346</v>
      </c>
      <c r="I136" s="56">
        <v>2425977</v>
      </c>
      <c r="J136" s="56">
        <v>2626226</v>
      </c>
      <c r="K136" s="56">
        <v>2085032</v>
      </c>
      <c r="L136" s="56">
        <v>2275995</v>
      </c>
      <c r="M136" s="56">
        <v>2481517</v>
      </c>
      <c r="N136" s="56">
        <v>2200441</v>
      </c>
      <c r="O136" s="56">
        <v>2061173</v>
      </c>
      <c r="P136" s="56">
        <v>1821107</v>
      </c>
      <c r="Q136" s="46" t="s">
        <v>165</v>
      </c>
    </row>
    <row r="137" spans="1:17" x14ac:dyDescent="0.2">
      <c r="B137" s="50"/>
    </row>
    <row r="138" spans="1:17" x14ac:dyDescent="0.2">
      <c r="A138" s="46">
        <v>248</v>
      </c>
      <c r="B138" s="67" t="s">
        <v>73</v>
      </c>
      <c r="C138" s="56">
        <v>795086</v>
      </c>
      <c r="D138" s="56">
        <v>415873</v>
      </c>
      <c r="E138" s="56">
        <v>520774</v>
      </c>
      <c r="F138" s="56">
        <v>663709</v>
      </c>
      <c r="G138" s="56">
        <v>667949</v>
      </c>
      <c r="H138" s="56">
        <v>623241</v>
      </c>
      <c r="I138" s="56">
        <v>690106</v>
      </c>
      <c r="J138" s="56">
        <v>714449</v>
      </c>
      <c r="K138" s="56">
        <v>541106</v>
      </c>
      <c r="L138" s="56">
        <v>629792</v>
      </c>
      <c r="M138" s="56">
        <v>721205</v>
      </c>
      <c r="N138" s="56">
        <v>526705</v>
      </c>
      <c r="O138" s="56">
        <v>508198</v>
      </c>
      <c r="P138" s="56">
        <v>475869</v>
      </c>
      <c r="Q138" s="46" t="s">
        <v>165</v>
      </c>
    </row>
    <row r="139" spans="1:17" x14ac:dyDescent="0.2">
      <c r="B139" s="68"/>
    </row>
    <row r="140" spans="1:17" x14ac:dyDescent="0.2">
      <c r="A140" s="46">
        <v>250</v>
      </c>
      <c r="B140" s="67" t="s">
        <v>74</v>
      </c>
      <c r="C140" s="56">
        <v>0</v>
      </c>
      <c r="D140" s="56">
        <v>0</v>
      </c>
      <c r="E140" s="56">
        <v>0</v>
      </c>
      <c r="F140" s="56">
        <v>0</v>
      </c>
      <c r="G140" s="56">
        <v>0</v>
      </c>
      <c r="H140" s="56">
        <v>0</v>
      </c>
      <c r="I140" s="56">
        <v>0</v>
      </c>
      <c r="J140" s="56">
        <v>0</v>
      </c>
      <c r="K140" s="56">
        <v>0</v>
      </c>
      <c r="L140" s="56">
        <v>0</v>
      </c>
      <c r="M140" s="56">
        <v>0</v>
      </c>
      <c r="N140" s="56">
        <v>0</v>
      </c>
      <c r="O140" s="56">
        <v>0</v>
      </c>
      <c r="P140" s="56">
        <v>0</v>
      </c>
      <c r="Q140" s="46" t="s">
        <v>165</v>
      </c>
    </row>
    <row r="141" spans="1:17" x14ac:dyDescent="0.2">
      <c r="B141" s="67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</row>
    <row r="142" spans="1:17" x14ac:dyDescent="0.2">
      <c r="A142" s="46">
        <v>260</v>
      </c>
      <c r="B142" s="67" t="s">
        <v>94</v>
      </c>
      <c r="C142" s="56">
        <v>12177452</v>
      </c>
      <c r="D142" s="56">
        <v>8831166</v>
      </c>
      <c r="E142" s="56">
        <v>8316508</v>
      </c>
      <c r="F142" s="56">
        <v>8900547</v>
      </c>
      <c r="G142" s="56">
        <v>9469076</v>
      </c>
      <c r="H142" s="56">
        <v>7925972</v>
      </c>
      <c r="I142" s="56">
        <v>7363248</v>
      </c>
      <c r="J142" s="56">
        <v>10132396</v>
      </c>
      <c r="K142" s="56">
        <v>11777113</v>
      </c>
      <c r="L142" s="56">
        <v>9336888</v>
      </c>
      <c r="M142" s="56">
        <v>9928507</v>
      </c>
      <c r="N142" s="56">
        <v>9056986</v>
      </c>
      <c r="O142" s="56">
        <v>8440471</v>
      </c>
      <c r="P142" s="56">
        <v>9107377</v>
      </c>
      <c r="Q142" s="46" t="s">
        <v>165</v>
      </c>
    </row>
    <row r="143" spans="1:17" x14ac:dyDescent="0.2">
      <c r="B143" s="67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</row>
    <row r="144" spans="1:17" x14ac:dyDescent="0.2">
      <c r="A144" s="46">
        <v>264</v>
      </c>
      <c r="B144" s="67" t="s">
        <v>95</v>
      </c>
      <c r="C144" s="56">
        <v>222900</v>
      </c>
      <c r="D144" s="56">
        <v>199670</v>
      </c>
      <c r="E144" s="56">
        <v>162518</v>
      </c>
      <c r="F144" s="56">
        <v>112745</v>
      </c>
      <c r="G144" s="56">
        <v>154633</v>
      </c>
      <c r="H144" s="56">
        <v>138693</v>
      </c>
      <c r="I144" s="56">
        <v>106985</v>
      </c>
      <c r="J144" s="56">
        <v>158397</v>
      </c>
      <c r="K144" s="56">
        <v>191255</v>
      </c>
      <c r="L144" s="56">
        <v>172348</v>
      </c>
      <c r="M144" s="56">
        <v>149291</v>
      </c>
      <c r="N144" s="56">
        <v>158827</v>
      </c>
      <c r="O144" s="56">
        <v>220864</v>
      </c>
      <c r="P144" s="56">
        <v>128976</v>
      </c>
      <c r="Q144" s="46" t="s">
        <v>165</v>
      </c>
    </row>
    <row r="145" spans="1:17" x14ac:dyDescent="0.2"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</row>
    <row r="146" spans="1:17" x14ac:dyDescent="0.2">
      <c r="A146" s="46">
        <v>321</v>
      </c>
      <c r="B146" s="67" t="s">
        <v>96</v>
      </c>
      <c r="C146" s="56">
        <v>0</v>
      </c>
      <c r="D146" s="56">
        <v>0</v>
      </c>
      <c r="E146" s="56">
        <v>0</v>
      </c>
      <c r="F146" s="56">
        <v>0</v>
      </c>
      <c r="G146" s="56">
        <v>0</v>
      </c>
      <c r="H146" s="56">
        <v>0</v>
      </c>
      <c r="I146" s="56">
        <v>0</v>
      </c>
      <c r="J146" s="56">
        <v>0</v>
      </c>
      <c r="K146" s="56">
        <v>0</v>
      </c>
      <c r="L146" s="56">
        <v>0</v>
      </c>
      <c r="M146" s="56">
        <v>0</v>
      </c>
      <c r="N146" s="56">
        <v>0</v>
      </c>
      <c r="O146" s="56">
        <v>0</v>
      </c>
      <c r="P146" s="56">
        <v>0</v>
      </c>
    </row>
    <row r="147" spans="1:17" x14ac:dyDescent="0.2"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</row>
    <row r="148" spans="1:17" x14ac:dyDescent="0.2">
      <c r="A148" s="46">
        <v>331</v>
      </c>
      <c r="B148" s="46" t="s">
        <v>97</v>
      </c>
      <c r="C148" s="56">
        <v>0</v>
      </c>
      <c r="D148" s="56">
        <v>0</v>
      </c>
      <c r="E148" s="56">
        <v>0</v>
      </c>
      <c r="F148" s="56">
        <v>0</v>
      </c>
      <c r="G148" s="56">
        <v>0</v>
      </c>
      <c r="H148" s="56">
        <v>0</v>
      </c>
      <c r="I148" s="56">
        <v>0</v>
      </c>
      <c r="J148" s="56">
        <v>0</v>
      </c>
      <c r="K148" s="56">
        <v>0</v>
      </c>
      <c r="L148" s="56">
        <v>0</v>
      </c>
      <c r="M148" s="56">
        <v>0</v>
      </c>
      <c r="N148" s="56">
        <v>0</v>
      </c>
      <c r="O148" s="56">
        <v>0</v>
      </c>
      <c r="P148" s="56">
        <v>0</v>
      </c>
    </row>
    <row r="149" spans="1:17" x14ac:dyDescent="0.2">
      <c r="B149" s="68"/>
    </row>
    <row r="150" spans="1:17" x14ac:dyDescent="0.2">
      <c r="A150" s="46">
        <v>356</v>
      </c>
      <c r="B150" s="67" t="s">
        <v>98</v>
      </c>
      <c r="C150" s="56">
        <v>1722682</v>
      </c>
      <c r="D150" s="56">
        <v>1287220</v>
      </c>
      <c r="E150" s="56">
        <v>1300159</v>
      </c>
      <c r="F150" s="56">
        <v>1342180</v>
      </c>
      <c r="G150" s="56">
        <v>1280046</v>
      </c>
      <c r="H150" s="56">
        <v>1284111</v>
      </c>
      <c r="I150" s="56">
        <v>1248699</v>
      </c>
      <c r="J150" s="56">
        <v>1328067</v>
      </c>
      <c r="K150" s="56">
        <v>1143771</v>
      </c>
      <c r="L150" s="56">
        <v>1256428</v>
      </c>
      <c r="M150" s="56">
        <v>1453488</v>
      </c>
      <c r="N150" s="56">
        <v>1433639</v>
      </c>
      <c r="O150" s="56">
        <v>1254377</v>
      </c>
      <c r="P150" s="56">
        <v>1192658</v>
      </c>
      <c r="Q150" s="46" t="s">
        <v>165</v>
      </c>
    </row>
    <row r="151" spans="1:17" x14ac:dyDescent="0.2">
      <c r="B151" s="50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</row>
    <row r="152" spans="1:17" x14ac:dyDescent="0.2">
      <c r="A152" s="46">
        <v>358</v>
      </c>
      <c r="B152" s="66" t="s">
        <v>99</v>
      </c>
      <c r="C152" s="66">
        <v>12939025</v>
      </c>
      <c r="D152" s="66">
        <v>8528956</v>
      </c>
      <c r="E152" s="66">
        <v>9480920</v>
      </c>
      <c r="F152" s="66">
        <v>10569591</v>
      </c>
      <c r="G152" s="66">
        <v>12608731</v>
      </c>
      <c r="H152" s="66">
        <v>11877731</v>
      </c>
      <c r="I152" s="66">
        <v>13151671</v>
      </c>
      <c r="J152" s="66">
        <v>13649545</v>
      </c>
      <c r="K152" s="66">
        <v>11254961</v>
      </c>
      <c r="L152" s="66">
        <v>11938704</v>
      </c>
      <c r="M152" s="66">
        <v>12644639</v>
      </c>
      <c r="N152" s="66">
        <v>10387056</v>
      </c>
      <c r="O152" s="66">
        <v>8618066</v>
      </c>
      <c r="P152" s="66">
        <v>10286637</v>
      </c>
      <c r="Q152" s="46" t="s">
        <v>165</v>
      </c>
    </row>
    <row r="153" spans="1:17" x14ac:dyDescent="0.2">
      <c r="B153" s="50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</row>
    <row r="154" spans="1:17" x14ac:dyDescent="0.2">
      <c r="A154" s="46">
        <v>359</v>
      </c>
      <c r="B154" s="51" t="s">
        <v>100</v>
      </c>
      <c r="C154" s="56">
        <v>2394740</v>
      </c>
      <c r="D154" s="56">
        <v>1327433</v>
      </c>
      <c r="E154" s="56">
        <v>1581426</v>
      </c>
      <c r="F154" s="56">
        <v>2048076</v>
      </c>
      <c r="G154" s="56">
        <v>2111574</v>
      </c>
      <c r="H154" s="56">
        <v>2000550</v>
      </c>
      <c r="I154" s="56">
        <v>2417999</v>
      </c>
      <c r="J154" s="56">
        <v>2442275</v>
      </c>
      <c r="K154" s="56">
        <v>1894426</v>
      </c>
      <c r="L154" s="56">
        <v>2174822</v>
      </c>
      <c r="M154" s="56">
        <v>2305132</v>
      </c>
      <c r="N154" s="56">
        <v>1618204</v>
      </c>
      <c r="O154" s="56">
        <v>1549921</v>
      </c>
      <c r="P154" s="56">
        <v>1454364</v>
      </c>
      <c r="Q154" s="46" t="s">
        <v>165</v>
      </c>
    </row>
    <row r="155" spans="1:17" x14ac:dyDescent="0.2">
      <c r="A155" s="46">
        <v>371</v>
      </c>
      <c r="B155" s="69" t="s">
        <v>101</v>
      </c>
      <c r="C155" s="63">
        <v>0</v>
      </c>
      <c r="D155" s="63">
        <v>0</v>
      </c>
      <c r="E155" s="63">
        <v>0</v>
      </c>
      <c r="F155" s="63">
        <v>0</v>
      </c>
      <c r="G155" s="63">
        <v>0</v>
      </c>
      <c r="H155" s="63">
        <v>0</v>
      </c>
      <c r="I155" s="63">
        <v>0</v>
      </c>
      <c r="J155" s="63">
        <v>0</v>
      </c>
      <c r="K155" s="63">
        <v>0</v>
      </c>
      <c r="L155" s="63">
        <v>0</v>
      </c>
      <c r="M155" s="63">
        <v>0</v>
      </c>
      <c r="N155" s="63">
        <v>0</v>
      </c>
      <c r="O155" s="63">
        <v>0</v>
      </c>
      <c r="P155" s="63">
        <v>0</v>
      </c>
    </row>
    <row r="156" spans="1:17" x14ac:dyDescent="0.2">
      <c r="B156" s="51" t="s">
        <v>102</v>
      </c>
      <c r="C156" s="56">
        <f>SUM(C154:C155)</f>
        <v>2394740</v>
      </c>
      <c r="D156" s="56">
        <f t="shared" ref="D156:P156" si="97">SUM(D154:D155)</f>
        <v>1327433</v>
      </c>
      <c r="E156" s="56">
        <f t="shared" si="97"/>
        <v>1581426</v>
      </c>
      <c r="F156" s="56">
        <f t="shared" si="97"/>
        <v>2048076</v>
      </c>
      <c r="G156" s="56">
        <f t="shared" si="97"/>
        <v>2111574</v>
      </c>
      <c r="H156" s="56">
        <f t="shared" si="97"/>
        <v>2000550</v>
      </c>
      <c r="I156" s="56">
        <f t="shared" si="97"/>
        <v>2417999</v>
      </c>
      <c r="J156" s="56">
        <f t="shared" si="97"/>
        <v>2442275</v>
      </c>
      <c r="K156" s="56">
        <f t="shared" si="97"/>
        <v>1894426</v>
      </c>
      <c r="L156" s="56">
        <f t="shared" si="97"/>
        <v>2174822</v>
      </c>
      <c r="M156" s="56">
        <f t="shared" si="97"/>
        <v>2305132</v>
      </c>
      <c r="N156" s="56">
        <f t="shared" si="97"/>
        <v>1618204</v>
      </c>
      <c r="O156" s="56">
        <f t="shared" si="97"/>
        <v>1549921</v>
      </c>
      <c r="P156" s="56">
        <f t="shared" si="97"/>
        <v>1454364</v>
      </c>
    </row>
    <row r="158" spans="1:17" x14ac:dyDescent="0.2">
      <c r="A158" s="46">
        <v>360</v>
      </c>
      <c r="B158" s="51" t="s">
        <v>103</v>
      </c>
      <c r="C158" s="56">
        <v>0</v>
      </c>
      <c r="D158" s="56">
        <v>0</v>
      </c>
      <c r="E158" s="56">
        <v>0</v>
      </c>
      <c r="F158" s="56">
        <v>0</v>
      </c>
      <c r="G158" s="56">
        <v>0</v>
      </c>
      <c r="H158" s="56">
        <v>0</v>
      </c>
      <c r="I158" s="56">
        <v>0</v>
      </c>
      <c r="J158" s="56">
        <v>0</v>
      </c>
      <c r="K158" s="56">
        <v>0</v>
      </c>
      <c r="L158" s="56">
        <v>0</v>
      </c>
      <c r="M158" s="56">
        <v>0</v>
      </c>
      <c r="N158" s="56">
        <v>0</v>
      </c>
      <c r="O158" s="56">
        <v>0</v>
      </c>
      <c r="P158" s="56">
        <v>0</v>
      </c>
    </row>
    <row r="159" spans="1:17" x14ac:dyDescent="0.2">
      <c r="A159" s="46">
        <v>372</v>
      </c>
      <c r="B159" s="62" t="s">
        <v>104</v>
      </c>
      <c r="C159" s="63">
        <v>0</v>
      </c>
      <c r="D159" s="63">
        <v>0</v>
      </c>
      <c r="E159" s="63">
        <v>0</v>
      </c>
      <c r="F159" s="63">
        <v>0</v>
      </c>
      <c r="G159" s="63">
        <v>0</v>
      </c>
      <c r="H159" s="63">
        <v>0</v>
      </c>
      <c r="I159" s="63">
        <v>0</v>
      </c>
      <c r="J159" s="63">
        <v>0</v>
      </c>
      <c r="K159" s="63">
        <v>0</v>
      </c>
      <c r="L159" s="63">
        <v>0</v>
      </c>
      <c r="M159" s="63">
        <v>0</v>
      </c>
      <c r="N159" s="63">
        <v>0</v>
      </c>
      <c r="O159" s="63">
        <v>0</v>
      </c>
      <c r="P159" s="63">
        <v>0</v>
      </c>
    </row>
    <row r="160" spans="1:17" x14ac:dyDescent="0.2">
      <c r="B160" s="51" t="s">
        <v>105</v>
      </c>
      <c r="C160" s="56">
        <f>SUM(C158:C159)</f>
        <v>0</v>
      </c>
      <c r="D160" s="56">
        <f t="shared" ref="D160:N160" si="98">SUM(D158:D159)</f>
        <v>0</v>
      </c>
      <c r="E160" s="56">
        <f t="shared" si="98"/>
        <v>0</v>
      </c>
      <c r="F160" s="56">
        <f t="shared" si="98"/>
        <v>0</v>
      </c>
      <c r="G160" s="56">
        <f t="shared" si="98"/>
        <v>0</v>
      </c>
      <c r="H160" s="56">
        <f t="shared" si="98"/>
        <v>0</v>
      </c>
      <c r="I160" s="56">
        <f t="shared" si="98"/>
        <v>0</v>
      </c>
      <c r="J160" s="56">
        <f t="shared" si="98"/>
        <v>0</v>
      </c>
      <c r="K160" s="56">
        <f t="shared" si="98"/>
        <v>0</v>
      </c>
      <c r="L160" s="56">
        <f t="shared" si="98"/>
        <v>0</v>
      </c>
      <c r="M160" s="56">
        <f t="shared" si="98"/>
        <v>0</v>
      </c>
      <c r="N160" s="56">
        <f t="shared" si="98"/>
        <v>0</v>
      </c>
      <c r="O160" s="56">
        <f t="shared" ref="O160:P160" si="99">SUM(O158:O159)</f>
        <v>0</v>
      </c>
      <c r="P160" s="56">
        <f t="shared" si="99"/>
        <v>0</v>
      </c>
    </row>
    <row r="161" spans="1:17" x14ac:dyDescent="0.2">
      <c r="B161" s="50"/>
    </row>
    <row r="162" spans="1:17" x14ac:dyDescent="0.2">
      <c r="A162" s="46">
        <v>540</v>
      </c>
      <c r="B162" s="51" t="s">
        <v>76</v>
      </c>
      <c r="C162" s="56">
        <v>248183</v>
      </c>
      <c r="D162" s="56">
        <v>123010</v>
      </c>
      <c r="E162" s="56">
        <v>147516</v>
      </c>
      <c r="F162" s="56">
        <v>172212</v>
      </c>
      <c r="G162" s="56">
        <v>184975</v>
      </c>
      <c r="H162" s="56">
        <v>166263</v>
      </c>
      <c r="I162" s="56">
        <v>169711</v>
      </c>
      <c r="J162" s="56">
        <v>173072</v>
      </c>
      <c r="K162" s="56">
        <v>125142</v>
      </c>
      <c r="L162" s="56">
        <v>167971</v>
      </c>
      <c r="M162" s="56">
        <v>211362</v>
      </c>
      <c r="N162" s="56">
        <v>167821</v>
      </c>
      <c r="O162" s="56">
        <v>152170</v>
      </c>
      <c r="P162" s="56">
        <v>153880</v>
      </c>
      <c r="Q162" s="46" t="s">
        <v>165</v>
      </c>
    </row>
    <row r="163" spans="1:17" x14ac:dyDescent="0.2">
      <c r="B163" s="50"/>
    </row>
    <row r="164" spans="1:17" x14ac:dyDescent="0.2">
      <c r="A164" s="46">
        <v>528</v>
      </c>
      <c r="B164" s="51" t="s">
        <v>75</v>
      </c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</row>
    <row r="166" spans="1:17" x14ac:dyDescent="0.2">
      <c r="B166" s="46" t="s">
        <v>0</v>
      </c>
      <c r="C166" s="56" t="e">
        <f>C85+C91+C93+C95+C99+C101+C105+C107+C109+C114+C116+C118+C122+C124+C128+C130+C132+C136+C138+C140+C142+C144+C146+C148+C150+C152+C156+C160+C162+#REF!+C164</f>
        <v>#REF!</v>
      </c>
      <c r="D166" s="56" t="e">
        <f>D85+D91+D93+D95+D99+D101+D105+D107+D109+D114+D116+D118+D122+D124+D128+D130+D132+D136+D138+D140+D142+D144+D146+D148+D150+D152+D156+D160+D162+#REF!+D164</f>
        <v>#REF!</v>
      </c>
      <c r="E166" s="56">
        <f>E85+E91+E93+E95+E99+E101+E105+E107+E109+E114+E116+E118+E122+E124+E128+E130+E132+E136+E138+E140+E142+E144+E146+E148+E150+E152+E156+E160+E162+E164</f>
        <v>92453943</v>
      </c>
      <c r="F166" s="56">
        <f t="shared" ref="F166:P166" si="100">F85+F91+F93+F95+F99+F101+F105+F107+F109+F114+F116+F118+F122+F124+F128+F130+F132+F136+F138+F140+F142+F144+F146+F148+F150+F152+F156+F160+F162+F164</f>
        <v>99715909</v>
      </c>
      <c r="G166" s="56">
        <f t="shared" si="100"/>
        <v>105878090</v>
      </c>
      <c r="H166" s="56">
        <f t="shared" si="100"/>
        <v>103513639</v>
      </c>
      <c r="I166" s="56">
        <f t="shared" si="100"/>
        <v>117224167</v>
      </c>
      <c r="J166" s="56">
        <f t="shared" si="100"/>
        <v>125094272</v>
      </c>
      <c r="K166" s="56">
        <f t="shared" si="100"/>
        <v>99780832</v>
      </c>
      <c r="L166" s="56">
        <f t="shared" si="100"/>
        <v>104073217</v>
      </c>
      <c r="M166" s="56">
        <f t="shared" si="100"/>
        <v>109006142</v>
      </c>
      <c r="N166" s="56">
        <f t="shared" si="100"/>
        <v>103207900</v>
      </c>
      <c r="O166" s="56">
        <f t="shared" si="100"/>
        <v>99605243</v>
      </c>
      <c r="P166" s="56">
        <f t="shared" si="100"/>
        <v>88731298</v>
      </c>
    </row>
    <row r="167" spans="1:17" x14ac:dyDescent="0.2">
      <c r="B167" s="50"/>
      <c r="C167" s="38"/>
    </row>
    <row r="168" spans="1:17" x14ac:dyDescent="0.2">
      <c r="B168" s="67" t="s">
        <v>78</v>
      </c>
      <c r="C168" s="56" t="e">
        <f t="shared" ref="C168:P168" si="101">C166-C73</f>
        <v>#REF!</v>
      </c>
      <c r="D168" s="56" t="e">
        <f t="shared" si="101"/>
        <v>#REF!</v>
      </c>
      <c r="E168" s="56">
        <f t="shared" si="101"/>
        <v>0</v>
      </c>
      <c r="F168" s="56">
        <f t="shared" si="101"/>
        <v>0</v>
      </c>
      <c r="G168" s="56">
        <f t="shared" si="101"/>
        <v>0</v>
      </c>
      <c r="H168" s="56">
        <f t="shared" si="101"/>
        <v>0</v>
      </c>
      <c r="I168" s="56">
        <f t="shared" si="101"/>
        <v>0</v>
      </c>
      <c r="J168" s="56">
        <f t="shared" si="101"/>
        <v>0</v>
      </c>
      <c r="K168" s="56">
        <f t="shared" si="101"/>
        <v>0</v>
      </c>
      <c r="L168" s="56">
        <f t="shared" si="101"/>
        <v>0</v>
      </c>
      <c r="M168" s="56">
        <f t="shared" si="101"/>
        <v>0</v>
      </c>
      <c r="N168" s="56">
        <f t="shared" si="101"/>
        <v>0</v>
      </c>
      <c r="O168" s="56">
        <f t="shared" si="101"/>
        <v>0</v>
      </c>
      <c r="P168" s="56">
        <f t="shared" si="101"/>
        <v>0</v>
      </c>
    </row>
    <row r="169" spans="1:17" x14ac:dyDescent="0.2">
      <c r="B169" s="68"/>
    </row>
    <row r="170" spans="1:17" x14ac:dyDescent="0.2">
      <c r="A170" s="49"/>
      <c r="B170" s="67"/>
    </row>
  </sheetData>
  <mergeCells count="1">
    <mergeCell ref="F1:N2"/>
  </mergeCells>
  <pageMargins left="0.7" right="0.7" top="0.75" bottom="0.75" header="0.3" footer="0.3"/>
  <pageSetup scale="45" orientation="portrait" r:id="rId1"/>
  <headerFooter>
    <oddFooter>&amp;L&amp;F
&amp;A</oddFooter>
  </headerFooter>
  <rowBreaks count="1" manualBreakCount="1">
    <brk id="75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70"/>
  <sheetViews>
    <sheetView zoomScaleNormal="100" workbookViewId="0">
      <selection activeCell="K21" sqref="K21"/>
    </sheetView>
  </sheetViews>
  <sheetFormatPr defaultRowHeight="15" x14ac:dyDescent="0.25"/>
  <cols>
    <col min="1" max="1" width="32.5703125" style="2" customWidth="1"/>
    <col min="2" max="16384" width="9.140625" style="2"/>
  </cols>
  <sheetData>
    <row r="6" spans="1:2" ht="15.75" x14ac:dyDescent="0.25">
      <c r="A6" s="5" t="s">
        <v>22</v>
      </c>
    </row>
    <row r="7" spans="1:2" ht="15.75" x14ac:dyDescent="0.25">
      <c r="A7" s="4"/>
    </row>
    <row r="10" spans="1:2" x14ac:dyDescent="0.25">
      <c r="A10" s="2" t="s">
        <v>21</v>
      </c>
      <c r="B10" s="27" t="s">
        <v>152</v>
      </c>
    </row>
    <row r="12" spans="1:2" x14ac:dyDescent="0.25">
      <c r="A12" s="2" t="s">
        <v>20</v>
      </c>
      <c r="B12" s="26" t="s">
        <v>145</v>
      </c>
    </row>
    <row r="14" spans="1:2" x14ac:dyDescent="0.25">
      <c r="A14" s="2" t="s">
        <v>19</v>
      </c>
    </row>
    <row r="16" spans="1:2" x14ac:dyDescent="0.25">
      <c r="A16" s="2" t="s">
        <v>18</v>
      </c>
      <c r="B16" s="26" t="s">
        <v>146</v>
      </c>
    </row>
    <row r="18" spans="1:2" x14ac:dyDescent="0.25">
      <c r="A18" s="2" t="s">
        <v>17</v>
      </c>
    </row>
    <row r="20" spans="1:2" x14ac:dyDescent="0.25">
      <c r="A20" s="2" t="s">
        <v>16</v>
      </c>
    </row>
    <row r="22" spans="1:2" x14ac:dyDescent="0.25">
      <c r="A22" s="2" t="s">
        <v>15</v>
      </c>
    </row>
    <row r="24" spans="1:2" x14ac:dyDescent="0.25">
      <c r="A24" s="2" t="s">
        <v>14</v>
      </c>
      <c r="B24" s="26" t="s">
        <v>147</v>
      </c>
    </row>
    <row r="26" spans="1:2" x14ac:dyDescent="0.25">
      <c r="A26" s="2" t="s">
        <v>13</v>
      </c>
    </row>
    <row r="28" spans="1:2" x14ac:dyDescent="0.25">
      <c r="A28" s="2" t="s">
        <v>12</v>
      </c>
      <c r="B28" s="26" t="s">
        <v>148</v>
      </c>
    </row>
    <row r="30" spans="1:2" x14ac:dyDescent="0.25">
      <c r="A30" s="2" t="s">
        <v>11</v>
      </c>
    </row>
    <row r="32" spans="1:2" x14ac:dyDescent="0.25">
      <c r="A32" s="2" t="s">
        <v>10</v>
      </c>
    </row>
    <row r="34" spans="1:2" x14ac:dyDescent="0.25">
      <c r="A34" s="2" t="s">
        <v>9</v>
      </c>
      <c r="B34" s="26" t="s">
        <v>149</v>
      </c>
    </row>
    <row r="36" spans="1:2" x14ac:dyDescent="0.25">
      <c r="A36" s="2" t="s">
        <v>8</v>
      </c>
    </row>
    <row r="38" spans="1:2" x14ac:dyDescent="0.25">
      <c r="A38" s="2" t="s">
        <v>7</v>
      </c>
      <c r="B38" s="26" t="s">
        <v>150</v>
      </c>
    </row>
    <row r="40" spans="1:2" x14ac:dyDescent="0.25">
      <c r="A40" s="2" t="s">
        <v>6</v>
      </c>
    </row>
    <row r="42" spans="1:2" x14ac:dyDescent="0.25">
      <c r="A42" s="25" t="s">
        <v>118</v>
      </c>
    </row>
    <row r="44" spans="1:2" x14ac:dyDescent="0.25">
      <c r="A44" s="2" t="s">
        <v>5</v>
      </c>
      <c r="B44" s="26" t="s">
        <v>151</v>
      </c>
    </row>
    <row r="46" spans="1:2" x14ac:dyDescent="0.25">
      <c r="A46" s="2" t="s">
        <v>4</v>
      </c>
    </row>
    <row r="48" spans="1:2" x14ac:dyDescent="0.25">
      <c r="A48" s="2" t="s">
        <v>3</v>
      </c>
    </row>
    <row r="50" spans="1:1" x14ac:dyDescent="0.25">
      <c r="A50" s="25" t="s">
        <v>119</v>
      </c>
    </row>
    <row r="52" spans="1:1" x14ac:dyDescent="0.25">
      <c r="A52" s="25" t="s">
        <v>120</v>
      </c>
    </row>
    <row r="54" spans="1:1" x14ac:dyDescent="0.25">
      <c r="A54" s="25" t="s">
        <v>121</v>
      </c>
    </row>
    <row r="56" spans="1:1" x14ac:dyDescent="0.25">
      <c r="A56" s="25" t="s">
        <v>122</v>
      </c>
    </row>
    <row r="58" spans="1:1" x14ac:dyDescent="0.25">
      <c r="A58" s="25" t="s">
        <v>123</v>
      </c>
    </row>
    <row r="60" spans="1:1" x14ac:dyDescent="0.25">
      <c r="A60" s="25" t="s">
        <v>124</v>
      </c>
    </row>
    <row r="62" spans="1:1" x14ac:dyDescent="0.25">
      <c r="A62" s="25" t="s">
        <v>125</v>
      </c>
    </row>
    <row r="64" spans="1:1" x14ac:dyDescent="0.25">
      <c r="A64" s="25" t="s">
        <v>126</v>
      </c>
    </row>
    <row r="66" spans="1:1" x14ac:dyDescent="0.25">
      <c r="A66" s="2" t="s">
        <v>2</v>
      </c>
    </row>
    <row r="68" spans="1:1" x14ac:dyDescent="0.25">
      <c r="A68" s="2" t="s">
        <v>1</v>
      </c>
    </row>
    <row r="70" spans="1:1" x14ac:dyDescent="0.25">
      <c r="A70" s="2" t="s">
        <v>0</v>
      </c>
    </row>
  </sheetData>
  <pageMargins left="0.7" right="0.7" top="0.75" bottom="0.75" header="0.3" footer="0.3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74"/>
  <sheetViews>
    <sheetView zoomScale="90" zoomScaleNormal="90" workbookViewId="0">
      <pane xSplit="1" ySplit="9" topLeftCell="B49" activePane="bottomRight" state="frozen"/>
      <selection activeCell="D1" sqref="D1"/>
      <selection pane="topRight" activeCell="D1" sqref="D1"/>
      <selection pane="bottomLeft" activeCell="D1" sqref="D1"/>
      <selection pane="bottomRight" activeCell="F4" sqref="F4"/>
    </sheetView>
  </sheetViews>
  <sheetFormatPr defaultRowHeight="15.75" outlineLevelCol="1" x14ac:dyDescent="0.25"/>
  <cols>
    <col min="1" max="1" width="18.42578125" style="43" bestFit="1" customWidth="1"/>
    <col min="2" max="3" width="1" style="43" customWidth="1" outlineLevel="1"/>
    <col min="4" max="5" width="12.7109375" style="43" customWidth="1" outlineLevel="1"/>
    <col min="6" max="7" width="13.5703125" style="43" customWidth="1" outlineLevel="1"/>
    <col min="8" max="15" width="12.7109375" style="43" customWidth="1" outlineLevel="1"/>
    <col min="16" max="16" width="14.28515625" style="43" bestFit="1" customWidth="1"/>
    <col min="17" max="16384" width="9.140625" style="43"/>
  </cols>
  <sheetData>
    <row r="1" spans="1:16" x14ac:dyDescent="0.25">
      <c r="A1" s="43" t="s">
        <v>70</v>
      </c>
      <c r="D1" s="98"/>
    </row>
    <row r="2" spans="1:16" x14ac:dyDescent="0.25">
      <c r="A2" s="43" t="s">
        <v>71</v>
      </c>
    </row>
    <row r="3" spans="1:16" x14ac:dyDescent="0.25">
      <c r="A3" s="43" t="str">
        <f>'B&amp;A kWh'!B3</f>
        <v>TEST YEAR ENDED FEBRUARY 28, 2017</v>
      </c>
    </row>
    <row r="4" spans="1:16" x14ac:dyDescent="0.25">
      <c r="A4" s="43" t="s">
        <v>81</v>
      </c>
    </row>
    <row r="5" spans="1:16" x14ac:dyDescent="0.25">
      <c r="A5" s="43" t="s">
        <v>83</v>
      </c>
    </row>
    <row r="6" spans="1:16" x14ac:dyDescent="0.25">
      <c r="A6" s="43" t="s">
        <v>130</v>
      </c>
    </row>
    <row r="7" spans="1:16" x14ac:dyDescent="0.25">
      <c r="D7" s="43">
        <v>2016</v>
      </c>
      <c r="N7" s="43">
        <v>2017</v>
      </c>
      <c r="P7" s="54" t="s">
        <v>171</v>
      </c>
    </row>
    <row r="8" spans="1:16" x14ac:dyDescent="0.25">
      <c r="A8" s="100" t="s">
        <v>22</v>
      </c>
      <c r="B8" s="101" t="s">
        <v>106</v>
      </c>
      <c r="C8" s="101" t="s">
        <v>107</v>
      </c>
      <c r="D8" s="101" t="s">
        <v>108</v>
      </c>
      <c r="E8" s="101" t="s">
        <v>109</v>
      </c>
      <c r="F8" s="101" t="s">
        <v>110</v>
      </c>
      <c r="G8" s="101" t="s">
        <v>111</v>
      </c>
      <c r="H8" s="101" t="s">
        <v>112</v>
      </c>
      <c r="I8" s="101" t="s">
        <v>113</v>
      </c>
      <c r="J8" s="101" t="s">
        <v>114</v>
      </c>
      <c r="K8" s="101" t="s">
        <v>115</v>
      </c>
      <c r="L8" s="101" t="s">
        <v>116</v>
      </c>
      <c r="M8" s="101" t="s">
        <v>117</v>
      </c>
      <c r="N8" s="101" t="s">
        <v>106</v>
      </c>
      <c r="O8" s="101" t="s">
        <v>107</v>
      </c>
      <c r="P8" s="102" t="s">
        <v>0</v>
      </c>
    </row>
    <row r="9" spans="1:16" x14ac:dyDescent="0.25">
      <c r="A9" s="110"/>
      <c r="B9" s="111">
        <v>-3.5975E-3</v>
      </c>
      <c r="C9" s="111">
        <v>1.5217E-3</v>
      </c>
      <c r="D9" s="111">
        <v>1.7708000000000001E-3</v>
      </c>
      <c r="E9" s="111">
        <v>1.7815999999999999E-3</v>
      </c>
      <c r="F9" s="111">
        <v>1.7166E-3</v>
      </c>
      <c r="G9" s="111">
        <v>1.7742000000000001E-3</v>
      </c>
      <c r="H9" s="111">
        <v>1.8844000000000001E-3</v>
      </c>
      <c r="I9" s="111">
        <v>2.1939999999999999E-4</v>
      </c>
      <c r="J9" s="111">
        <v>-6.0689999999999995E-4</v>
      </c>
      <c r="K9" s="111">
        <v>3.8069999999999998E-4</v>
      </c>
      <c r="L9" s="111">
        <v>8.6939999999999999E-4</v>
      </c>
      <c r="M9" s="111">
        <v>1.3508000000000001E-3</v>
      </c>
      <c r="N9" s="111">
        <v>-2.0660000000000001E-4</v>
      </c>
      <c r="O9" s="111">
        <v>4.127E-4</v>
      </c>
    </row>
    <row r="12" spans="1:16" x14ac:dyDescent="0.25">
      <c r="A12" s="41" t="s">
        <v>21</v>
      </c>
      <c r="B12" s="24">
        <f>ROUND(B$9*'B&amp;A kWh'!C10,2)</f>
        <v>-1041853.1</v>
      </c>
      <c r="C12" s="24">
        <f>ROUND(C$9*'B&amp;A kWh'!D10,2)</f>
        <v>367709.19</v>
      </c>
      <c r="D12" s="24">
        <f>ROUND(D$9*'B&amp;A kWh'!E10,2)</f>
        <v>279242.57</v>
      </c>
      <c r="E12" s="24">
        <f>ROUND(E$9*'B&amp;A kWh'!F10,2)</f>
        <v>243968.65</v>
      </c>
      <c r="F12" s="24">
        <f>ROUND(F$9*'B&amp;A kWh'!G10,2)</f>
        <v>213385.21</v>
      </c>
      <c r="G12" s="24">
        <f>ROUND(G$9*'B&amp;A kWh'!H10,2)</f>
        <v>249220.15</v>
      </c>
      <c r="H12" s="24">
        <f>ROUND(H$9*'B&amp;A kWh'!I10,2)</f>
        <v>342732.78</v>
      </c>
      <c r="I12" s="24">
        <f>ROUND(I$9*'B&amp;A kWh'!J10,2)</f>
        <v>43624.42</v>
      </c>
      <c r="J12" s="24">
        <f>ROUND(J$9*'B&amp;A kWh'!K10,2)</f>
        <v>-83696.27</v>
      </c>
      <c r="K12" s="24">
        <f>ROUND(K$9*'B&amp;A kWh'!L10,2)</f>
        <v>46653.17</v>
      </c>
      <c r="L12" s="24">
        <f>ROUND(L$9*'B&amp;A kWh'!M10,2)</f>
        <v>122115.49</v>
      </c>
      <c r="M12" s="24">
        <f>ROUND(M$9*'B&amp;A kWh'!N10,2)</f>
        <v>305221.87</v>
      </c>
      <c r="N12" s="24">
        <f>ROUND(N$9*'B&amp;A kWh'!O10,2)</f>
        <v>-44503.31</v>
      </c>
      <c r="O12" s="24">
        <f>ROUND(O$9*'B&amp;A kWh'!P10,2)</f>
        <v>65271.360000000001</v>
      </c>
      <c r="P12" s="24">
        <f>SUM(D12:O12)</f>
        <v>1783236.0899999996</v>
      </c>
    </row>
    <row r="13" spans="1:16" x14ac:dyDescent="0.25">
      <c r="A13" s="41"/>
    </row>
    <row r="14" spans="1:16" x14ac:dyDescent="0.25">
      <c r="A14" s="41" t="s">
        <v>20</v>
      </c>
      <c r="B14" s="24">
        <f>ROUND(B$9*'B&amp;A kWh'!C12,2)</f>
        <v>-1972.79</v>
      </c>
      <c r="C14" s="24">
        <f>ROUND(C$9*'B&amp;A kWh'!D12,2)</f>
        <v>783.39</v>
      </c>
      <c r="D14" s="24">
        <f>ROUND(D$9*'B&amp;A kWh'!E12,2)</f>
        <v>525.66999999999996</v>
      </c>
      <c r="E14" s="24">
        <f>ROUND(E$9*'B&amp;A kWh'!F12,2)</f>
        <v>409.72</v>
      </c>
      <c r="F14" s="24">
        <f>ROUND(F$9*'B&amp;A kWh'!G12,2)</f>
        <v>323.99</v>
      </c>
      <c r="G14" s="24">
        <f>ROUND(G$9*'B&amp;A kWh'!H12,2)</f>
        <v>405.59</v>
      </c>
      <c r="H14" s="24">
        <f>ROUND(H$9*'B&amp;A kWh'!I12,2)</f>
        <v>514.66</v>
      </c>
      <c r="I14" s="24">
        <f>ROUND(I$9*'B&amp;A kWh'!J12,2)</f>
        <v>68.14</v>
      </c>
      <c r="J14" s="24">
        <f>ROUND(J$9*'B&amp;A kWh'!K12,2)</f>
        <v>-129.93</v>
      </c>
      <c r="K14" s="24">
        <f>ROUND(K$9*'B&amp;A kWh'!L12,2)</f>
        <v>74.42</v>
      </c>
      <c r="L14" s="24">
        <f>ROUND(L$9*'B&amp;A kWh'!M12,2)</f>
        <v>189.86</v>
      </c>
      <c r="M14" s="24">
        <f>ROUND(M$9*'B&amp;A kWh'!N12,2)</f>
        <v>568</v>
      </c>
      <c r="N14" s="24">
        <f>ROUND(N$9*'B&amp;A kWh'!O12,2)</f>
        <v>-83.71</v>
      </c>
      <c r="O14" s="24">
        <f>ROUND(O$9*'B&amp;A kWh'!P12,2)</f>
        <v>114.52</v>
      </c>
      <c r="P14" s="24">
        <f t="shared" ref="P14" si="0">SUM(D14:O14)</f>
        <v>2980.9300000000003</v>
      </c>
    </row>
    <row r="15" spans="1:16" x14ac:dyDescent="0.25">
      <c r="A15" s="41"/>
    </row>
    <row r="16" spans="1:16" x14ac:dyDescent="0.25">
      <c r="A16" s="41" t="s">
        <v>19</v>
      </c>
      <c r="B16" s="24">
        <f>ROUND(B$9*'B&amp;A kWh'!C14,2)</f>
        <v>-18.329999999999998</v>
      </c>
      <c r="C16" s="24">
        <f>ROUND(C$9*'B&amp;A kWh'!D14,2)</f>
        <v>10.039999999999999</v>
      </c>
      <c r="D16" s="24">
        <f>ROUND(D$9*'B&amp;A kWh'!E14,2)</f>
        <v>6.36</v>
      </c>
      <c r="E16" s="24">
        <f>ROUND(E$9*'B&amp;A kWh'!F14,2)</f>
        <v>8.24</v>
      </c>
      <c r="F16" s="24">
        <f>ROUND(F$9*'B&amp;A kWh'!G14,2)</f>
        <v>7.32</v>
      </c>
      <c r="G16" s="24">
        <f>ROUND(G$9*'B&amp;A kWh'!H14,2)</f>
        <v>7.01</v>
      </c>
      <c r="H16" s="24">
        <f>ROUND(H$9*'B&amp;A kWh'!I14,2)</f>
        <v>8.6199999999999992</v>
      </c>
      <c r="I16" s="24">
        <f>ROUND(I$9*'B&amp;A kWh'!J14,2)</f>
        <v>1.27</v>
      </c>
      <c r="J16" s="24">
        <f>ROUND(J$9*'B&amp;A kWh'!K14,2)</f>
        <v>-2.0299999999999998</v>
      </c>
      <c r="K16" s="24">
        <f>ROUND(K$9*'B&amp;A kWh'!L14,2)</f>
        <v>1.49</v>
      </c>
      <c r="L16" s="24">
        <f>ROUND(L$9*'B&amp;A kWh'!M14,2)</f>
        <v>4.62</v>
      </c>
      <c r="M16" s="24">
        <f>ROUND(M$9*'B&amp;A kWh'!N14,2)</f>
        <v>9.02</v>
      </c>
      <c r="N16" s="24">
        <f>ROUND(N$9*'B&amp;A kWh'!O14,2)</f>
        <v>-2.35</v>
      </c>
      <c r="O16" s="24">
        <f>ROUND(O$9*'B&amp;A kWh'!P14,2)</f>
        <v>3.26</v>
      </c>
      <c r="P16" s="24">
        <f t="shared" ref="P16" si="1">SUM(D16:O16)</f>
        <v>52.83</v>
      </c>
    </row>
    <row r="17" spans="1:16" x14ac:dyDescent="0.25">
      <c r="A17" s="41"/>
    </row>
    <row r="18" spans="1:16" x14ac:dyDescent="0.25">
      <c r="A18" s="57" t="s">
        <v>175</v>
      </c>
      <c r="D18" s="24">
        <f>ROUND(D$9*'B&amp;A kWh'!E16,2)</f>
        <v>3759.64</v>
      </c>
      <c r="E18" s="24">
        <f>ROUND(E$9*'B&amp;A kWh'!F16,2)</f>
        <v>3623.9</v>
      </c>
      <c r="F18" s="24">
        <f>ROUND(F$9*'B&amp;A kWh'!G16,2)</f>
        <v>3324.18</v>
      </c>
      <c r="G18" s="24">
        <f>ROUND(G$9*'B&amp;A kWh'!H16,2)</f>
        <v>2530.7399999999998</v>
      </c>
      <c r="H18" s="24">
        <f>ROUND(H$9*'B&amp;A kWh'!I16,2)</f>
        <v>3246.69</v>
      </c>
      <c r="I18" s="24">
        <f>ROUND(I$9*'B&amp;A kWh'!J16,2)</f>
        <v>453.6</v>
      </c>
      <c r="J18" s="24">
        <f>ROUND(J$9*'B&amp;A kWh'!K16,2)</f>
        <v>-1103.3800000000001</v>
      </c>
      <c r="K18" s="24">
        <f>ROUND(K$9*'B&amp;A kWh'!L16,2)</f>
        <v>1015.37</v>
      </c>
      <c r="L18" s="24">
        <f>ROUND(L$9*'B&amp;A kWh'!M16,2)</f>
        <v>2856.84</v>
      </c>
      <c r="M18" s="24">
        <f>ROUND(M$9*'B&amp;A kWh'!N16,2)</f>
        <v>3494.55</v>
      </c>
      <c r="N18" s="24">
        <f>ROUND(N$9*'B&amp;A kWh'!O16,2)</f>
        <v>-443.04</v>
      </c>
      <c r="O18" s="24">
        <f>ROUND(O$9*'B&amp;A kWh'!P16,2)</f>
        <v>802.84</v>
      </c>
      <c r="P18" s="24">
        <f t="shared" ref="P18:P20" si="2">SUM(D18:O18)</f>
        <v>23561.929999999993</v>
      </c>
    </row>
    <row r="19" spans="1:16" x14ac:dyDescent="0.25">
      <c r="A19" s="57" t="s">
        <v>177</v>
      </c>
      <c r="D19" s="24">
        <f>D20-D18</f>
        <v>2332.77</v>
      </c>
      <c r="E19" s="24">
        <f t="shared" ref="E19:O19" si="3">E20-E18</f>
        <v>2200.4199999999996</v>
      </c>
      <c r="F19" s="24">
        <f t="shared" si="3"/>
        <v>2092.3400000000006</v>
      </c>
      <c r="G19" s="24">
        <f t="shared" si="3"/>
        <v>1560.1000000000004</v>
      </c>
      <c r="H19" s="24">
        <f t="shared" si="3"/>
        <v>2000.7400000000002</v>
      </c>
      <c r="I19" s="24">
        <f t="shared" si="3"/>
        <v>283.72000000000003</v>
      </c>
      <c r="J19" s="24">
        <f t="shared" si="3"/>
        <v>-673.20999999999981</v>
      </c>
      <c r="K19" s="24">
        <f t="shared" si="3"/>
        <v>640.20999999999992</v>
      </c>
      <c r="L19" s="24">
        <f t="shared" si="3"/>
        <v>1731.4300000000003</v>
      </c>
      <c r="M19" s="24">
        <f t="shared" si="3"/>
        <v>2125.29</v>
      </c>
      <c r="N19" s="24">
        <f t="shared" si="3"/>
        <v>-273.46999999999997</v>
      </c>
      <c r="O19" s="24">
        <f t="shared" si="3"/>
        <v>496.63</v>
      </c>
      <c r="P19" s="24">
        <f t="shared" si="2"/>
        <v>14516.970000000001</v>
      </c>
    </row>
    <row r="20" spans="1:16" x14ac:dyDescent="0.25">
      <c r="A20" s="41" t="s">
        <v>18</v>
      </c>
      <c r="B20" s="24">
        <f>ROUND(B$9*'B&amp;A kWh'!C18,2)</f>
        <v>-18412.009999999998</v>
      </c>
      <c r="C20" s="24">
        <f>ROUND(C$9*'B&amp;A kWh'!D18,2)</f>
        <v>4142.3</v>
      </c>
      <c r="D20" s="24">
        <f>ROUND(D$9*'B&amp;A kWh'!E18,2)</f>
        <v>6092.41</v>
      </c>
      <c r="E20" s="24">
        <f>ROUND(E$9*'B&amp;A kWh'!F18,2)</f>
        <v>5824.32</v>
      </c>
      <c r="F20" s="24">
        <f>ROUND(F$9*'B&amp;A kWh'!G18,2)</f>
        <v>5416.52</v>
      </c>
      <c r="G20" s="24">
        <f>ROUND(G$9*'B&amp;A kWh'!H18,2)</f>
        <v>4090.84</v>
      </c>
      <c r="H20" s="24">
        <f>ROUND(H$9*'B&amp;A kWh'!I18,2)</f>
        <v>5247.43</v>
      </c>
      <c r="I20" s="24">
        <f>ROUND(I$9*'B&amp;A kWh'!J18,2)</f>
        <v>737.32</v>
      </c>
      <c r="J20" s="24">
        <f>ROUND(J$9*'B&amp;A kWh'!K18,2)</f>
        <v>-1776.59</v>
      </c>
      <c r="K20" s="24">
        <f>ROUND(K$9*'B&amp;A kWh'!L18,2)</f>
        <v>1655.58</v>
      </c>
      <c r="L20" s="24">
        <f>ROUND(L$9*'B&amp;A kWh'!M18,2)</f>
        <v>4588.2700000000004</v>
      </c>
      <c r="M20" s="24">
        <f>ROUND(M$9*'B&amp;A kWh'!N18,2)</f>
        <v>5619.84</v>
      </c>
      <c r="N20" s="24">
        <f>ROUND(N$9*'B&amp;A kWh'!O18,2)</f>
        <v>-716.51</v>
      </c>
      <c r="O20" s="24">
        <f>ROUND(O$9*'B&amp;A kWh'!P18,2)</f>
        <v>1299.47</v>
      </c>
      <c r="P20" s="24">
        <f t="shared" si="2"/>
        <v>38078.9</v>
      </c>
    </row>
    <row r="21" spans="1:16" x14ac:dyDescent="0.25">
      <c r="A21" s="41"/>
    </row>
    <row r="22" spans="1:16" x14ac:dyDescent="0.25">
      <c r="A22" s="41" t="s">
        <v>17</v>
      </c>
      <c r="B22" s="24">
        <f>ROUND(B$9*'B&amp;A kWh'!C20,2)</f>
        <v>-59261.43</v>
      </c>
      <c r="C22" s="24">
        <f>ROUND(C$9*'B&amp;A kWh'!D20,2)</f>
        <v>19829.38</v>
      </c>
      <c r="D22" s="24">
        <f>ROUND(D$9*'B&amp;A kWh'!E20,2)</f>
        <v>17860.240000000002</v>
      </c>
      <c r="E22" s="24">
        <f>ROUND(E$9*'B&amp;A kWh'!F20,2)</f>
        <v>16974.240000000002</v>
      </c>
      <c r="F22" s="24">
        <f>ROUND(F$9*'B&amp;A kWh'!G20,2)</f>
        <v>16279.6</v>
      </c>
      <c r="G22" s="24">
        <f>ROUND(G$9*'B&amp;A kWh'!H20,2)</f>
        <v>17440.78</v>
      </c>
      <c r="H22" s="24">
        <f>ROUND(H$9*'B&amp;A kWh'!I20,2)</f>
        <v>22508.27</v>
      </c>
      <c r="I22" s="24">
        <f>ROUND(I$9*'B&amp;A kWh'!J20,2)</f>
        <v>2750.04</v>
      </c>
      <c r="J22" s="24">
        <f>ROUND(J$9*'B&amp;A kWh'!K20,2)</f>
        <v>-5787.2</v>
      </c>
      <c r="K22" s="24">
        <f>ROUND(K$9*'B&amp;A kWh'!L20,2)</f>
        <v>3646.72</v>
      </c>
      <c r="L22" s="24">
        <f>ROUND(L$9*'B&amp;A kWh'!M20,2)</f>
        <v>8893.89</v>
      </c>
      <c r="M22" s="24">
        <f>ROUND(M$9*'B&amp;A kWh'!N20,2)</f>
        <v>16875.48</v>
      </c>
      <c r="N22" s="24">
        <f>ROUND(N$9*'B&amp;A kWh'!O20,2)</f>
        <v>-2638.38</v>
      </c>
      <c r="O22" s="24">
        <f>ROUND(O$9*'B&amp;A kWh'!P20,2)</f>
        <v>4149.17</v>
      </c>
      <c r="P22" s="24">
        <f t="shared" ref="P22" si="4">SUM(D22:O22)</f>
        <v>118952.84999999999</v>
      </c>
    </row>
    <row r="23" spans="1:16" x14ac:dyDescent="0.25">
      <c r="A23" s="41"/>
    </row>
    <row r="24" spans="1:16" x14ac:dyDescent="0.25">
      <c r="A24" s="41" t="s">
        <v>16</v>
      </c>
      <c r="B24" s="24">
        <f>ROUND(B$9*'B&amp;A kWh'!C22,2)</f>
        <v>-106.7</v>
      </c>
      <c r="C24" s="24">
        <f>ROUND(C$9*'B&amp;A kWh'!D22,2)</f>
        <v>36.71</v>
      </c>
      <c r="D24" s="24">
        <f>ROUND(D$9*'B&amp;A kWh'!E22,2)</f>
        <v>40.26</v>
      </c>
      <c r="E24" s="24">
        <f>ROUND(E$9*'B&amp;A kWh'!F22,2)</f>
        <v>48.58</v>
      </c>
      <c r="F24" s="24">
        <f>ROUND(F$9*'B&amp;A kWh'!G22,2)</f>
        <v>48.3</v>
      </c>
      <c r="G24" s="24">
        <f>ROUND(G$9*'B&amp;A kWh'!H22,2)</f>
        <v>44.71</v>
      </c>
      <c r="H24" s="24">
        <f>ROUND(H$9*'B&amp;A kWh'!I22,2)</f>
        <v>48.76</v>
      </c>
      <c r="I24" s="24">
        <f>ROUND(I$9*'B&amp;A kWh'!J22,2)</f>
        <v>6.13</v>
      </c>
      <c r="J24" s="24">
        <f>ROUND(J$9*'B&amp;A kWh'!K22,2)</f>
        <v>-13.63</v>
      </c>
      <c r="K24" s="24">
        <f>ROUND(K$9*'B&amp;A kWh'!L22,2)</f>
        <v>8.84</v>
      </c>
      <c r="L24" s="24">
        <f>ROUND(L$9*'B&amp;A kWh'!M22,2)</f>
        <v>24.41</v>
      </c>
      <c r="M24" s="24">
        <f>ROUND(M$9*'B&amp;A kWh'!N22,2)</f>
        <v>35.92</v>
      </c>
      <c r="N24" s="24">
        <f>ROUND(N$9*'B&amp;A kWh'!O22,2)</f>
        <v>-5.08</v>
      </c>
      <c r="O24" s="24">
        <f>ROUND(O$9*'B&amp;A kWh'!P22,2)</f>
        <v>9.19</v>
      </c>
      <c r="P24" s="24">
        <f t="shared" ref="P24" si="5">SUM(D24:O24)</f>
        <v>296.39000000000004</v>
      </c>
    </row>
    <row r="25" spans="1:16" x14ac:dyDescent="0.25">
      <c r="A25" s="41"/>
    </row>
    <row r="26" spans="1:16" x14ac:dyDescent="0.25">
      <c r="A26" s="41" t="s">
        <v>15</v>
      </c>
      <c r="B26" s="24">
        <f>ROUND(B$9*'B&amp;A kWh'!C24,2)</f>
        <v>-211.79</v>
      </c>
      <c r="C26" s="24">
        <f>ROUND(C$9*'B&amp;A kWh'!D24,2)</f>
        <v>51.25</v>
      </c>
      <c r="D26" s="24">
        <f>ROUND(D$9*'B&amp;A kWh'!E24,2)</f>
        <v>72.73</v>
      </c>
      <c r="E26" s="24">
        <f>ROUND(E$9*'B&amp;A kWh'!F24,2)</f>
        <v>94.62</v>
      </c>
      <c r="F26" s="24">
        <f>ROUND(F$9*'B&amp;A kWh'!G24,2)</f>
        <v>94.56</v>
      </c>
      <c r="G26" s="24">
        <f>ROUND(G$9*'B&amp;A kWh'!H24,2)</f>
        <v>115.85</v>
      </c>
      <c r="H26" s="24">
        <f>ROUND(H$9*'B&amp;A kWh'!I24,2)</f>
        <v>120.3</v>
      </c>
      <c r="I26" s="24">
        <f>ROUND(I$9*'B&amp;A kWh'!J24,2)</f>
        <v>13.99</v>
      </c>
      <c r="J26" s="24">
        <f>ROUND(J$9*'B&amp;A kWh'!K24,2)</f>
        <v>-31.85</v>
      </c>
      <c r="K26" s="24">
        <f>ROUND(K$9*'B&amp;A kWh'!L24,2)</f>
        <v>23.71</v>
      </c>
      <c r="L26" s="24">
        <f>ROUND(L$9*'B&amp;A kWh'!M24,2)</f>
        <v>61.73</v>
      </c>
      <c r="M26" s="24">
        <f>ROUND(M$9*'B&amp;A kWh'!N24,2)</f>
        <v>78.260000000000005</v>
      </c>
      <c r="N26" s="24">
        <f>ROUND(N$9*'B&amp;A kWh'!O24,2)</f>
        <v>-10.96</v>
      </c>
      <c r="O26" s="24">
        <f>ROUND(O$9*'B&amp;A kWh'!P24,2)</f>
        <v>20.89</v>
      </c>
      <c r="P26" s="24">
        <f t="shared" ref="P26" si="6">SUM(D26:O26)</f>
        <v>653.82999999999981</v>
      </c>
    </row>
    <row r="27" spans="1:16" x14ac:dyDescent="0.25">
      <c r="A27" s="41"/>
    </row>
    <row r="28" spans="1:16" x14ac:dyDescent="0.25">
      <c r="A28" s="41" t="s">
        <v>14</v>
      </c>
      <c r="B28" s="24">
        <f>ROUND(B$9*'B&amp;A kWh'!C26,2)</f>
        <v>-2192.0500000000002</v>
      </c>
      <c r="C28" s="24">
        <f>ROUND(C$9*'B&amp;A kWh'!D26,2)</f>
        <v>400.79</v>
      </c>
      <c r="D28" s="24">
        <f>ROUND(D$9*'B&amp;A kWh'!E26,2)</f>
        <v>467.97</v>
      </c>
      <c r="E28" s="24">
        <f>ROUND(E$9*'B&amp;A kWh'!F26,2)</f>
        <v>569.38</v>
      </c>
      <c r="F28" s="24">
        <f>ROUND(F$9*'B&amp;A kWh'!G26,2)</f>
        <v>596.5</v>
      </c>
      <c r="G28" s="24">
        <f>ROUND(G$9*'B&amp;A kWh'!H26,2)</f>
        <v>501.85</v>
      </c>
      <c r="H28" s="24">
        <f>ROUND(H$9*'B&amp;A kWh'!I26,2)</f>
        <v>577.34</v>
      </c>
      <c r="I28" s="24">
        <f>ROUND(I$9*'B&amp;A kWh'!J26,2)</f>
        <v>67.52</v>
      </c>
      <c r="J28" s="24">
        <f>ROUND(J$9*'B&amp;A kWh'!K26,2)</f>
        <v>-149.5</v>
      </c>
      <c r="K28" s="24">
        <f>ROUND(K$9*'B&amp;A kWh'!L26,2)</f>
        <v>118.19</v>
      </c>
      <c r="L28" s="24">
        <f>ROUND(L$9*'B&amp;A kWh'!M26,2)</f>
        <v>322.5</v>
      </c>
      <c r="M28" s="24">
        <f>ROUND(M$9*'B&amp;A kWh'!N26,2)</f>
        <v>375.41</v>
      </c>
      <c r="N28" s="24">
        <f>ROUND(N$9*'B&amp;A kWh'!O26,2)</f>
        <v>-128.55000000000001</v>
      </c>
      <c r="O28" s="24">
        <f>ROUND(O$9*'B&amp;A kWh'!P26,2)</f>
        <v>72.42</v>
      </c>
      <c r="P28" s="24">
        <f t="shared" ref="P28" si="7">SUM(D28:O28)</f>
        <v>3391.0299999999997</v>
      </c>
    </row>
    <row r="29" spans="1:16" x14ac:dyDescent="0.25">
      <c r="A29" s="41"/>
    </row>
    <row r="30" spans="1:16" x14ac:dyDescent="0.25">
      <c r="A30" s="41" t="s">
        <v>13</v>
      </c>
      <c r="B30" s="24">
        <f>ROUND(B$9*'B&amp;A kWh'!C28,2)</f>
        <v>-809.94</v>
      </c>
      <c r="C30" s="24">
        <f>ROUND(C$9*'B&amp;A kWh'!D28,2)</f>
        <v>315.35000000000002</v>
      </c>
      <c r="D30" s="24">
        <f>ROUND(D$9*'B&amp;A kWh'!E28,2)</f>
        <v>196.11</v>
      </c>
      <c r="E30" s="24">
        <f>ROUND(E$9*'B&amp;A kWh'!F28,2)</f>
        <v>304.99</v>
      </c>
      <c r="F30" s="24">
        <f>ROUND(F$9*'B&amp;A kWh'!G28,2)</f>
        <v>299.69</v>
      </c>
      <c r="G30" s="24">
        <f>ROUND(G$9*'B&amp;A kWh'!H28,2)</f>
        <v>197.58</v>
      </c>
      <c r="H30" s="24">
        <f>ROUND(H$9*'B&amp;A kWh'!I28,2)</f>
        <v>168.56</v>
      </c>
      <c r="I30" s="24">
        <f>ROUND(I$9*'B&amp;A kWh'!J28,2)</f>
        <v>20.04</v>
      </c>
      <c r="J30" s="24">
        <f>ROUND(J$9*'B&amp;A kWh'!K28,2)</f>
        <v>-71.02</v>
      </c>
      <c r="K30" s="24">
        <f>ROUND(K$9*'B&amp;A kWh'!L28,2)</f>
        <v>56.57</v>
      </c>
      <c r="L30" s="24">
        <f>ROUND(L$9*'B&amp;A kWh'!M28,2)</f>
        <v>124.26</v>
      </c>
      <c r="M30" s="24">
        <f>ROUND(M$9*'B&amp;A kWh'!N28,2)</f>
        <v>164.28</v>
      </c>
      <c r="N30" s="24">
        <f>ROUND(N$9*'B&amp;A kWh'!O28,2)</f>
        <v>-23.33</v>
      </c>
      <c r="O30" s="24">
        <f>ROUND(O$9*'B&amp;A kWh'!P28,2)</f>
        <v>40.700000000000003</v>
      </c>
      <c r="P30" s="24">
        <f t="shared" ref="P30" si="8">SUM(D30:O30)</f>
        <v>1478.43</v>
      </c>
    </row>
    <row r="31" spans="1:16" x14ac:dyDescent="0.25">
      <c r="A31" s="41"/>
    </row>
    <row r="32" spans="1:16" x14ac:dyDescent="0.25">
      <c r="A32" s="41" t="s">
        <v>12</v>
      </c>
      <c r="B32" s="24">
        <f>ROUND(B$9*'B&amp;A kWh'!C30,2)</f>
        <v>-182340.5</v>
      </c>
      <c r="C32" s="24">
        <f>ROUND(C$9*'B&amp;A kWh'!D30,2)</f>
        <v>58080.65</v>
      </c>
      <c r="D32" s="24">
        <f>ROUND(D$9*'B&amp;A kWh'!E30,2)</f>
        <v>58629.36</v>
      </c>
      <c r="E32" s="24">
        <f>ROUND(E$9*'B&amp;A kWh'!F30,2)</f>
        <v>59374.6</v>
      </c>
      <c r="F32" s="24">
        <f>ROUND(F$9*'B&amp;A kWh'!G30,2)</f>
        <v>60211.43</v>
      </c>
      <c r="G32" s="24">
        <f>ROUND(G$9*'B&amp;A kWh'!H30,2)</f>
        <v>65174.78</v>
      </c>
      <c r="H32" s="24">
        <f>ROUND(H$9*'B&amp;A kWh'!I30,2)</f>
        <v>79914.25</v>
      </c>
      <c r="I32" s="24">
        <f>ROUND(I$9*'B&amp;A kWh'!J30,2)</f>
        <v>9783.84</v>
      </c>
      <c r="J32" s="24">
        <f>ROUND(J$9*'B&amp;A kWh'!K30,2)</f>
        <v>-20810.080000000002</v>
      </c>
      <c r="K32" s="24">
        <f>ROUND(K$9*'B&amp;A kWh'!L30,2)</f>
        <v>13604.85</v>
      </c>
      <c r="L32" s="24">
        <f>ROUND(L$9*'B&amp;A kWh'!M30,2)</f>
        <v>31781.21</v>
      </c>
      <c r="M32" s="24">
        <f>ROUND(M$9*'B&amp;A kWh'!N30,2)</f>
        <v>49506.54</v>
      </c>
      <c r="N32" s="24">
        <f>ROUND(N$9*'B&amp;A kWh'!O30,2)</f>
        <v>-7553.59</v>
      </c>
      <c r="O32" s="24">
        <f>ROUND(O$9*'B&amp;A kWh'!P30,2)</f>
        <v>12758.63</v>
      </c>
      <c r="P32" s="24">
        <f t="shared" ref="P32" si="9">SUM(D32:O32)</f>
        <v>412375.81999999995</v>
      </c>
    </row>
    <row r="33" spans="1:16" x14ac:dyDescent="0.25">
      <c r="A33" s="41"/>
    </row>
    <row r="34" spans="1:16" x14ac:dyDescent="0.25">
      <c r="A34" s="41" t="s">
        <v>11</v>
      </c>
      <c r="B34" s="24">
        <f>ROUND(B$9*'B&amp;A kWh'!C32,2)</f>
        <v>-535.79999999999995</v>
      </c>
      <c r="C34" s="24">
        <f>ROUND(C$9*'B&amp;A kWh'!D32,2)</f>
        <v>220.06</v>
      </c>
      <c r="D34" s="24">
        <f>ROUND(D$9*'B&amp;A kWh'!E32,2)</f>
        <v>139.04</v>
      </c>
      <c r="E34" s="24">
        <f>ROUND(E$9*'B&amp;A kWh'!F32,2)</f>
        <v>83.03</v>
      </c>
      <c r="F34" s="24">
        <f>ROUND(F$9*'B&amp;A kWh'!G32,2)</f>
        <v>68.78</v>
      </c>
      <c r="G34" s="24">
        <f>ROUND(G$9*'B&amp;A kWh'!H32,2)</f>
        <v>83.12</v>
      </c>
      <c r="H34" s="24">
        <f>ROUND(H$9*'B&amp;A kWh'!I32,2)</f>
        <v>141.72</v>
      </c>
      <c r="I34" s="24">
        <f>ROUND(I$9*'B&amp;A kWh'!J32,2)</f>
        <v>17.850000000000001</v>
      </c>
      <c r="J34" s="24">
        <f>ROUND(J$9*'B&amp;A kWh'!K32,2)</f>
        <v>-23.53</v>
      </c>
      <c r="K34" s="24">
        <f>ROUND(K$9*'B&amp;A kWh'!L32,2)</f>
        <v>15.78</v>
      </c>
      <c r="L34" s="24">
        <f>ROUND(L$9*'B&amp;A kWh'!M32,2)</f>
        <v>42.5</v>
      </c>
      <c r="M34" s="24">
        <f>ROUND(M$9*'B&amp;A kWh'!N32,2)</f>
        <v>156.63</v>
      </c>
      <c r="N34" s="24">
        <f>ROUND(N$9*'B&amp;A kWh'!O32,2)</f>
        <v>-23.15</v>
      </c>
      <c r="O34" s="24">
        <f>ROUND(O$9*'B&amp;A kWh'!P32,2)</f>
        <v>29.39</v>
      </c>
      <c r="P34" s="24">
        <f t="shared" ref="P34" si="10">SUM(D34:O34)</f>
        <v>731.16000000000008</v>
      </c>
    </row>
    <row r="35" spans="1:16" x14ac:dyDescent="0.25">
      <c r="A35" s="41"/>
    </row>
    <row r="36" spans="1:16" x14ac:dyDescent="0.25">
      <c r="A36" s="41" t="s">
        <v>10</v>
      </c>
      <c r="B36" s="24">
        <f>ROUND(B$9*'B&amp;A kWh'!C34,2)</f>
        <v>-1534.87</v>
      </c>
      <c r="C36" s="24">
        <f>ROUND(C$9*'B&amp;A kWh'!D34,2)</f>
        <v>469.98</v>
      </c>
      <c r="D36" s="24">
        <f>ROUND(D$9*'B&amp;A kWh'!E34,2)</f>
        <v>412.89</v>
      </c>
      <c r="E36" s="24">
        <f>ROUND(E$9*'B&amp;A kWh'!F34,2)</f>
        <v>472.24</v>
      </c>
      <c r="F36" s="24">
        <f>ROUND(F$9*'B&amp;A kWh'!G34,2)</f>
        <v>460.51</v>
      </c>
      <c r="G36" s="24">
        <f>ROUND(G$9*'B&amp;A kWh'!H34,2)</f>
        <v>491.18</v>
      </c>
      <c r="H36" s="24">
        <f>ROUND(H$9*'B&amp;A kWh'!I34,2)</f>
        <v>616.86</v>
      </c>
      <c r="I36" s="24">
        <f>ROUND(I$9*'B&amp;A kWh'!J34,2)</f>
        <v>75.09</v>
      </c>
      <c r="J36" s="24">
        <f>ROUND(J$9*'B&amp;A kWh'!K34,2)</f>
        <v>-157.53</v>
      </c>
      <c r="K36" s="24">
        <f>ROUND(K$9*'B&amp;A kWh'!L34,2)</f>
        <v>112.83</v>
      </c>
      <c r="L36" s="24">
        <f>ROUND(L$9*'B&amp;A kWh'!M34,2)</f>
        <v>287.68</v>
      </c>
      <c r="M36" s="24">
        <f>ROUND(M$9*'B&amp;A kWh'!N34,2)</f>
        <v>383.27</v>
      </c>
      <c r="N36" s="24">
        <f>ROUND(N$9*'B&amp;A kWh'!O34,2)</f>
        <v>-62.87</v>
      </c>
      <c r="O36" s="24">
        <f>ROUND(O$9*'B&amp;A kWh'!P34,2)</f>
        <v>101.86</v>
      </c>
      <c r="P36" s="24">
        <f t="shared" ref="P36" si="11">SUM(D36:O36)</f>
        <v>3194.0099999999998</v>
      </c>
    </row>
    <row r="37" spans="1:16" x14ac:dyDescent="0.25">
      <c r="A37" s="41"/>
    </row>
    <row r="38" spans="1:16" x14ac:dyDescent="0.25">
      <c r="A38" s="41" t="s">
        <v>9</v>
      </c>
      <c r="B38" s="24">
        <f>ROUND(B$9*'B&amp;A kWh'!C36,2)</f>
        <v>-3695.45</v>
      </c>
      <c r="C38" s="24">
        <f>ROUND(C$9*'B&amp;A kWh'!D36,2)</f>
        <v>1430.32</v>
      </c>
      <c r="D38" s="24">
        <f>ROUND(D$9*'B&amp;A kWh'!E36,2)</f>
        <v>1307.82</v>
      </c>
      <c r="E38" s="24">
        <f>ROUND(E$9*'B&amp;A kWh'!F36,2)</f>
        <v>3161.74</v>
      </c>
      <c r="F38" s="24">
        <f>ROUND(F$9*'B&amp;A kWh'!G36,2)</f>
        <v>2287.0500000000002</v>
      </c>
      <c r="G38" s="24">
        <f>ROUND(G$9*'B&amp;A kWh'!H36,2)</f>
        <v>1168.8599999999999</v>
      </c>
      <c r="H38" s="24">
        <f>ROUND(H$9*'B&amp;A kWh'!I36,2)</f>
        <v>2828.34</v>
      </c>
      <c r="I38" s="24">
        <f>ROUND(I$9*'B&amp;A kWh'!J36,2)</f>
        <v>286.83999999999997</v>
      </c>
      <c r="J38" s="24">
        <f>ROUND(J$9*'B&amp;A kWh'!K36,2)</f>
        <v>-346.38</v>
      </c>
      <c r="K38" s="24">
        <f>ROUND(K$9*'B&amp;A kWh'!L36,2)</f>
        <v>263.64999999999998</v>
      </c>
      <c r="L38" s="24">
        <f>ROUND(L$9*'B&amp;A kWh'!M36,2)</f>
        <v>657.76</v>
      </c>
      <c r="M38" s="24">
        <f>ROUND(M$9*'B&amp;A kWh'!N36,2)</f>
        <v>1071.3699999999999</v>
      </c>
      <c r="N38" s="24">
        <f>ROUND(N$9*'B&amp;A kWh'!O36,2)</f>
        <v>-179.8</v>
      </c>
      <c r="O38" s="24">
        <f>ROUND(O$9*'B&amp;A kWh'!P36,2)</f>
        <v>258.12</v>
      </c>
      <c r="P38" s="24">
        <f t="shared" ref="P38" si="12">SUM(D38:O38)</f>
        <v>12765.37</v>
      </c>
    </row>
    <row r="39" spans="1:16" x14ac:dyDescent="0.25">
      <c r="A39" s="41"/>
    </row>
    <row r="40" spans="1:16" x14ac:dyDescent="0.25">
      <c r="A40" s="41" t="s">
        <v>8</v>
      </c>
      <c r="B40" s="24">
        <f>ROUND(B$9*'B&amp;A kWh'!C38,2)</f>
        <v>-396.6</v>
      </c>
      <c r="C40" s="24">
        <f>ROUND(C$9*'B&amp;A kWh'!D38,2)</f>
        <v>80.64</v>
      </c>
      <c r="D40" s="24">
        <f>ROUND(D$9*'B&amp;A kWh'!E38,2)</f>
        <v>84.2</v>
      </c>
      <c r="E40" s="24">
        <f>ROUND(E$9*'B&amp;A kWh'!F38,2)</f>
        <v>360.41</v>
      </c>
      <c r="F40" s="24">
        <f>ROUND(F$9*'B&amp;A kWh'!G38,2)</f>
        <v>120.64</v>
      </c>
      <c r="G40" s="24">
        <f>ROUND(G$9*'B&amp;A kWh'!H38,2)</f>
        <v>157.46</v>
      </c>
      <c r="H40" s="24">
        <f>ROUND(H$9*'B&amp;A kWh'!I38,2)</f>
        <v>112.35</v>
      </c>
      <c r="I40" s="24">
        <f>ROUND(I$9*'B&amp;A kWh'!J38,2)</f>
        <v>13.09</v>
      </c>
      <c r="J40" s="24">
        <f>ROUND(J$9*'B&amp;A kWh'!K38,2)</f>
        <v>-44.85</v>
      </c>
      <c r="K40" s="24">
        <f>ROUND(K$9*'B&amp;A kWh'!L38,2)</f>
        <v>23.07</v>
      </c>
      <c r="L40" s="24">
        <f>ROUND(L$9*'B&amp;A kWh'!M38,2)</f>
        <v>129.47999999999999</v>
      </c>
      <c r="M40" s="24">
        <f>ROUND(M$9*'B&amp;A kWh'!N38,2)</f>
        <v>202.87</v>
      </c>
      <c r="N40" s="24">
        <f>ROUND(N$9*'B&amp;A kWh'!O38,2)</f>
        <v>-41.34</v>
      </c>
      <c r="O40" s="24">
        <f>ROUND(O$9*'B&amp;A kWh'!P38,2)</f>
        <v>72.150000000000006</v>
      </c>
      <c r="P40" s="24">
        <f t="shared" ref="P40" si="13">SUM(D40:O40)</f>
        <v>1189.5300000000004</v>
      </c>
    </row>
    <row r="41" spans="1:16" x14ac:dyDescent="0.25">
      <c r="A41" s="41"/>
    </row>
    <row r="42" spans="1:16" x14ac:dyDescent="0.25">
      <c r="A42" s="41" t="s">
        <v>7</v>
      </c>
      <c r="B42" s="24">
        <f>ROUND(B$9*'B&amp;A kWh'!C40,2)</f>
        <v>-160124.73000000001</v>
      </c>
      <c r="C42" s="24">
        <f>ROUND(C$9*'B&amp;A kWh'!D40,2)</f>
        <v>44912.63</v>
      </c>
      <c r="D42" s="24">
        <f>ROUND(D$9*'B&amp;A kWh'!E40,2)</f>
        <v>52290.09</v>
      </c>
      <c r="E42" s="24">
        <f>ROUND(E$9*'B&amp;A kWh'!F40,2)</f>
        <v>60752.78</v>
      </c>
      <c r="F42" s="24">
        <f>ROUND(F$9*'B&amp;A kWh'!G40,2)</f>
        <v>62180.55</v>
      </c>
      <c r="G42" s="24">
        <f>ROUND(G$9*'B&amp;A kWh'!H40,2)</f>
        <v>61485.2</v>
      </c>
      <c r="H42" s="24">
        <f>ROUND(H$9*'B&amp;A kWh'!I40,2)</f>
        <v>69853.45</v>
      </c>
      <c r="I42" s="24">
        <f>ROUND(I$9*'B&amp;A kWh'!J40,2)</f>
        <v>8723.2800000000007</v>
      </c>
      <c r="J42" s="24">
        <f>ROUND(J$9*'B&amp;A kWh'!K40,2)</f>
        <v>-17969.79</v>
      </c>
      <c r="K42" s="24">
        <f>ROUND(K$9*'B&amp;A kWh'!L40,2)</f>
        <v>13061.45</v>
      </c>
      <c r="L42" s="24">
        <f>ROUND(L$9*'B&amp;A kWh'!M40,2)</f>
        <v>32162.58</v>
      </c>
      <c r="M42" s="24">
        <f>ROUND(M$9*'B&amp;A kWh'!N40,2)</f>
        <v>43502.2</v>
      </c>
      <c r="N42" s="24">
        <f>ROUND(N$9*'B&amp;A kWh'!O40,2)</f>
        <v>-6206.15</v>
      </c>
      <c r="O42" s="24">
        <f>ROUND(O$9*'B&amp;A kWh'!P40,2)</f>
        <v>10894.42</v>
      </c>
      <c r="P42" s="24">
        <f t="shared" ref="P42" si="14">SUM(D42:O42)</f>
        <v>390730.06000000006</v>
      </c>
    </row>
    <row r="43" spans="1:16" x14ac:dyDescent="0.25">
      <c r="A43" s="41"/>
    </row>
    <row r="44" spans="1:16" x14ac:dyDescent="0.25">
      <c r="A44" s="41" t="s">
        <v>6</v>
      </c>
      <c r="B44" s="24">
        <f>ROUND(B$9*'B&amp;A kWh'!C42,2)</f>
        <v>-950.48</v>
      </c>
      <c r="C44" s="24">
        <f>ROUND(C$9*'B&amp;A kWh'!D42,2)</f>
        <v>143.87</v>
      </c>
      <c r="D44" s="24">
        <f>ROUND(D$9*'B&amp;A kWh'!E42,2)</f>
        <v>130</v>
      </c>
      <c r="E44" s="24">
        <f>ROUND(E$9*'B&amp;A kWh'!F42,2)</f>
        <v>177.81</v>
      </c>
      <c r="F44" s="24">
        <f>ROUND(F$9*'B&amp;A kWh'!G42,2)</f>
        <v>334.54</v>
      </c>
      <c r="G44" s="24">
        <f>ROUND(G$9*'B&amp;A kWh'!H42,2)</f>
        <v>114.98</v>
      </c>
      <c r="H44" s="24">
        <f>ROUND(H$9*'B&amp;A kWh'!I42,2)</f>
        <v>308.17</v>
      </c>
      <c r="I44" s="24">
        <f>ROUND(I$9*'B&amp;A kWh'!J42,2)</f>
        <v>41.44</v>
      </c>
      <c r="J44" s="24">
        <f>ROUND(J$9*'B&amp;A kWh'!K42,2)</f>
        <v>-111.23</v>
      </c>
      <c r="K44" s="24">
        <f>ROUND(K$9*'B&amp;A kWh'!L42,2)</f>
        <v>79.08</v>
      </c>
      <c r="L44" s="24">
        <f>ROUND(L$9*'B&amp;A kWh'!M42,2)</f>
        <v>193.7</v>
      </c>
      <c r="M44" s="24">
        <f>ROUND(M$9*'B&amp;A kWh'!N42,2)</f>
        <v>272.70999999999998</v>
      </c>
      <c r="N44" s="24">
        <f>ROUND(N$9*'B&amp;A kWh'!O42,2)</f>
        <v>-59.73</v>
      </c>
      <c r="O44" s="24">
        <f>ROUND(O$9*'B&amp;A kWh'!P42,2)</f>
        <v>16.760000000000002</v>
      </c>
      <c r="P44" s="24">
        <f t="shared" ref="P44" si="15">SUM(D44:O44)</f>
        <v>1498.23</v>
      </c>
    </row>
    <row r="45" spans="1:16" x14ac:dyDescent="0.25">
      <c r="A45" s="41"/>
    </row>
    <row r="46" spans="1:16" x14ac:dyDescent="0.25">
      <c r="A46" s="41" t="s">
        <v>118</v>
      </c>
      <c r="B46" s="24">
        <f>ROUND(B$9*'B&amp;A kWh'!C44,2)</f>
        <v>0</v>
      </c>
      <c r="C46" s="24">
        <f>ROUND(C$9*'B&amp;A kWh'!D44,2)</f>
        <v>0</v>
      </c>
      <c r="D46" s="24">
        <f>ROUND(D$9*'B&amp;A kWh'!E44,2)</f>
        <v>0</v>
      </c>
      <c r="E46" s="24">
        <f>ROUND(E$9*'B&amp;A kWh'!F44,2)</f>
        <v>0</v>
      </c>
      <c r="F46" s="24">
        <f>ROUND(F$9*'B&amp;A kWh'!G44,2)</f>
        <v>0</v>
      </c>
      <c r="G46" s="24">
        <f>ROUND(G$9*'B&amp;A kWh'!H44,2)</f>
        <v>0</v>
      </c>
      <c r="H46" s="24">
        <f>ROUND(H$9*'B&amp;A kWh'!I44,2)</f>
        <v>0</v>
      </c>
      <c r="I46" s="24">
        <f>ROUND(I$9*'B&amp;A kWh'!J44,2)</f>
        <v>59.53</v>
      </c>
      <c r="J46" s="24">
        <f>ROUND(J$9*'B&amp;A kWh'!K44,2)</f>
        <v>-95.37</v>
      </c>
      <c r="K46" s="24">
        <f>ROUND(K$9*'B&amp;A kWh'!L44,2)</f>
        <v>94.62</v>
      </c>
      <c r="L46" s="24">
        <f>ROUND(L$9*'B&amp;A kWh'!M44,2)</f>
        <v>214.89</v>
      </c>
      <c r="M46" s="24">
        <f>ROUND(M$9*'B&amp;A kWh'!N44,2)</f>
        <v>225.73</v>
      </c>
      <c r="N46" s="24">
        <f>ROUND(N$9*'B&amp;A kWh'!O44,2)</f>
        <v>-35.28</v>
      </c>
      <c r="O46" s="24">
        <f>ROUND(O$9*'B&amp;A kWh'!P44,2)</f>
        <v>68.69</v>
      </c>
      <c r="P46" s="24">
        <f t="shared" ref="P46" si="16">SUM(D46:O46)</f>
        <v>532.80999999999995</v>
      </c>
    </row>
    <row r="47" spans="1:16" x14ac:dyDescent="0.25">
      <c r="A47" s="41"/>
    </row>
    <row r="48" spans="1:16" x14ac:dyDescent="0.25">
      <c r="A48" s="41" t="s">
        <v>5</v>
      </c>
      <c r="B48" s="24">
        <f>ROUND(B$9*'B&amp;A kWh'!C46,2)</f>
        <v>-29422.02</v>
      </c>
      <c r="C48" s="24">
        <f>ROUND(C$9*'B&amp;A kWh'!D46,2)</f>
        <v>8712.98</v>
      </c>
      <c r="D48" s="24">
        <f>ROUND(D$9*'B&amp;A kWh'!E46,2)</f>
        <v>8642.6299999999992</v>
      </c>
      <c r="E48" s="24">
        <f>ROUND(E$9*'B&amp;A kWh'!F46,2)</f>
        <v>10622.17</v>
      </c>
      <c r="F48" s="24">
        <f>ROUND(F$9*'B&amp;A kWh'!G46,2)</f>
        <v>10607.73</v>
      </c>
      <c r="G48" s="24">
        <f>ROUND(G$9*'B&amp;A kWh'!H46,2)</f>
        <v>9844.7000000000007</v>
      </c>
      <c r="H48" s="24">
        <f>ROUND(H$9*'B&amp;A kWh'!I46,2)</f>
        <v>11707.86</v>
      </c>
      <c r="I48" s="24">
        <f>ROUND(I$9*'B&amp;A kWh'!J46,2)</f>
        <v>1290.1199999999999</v>
      </c>
      <c r="J48" s="24">
        <f>ROUND(J$9*'B&amp;A kWh'!K46,2)</f>
        <v>-2971.13</v>
      </c>
      <c r="K48" s="24">
        <f>ROUND(K$9*'B&amp;A kWh'!L46,2)</f>
        <v>2310.7399999999998</v>
      </c>
      <c r="L48" s="24">
        <f>ROUND(L$9*'B&amp;A kWh'!M46,2)</f>
        <v>6103.03</v>
      </c>
      <c r="M48" s="24">
        <f>ROUND(M$9*'B&amp;A kWh'!N46,2)</f>
        <v>9355.9699999999993</v>
      </c>
      <c r="N48" s="24">
        <f>ROUND(N$9*'B&amp;A kWh'!O46,2)</f>
        <v>-1386.61</v>
      </c>
      <c r="O48" s="24">
        <f>ROUND(O$9*'B&amp;A kWh'!P46,2)</f>
        <v>2563.4699999999998</v>
      </c>
      <c r="P48" s="24">
        <f t="shared" ref="P48" si="17">SUM(D48:O48)</f>
        <v>68690.679999999993</v>
      </c>
    </row>
    <row r="49" spans="1:16" x14ac:dyDescent="0.25">
      <c r="A49" s="41"/>
    </row>
    <row r="50" spans="1:16" x14ac:dyDescent="0.25">
      <c r="A50" s="41" t="s">
        <v>4</v>
      </c>
      <c r="B50" s="24">
        <f>ROUND(B$9*'B&amp;A kWh'!C48,2)</f>
        <v>-9537.31</v>
      </c>
      <c r="C50" s="24">
        <f>ROUND(C$9*'B&amp;A kWh'!D48,2)</f>
        <v>2772.81</v>
      </c>
      <c r="D50" s="24">
        <f>ROUND(D$9*'B&amp;A kWh'!E48,2)</f>
        <v>5228.7299999999996</v>
      </c>
      <c r="E50" s="24">
        <f>ROUND(E$9*'B&amp;A kWh'!F48,2)</f>
        <v>5638.11</v>
      </c>
      <c r="F50" s="24">
        <f>ROUND(F$9*'B&amp;A kWh'!G48,2)</f>
        <v>4538.17</v>
      </c>
      <c r="G50" s="24">
        <f>ROUND(G$9*'B&amp;A kWh'!H48,2)</f>
        <v>4152.57</v>
      </c>
      <c r="H50" s="24">
        <f>ROUND(H$9*'B&amp;A kWh'!I48,2)</f>
        <v>4741.51</v>
      </c>
      <c r="I50" s="24">
        <f>ROUND(I$9*'B&amp;A kWh'!J48,2)</f>
        <v>567.98</v>
      </c>
      <c r="J50" s="24">
        <f>ROUND(J$9*'B&amp;A kWh'!K48,2)</f>
        <v>-1586.55</v>
      </c>
      <c r="K50" s="24">
        <f>ROUND(K$9*'B&amp;A kWh'!L48,2)</f>
        <v>1104.6300000000001</v>
      </c>
      <c r="L50" s="24">
        <f>ROUND(L$9*'B&amp;A kWh'!M48,2)</f>
        <v>4503.3900000000003</v>
      </c>
      <c r="M50" s="24">
        <f>ROUND(M$9*'B&amp;A kWh'!N48,2)</f>
        <v>2979.02</v>
      </c>
      <c r="N50" s="24">
        <f>ROUND(N$9*'B&amp;A kWh'!O48,2)</f>
        <v>-479.27</v>
      </c>
      <c r="O50" s="24">
        <f>ROUND(O$9*'B&amp;A kWh'!P48,2)</f>
        <v>932.2</v>
      </c>
      <c r="P50" s="24">
        <f t="shared" ref="P50" si="18">SUM(D50:O50)</f>
        <v>32320.490000000005</v>
      </c>
    </row>
    <row r="51" spans="1:16" x14ac:dyDescent="0.25">
      <c r="A51" s="41"/>
    </row>
    <row r="52" spans="1:16" x14ac:dyDescent="0.25">
      <c r="A52" s="41" t="s">
        <v>3</v>
      </c>
      <c r="B52" s="24">
        <f>ROUND(B$9*'B&amp;A kWh'!C50,2)</f>
        <v>-218.5</v>
      </c>
      <c r="C52" s="24">
        <f>ROUND(C$9*'B&amp;A kWh'!D50,2)</f>
        <v>64.42</v>
      </c>
      <c r="D52" s="24">
        <f>ROUND(D$9*'B&amp;A kWh'!E50,2)</f>
        <v>107.81</v>
      </c>
      <c r="E52" s="24">
        <f>ROUND(E$9*'B&amp;A kWh'!F50,2)</f>
        <v>89.44</v>
      </c>
      <c r="F52" s="24">
        <f>ROUND(F$9*'B&amp;A kWh'!G50,2)</f>
        <v>97.1</v>
      </c>
      <c r="G52" s="24">
        <f>ROUND(G$9*'B&amp;A kWh'!H50,2)</f>
        <v>147.04</v>
      </c>
      <c r="H52" s="24">
        <f>ROUND(H$9*'B&amp;A kWh'!I50,2)</f>
        <v>44.59</v>
      </c>
      <c r="I52" s="24">
        <f>ROUND(I$9*'B&amp;A kWh'!J50,2)</f>
        <v>9.94</v>
      </c>
      <c r="J52" s="24">
        <f>ROUND(J$9*'B&amp;A kWh'!K50,2)</f>
        <v>-15.65</v>
      </c>
      <c r="K52" s="24">
        <f>ROUND(K$9*'B&amp;A kWh'!L50,2)</f>
        <v>11.06</v>
      </c>
      <c r="L52" s="24">
        <f>ROUND(L$9*'B&amp;A kWh'!M50,2)</f>
        <v>29.9</v>
      </c>
      <c r="M52" s="24">
        <f>ROUND(M$9*'B&amp;A kWh'!N50,2)</f>
        <v>61.06</v>
      </c>
      <c r="N52" s="24">
        <f>ROUND(N$9*'B&amp;A kWh'!O50,2)</f>
        <v>-13.73</v>
      </c>
      <c r="O52" s="24">
        <f>ROUND(O$9*'B&amp;A kWh'!P50,2)</f>
        <v>19.72</v>
      </c>
      <c r="P52" s="24">
        <f t="shared" ref="P52" si="19">SUM(D52:O52)</f>
        <v>588.28</v>
      </c>
    </row>
    <row r="53" spans="1:16" x14ac:dyDescent="0.25">
      <c r="A53" s="41"/>
    </row>
    <row r="54" spans="1:16" x14ac:dyDescent="0.25">
      <c r="A54" s="41" t="s">
        <v>119</v>
      </c>
      <c r="B54" s="24">
        <f>ROUND(B$9*'B&amp;A kWh'!C52,2)</f>
        <v>-43808.38</v>
      </c>
      <c r="C54" s="24">
        <f>ROUND(C$9*'B&amp;A kWh'!D52,2)</f>
        <v>13438.39</v>
      </c>
      <c r="D54" s="24">
        <f>ROUND(D$9*'B&amp;A kWh'!E52,2)</f>
        <v>14726.87</v>
      </c>
      <c r="E54" s="24">
        <f>ROUND(E$9*'B&amp;A kWh'!F52,2)</f>
        <v>15857.21</v>
      </c>
      <c r="F54" s="24">
        <f>ROUND(F$9*'B&amp;A kWh'!G52,2)</f>
        <v>16254.62</v>
      </c>
      <c r="G54" s="24">
        <f>ROUND(G$9*'B&amp;A kWh'!H52,2)</f>
        <v>14062.26</v>
      </c>
      <c r="H54" s="24">
        <f>ROUND(H$9*'B&amp;A kWh'!I52,2)</f>
        <v>13875.3</v>
      </c>
      <c r="I54" s="24">
        <f>ROUND(I$9*'B&amp;A kWh'!J52,2)</f>
        <v>2223.0500000000002</v>
      </c>
      <c r="J54" s="24">
        <f>ROUND(J$9*'B&amp;A kWh'!K52,2)</f>
        <v>-7147.53</v>
      </c>
      <c r="K54" s="24">
        <f>ROUND(K$9*'B&amp;A kWh'!L52,2)</f>
        <v>3554.55</v>
      </c>
      <c r="L54" s="24">
        <f>ROUND(L$9*'B&amp;A kWh'!M52,2)</f>
        <v>8631.84</v>
      </c>
      <c r="M54" s="24">
        <f>ROUND(M$9*'B&amp;A kWh'!N52,2)</f>
        <v>12234.18</v>
      </c>
      <c r="N54" s="24">
        <f>ROUND(N$9*'B&amp;A kWh'!O52,2)</f>
        <v>-1743.8</v>
      </c>
      <c r="O54" s="24">
        <f>ROUND(O$9*'B&amp;A kWh'!P52,2)</f>
        <v>3758.61</v>
      </c>
      <c r="P54" s="24">
        <f t="shared" ref="P54" si="20">SUM(D54:O54)</f>
        <v>96287.16</v>
      </c>
    </row>
    <row r="55" spans="1:16" x14ac:dyDescent="0.25">
      <c r="A55" s="41"/>
    </row>
    <row r="56" spans="1:16" x14ac:dyDescent="0.25">
      <c r="A56" s="41" t="s">
        <v>120</v>
      </c>
      <c r="B56" s="24">
        <f>ROUND(B$9*'B&amp;A kWh'!C54,2)</f>
        <v>-801.88</v>
      </c>
      <c r="C56" s="24">
        <f>ROUND(C$9*'B&amp;A kWh'!D54,2)</f>
        <v>303.83999999999997</v>
      </c>
      <c r="D56" s="24">
        <f>ROUND(D$9*'B&amp;A kWh'!E54,2)</f>
        <v>287.79000000000002</v>
      </c>
      <c r="E56" s="24">
        <f>ROUND(E$9*'B&amp;A kWh'!F54,2)</f>
        <v>200.87</v>
      </c>
      <c r="F56" s="24">
        <f>ROUND(F$9*'B&amp;A kWh'!G54,2)</f>
        <v>265.44</v>
      </c>
      <c r="G56" s="24">
        <f>ROUND(G$9*'B&amp;A kWh'!H54,2)</f>
        <v>246.07</v>
      </c>
      <c r="H56" s="24">
        <f>ROUND(H$9*'B&amp;A kWh'!I54,2)</f>
        <v>201.6</v>
      </c>
      <c r="I56" s="24">
        <f>ROUND(I$9*'B&amp;A kWh'!J54,2)</f>
        <v>34.75</v>
      </c>
      <c r="J56" s="24">
        <f>ROUND(J$9*'B&amp;A kWh'!K54,2)</f>
        <v>-116.07</v>
      </c>
      <c r="K56" s="24">
        <f>ROUND(K$9*'B&amp;A kWh'!L54,2)</f>
        <v>65.61</v>
      </c>
      <c r="L56" s="24">
        <f>ROUND(L$9*'B&amp;A kWh'!M54,2)</f>
        <v>129.79</v>
      </c>
      <c r="M56" s="24">
        <f>ROUND(M$9*'B&amp;A kWh'!N54,2)</f>
        <v>214.54</v>
      </c>
      <c r="N56" s="24">
        <f>ROUND(N$9*'B&amp;A kWh'!O54,2)</f>
        <v>-45.63</v>
      </c>
      <c r="O56" s="24">
        <f>ROUND(O$9*'B&amp;A kWh'!P54,2)</f>
        <v>53.23</v>
      </c>
      <c r="P56" s="24">
        <f t="shared" ref="P56" si="21">SUM(D56:O56)</f>
        <v>1537.9899999999998</v>
      </c>
    </row>
    <row r="57" spans="1:16" x14ac:dyDescent="0.25">
      <c r="A57" s="41"/>
    </row>
    <row r="58" spans="1:16" x14ac:dyDescent="0.25">
      <c r="A58" s="41" t="s">
        <v>121</v>
      </c>
      <c r="B58" s="24">
        <f>ROUND(B$9*'B&amp;A kWh'!C56,2)</f>
        <v>0</v>
      </c>
      <c r="C58" s="24">
        <f>ROUND(C$9*'B&amp;A kWh'!D56,2)</f>
        <v>0</v>
      </c>
      <c r="D58" s="24">
        <f>ROUND(D$9*'B&amp;A kWh'!E56,2)</f>
        <v>0</v>
      </c>
      <c r="E58" s="24">
        <f>ROUND(E$9*'B&amp;A kWh'!F56,2)</f>
        <v>0</v>
      </c>
      <c r="F58" s="24">
        <f>ROUND(F$9*'B&amp;A kWh'!G56,2)</f>
        <v>0</v>
      </c>
      <c r="G58" s="24">
        <f>ROUND(G$9*'B&amp;A kWh'!H56,2)</f>
        <v>0</v>
      </c>
      <c r="H58" s="24">
        <f>ROUND(H$9*'B&amp;A kWh'!I56,2)</f>
        <v>0</v>
      </c>
      <c r="I58" s="24">
        <f>ROUND(I$9*'B&amp;A kWh'!J56,2)</f>
        <v>341.46</v>
      </c>
      <c r="J58" s="24">
        <f>ROUND(J$9*'B&amp;A kWh'!K56,2)</f>
        <v>-799.81</v>
      </c>
      <c r="K58" s="24">
        <f>ROUND(K$9*'B&amp;A kWh'!L56,2)</f>
        <v>515.59</v>
      </c>
      <c r="L58" s="24">
        <f>ROUND(L$9*'B&amp;A kWh'!M56,2)</f>
        <v>1591.12</v>
      </c>
      <c r="M58" s="24">
        <f>ROUND(M$9*'B&amp;A kWh'!N56,2)</f>
        <v>1290.44</v>
      </c>
      <c r="N58" s="24">
        <f>ROUND(N$9*'B&amp;A kWh'!O56,2)</f>
        <v>-421.01</v>
      </c>
      <c r="O58" s="24">
        <f>ROUND(O$9*'B&amp;A kWh'!P56,2)</f>
        <v>752.9</v>
      </c>
      <c r="P58" s="24">
        <f t="shared" ref="P58" si="22">SUM(D58:O58)</f>
        <v>3270.69</v>
      </c>
    </row>
    <row r="59" spans="1:16" x14ac:dyDescent="0.25">
      <c r="A59" s="41"/>
    </row>
    <row r="60" spans="1:16" x14ac:dyDescent="0.25">
      <c r="A60" s="41" t="s">
        <v>122</v>
      </c>
      <c r="B60" s="24">
        <f>ROUND(B$9*'B&amp;A kWh'!C58,2)</f>
        <v>0</v>
      </c>
      <c r="C60" s="24">
        <f>ROUND(C$9*'B&amp;A kWh'!D58,2)</f>
        <v>0</v>
      </c>
      <c r="D60" s="24">
        <f>ROUND(D$9*'B&amp;A kWh'!E58,2)</f>
        <v>0</v>
      </c>
      <c r="E60" s="24">
        <f>ROUND(E$9*'B&amp;A kWh'!F58,2)</f>
        <v>0</v>
      </c>
      <c r="F60" s="24">
        <f>ROUND(F$9*'B&amp;A kWh'!G58,2)</f>
        <v>0</v>
      </c>
      <c r="G60" s="24">
        <f>ROUND(G$9*'B&amp;A kWh'!H58,2)</f>
        <v>0</v>
      </c>
      <c r="H60" s="24">
        <f>ROUND(H$9*'B&amp;A kWh'!I58,2)</f>
        <v>0</v>
      </c>
      <c r="I60" s="24">
        <f>ROUND(I$9*'B&amp;A kWh'!J58,2)</f>
        <v>0</v>
      </c>
      <c r="J60" s="24">
        <f>ROUND(J$9*'B&amp;A kWh'!K58,2)</f>
        <v>-16371.73</v>
      </c>
      <c r="K60" s="24">
        <f>ROUND(K$9*'B&amp;A kWh'!L58,2)</f>
        <v>4970.42</v>
      </c>
      <c r="L60" s="24">
        <f>ROUND(L$9*'B&amp;A kWh'!M58,2)</f>
        <v>9452.1200000000008</v>
      </c>
      <c r="M60" s="24">
        <f>ROUND(M$9*'B&amp;A kWh'!N58,2)</f>
        <v>16732.900000000001</v>
      </c>
      <c r="N60" s="24">
        <f>ROUND(N$9*'B&amp;A kWh'!O58,2)</f>
        <v>-2468.58</v>
      </c>
      <c r="O60" s="24">
        <f>ROUND(O$9*'B&amp;A kWh'!P58,2)</f>
        <v>4556.21</v>
      </c>
      <c r="P60" s="24">
        <f t="shared" ref="P60" si="23">SUM(D60:O60)</f>
        <v>16871.340000000004</v>
      </c>
    </row>
    <row r="61" spans="1:16" x14ac:dyDescent="0.25">
      <c r="A61" s="41"/>
    </row>
    <row r="62" spans="1:16" x14ac:dyDescent="0.25">
      <c r="A62" s="41" t="s">
        <v>123</v>
      </c>
      <c r="B62" s="24">
        <f>ROUND(B$9*'B&amp;A kWh'!C60,2)</f>
        <v>-6197.35</v>
      </c>
      <c r="C62" s="24">
        <f>ROUND(C$9*'B&amp;A kWh'!D60,2)</f>
        <v>1958.76</v>
      </c>
      <c r="D62" s="24">
        <f>ROUND(D$9*'B&amp;A kWh'!E60,2)</f>
        <v>2302.3200000000002</v>
      </c>
      <c r="E62" s="24">
        <f>ROUND(E$9*'B&amp;A kWh'!F60,2)</f>
        <v>2391.23</v>
      </c>
      <c r="F62" s="24">
        <f>ROUND(F$9*'B&amp;A kWh'!G60,2)</f>
        <v>2197.33</v>
      </c>
      <c r="G62" s="24">
        <f>ROUND(G$9*'B&amp;A kWh'!H60,2)</f>
        <v>2278.27</v>
      </c>
      <c r="H62" s="24">
        <f>ROUND(H$9*'B&amp;A kWh'!I60,2)</f>
        <v>2353.0500000000002</v>
      </c>
      <c r="I62" s="24">
        <f>ROUND(I$9*'B&amp;A kWh'!J60,2)</f>
        <v>291.38</v>
      </c>
      <c r="J62" s="24">
        <f>ROUND(J$9*'B&amp;A kWh'!K60,2)</f>
        <v>-694.15</v>
      </c>
      <c r="K62" s="24">
        <f>ROUND(K$9*'B&amp;A kWh'!L60,2)</f>
        <v>478.32</v>
      </c>
      <c r="L62" s="24">
        <f>ROUND(L$9*'B&amp;A kWh'!M60,2)</f>
        <v>1263.6600000000001</v>
      </c>
      <c r="M62" s="24">
        <f>ROUND(M$9*'B&amp;A kWh'!N60,2)</f>
        <v>1936.56</v>
      </c>
      <c r="N62" s="24">
        <f>ROUND(N$9*'B&amp;A kWh'!O60,2)</f>
        <v>-259.14999999999998</v>
      </c>
      <c r="O62" s="24">
        <f>ROUND(O$9*'B&amp;A kWh'!P60,2)</f>
        <v>492.21</v>
      </c>
      <c r="P62" s="24">
        <f t="shared" ref="P62" si="24">SUM(D62:O62)</f>
        <v>15031.029999999999</v>
      </c>
    </row>
    <row r="63" spans="1:16" x14ac:dyDescent="0.25">
      <c r="A63" s="41"/>
    </row>
    <row r="64" spans="1:16" x14ac:dyDescent="0.25">
      <c r="A64" s="41" t="s">
        <v>124</v>
      </c>
      <c r="B64" s="24">
        <f>ROUND(B$9*'B&amp;A kWh'!C62,2)</f>
        <v>-111182.31</v>
      </c>
      <c r="C64" s="24">
        <f>ROUND(C$9*'B&amp;A kWh'!D62,2)</f>
        <v>31277.68</v>
      </c>
      <c r="D64" s="24">
        <f>ROUND(D$9*'B&amp;A kWh'!E62,2)</f>
        <v>41711.94</v>
      </c>
      <c r="E64" s="24">
        <f>ROUND(E$9*'B&amp;A kWh'!F62,2)</f>
        <v>45381.48</v>
      </c>
      <c r="F64" s="24">
        <f>ROUND(F$9*'B&amp;A kWh'!G62,2)</f>
        <v>45167.65</v>
      </c>
      <c r="G64" s="24">
        <f>ROUND(G$9*'B&amp;A kWh'!H62,2)</f>
        <v>43745.41</v>
      </c>
      <c r="H64" s="24">
        <f>ROUND(H$9*'B&amp;A kWh'!I62,2)</f>
        <v>49238.76</v>
      </c>
      <c r="I64" s="24">
        <f>ROUND(I$9*'B&amp;A kWh'!J62,2)</f>
        <v>5876.24</v>
      </c>
      <c r="J64" s="24">
        <f>ROUND(J$9*'B&amp;A kWh'!K62,2)</f>
        <v>-13457.25</v>
      </c>
      <c r="K64" s="24">
        <f>ROUND(K$9*'B&amp;A kWh'!L62,2)</f>
        <v>9800.2000000000007</v>
      </c>
      <c r="L64" s="24">
        <f>ROUND(L$9*'B&amp;A kWh'!M62,2)</f>
        <v>25439.82</v>
      </c>
      <c r="M64" s="24">
        <f>ROUND(M$9*'B&amp;A kWh'!N62,2)</f>
        <v>33003.78</v>
      </c>
      <c r="N64" s="24">
        <f>ROUND(N$9*'B&amp;A kWh'!O62,2)</f>
        <v>-4165.8900000000003</v>
      </c>
      <c r="O64" s="24">
        <f>ROUND(O$9*'B&amp;A kWh'!P62,2)</f>
        <v>9047.5400000000009</v>
      </c>
      <c r="P64" s="24">
        <f t="shared" ref="P64" si="25">SUM(D64:O64)</f>
        <v>290789.68</v>
      </c>
    </row>
    <row r="65" spans="1:16" x14ac:dyDescent="0.25">
      <c r="A65" s="41"/>
    </row>
    <row r="66" spans="1:16" x14ac:dyDescent="0.25">
      <c r="A66" s="41" t="s">
        <v>125</v>
      </c>
      <c r="B66" s="24">
        <f>ROUND(B$9*'B&amp;A kWh'!C64,2)</f>
        <v>-578069.53</v>
      </c>
      <c r="C66" s="24">
        <f>ROUND(C$9*'B&amp;A kWh'!D64,2)</f>
        <v>220695.41</v>
      </c>
      <c r="D66" s="24">
        <f>ROUND(D$9*'B&amp;A kWh'!E64,2)</f>
        <v>276609.83</v>
      </c>
      <c r="E66" s="24">
        <f>ROUND(E$9*'B&amp;A kWh'!F64,2)</f>
        <v>272429.98</v>
      </c>
      <c r="F66" s="24">
        <f>ROUND(F$9*'B&amp;A kWh'!G64,2)</f>
        <v>264408.55</v>
      </c>
      <c r="G66" s="24">
        <f>ROUND(G$9*'B&amp;A kWh'!H64,2)</f>
        <v>256757.32</v>
      </c>
      <c r="H66" s="24">
        <f>ROUND(H$9*'B&amp;A kWh'!I64,2)</f>
        <v>265980.09999999998</v>
      </c>
      <c r="I66" s="24">
        <f>ROUND(I$9*'B&amp;A kWh'!J64,2)</f>
        <v>33604.879999999997</v>
      </c>
      <c r="J66" s="24">
        <f>ROUND(J$9*'B&amp;A kWh'!K64,2)</f>
        <v>-70124.759999999995</v>
      </c>
      <c r="K66" s="24">
        <f>ROUND(K$9*'B&amp;A kWh'!L64,2)</f>
        <v>51272.5</v>
      </c>
      <c r="L66" s="24">
        <f>ROUND(L$9*'B&amp;A kWh'!M64,2)</f>
        <v>118663.75</v>
      </c>
      <c r="M66" s="24">
        <f>ROUND(M$9*'B&amp;A kWh'!N64,2)</f>
        <v>190115.07</v>
      </c>
      <c r="N66" s="24">
        <f>ROUND(N$9*'B&amp;A kWh'!O64,2)</f>
        <v>-28487.63</v>
      </c>
      <c r="O66" s="24">
        <f>ROUND(O$9*'B&amp;A kWh'!P64,2)</f>
        <v>55241.57</v>
      </c>
      <c r="P66" s="24">
        <f t="shared" ref="P66" si="26">SUM(D66:O66)</f>
        <v>1686471.1600000004</v>
      </c>
    </row>
    <row r="67" spans="1:16" x14ac:dyDescent="0.25">
      <c r="A67" s="41"/>
    </row>
    <row r="68" spans="1:16" x14ac:dyDescent="0.25">
      <c r="A68" s="41" t="s">
        <v>126</v>
      </c>
      <c r="B68" s="24">
        <f>ROUND(B$9*'B&amp;A kWh'!C66,2)</f>
        <v>-80430.31</v>
      </c>
      <c r="C68" s="24">
        <f>ROUND(C$9*'B&amp;A kWh'!D66,2)</f>
        <v>34843.33</v>
      </c>
      <c r="D68" s="24">
        <f>ROUND(D$9*'B&amp;A kWh'!E66,2)</f>
        <v>54240.72</v>
      </c>
      <c r="E68" s="24">
        <f>ROUND(E$9*'B&amp;A kWh'!F66,2)</f>
        <v>52866.95</v>
      </c>
      <c r="F68" s="24">
        <f>ROUND(F$9*'B&amp;A kWh'!G66,2)</f>
        <v>50039.51</v>
      </c>
      <c r="G68" s="24">
        <f>ROUND(G$9*'B&amp;A kWh'!H66,2)</f>
        <v>48115.81</v>
      </c>
      <c r="H68" s="24">
        <f>ROUND(H$9*'B&amp;A kWh'!I66,2)</f>
        <v>45191.01</v>
      </c>
      <c r="I68" s="24">
        <f>ROUND(I$9*'B&amp;A kWh'!J66,2)</f>
        <v>5488.02</v>
      </c>
      <c r="J68" s="24">
        <f>ROUND(J$9*'B&amp;A kWh'!K66,2)</f>
        <v>-14418.69</v>
      </c>
      <c r="K68" s="24">
        <f>ROUND(K$9*'B&amp;A kWh'!L66,2)</f>
        <v>10298.030000000001</v>
      </c>
      <c r="L68" s="24">
        <f>ROUND(L$9*'B&amp;A kWh'!M66,2)</f>
        <v>26252.720000000001</v>
      </c>
      <c r="M68" s="24">
        <f>ROUND(M$9*'B&amp;A kWh'!N66,2)</f>
        <v>36279.03</v>
      </c>
      <c r="N68" s="24">
        <f>ROUND(N$9*'B&amp;A kWh'!O66,2)</f>
        <v>-4983.84</v>
      </c>
      <c r="O68" s="24">
        <f>ROUND(O$9*'B&amp;A kWh'!P66,2)</f>
        <v>10221.41</v>
      </c>
      <c r="P68" s="24">
        <f t="shared" ref="P68" si="27">SUM(D68:O68)</f>
        <v>319590.67999999993</v>
      </c>
    </row>
    <row r="69" spans="1:16" x14ac:dyDescent="0.25">
      <c r="A69" s="41"/>
    </row>
    <row r="70" spans="1:16" x14ac:dyDescent="0.25">
      <c r="A70" s="41" t="s">
        <v>2</v>
      </c>
      <c r="B70" s="24">
        <f>ROUND(B$9*'B&amp;A kWh'!C68,2)</f>
        <v>-3272.59</v>
      </c>
      <c r="C70" s="24">
        <f>ROUND(C$9*'B&amp;A kWh'!D68,2)</f>
        <v>1130.54</v>
      </c>
      <c r="D70" s="24">
        <f>ROUND(D$9*'B&amp;A kWh'!E68,2)</f>
        <v>1331.41</v>
      </c>
      <c r="E70" s="24">
        <f>ROUND(E$9*'B&amp;A kWh'!F68,2)</f>
        <v>1135.1300000000001</v>
      </c>
      <c r="F70" s="24">
        <f>ROUND(F$9*'B&amp;A kWh'!G68,2)</f>
        <v>969.72</v>
      </c>
      <c r="G70" s="24">
        <f>ROUND(G$9*'B&amp;A kWh'!H68,2)</f>
        <v>904.07</v>
      </c>
      <c r="H70" s="24">
        <f>ROUND(H$9*'B&amp;A kWh'!I68,2)</f>
        <v>1036.68</v>
      </c>
      <c r="I70" s="24">
        <f>ROUND(I$9*'B&amp;A kWh'!J68,2)</f>
        <v>134.83000000000001</v>
      </c>
      <c r="J70" s="24">
        <f>ROUND(J$9*'B&amp;A kWh'!K68,2)</f>
        <v>-413.6</v>
      </c>
      <c r="K70" s="24">
        <f>ROUND(K$9*'B&amp;A kWh'!L68,2)</f>
        <v>302.99</v>
      </c>
      <c r="L70" s="24">
        <f>ROUND(L$9*'B&amp;A kWh'!M68,2)</f>
        <v>731.55</v>
      </c>
      <c r="M70" s="24">
        <f>ROUND(M$9*'B&amp;A kWh'!N68,2)</f>
        <v>1236.1500000000001</v>
      </c>
      <c r="N70" s="24">
        <f>ROUND(N$9*'B&amp;A kWh'!O68,2)</f>
        <v>-183.61</v>
      </c>
      <c r="O70" s="24">
        <f>ROUND(O$9*'B&amp;A kWh'!P68,2)</f>
        <v>310.08</v>
      </c>
      <c r="P70" s="24">
        <f t="shared" ref="P70" si="28">SUM(D70:O70)</f>
        <v>7495.4000000000005</v>
      </c>
    </row>
    <row r="71" spans="1:16" x14ac:dyDescent="0.25">
      <c r="A71" s="41"/>
    </row>
    <row r="72" spans="1:16" x14ac:dyDescent="0.25">
      <c r="A72" s="41" t="s">
        <v>1</v>
      </c>
      <c r="B72" s="24">
        <f>ROUND(B$9*'B&amp;A kWh'!C70,2)</f>
        <v>-892.84</v>
      </c>
      <c r="C72" s="24">
        <f>ROUND(C$9*'B&amp;A kWh'!D70,2)</f>
        <v>187.18</v>
      </c>
      <c r="D72" s="24">
        <f>ROUND(D$9*'B&amp;A kWh'!E70,2)</f>
        <v>261.22000000000003</v>
      </c>
      <c r="E72" s="24">
        <f>ROUND(E$9*'B&amp;A kWh'!F70,2)</f>
        <v>306.81</v>
      </c>
      <c r="F72" s="24">
        <f>ROUND(F$9*'B&amp;A kWh'!G70,2)</f>
        <v>317.52999999999997</v>
      </c>
      <c r="G72" s="24">
        <f>ROUND(G$9*'B&amp;A kWh'!H70,2)</f>
        <v>294.98</v>
      </c>
      <c r="H72" s="24">
        <f>ROUND(H$9*'B&amp;A kWh'!I70,2)</f>
        <v>319.8</v>
      </c>
      <c r="I72" s="24">
        <f>ROUND(I$9*'B&amp;A kWh'!J70,2)</f>
        <v>37.97</v>
      </c>
      <c r="J72" s="24">
        <f>ROUND(J$9*'B&amp;A kWh'!K70,2)</f>
        <v>-75.95</v>
      </c>
      <c r="K72" s="24">
        <f>ROUND(K$9*'B&amp;A kWh'!L70,2)</f>
        <v>63.95</v>
      </c>
      <c r="L72" s="24">
        <f>ROUND(L$9*'B&amp;A kWh'!M70,2)</f>
        <v>183.76</v>
      </c>
      <c r="M72" s="24">
        <f>ROUND(M$9*'B&amp;A kWh'!N70,2)</f>
        <v>226.69</v>
      </c>
      <c r="N72" s="24">
        <f>ROUND(N$9*'B&amp;A kWh'!O70,2)</f>
        <v>-31.44</v>
      </c>
      <c r="O72" s="24">
        <f>ROUND(O$9*'B&amp;A kWh'!P70,2)</f>
        <v>63.51</v>
      </c>
      <c r="P72" s="24">
        <f t="shared" ref="P72" si="29">SUM(D72:O72)</f>
        <v>1968.83</v>
      </c>
    </row>
    <row r="73" spans="1:16" x14ac:dyDescent="0.25">
      <c r="A73" s="106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5"/>
    </row>
    <row r="74" spans="1:16" x14ac:dyDescent="0.25">
      <c r="A74" s="43" t="s">
        <v>0</v>
      </c>
      <c r="B74" s="24">
        <f>SUM(B12:B72)</f>
        <v>-2338249.59</v>
      </c>
      <c r="C74" s="24">
        <f t="shared" ref="C74" si="30">SUM(C12:C72)</f>
        <v>814001.89000000013</v>
      </c>
      <c r="D74" s="24">
        <f>SUM(D12:D72)-D20</f>
        <v>822948.98999999976</v>
      </c>
      <c r="E74" s="24">
        <f t="shared" ref="E74:O74" si="31">SUM(E12:E72)-E20</f>
        <v>799504.73</v>
      </c>
      <c r="F74" s="24">
        <f t="shared" si="31"/>
        <v>756978.53999999992</v>
      </c>
      <c r="G74" s="24">
        <f t="shared" si="31"/>
        <v>781248.44</v>
      </c>
      <c r="H74" s="24">
        <f t="shared" si="31"/>
        <v>920392.12000000011</v>
      </c>
      <c r="I74" s="24">
        <f t="shared" si="31"/>
        <v>116190.44999999998</v>
      </c>
      <c r="J74" s="24">
        <f t="shared" si="31"/>
        <v>-259409.65000000002</v>
      </c>
      <c r="K74" s="24">
        <f t="shared" si="31"/>
        <v>164242.61000000002</v>
      </c>
      <c r="L74" s="24">
        <f t="shared" si="31"/>
        <v>404771.27999999997</v>
      </c>
      <c r="M74" s="24">
        <f t="shared" si="31"/>
        <v>729934.79</v>
      </c>
      <c r="N74" s="24">
        <f t="shared" si="31"/>
        <v>-106944.28000000001</v>
      </c>
      <c r="O74" s="24">
        <f t="shared" si="31"/>
        <v>183193.66</v>
      </c>
      <c r="P74" s="24">
        <f t="shared" ref="P74" si="32">SUM(D74:O74)</f>
        <v>5313051.68</v>
      </c>
    </row>
  </sheetData>
  <pageMargins left="0.7" right="0.36" top="0.75" bottom="0.75" header="0.3" footer="0.3"/>
  <pageSetup scale="46" orientation="portrait" r:id="rId1"/>
  <headerFooter>
    <oddFooter>&amp;L&amp;F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74"/>
  <sheetViews>
    <sheetView zoomScale="90" zoomScaleNormal="90" workbookViewId="0">
      <pane xSplit="1" ySplit="10" topLeftCell="B33" activePane="bottomRight" state="frozen"/>
      <selection activeCell="D1" sqref="D1"/>
      <selection pane="topRight" activeCell="D1" sqref="D1"/>
      <selection pane="bottomLeft" activeCell="D1" sqref="D1"/>
      <selection pane="bottomRight" activeCell="F46" sqref="F46"/>
    </sheetView>
  </sheetViews>
  <sheetFormatPr defaultRowHeight="15.75" outlineLevelCol="2" x14ac:dyDescent="0.25"/>
  <cols>
    <col min="1" max="1" width="18.42578125" style="43" bestFit="1" customWidth="1"/>
    <col min="2" max="3" width="1" style="43" customWidth="1" outlineLevel="2"/>
    <col min="4" max="5" width="12.7109375" style="43" customWidth="1" outlineLevel="2"/>
    <col min="6" max="7" width="13.5703125" style="43" customWidth="1" outlineLevel="2"/>
    <col min="8" max="15" width="12.7109375" style="43" customWidth="1" outlineLevel="2"/>
    <col min="16" max="16" width="14.28515625" style="43" bestFit="1" customWidth="1"/>
    <col min="17" max="16384" width="9.140625" style="43"/>
  </cols>
  <sheetData>
    <row r="1" spans="1:16" x14ac:dyDescent="0.25">
      <c r="A1" s="43" t="s">
        <v>70</v>
      </c>
      <c r="D1" s="98"/>
    </row>
    <row r="2" spans="1:16" x14ac:dyDescent="0.25">
      <c r="A2" s="43" t="s">
        <v>71</v>
      </c>
    </row>
    <row r="3" spans="1:16" x14ac:dyDescent="0.25">
      <c r="A3" s="43" t="str">
        <f>'B&amp;A kWh'!B3</f>
        <v>TEST YEAR ENDED FEBRUARY 28, 2017</v>
      </c>
    </row>
    <row r="4" spans="1:16" x14ac:dyDescent="0.25">
      <c r="A4" s="43" t="s">
        <v>81</v>
      </c>
    </row>
    <row r="5" spans="1:16" x14ac:dyDescent="0.25">
      <c r="A5" s="43" t="s">
        <v>86</v>
      </c>
    </row>
    <row r="6" spans="1:16" x14ac:dyDescent="0.25">
      <c r="A6" s="43" t="s">
        <v>130</v>
      </c>
    </row>
    <row r="7" spans="1:16" x14ac:dyDescent="0.25">
      <c r="D7" s="43">
        <v>2016</v>
      </c>
      <c r="N7" s="43">
        <v>2017</v>
      </c>
      <c r="P7" s="54" t="s">
        <v>171</v>
      </c>
    </row>
    <row r="8" spans="1:16" x14ac:dyDescent="0.25">
      <c r="A8" s="100" t="s">
        <v>22</v>
      </c>
      <c r="B8" s="101" t="s">
        <v>106</v>
      </c>
      <c r="C8" s="101" t="s">
        <v>107</v>
      </c>
      <c r="D8" s="101" t="s">
        <v>108</v>
      </c>
      <c r="E8" s="101" t="s">
        <v>109</v>
      </c>
      <c r="F8" s="101" t="s">
        <v>110</v>
      </c>
      <c r="G8" s="101" t="s">
        <v>111</v>
      </c>
      <c r="H8" s="101" t="s">
        <v>112</v>
      </c>
      <c r="I8" s="101" t="s">
        <v>113</v>
      </c>
      <c r="J8" s="101" t="s">
        <v>114</v>
      </c>
      <c r="K8" s="101" t="s">
        <v>115</v>
      </c>
      <c r="L8" s="101" t="s">
        <v>116</v>
      </c>
      <c r="M8" s="101" t="s">
        <v>117</v>
      </c>
      <c r="N8" s="101" t="s">
        <v>106</v>
      </c>
      <c r="O8" s="101" t="s">
        <v>107</v>
      </c>
      <c r="P8" s="102" t="s">
        <v>0</v>
      </c>
    </row>
    <row r="9" spans="1:16" s="109" customFormat="1" x14ac:dyDescent="0.25">
      <c r="A9" s="43" t="s">
        <v>128</v>
      </c>
      <c r="B9" s="109">
        <v>1.1850000000000001E-3</v>
      </c>
      <c r="C9" s="109">
        <v>1.1850000000000001E-3</v>
      </c>
      <c r="D9" s="109">
        <v>1.1850000000000001E-3</v>
      </c>
      <c r="E9" s="109">
        <v>1.1850000000000001E-3</v>
      </c>
      <c r="F9" s="109">
        <v>1.1850000000000001E-3</v>
      </c>
      <c r="G9" s="109">
        <v>1.1850000000000001E-3</v>
      </c>
      <c r="H9" s="109">
        <v>1.1850000000000001E-3</v>
      </c>
      <c r="I9" s="109">
        <v>1.482E-3</v>
      </c>
      <c r="J9" s="109">
        <v>1.482E-3</v>
      </c>
      <c r="K9" s="109">
        <v>1.482E-3</v>
      </c>
      <c r="L9" s="109">
        <v>1.482E-3</v>
      </c>
      <c r="M9" s="109">
        <v>1.482E-3</v>
      </c>
      <c r="N9" s="109">
        <v>1.482E-3</v>
      </c>
      <c r="O9" s="109">
        <v>1.482E-3</v>
      </c>
      <c r="P9" s="43"/>
    </row>
    <row r="10" spans="1:16" s="109" customFormat="1" x14ac:dyDescent="0.25">
      <c r="A10" s="43" t="s">
        <v>127</v>
      </c>
      <c r="B10" s="109">
        <v>6.5600000000000001E-4</v>
      </c>
      <c r="C10" s="109">
        <v>6.5600000000000001E-4</v>
      </c>
      <c r="D10" s="109">
        <v>6.5600000000000001E-4</v>
      </c>
      <c r="E10" s="109">
        <v>6.5600000000000001E-4</v>
      </c>
      <c r="F10" s="109">
        <v>6.5600000000000001E-4</v>
      </c>
      <c r="G10" s="109">
        <v>6.5600000000000001E-4</v>
      </c>
      <c r="H10" s="109">
        <v>6.5600000000000001E-4</v>
      </c>
      <c r="I10" s="109">
        <v>7.3200000000000001E-4</v>
      </c>
      <c r="J10" s="109">
        <v>7.3200000000000001E-4</v>
      </c>
      <c r="K10" s="109">
        <v>7.3200000000000001E-4</v>
      </c>
      <c r="L10" s="109">
        <v>7.3200000000000001E-4</v>
      </c>
      <c r="M10" s="109">
        <v>7.3200000000000001E-4</v>
      </c>
      <c r="N10" s="109">
        <v>7.3200000000000001E-4</v>
      </c>
      <c r="O10" s="109">
        <v>7.3200000000000001E-4</v>
      </c>
      <c r="P10" s="43"/>
    </row>
    <row r="12" spans="1:16" x14ac:dyDescent="0.25">
      <c r="A12" s="41" t="s">
        <v>21</v>
      </c>
      <c r="B12" s="24">
        <f>ROUND(B$9*'B&amp;A kWh'!C10,2)</f>
        <v>343181.63</v>
      </c>
      <c r="C12" s="24">
        <f>ROUND(C$9*'B&amp;A kWh'!D10,2)</f>
        <v>286347.76</v>
      </c>
      <c r="D12" s="24">
        <f>ROUND(D$9*'B&amp;A kWh'!E10,2)</f>
        <v>186866.07</v>
      </c>
      <c r="E12" s="24">
        <f>ROUND(E$9*'B&amp;A kWh'!F10,2)</f>
        <v>162271.47</v>
      </c>
      <c r="F12" s="24">
        <f>ROUND(F$9*'B&amp;A kWh'!G10,2)</f>
        <v>147303.66</v>
      </c>
      <c r="G12" s="24">
        <f>ROUND(G$9*'B&amp;A kWh'!H10,2)</f>
        <v>166455.79999999999</v>
      </c>
      <c r="H12" s="24">
        <f>ROUND(H$9*'B&amp;A kWh'!I10,2)</f>
        <v>215526.61</v>
      </c>
      <c r="I12" s="24">
        <f>ROUND(I$9*'B&amp;A kWh'!J10,2)</f>
        <v>294673.64</v>
      </c>
      <c r="J12" s="24">
        <f>ROUND(J$9*'B&amp;A kWh'!K10,2)</f>
        <v>204379.42</v>
      </c>
      <c r="K12" s="24">
        <f>ROUND(K$9*'B&amp;A kWh'!L10,2)</f>
        <v>181612.82</v>
      </c>
      <c r="L12" s="24">
        <f>ROUND(L$9*'B&amp;A kWh'!M10,2)</f>
        <v>208160.99</v>
      </c>
      <c r="M12" s="24">
        <f>ROUND(M$9*'B&amp;A kWh'!N10,2)</f>
        <v>334867.34999999998</v>
      </c>
      <c r="N12" s="24">
        <f>ROUND(N$9*'B&amp;A kWh'!O10,2)</f>
        <v>319234.8</v>
      </c>
      <c r="O12" s="24">
        <f>ROUND(O$9*'B&amp;A kWh'!P10,2)</f>
        <v>234388.54</v>
      </c>
      <c r="P12" s="24">
        <f>SUM(D12:O12)</f>
        <v>2655741.17</v>
      </c>
    </row>
    <row r="13" spans="1:16" x14ac:dyDescent="0.25">
      <c r="A13" s="41"/>
    </row>
    <row r="14" spans="1:16" x14ac:dyDescent="0.25">
      <c r="A14" s="41" t="s">
        <v>20</v>
      </c>
      <c r="B14" s="24">
        <f>ROUND(B$9*'B&amp;A kWh'!C12,2)</f>
        <v>649.83000000000004</v>
      </c>
      <c r="C14" s="24">
        <f>ROUND(C$9*'B&amp;A kWh'!D12,2)</f>
        <v>610.04999999999995</v>
      </c>
      <c r="D14" s="24">
        <f>ROUND(D$9*'B&amp;A kWh'!E12,2)</f>
        <v>351.77</v>
      </c>
      <c r="E14" s="24">
        <f>ROUND(E$9*'B&amp;A kWh'!F12,2)</f>
        <v>272.52</v>
      </c>
      <c r="F14" s="24">
        <f>ROUND(F$9*'B&amp;A kWh'!G12,2)</f>
        <v>223.65</v>
      </c>
      <c r="G14" s="24">
        <f>ROUND(G$9*'B&amp;A kWh'!H12,2)</f>
        <v>270.89</v>
      </c>
      <c r="H14" s="24">
        <f>ROUND(H$9*'B&amp;A kWh'!I12,2)</f>
        <v>323.64</v>
      </c>
      <c r="I14" s="24">
        <f>ROUND(I$9*'B&amp;A kWh'!J12,2)</f>
        <v>460.3</v>
      </c>
      <c r="J14" s="24">
        <f>ROUND(J$9*'B&amp;A kWh'!K12,2)</f>
        <v>317.29000000000002</v>
      </c>
      <c r="K14" s="24">
        <f>ROUND(K$9*'B&amp;A kWh'!L12,2)</f>
        <v>289.69</v>
      </c>
      <c r="L14" s="24">
        <f>ROUND(L$9*'B&amp;A kWh'!M12,2)</f>
        <v>323.64</v>
      </c>
      <c r="M14" s="24">
        <f>ROUND(M$9*'B&amp;A kWh'!N12,2)</f>
        <v>623.16</v>
      </c>
      <c r="N14" s="24">
        <f>ROUND(N$9*'B&amp;A kWh'!O12,2)</f>
        <v>600.5</v>
      </c>
      <c r="O14" s="24">
        <f>ROUND(O$9*'B&amp;A kWh'!P12,2)</f>
        <v>411.25</v>
      </c>
      <c r="P14" s="24">
        <f t="shared" ref="P14" si="0">SUM(D14:O14)</f>
        <v>4468.2999999999993</v>
      </c>
    </row>
    <row r="15" spans="1:16" x14ac:dyDescent="0.25">
      <c r="A15" s="41"/>
    </row>
    <row r="16" spans="1:16" x14ac:dyDescent="0.25">
      <c r="A16" s="41" t="s">
        <v>19</v>
      </c>
      <c r="B16" s="24">
        <f>ROUND(B$9*'B&amp;A kWh'!C14,2)</f>
        <v>6.04</v>
      </c>
      <c r="C16" s="24">
        <f>ROUND(C$9*'B&amp;A kWh'!D14,2)</f>
        <v>7.82</v>
      </c>
      <c r="D16" s="24">
        <f>ROUND(D$9*'B&amp;A kWh'!E14,2)</f>
        <v>4.26</v>
      </c>
      <c r="E16" s="24">
        <f>ROUND(E$9*'B&amp;A kWh'!F14,2)</f>
        <v>5.48</v>
      </c>
      <c r="F16" s="24">
        <f>ROUND(F$9*'B&amp;A kWh'!G14,2)</f>
        <v>5.05</v>
      </c>
      <c r="G16" s="24">
        <f>ROUND(G$9*'B&amp;A kWh'!H14,2)</f>
        <v>4.68</v>
      </c>
      <c r="H16" s="24">
        <f>ROUND(H$9*'B&amp;A kWh'!I14,2)</f>
        <v>5.42</v>
      </c>
      <c r="I16" s="24">
        <f>ROUND(I$9*'B&amp;A kWh'!J14,2)</f>
        <v>8.57</v>
      </c>
      <c r="J16" s="24">
        <f>ROUND(J$9*'B&amp;A kWh'!K14,2)</f>
        <v>4.96</v>
      </c>
      <c r="K16" s="24">
        <f>ROUND(K$9*'B&amp;A kWh'!L14,2)</f>
        <v>5.8</v>
      </c>
      <c r="L16" s="24">
        <f>ROUND(L$9*'B&amp;A kWh'!M14,2)</f>
        <v>7.88</v>
      </c>
      <c r="M16" s="24">
        <f>ROUND(M$9*'B&amp;A kWh'!N14,2)</f>
        <v>9.9</v>
      </c>
      <c r="N16" s="24">
        <f>ROUND(N$9*'B&amp;A kWh'!O14,2)</f>
        <v>16.89</v>
      </c>
      <c r="O16" s="24">
        <f>ROUND(O$9*'B&amp;A kWh'!P14,2)</f>
        <v>11.7</v>
      </c>
      <c r="P16" s="24">
        <f t="shared" ref="P16" si="1">SUM(D16:O16)</f>
        <v>90.59</v>
      </c>
    </row>
    <row r="17" spans="1:16" x14ac:dyDescent="0.25">
      <c r="A17" s="41"/>
    </row>
    <row r="18" spans="1:16" x14ac:dyDescent="0.25">
      <c r="A18" s="57" t="s">
        <v>175</v>
      </c>
      <c r="D18" s="24">
        <f>ROUND(D$9*'B&amp;A kWh'!E16,2)</f>
        <v>2515.91</v>
      </c>
      <c r="E18" s="24">
        <f>ROUND(E$9*'B&amp;A kWh'!F16,2)</f>
        <v>2410.37</v>
      </c>
      <c r="F18" s="24">
        <f>ROUND(F$9*'B&amp;A kWh'!G16,2)</f>
        <v>2294.7399999999998</v>
      </c>
      <c r="G18" s="24">
        <f>ROUND(G$9*'B&amp;A kWh'!H16,2)</f>
        <v>1690.3</v>
      </c>
      <c r="H18" s="24">
        <f>ROUND(H$9*'B&amp;A kWh'!I16,2)</f>
        <v>2041.67</v>
      </c>
      <c r="I18" s="24">
        <f>ROUND(I$9*'B&amp;A kWh'!J16,2)</f>
        <v>3063.98</v>
      </c>
      <c r="J18" s="24">
        <f>ROUND(J$9*'B&amp;A kWh'!K16,2)</f>
        <v>2694.36</v>
      </c>
      <c r="K18" s="24">
        <f>ROUND(K$9*'B&amp;A kWh'!L16,2)</f>
        <v>3952.66</v>
      </c>
      <c r="L18" s="24">
        <f>ROUND(L$9*'B&amp;A kWh'!M16,2)</f>
        <v>4869.83</v>
      </c>
      <c r="M18" s="24">
        <f>ROUND(M$9*'B&amp;A kWh'!N16,2)</f>
        <v>3833.97</v>
      </c>
      <c r="N18" s="24">
        <f>ROUND(N$9*'B&amp;A kWh'!O16,2)</f>
        <v>3178.03</v>
      </c>
      <c r="O18" s="24">
        <f>ROUND(O$9*'B&amp;A kWh'!P16,2)</f>
        <v>2882.99</v>
      </c>
      <c r="P18" s="24">
        <f t="shared" ref="P18:P20" si="2">SUM(D18:O18)</f>
        <v>35428.81</v>
      </c>
    </row>
    <row r="19" spans="1:16" x14ac:dyDescent="0.25">
      <c r="A19" s="57" t="s">
        <v>177</v>
      </c>
      <c r="D19" s="24">
        <f>D20-D18</f>
        <v>1561.06</v>
      </c>
      <c r="E19" s="24">
        <f t="shared" ref="E19:O19" si="3">E20-E18</f>
        <v>1463.5700000000002</v>
      </c>
      <c r="F19" s="24">
        <f t="shared" si="3"/>
        <v>1444.38</v>
      </c>
      <c r="G19" s="24">
        <f t="shared" si="3"/>
        <v>1042.0000000000002</v>
      </c>
      <c r="H19" s="24">
        <f t="shared" si="3"/>
        <v>1258.1599999999999</v>
      </c>
      <c r="I19" s="24">
        <f t="shared" si="3"/>
        <v>1916.4599999999996</v>
      </c>
      <c r="J19" s="24">
        <f t="shared" si="3"/>
        <v>1643.9199999999996</v>
      </c>
      <c r="K19" s="24">
        <f t="shared" si="3"/>
        <v>2492.25</v>
      </c>
      <c r="L19" s="24">
        <f t="shared" si="3"/>
        <v>2951.4400000000005</v>
      </c>
      <c r="M19" s="24">
        <f t="shared" si="3"/>
        <v>2331.7100000000005</v>
      </c>
      <c r="N19" s="24">
        <f t="shared" si="3"/>
        <v>1961.6799999999998</v>
      </c>
      <c r="O19" s="24">
        <f t="shared" si="3"/>
        <v>1783.4099999999999</v>
      </c>
      <c r="P19" s="24">
        <f t="shared" si="2"/>
        <v>21850.04</v>
      </c>
    </row>
    <row r="20" spans="1:16" x14ac:dyDescent="0.25">
      <c r="A20" s="41" t="s">
        <v>18</v>
      </c>
      <c r="B20" s="24">
        <f>ROUND(B$9*'B&amp;A kWh'!C18,2)</f>
        <v>6064.83</v>
      </c>
      <c r="C20" s="24">
        <f>ROUND(C$9*'B&amp;A kWh'!D18,2)</f>
        <v>3225.75</v>
      </c>
      <c r="D20" s="24">
        <f>ROUND(D$9*'B&amp;A kWh'!E18,2)</f>
        <v>4076.97</v>
      </c>
      <c r="E20" s="24">
        <f>ROUND(E$9*'B&amp;A kWh'!F18,2)</f>
        <v>3873.94</v>
      </c>
      <c r="F20" s="24">
        <f>ROUND(F$9*'B&amp;A kWh'!G18,2)</f>
        <v>3739.12</v>
      </c>
      <c r="G20" s="24">
        <f>ROUND(G$9*'B&amp;A kWh'!H18,2)</f>
        <v>2732.3</v>
      </c>
      <c r="H20" s="24">
        <f>ROUND(H$9*'B&amp;A kWh'!I18,2)</f>
        <v>3299.83</v>
      </c>
      <c r="I20" s="24">
        <f>ROUND(I$9*'B&amp;A kWh'!J18,2)</f>
        <v>4980.4399999999996</v>
      </c>
      <c r="J20" s="24">
        <f>ROUND(J$9*'B&amp;A kWh'!K18,2)</f>
        <v>4338.28</v>
      </c>
      <c r="K20" s="24">
        <f>ROUND(K$9*'B&amp;A kWh'!L18,2)</f>
        <v>6444.91</v>
      </c>
      <c r="L20" s="24">
        <f>ROUND(L$9*'B&amp;A kWh'!M18,2)</f>
        <v>7821.27</v>
      </c>
      <c r="M20" s="24">
        <f>ROUND(M$9*'B&amp;A kWh'!N18,2)</f>
        <v>6165.68</v>
      </c>
      <c r="N20" s="24">
        <f>ROUND(N$9*'B&amp;A kWh'!O18,2)</f>
        <v>5139.71</v>
      </c>
      <c r="O20" s="24">
        <f>ROUND(O$9*'B&amp;A kWh'!P18,2)</f>
        <v>4666.3999999999996</v>
      </c>
      <c r="P20" s="24">
        <f t="shared" si="2"/>
        <v>57278.85</v>
      </c>
    </row>
    <row r="21" spans="1:16" x14ac:dyDescent="0.25">
      <c r="A21" s="41"/>
    </row>
    <row r="22" spans="1:16" x14ac:dyDescent="0.25">
      <c r="A22" s="41" t="s">
        <v>17</v>
      </c>
      <c r="B22" s="24">
        <f>ROUND(B$9*'B&amp;A kWh'!C20,2)</f>
        <v>19520.439999999999</v>
      </c>
      <c r="C22" s="24">
        <f>ROUND(C$9*'B&amp;A kWh'!D20,2)</f>
        <v>15441.82</v>
      </c>
      <c r="D22" s="24">
        <f>ROUND(D$9*'B&amp;A kWh'!E20,2)</f>
        <v>11951.87</v>
      </c>
      <c r="E22" s="24">
        <f>ROUND(E$9*'B&amp;A kWh'!F20,2)</f>
        <v>11290.12</v>
      </c>
      <c r="F22" s="24">
        <f>ROUND(F$9*'B&amp;A kWh'!G20,2)</f>
        <v>11238.1</v>
      </c>
      <c r="G22" s="24">
        <f>ROUND(G$9*'B&amp;A kWh'!H20,2)</f>
        <v>11648.82</v>
      </c>
      <c r="H22" s="24">
        <f>ROUND(H$9*'B&amp;A kWh'!I20,2)</f>
        <v>14154.27</v>
      </c>
      <c r="I22" s="24">
        <f>ROUND(I$9*'B&amp;A kWh'!J20,2)</f>
        <v>18575.93</v>
      </c>
      <c r="J22" s="24">
        <f>ROUND(J$9*'B&amp;A kWh'!K20,2)</f>
        <v>14131.86</v>
      </c>
      <c r="K22" s="24">
        <f>ROUND(K$9*'B&amp;A kWh'!L20,2)</f>
        <v>14196.07</v>
      </c>
      <c r="L22" s="24">
        <f>ROUND(L$9*'B&amp;A kWh'!M20,2)</f>
        <v>15160.74</v>
      </c>
      <c r="M22" s="24">
        <f>ROUND(M$9*'B&amp;A kWh'!N20,2)</f>
        <v>18514.560000000001</v>
      </c>
      <c r="N22" s="24">
        <f>ROUND(N$9*'B&amp;A kWh'!O20,2)</f>
        <v>18925.830000000002</v>
      </c>
      <c r="O22" s="24">
        <f>ROUND(O$9*'B&amp;A kWh'!P20,2)</f>
        <v>14899.62</v>
      </c>
      <c r="P22" s="24">
        <f t="shared" ref="P22" si="4">SUM(D22:O22)</f>
        <v>174687.79000000004</v>
      </c>
    </row>
    <row r="23" spans="1:16" x14ac:dyDescent="0.25">
      <c r="A23" s="41"/>
    </row>
    <row r="24" spans="1:16" x14ac:dyDescent="0.25">
      <c r="A24" s="41" t="s">
        <v>16</v>
      </c>
      <c r="B24" s="24">
        <f>ROUND(B$9*'B&amp;A kWh'!C22,2)</f>
        <v>35.15</v>
      </c>
      <c r="C24" s="24">
        <f>ROUND(C$9*'B&amp;A kWh'!D22,2)</f>
        <v>28.59</v>
      </c>
      <c r="D24" s="24">
        <f>ROUND(D$9*'B&amp;A kWh'!E22,2)</f>
        <v>26.94</v>
      </c>
      <c r="E24" s="24">
        <f>ROUND(E$9*'B&amp;A kWh'!F22,2)</f>
        <v>32.31</v>
      </c>
      <c r="F24" s="24">
        <f>ROUND(F$9*'B&amp;A kWh'!G22,2)</f>
        <v>33.340000000000003</v>
      </c>
      <c r="G24" s="24">
        <f>ROUND(G$9*'B&amp;A kWh'!H22,2)</f>
        <v>29.86</v>
      </c>
      <c r="H24" s="24">
        <f>ROUND(H$9*'B&amp;A kWh'!I22,2)</f>
        <v>30.66</v>
      </c>
      <c r="I24" s="24">
        <f>ROUND(I$9*'B&amp;A kWh'!J22,2)</f>
        <v>41.44</v>
      </c>
      <c r="J24" s="24">
        <f>ROUND(J$9*'B&amp;A kWh'!K22,2)</f>
        <v>33.29</v>
      </c>
      <c r="K24" s="24">
        <f>ROUND(K$9*'B&amp;A kWh'!L22,2)</f>
        <v>34.42</v>
      </c>
      <c r="L24" s="24">
        <f>ROUND(L$9*'B&amp;A kWh'!M22,2)</f>
        <v>41.6</v>
      </c>
      <c r="M24" s="24">
        <f>ROUND(M$9*'B&amp;A kWh'!N22,2)</f>
        <v>39.409999999999997</v>
      </c>
      <c r="N24" s="24">
        <f>ROUND(N$9*'B&amp;A kWh'!O22,2)</f>
        <v>36.44</v>
      </c>
      <c r="O24" s="24">
        <f>ROUND(O$9*'B&amp;A kWh'!P22,2)</f>
        <v>33</v>
      </c>
      <c r="P24" s="24">
        <f t="shared" ref="P24" si="5">SUM(D24:O24)</f>
        <v>412.71</v>
      </c>
    </row>
    <row r="25" spans="1:16" x14ac:dyDescent="0.25">
      <c r="A25" s="41"/>
    </row>
    <row r="26" spans="1:16" x14ac:dyDescent="0.25">
      <c r="A26" s="41" t="s">
        <v>15</v>
      </c>
      <c r="B26" s="24">
        <f>ROUND(B$9*'B&amp;A kWh'!C24,2)</f>
        <v>69.760000000000005</v>
      </c>
      <c r="C26" s="24">
        <f>ROUND(C$9*'B&amp;A kWh'!D24,2)</f>
        <v>39.909999999999997</v>
      </c>
      <c r="D26" s="24">
        <f>ROUND(D$9*'B&amp;A kWh'!E24,2)</f>
        <v>48.67</v>
      </c>
      <c r="E26" s="24">
        <f>ROUND(E$9*'B&amp;A kWh'!F24,2)</f>
        <v>62.94</v>
      </c>
      <c r="F26" s="24">
        <f>ROUND(F$9*'B&amp;A kWh'!G24,2)</f>
        <v>65.28</v>
      </c>
      <c r="G26" s="24">
        <f>ROUND(G$9*'B&amp;A kWh'!H24,2)</f>
        <v>77.37</v>
      </c>
      <c r="H26" s="24">
        <f>ROUND(H$9*'B&amp;A kWh'!I24,2)</f>
        <v>75.650000000000006</v>
      </c>
      <c r="I26" s="24">
        <f>ROUND(I$9*'B&amp;A kWh'!J24,2)</f>
        <v>94.5</v>
      </c>
      <c r="J26" s="24">
        <f>ROUND(J$9*'B&amp;A kWh'!K24,2)</f>
        <v>77.760000000000005</v>
      </c>
      <c r="K26" s="24">
        <f>ROUND(K$9*'B&amp;A kWh'!L24,2)</f>
        <v>92.3</v>
      </c>
      <c r="L26" s="24">
        <f>ROUND(L$9*'B&amp;A kWh'!M24,2)</f>
        <v>105.22</v>
      </c>
      <c r="M26" s="24">
        <f>ROUND(M$9*'B&amp;A kWh'!N24,2)</f>
        <v>85.86</v>
      </c>
      <c r="N26" s="24">
        <f>ROUND(N$9*'B&amp;A kWh'!O24,2)</f>
        <v>78.599999999999994</v>
      </c>
      <c r="O26" s="24">
        <f>ROUND(O$9*'B&amp;A kWh'!P24,2)</f>
        <v>75</v>
      </c>
      <c r="P26" s="24">
        <f t="shared" ref="P26" si="6">SUM(D26:O26)</f>
        <v>939.15</v>
      </c>
    </row>
    <row r="27" spans="1:16" x14ac:dyDescent="0.25">
      <c r="A27" s="41"/>
    </row>
    <row r="28" spans="1:16" x14ac:dyDescent="0.25">
      <c r="A28" s="41" t="s">
        <v>14</v>
      </c>
      <c r="B28" s="24">
        <f>ROUND(B$9*'B&amp;A kWh'!C26,2)</f>
        <v>722.05</v>
      </c>
      <c r="C28" s="24">
        <f>ROUND(C$9*'B&amp;A kWh'!D26,2)</f>
        <v>312.11</v>
      </c>
      <c r="D28" s="24">
        <f>ROUND(D$9*'B&amp;A kWh'!E26,2)</f>
        <v>313.16000000000003</v>
      </c>
      <c r="E28" s="24">
        <f>ROUND(E$9*'B&amp;A kWh'!F26,2)</f>
        <v>378.71</v>
      </c>
      <c r="F28" s="24">
        <f>ROUND(F$9*'B&amp;A kWh'!G26,2)</f>
        <v>411.78</v>
      </c>
      <c r="G28" s="24">
        <f>ROUND(G$9*'B&amp;A kWh'!H26,2)</f>
        <v>335.19</v>
      </c>
      <c r="H28" s="24">
        <f>ROUND(H$9*'B&amp;A kWh'!I26,2)</f>
        <v>363.06</v>
      </c>
      <c r="I28" s="24">
        <f>ROUND(I$9*'B&amp;A kWh'!J26,2)</f>
        <v>456.09</v>
      </c>
      <c r="J28" s="24">
        <f>ROUND(J$9*'B&amp;A kWh'!K26,2)</f>
        <v>365.07</v>
      </c>
      <c r="K28" s="24">
        <f>ROUND(K$9*'B&amp;A kWh'!L26,2)</f>
        <v>460.1</v>
      </c>
      <c r="L28" s="24">
        <f>ROUND(L$9*'B&amp;A kWh'!M26,2)</f>
        <v>549.75</v>
      </c>
      <c r="M28" s="24">
        <f>ROUND(M$9*'B&amp;A kWh'!N26,2)</f>
        <v>411.87</v>
      </c>
      <c r="N28" s="24">
        <f>ROUND(N$9*'B&amp;A kWh'!O26,2)</f>
        <v>922.12</v>
      </c>
      <c r="O28" s="24">
        <f>ROUND(O$9*'B&amp;A kWh'!P26,2)</f>
        <v>260.06</v>
      </c>
      <c r="P28" s="24">
        <f t="shared" ref="P28" si="7">SUM(D28:O28)</f>
        <v>5226.9600000000009</v>
      </c>
    </row>
    <row r="29" spans="1:16" x14ac:dyDescent="0.25">
      <c r="A29" s="41"/>
    </row>
    <row r="30" spans="1:16" x14ac:dyDescent="0.25">
      <c r="A30" s="41" t="s">
        <v>13</v>
      </c>
      <c r="B30" s="24">
        <f>ROUND(B$9*'B&amp;A kWh'!C28,2)</f>
        <v>266.79000000000002</v>
      </c>
      <c r="C30" s="24">
        <f>ROUND(C$9*'B&amp;A kWh'!D28,2)</f>
        <v>245.57</v>
      </c>
      <c r="D30" s="24">
        <f>ROUND(D$9*'B&amp;A kWh'!E28,2)</f>
        <v>131.22999999999999</v>
      </c>
      <c r="E30" s="24">
        <f>ROUND(E$9*'B&amp;A kWh'!F28,2)</f>
        <v>202.86</v>
      </c>
      <c r="F30" s="24">
        <f>ROUND(F$9*'B&amp;A kWh'!G28,2)</f>
        <v>206.88</v>
      </c>
      <c r="G30" s="24">
        <f>ROUND(G$9*'B&amp;A kWh'!H28,2)</f>
        <v>131.96</v>
      </c>
      <c r="H30" s="24">
        <f>ROUND(H$9*'B&amp;A kWh'!I28,2)</f>
        <v>106</v>
      </c>
      <c r="I30" s="24">
        <f>ROUND(I$9*'B&amp;A kWh'!J28,2)</f>
        <v>135.35</v>
      </c>
      <c r="J30" s="24">
        <f>ROUND(J$9*'B&amp;A kWh'!K28,2)</f>
        <v>173.44</v>
      </c>
      <c r="K30" s="24">
        <f>ROUND(K$9*'B&amp;A kWh'!L28,2)</f>
        <v>220.22</v>
      </c>
      <c r="L30" s="24">
        <f>ROUND(L$9*'B&amp;A kWh'!M28,2)</f>
        <v>211.82</v>
      </c>
      <c r="M30" s="24">
        <f>ROUND(M$9*'B&amp;A kWh'!N28,2)</f>
        <v>180.23</v>
      </c>
      <c r="N30" s="24">
        <f>ROUND(N$9*'B&amp;A kWh'!O28,2)</f>
        <v>167.36</v>
      </c>
      <c r="O30" s="24">
        <f>ROUND(O$9*'B&amp;A kWh'!P28,2)</f>
        <v>146.13999999999999</v>
      </c>
      <c r="P30" s="24">
        <f t="shared" ref="P30" si="8">SUM(D30:O30)</f>
        <v>2013.4899999999998</v>
      </c>
    </row>
    <row r="31" spans="1:16" x14ac:dyDescent="0.25">
      <c r="A31" s="41"/>
    </row>
    <row r="32" spans="1:16" x14ac:dyDescent="0.25">
      <c r="A32" s="41" t="s">
        <v>12</v>
      </c>
      <c r="B32" s="24">
        <f>ROUND(B$9*'B&amp;A kWh'!C30,2)</f>
        <v>60062.12</v>
      </c>
      <c r="C32" s="24">
        <f>ROUND(C$9*'B&amp;A kWh'!D30,2)</f>
        <v>45229.39</v>
      </c>
      <c r="D32" s="24">
        <f>ROUND(D$9*'B&amp;A kWh'!E30,2)</f>
        <v>39234.129999999997</v>
      </c>
      <c r="E32" s="24">
        <f>ROUND(E$9*'B&amp;A kWh'!F30,2)</f>
        <v>39491.980000000003</v>
      </c>
      <c r="F32" s="24">
        <f>ROUND(F$9*'B&amp;A kWh'!G30,2)</f>
        <v>41565.040000000001</v>
      </c>
      <c r="G32" s="24">
        <f>ROUND(G$9*'B&amp;A kWh'!H30,2)</f>
        <v>43530.67</v>
      </c>
      <c r="H32" s="24">
        <f>ROUND(H$9*'B&amp;A kWh'!I30,2)</f>
        <v>50253.87</v>
      </c>
      <c r="I32" s="24">
        <f>ROUND(I$9*'B&amp;A kWh'!J30,2)</f>
        <v>66087.740000000005</v>
      </c>
      <c r="J32" s="24">
        <f>ROUND(J$9*'B&amp;A kWh'!K30,2)</f>
        <v>50816.5</v>
      </c>
      <c r="K32" s="24">
        <f>ROUND(K$9*'B&amp;A kWh'!L30,2)</f>
        <v>52961.34</v>
      </c>
      <c r="L32" s="24">
        <f>ROUND(L$9*'B&amp;A kWh'!M30,2)</f>
        <v>54175</v>
      </c>
      <c r="M32" s="24">
        <f>ROUND(M$9*'B&amp;A kWh'!N30,2)</f>
        <v>54314.99</v>
      </c>
      <c r="N32" s="24">
        <f>ROUND(N$9*'B&amp;A kWh'!O30,2)</f>
        <v>54184.04</v>
      </c>
      <c r="O32" s="24">
        <f>ROUND(O$9*'B&amp;A kWh'!P30,2)</f>
        <v>45816.08</v>
      </c>
      <c r="P32" s="24">
        <f t="shared" ref="P32" si="9">SUM(D32:O32)</f>
        <v>592431.38</v>
      </c>
    </row>
    <row r="33" spans="1:16" x14ac:dyDescent="0.25">
      <c r="A33" s="41"/>
    </row>
    <row r="34" spans="1:16" x14ac:dyDescent="0.25">
      <c r="A34" s="41" t="s">
        <v>11</v>
      </c>
      <c r="B34" s="24">
        <f>ROUND(B$9*'B&amp;A kWh'!C32,2)</f>
        <v>176.49</v>
      </c>
      <c r="C34" s="24">
        <f>ROUND(C$9*'B&amp;A kWh'!D32,2)</f>
        <v>171.37</v>
      </c>
      <c r="D34" s="24">
        <f>ROUND(D$9*'B&amp;A kWh'!E32,2)</f>
        <v>93.05</v>
      </c>
      <c r="E34" s="24">
        <f>ROUND(E$9*'B&amp;A kWh'!F32,2)</f>
        <v>55.23</v>
      </c>
      <c r="F34" s="24">
        <f>ROUND(F$9*'B&amp;A kWh'!G32,2)</f>
        <v>47.48</v>
      </c>
      <c r="G34" s="24">
        <f>ROUND(G$9*'B&amp;A kWh'!H32,2)</f>
        <v>55.52</v>
      </c>
      <c r="H34" s="24">
        <f>ROUND(H$9*'B&amp;A kWh'!I32,2)</f>
        <v>89.12</v>
      </c>
      <c r="I34" s="24">
        <f>ROUND(I$9*'B&amp;A kWh'!J32,2)</f>
        <v>120.58</v>
      </c>
      <c r="J34" s="24">
        <f>ROUND(J$9*'B&amp;A kWh'!K32,2)</f>
        <v>57.45</v>
      </c>
      <c r="K34" s="24">
        <f>ROUND(K$9*'B&amp;A kWh'!L32,2)</f>
        <v>61.42</v>
      </c>
      <c r="L34" s="24">
        <f>ROUND(L$9*'B&amp;A kWh'!M32,2)</f>
        <v>72.45</v>
      </c>
      <c r="M34" s="24">
        <f>ROUND(M$9*'B&amp;A kWh'!N32,2)</f>
        <v>171.84</v>
      </c>
      <c r="N34" s="24">
        <f>ROUND(N$9*'B&amp;A kWh'!O32,2)</f>
        <v>166.03</v>
      </c>
      <c r="O34" s="24">
        <f>ROUND(O$9*'B&amp;A kWh'!P32,2)</f>
        <v>105.55</v>
      </c>
      <c r="P34" s="24">
        <f t="shared" ref="P34" si="10">SUM(D34:O34)</f>
        <v>1095.72</v>
      </c>
    </row>
    <row r="35" spans="1:16" x14ac:dyDescent="0.25">
      <c r="A35" s="41"/>
    </row>
    <row r="36" spans="1:16" x14ac:dyDescent="0.25">
      <c r="A36" s="41" t="s">
        <v>10</v>
      </c>
      <c r="B36" s="24">
        <f>ROUND(B$9*'B&amp;A kWh'!C34,2)</f>
        <v>505.58</v>
      </c>
      <c r="C36" s="24">
        <f>ROUND(C$9*'B&amp;A kWh'!D34,2)</f>
        <v>365.99</v>
      </c>
      <c r="D36" s="24">
        <f>ROUND(D$9*'B&amp;A kWh'!E34,2)</f>
        <v>276.3</v>
      </c>
      <c r="E36" s="24">
        <f>ROUND(E$9*'B&amp;A kWh'!F34,2)</f>
        <v>314.10000000000002</v>
      </c>
      <c r="F36" s="24">
        <f>ROUND(F$9*'B&amp;A kWh'!G34,2)</f>
        <v>317.89999999999998</v>
      </c>
      <c r="G36" s="24">
        <f>ROUND(G$9*'B&amp;A kWh'!H34,2)</f>
        <v>328.06</v>
      </c>
      <c r="H36" s="24">
        <f>ROUND(H$9*'B&amp;A kWh'!I34,2)</f>
        <v>387.91</v>
      </c>
      <c r="I36" s="24">
        <f>ROUND(I$9*'B&amp;A kWh'!J34,2)</f>
        <v>507.19</v>
      </c>
      <c r="J36" s="24">
        <f>ROUND(J$9*'B&amp;A kWh'!K34,2)</f>
        <v>384.67</v>
      </c>
      <c r="K36" s="24">
        <f>ROUND(K$9*'B&amp;A kWh'!L34,2)</f>
        <v>439.24</v>
      </c>
      <c r="L36" s="24">
        <f>ROUND(L$9*'B&amp;A kWh'!M34,2)</f>
        <v>490.38</v>
      </c>
      <c r="M36" s="24">
        <f>ROUND(M$9*'B&amp;A kWh'!N34,2)</f>
        <v>420.5</v>
      </c>
      <c r="N36" s="24">
        <f>ROUND(N$9*'B&amp;A kWh'!O34,2)</f>
        <v>450.99</v>
      </c>
      <c r="O36" s="24">
        <f>ROUND(O$9*'B&amp;A kWh'!P34,2)</f>
        <v>365.77</v>
      </c>
      <c r="P36" s="24">
        <f t="shared" ref="P36" si="11">SUM(D36:O36)</f>
        <v>4683.01</v>
      </c>
    </row>
    <row r="37" spans="1:16" x14ac:dyDescent="0.25">
      <c r="A37" s="41"/>
    </row>
    <row r="38" spans="1:16" x14ac:dyDescent="0.25">
      <c r="A38" s="41" t="s">
        <v>9</v>
      </c>
      <c r="B38" s="24">
        <f>ROUND(B$9*'B&amp;A kWh'!C36,2)</f>
        <v>1217.26</v>
      </c>
      <c r="C38" s="24">
        <f>ROUND(C$9*'B&amp;A kWh'!D36,2)</f>
        <v>1113.8399999999999</v>
      </c>
      <c r="D38" s="24">
        <f>ROUND(D$9*'B&amp;A kWh'!E36,2)</f>
        <v>875.18</v>
      </c>
      <c r="E38" s="24">
        <f>ROUND(E$9*'B&amp;A kWh'!F36,2)</f>
        <v>2102.9699999999998</v>
      </c>
      <c r="F38" s="24">
        <f>ROUND(F$9*'B&amp;A kWh'!G36,2)</f>
        <v>1578.79</v>
      </c>
      <c r="G38" s="24">
        <f>ROUND(G$9*'B&amp;A kWh'!H36,2)</f>
        <v>780.69</v>
      </c>
      <c r="H38" s="24">
        <f>ROUND(H$9*'B&amp;A kWh'!I36,2)</f>
        <v>1778.59</v>
      </c>
      <c r="I38" s="24">
        <f>ROUND(I$9*'B&amp;A kWh'!J36,2)</f>
        <v>1937.57</v>
      </c>
      <c r="J38" s="24">
        <f>ROUND(J$9*'B&amp;A kWh'!K36,2)</f>
        <v>845.82</v>
      </c>
      <c r="K38" s="24">
        <f>ROUND(K$9*'B&amp;A kWh'!L36,2)</f>
        <v>1026.3599999999999</v>
      </c>
      <c r="L38" s="24">
        <f>ROUND(L$9*'B&amp;A kWh'!M36,2)</f>
        <v>1121.23</v>
      </c>
      <c r="M38" s="24">
        <f>ROUND(M$9*'B&amp;A kWh'!N36,2)</f>
        <v>1175.43</v>
      </c>
      <c r="N38" s="24">
        <f>ROUND(N$9*'B&amp;A kWh'!O36,2)</f>
        <v>1289.79</v>
      </c>
      <c r="O38" s="24">
        <f>ROUND(O$9*'B&amp;A kWh'!P36,2)</f>
        <v>926.9</v>
      </c>
      <c r="P38" s="24">
        <f t="shared" ref="P38" si="12">SUM(D38:O38)</f>
        <v>15439.319999999998</v>
      </c>
    </row>
    <row r="39" spans="1:16" x14ac:dyDescent="0.25">
      <c r="A39" s="41"/>
    </row>
    <row r="40" spans="1:16" x14ac:dyDescent="0.25">
      <c r="A40" s="41" t="s">
        <v>8</v>
      </c>
      <c r="B40" s="24">
        <f>ROUND(B$9*'B&amp;A kWh'!C38,2)</f>
        <v>130.63999999999999</v>
      </c>
      <c r="C40" s="24">
        <f>ROUND(C$9*'B&amp;A kWh'!D38,2)</f>
        <v>62.8</v>
      </c>
      <c r="D40" s="24">
        <f>ROUND(D$9*'B&amp;A kWh'!E38,2)</f>
        <v>56.35</v>
      </c>
      <c r="E40" s="24">
        <f>ROUND(E$9*'B&amp;A kWh'!F38,2)</f>
        <v>239.72</v>
      </c>
      <c r="F40" s="24">
        <f>ROUND(F$9*'B&amp;A kWh'!G38,2)</f>
        <v>83.28</v>
      </c>
      <c r="G40" s="24">
        <f>ROUND(G$9*'B&amp;A kWh'!H38,2)</f>
        <v>105.17</v>
      </c>
      <c r="H40" s="24">
        <f>ROUND(H$9*'B&amp;A kWh'!I38,2)</f>
        <v>70.650000000000006</v>
      </c>
      <c r="I40" s="24">
        <f>ROUND(I$9*'B&amp;A kWh'!J38,2)</f>
        <v>88.41</v>
      </c>
      <c r="J40" s="24">
        <f>ROUND(J$9*'B&amp;A kWh'!K38,2)</f>
        <v>109.51</v>
      </c>
      <c r="K40" s="24">
        <f>ROUND(K$9*'B&amp;A kWh'!L38,2)</f>
        <v>89.79</v>
      </c>
      <c r="L40" s="24">
        <f>ROUND(L$9*'B&amp;A kWh'!M38,2)</f>
        <v>220.72</v>
      </c>
      <c r="M40" s="24">
        <f>ROUND(M$9*'B&amp;A kWh'!N38,2)</f>
        <v>222.57</v>
      </c>
      <c r="N40" s="24">
        <f>ROUND(N$9*'B&amp;A kWh'!O38,2)</f>
        <v>296.56</v>
      </c>
      <c r="O40" s="24">
        <f>ROUND(O$9*'B&amp;A kWh'!P38,2)</f>
        <v>259.10000000000002</v>
      </c>
      <c r="P40" s="24">
        <f t="shared" ref="P40" si="13">SUM(D40:O40)</f>
        <v>1841.83</v>
      </c>
    </row>
    <row r="41" spans="1:16" x14ac:dyDescent="0.25">
      <c r="A41" s="41"/>
    </row>
    <row r="42" spans="1:16" x14ac:dyDescent="0.25">
      <c r="A42" s="41" t="s">
        <v>7</v>
      </c>
      <c r="B42" s="24">
        <f>ROUND(B$9*'B&amp;A kWh'!C40,2)</f>
        <v>52744.35</v>
      </c>
      <c r="C42" s="24">
        <f>ROUND(C$9*'B&amp;A kWh'!D40,2)</f>
        <v>34975</v>
      </c>
      <c r="D42" s="24">
        <f>ROUND(D$9*'B&amp;A kWh'!E40,2)</f>
        <v>34991.96</v>
      </c>
      <c r="E42" s="24">
        <f>ROUND(E$9*'B&amp;A kWh'!F40,2)</f>
        <v>40408.639999999999</v>
      </c>
      <c r="F42" s="24">
        <f>ROUND(F$9*'B&amp;A kWh'!G40,2)</f>
        <v>42924.36</v>
      </c>
      <c r="G42" s="24">
        <f>ROUND(G$9*'B&amp;A kWh'!H40,2)</f>
        <v>41066.370000000003</v>
      </c>
      <c r="H42" s="24">
        <f>ROUND(H$9*'B&amp;A kWh'!I40,2)</f>
        <v>43927.16</v>
      </c>
      <c r="I42" s="24">
        <f>ROUND(I$9*'B&amp;A kWh'!J40,2)</f>
        <v>58923.88</v>
      </c>
      <c r="J42" s="24">
        <f>ROUND(J$9*'B&amp;A kWh'!K40,2)</f>
        <v>43880.76</v>
      </c>
      <c r="K42" s="24">
        <f>ROUND(K$9*'B&amp;A kWh'!L40,2)</f>
        <v>50846.01</v>
      </c>
      <c r="L42" s="24">
        <f>ROUND(L$9*'B&amp;A kWh'!M40,2)</f>
        <v>54825.1</v>
      </c>
      <c r="M42" s="24">
        <f>ROUND(M$9*'B&amp;A kWh'!N40,2)</f>
        <v>47727.46</v>
      </c>
      <c r="N42" s="24">
        <f>ROUND(N$9*'B&amp;A kWh'!O40,2)</f>
        <v>44518.45</v>
      </c>
      <c r="O42" s="24">
        <f>ROUND(O$9*'B&amp;A kWh'!P40,2)</f>
        <v>39121.72</v>
      </c>
      <c r="P42" s="24">
        <f t="shared" ref="P42" si="14">SUM(D42:O42)</f>
        <v>543161.87</v>
      </c>
    </row>
    <row r="43" spans="1:16" x14ac:dyDescent="0.25">
      <c r="A43" s="41"/>
    </row>
    <row r="44" spans="1:16" x14ac:dyDescent="0.25">
      <c r="A44" s="41" t="s">
        <v>6</v>
      </c>
      <c r="B44" s="24">
        <f>ROUND(B$9*'B&amp;A kWh'!C42,2)</f>
        <v>313.08</v>
      </c>
      <c r="C44" s="24">
        <f>ROUND(C$9*'B&amp;A kWh'!D42,2)</f>
        <v>112.04</v>
      </c>
      <c r="D44" s="24">
        <f>ROUND(D$9*'B&amp;A kWh'!E42,2)</f>
        <v>86.99</v>
      </c>
      <c r="E44" s="24">
        <f>ROUND(E$9*'B&amp;A kWh'!F42,2)</f>
        <v>118.27</v>
      </c>
      <c r="F44" s="24">
        <f>ROUND(F$9*'B&amp;A kWh'!G42,2)</f>
        <v>230.94</v>
      </c>
      <c r="G44" s="24">
        <f>ROUND(G$9*'B&amp;A kWh'!H42,2)</f>
        <v>76.8</v>
      </c>
      <c r="H44" s="24">
        <f>ROUND(H$9*'B&amp;A kWh'!I42,2)</f>
        <v>193.79</v>
      </c>
      <c r="I44" s="24">
        <f>ROUND(I$9*'B&amp;A kWh'!J42,2)</f>
        <v>279.91000000000003</v>
      </c>
      <c r="J44" s="24">
        <f>ROUND(J$9*'B&amp;A kWh'!K42,2)</f>
        <v>271.61</v>
      </c>
      <c r="K44" s="24">
        <f>ROUND(K$9*'B&amp;A kWh'!L42,2)</f>
        <v>307.86</v>
      </c>
      <c r="L44" s="24">
        <f>ROUND(L$9*'B&amp;A kWh'!M42,2)</f>
        <v>330.19</v>
      </c>
      <c r="M44" s="24">
        <f>ROUND(M$9*'B&amp;A kWh'!N42,2)</f>
        <v>299.19</v>
      </c>
      <c r="N44" s="24">
        <f>ROUND(N$9*'B&amp;A kWh'!O42,2)</f>
        <v>428.48</v>
      </c>
      <c r="O44" s="24">
        <f>ROUND(O$9*'B&amp;A kWh'!P42,2)</f>
        <v>60.18</v>
      </c>
      <c r="P44" s="24">
        <f t="shared" ref="P44" si="15">SUM(D44:O44)</f>
        <v>2684.21</v>
      </c>
    </row>
    <row r="45" spans="1:16" x14ac:dyDescent="0.25">
      <c r="A45" s="41"/>
    </row>
    <row r="46" spans="1:16" x14ac:dyDescent="0.25">
      <c r="A46" s="41" t="s">
        <v>118</v>
      </c>
      <c r="B46" s="24">
        <f>ROUND(B$9*'B&amp;A kWh'!C44,2)</f>
        <v>0</v>
      </c>
      <c r="C46" s="24">
        <f>ROUND(C$9*'B&amp;A kWh'!D44,2)</f>
        <v>0</v>
      </c>
      <c r="D46" s="24">
        <f>ROUND(D$9*'B&amp;A kWh'!E44,2)</f>
        <v>0</v>
      </c>
      <c r="E46" s="24">
        <f>ROUND(E$9*'B&amp;A kWh'!F44,2)</f>
        <v>0</v>
      </c>
      <c r="F46" s="24">
        <f>ROUND(F$9*'B&amp;A kWh'!G44,2)</f>
        <v>0</v>
      </c>
      <c r="G46" s="24">
        <f>ROUND(G$9*'B&amp;A kWh'!H44,2)</f>
        <v>0</v>
      </c>
      <c r="H46" s="24">
        <f>ROUND(H$9*'B&amp;A kWh'!I44,2)</f>
        <v>0</v>
      </c>
      <c r="I46" s="24">
        <f>ROUND(I$9*'B&amp;A kWh'!J44,2)</f>
        <v>402.09</v>
      </c>
      <c r="J46" s="24">
        <f>ROUND(J$9*'B&amp;A kWh'!K44,2)</f>
        <v>232.88</v>
      </c>
      <c r="K46" s="24">
        <f>ROUND(K$9*'B&amp;A kWh'!L44,2)</f>
        <v>368.35</v>
      </c>
      <c r="L46" s="24">
        <f>ROUND(L$9*'B&amp;A kWh'!M44,2)</f>
        <v>366.3</v>
      </c>
      <c r="M46" s="24">
        <f>ROUND(M$9*'B&amp;A kWh'!N44,2)</f>
        <v>247.65</v>
      </c>
      <c r="N46" s="24">
        <f>ROUND(N$9*'B&amp;A kWh'!O44,2)</f>
        <v>253.1</v>
      </c>
      <c r="O46" s="24">
        <f>ROUND(O$9*'B&amp;A kWh'!P44,2)</f>
        <v>246.65</v>
      </c>
      <c r="P46" s="24">
        <f t="shared" ref="P46" si="16">SUM(D46:O46)</f>
        <v>2117.02</v>
      </c>
    </row>
    <row r="47" spans="1:16" x14ac:dyDescent="0.25">
      <c r="A47" s="41"/>
    </row>
    <row r="48" spans="1:16" x14ac:dyDescent="0.25">
      <c r="A48" s="41" t="s">
        <v>5</v>
      </c>
      <c r="B48" s="24">
        <f>ROUND(B$9*'B&amp;A kWh'!C46,2)</f>
        <v>9691.48</v>
      </c>
      <c r="C48" s="24">
        <f>ROUND(C$9*'B&amp;A kWh'!D46,2)</f>
        <v>6785.09</v>
      </c>
      <c r="D48" s="24">
        <f>ROUND(D$9*'B&amp;A kWh'!E46,2)</f>
        <v>5783.56</v>
      </c>
      <c r="E48" s="24">
        <f>ROUND(E$9*'B&amp;A kWh'!F46,2)</f>
        <v>7065.15</v>
      </c>
      <c r="F48" s="24">
        <f>ROUND(F$9*'B&amp;A kWh'!G46,2)</f>
        <v>7322.71</v>
      </c>
      <c r="G48" s="24">
        <f>ROUND(G$9*'B&amp;A kWh'!H46,2)</f>
        <v>6575.34</v>
      </c>
      <c r="H48" s="24">
        <f>ROUND(H$9*'B&amp;A kWh'!I46,2)</f>
        <v>7362.46</v>
      </c>
      <c r="I48" s="24">
        <f>ROUND(I$9*'B&amp;A kWh'!J46,2)</f>
        <v>8714.48</v>
      </c>
      <c r="J48" s="24">
        <f>ROUND(J$9*'B&amp;A kWh'!K46,2)</f>
        <v>7255.26</v>
      </c>
      <c r="K48" s="24">
        <f>ROUND(K$9*'B&amp;A kWh'!L46,2)</f>
        <v>8995.33</v>
      </c>
      <c r="L48" s="24">
        <f>ROUND(L$9*'B&amp;A kWh'!M46,2)</f>
        <v>10403.379999999999</v>
      </c>
      <c r="M48" s="24">
        <f>ROUND(M$9*'B&amp;A kWh'!N46,2)</f>
        <v>10264.700000000001</v>
      </c>
      <c r="N48" s="24">
        <f>ROUND(N$9*'B&amp;A kWh'!O46,2)</f>
        <v>9946.5400000000009</v>
      </c>
      <c r="O48" s="24">
        <f>ROUND(O$9*'B&amp;A kWh'!P46,2)</f>
        <v>9205.3700000000008</v>
      </c>
      <c r="P48" s="24">
        <f t="shared" ref="P48" si="17">SUM(D48:O48)</f>
        <v>98894.28</v>
      </c>
    </row>
    <row r="49" spans="1:16" x14ac:dyDescent="0.25">
      <c r="A49" s="41"/>
    </row>
    <row r="50" spans="1:16" x14ac:dyDescent="0.25">
      <c r="A50" s="41" t="s">
        <v>4</v>
      </c>
      <c r="B50" s="24">
        <f>ROUND(B$9*'B&amp;A kWh'!C48,2)</f>
        <v>3141.55</v>
      </c>
      <c r="C50" s="24">
        <f>ROUND(C$9*'B&amp;A kWh'!D48,2)</f>
        <v>2159.2800000000002</v>
      </c>
      <c r="D50" s="24">
        <f>ROUND(D$9*'B&amp;A kWh'!E48,2)</f>
        <v>3499.01</v>
      </c>
      <c r="E50" s="24">
        <f>ROUND(E$9*'B&amp;A kWh'!F48,2)</f>
        <v>3750.09</v>
      </c>
      <c r="F50" s="24">
        <f>ROUND(F$9*'B&amp;A kWh'!G48,2)</f>
        <v>3132.78</v>
      </c>
      <c r="G50" s="24">
        <f>ROUND(G$9*'B&amp;A kWh'!H48,2)</f>
        <v>2773.53</v>
      </c>
      <c r="H50" s="24">
        <f>ROUND(H$9*'B&amp;A kWh'!I48,2)</f>
        <v>2981.69</v>
      </c>
      <c r="I50" s="24">
        <f>ROUND(I$9*'B&amp;A kWh'!J48,2)</f>
        <v>3836.58</v>
      </c>
      <c r="J50" s="24">
        <f>ROUND(J$9*'B&amp;A kWh'!K48,2)</f>
        <v>3874.23</v>
      </c>
      <c r="K50" s="24">
        <f>ROUND(K$9*'B&amp;A kWh'!L48,2)</f>
        <v>4300.12</v>
      </c>
      <c r="L50" s="24">
        <f>ROUND(L$9*'B&amp;A kWh'!M48,2)</f>
        <v>7676.58</v>
      </c>
      <c r="M50" s="24">
        <f>ROUND(M$9*'B&amp;A kWh'!N48,2)</f>
        <v>3268.37</v>
      </c>
      <c r="N50" s="24">
        <f>ROUND(N$9*'B&amp;A kWh'!O48,2)</f>
        <v>3437.91</v>
      </c>
      <c r="O50" s="24">
        <f>ROUND(O$9*'B&amp;A kWh'!P48,2)</f>
        <v>3347.53</v>
      </c>
      <c r="P50" s="24">
        <f t="shared" ref="P50" si="18">SUM(D50:O50)</f>
        <v>45878.42</v>
      </c>
    </row>
    <row r="51" spans="1:16" x14ac:dyDescent="0.25">
      <c r="A51" s="41"/>
    </row>
    <row r="52" spans="1:16" x14ac:dyDescent="0.25">
      <c r="A52" s="41" t="s">
        <v>3</v>
      </c>
      <c r="B52" s="24">
        <f>ROUND(B$9*'B&amp;A kWh'!C50,2)</f>
        <v>71.97</v>
      </c>
      <c r="C52" s="24">
        <f>ROUND(C$9*'B&amp;A kWh'!D50,2)</f>
        <v>50.17</v>
      </c>
      <c r="D52" s="24">
        <f>ROUND(D$9*'B&amp;A kWh'!E50,2)</f>
        <v>72.150000000000006</v>
      </c>
      <c r="E52" s="24">
        <f>ROUND(E$9*'B&amp;A kWh'!F50,2)</f>
        <v>59.49</v>
      </c>
      <c r="F52" s="24">
        <f>ROUND(F$9*'B&amp;A kWh'!G50,2)</f>
        <v>67.03</v>
      </c>
      <c r="G52" s="24">
        <f>ROUND(G$9*'B&amp;A kWh'!H50,2)</f>
        <v>98.21</v>
      </c>
      <c r="H52" s="24">
        <f>ROUND(H$9*'B&amp;A kWh'!I50,2)</f>
        <v>28.04</v>
      </c>
      <c r="I52" s="24">
        <f>ROUND(I$9*'B&amp;A kWh'!J50,2)</f>
        <v>67.150000000000006</v>
      </c>
      <c r="J52" s="24">
        <f>ROUND(J$9*'B&amp;A kWh'!K50,2)</f>
        <v>38.229999999999997</v>
      </c>
      <c r="K52" s="24">
        <f>ROUND(K$9*'B&amp;A kWh'!L50,2)</f>
        <v>43.04</v>
      </c>
      <c r="L52" s="24">
        <f>ROUND(L$9*'B&amp;A kWh'!M50,2)</f>
        <v>50.96</v>
      </c>
      <c r="M52" s="24">
        <f>ROUND(M$9*'B&amp;A kWh'!N50,2)</f>
        <v>66.989999999999995</v>
      </c>
      <c r="N52" s="24">
        <f>ROUND(N$9*'B&amp;A kWh'!O50,2)</f>
        <v>98.45</v>
      </c>
      <c r="O52" s="24">
        <f>ROUND(O$9*'B&amp;A kWh'!P50,2)</f>
        <v>70.819999999999993</v>
      </c>
      <c r="P52" s="24">
        <f t="shared" ref="P52" si="19">SUM(D52:O52)</f>
        <v>760.56000000000017</v>
      </c>
    </row>
    <row r="53" spans="1:16" x14ac:dyDescent="0.25">
      <c r="A53" s="41"/>
    </row>
    <row r="54" spans="1:16" x14ac:dyDescent="0.25">
      <c r="A54" s="41" t="s">
        <v>119</v>
      </c>
      <c r="B54" s="24">
        <f>ROUND(B$9*'B&amp;A kWh'!C52,2)</f>
        <v>14430.28</v>
      </c>
      <c r="C54" s="24">
        <f>ROUND(C$9*'B&amp;A kWh'!D52,2)</f>
        <v>10464.93</v>
      </c>
      <c r="D54" s="24">
        <f>ROUND(D$9*'B&amp;A kWh'!E52,2)</f>
        <v>9855.06</v>
      </c>
      <c r="E54" s="24">
        <f>ROUND(E$9*'B&amp;A kWh'!F52,2)</f>
        <v>10547.15</v>
      </c>
      <c r="F54" s="24">
        <f>ROUND(F$9*'B&amp;A kWh'!G52,2)</f>
        <v>11220.86</v>
      </c>
      <c r="G54" s="24">
        <f>ROUND(G$9*'B&amp;A kWh'!H52,2)</f>
        <v>9392.2800000000007</v>
      </c>
      <c r="H54" s="24">
        <f>ROUND(H$9*'B&amp;A kWh'!I52,2)</f>
        <v>8725.4500000000007</v>
      </c>
      <c r="I54" s="24">
        <f>ROUND(I$9*'B&amp;A kWh'!J52,2)</f>
        <v>15016.21</v>
      </c>
      <c r="J54" s="24">
        <f>ROUND(J$9*'B&amp;A kWh'!K52,2)</f>
        <v>17453.68</v>
      </c>
      <c r="K54" s="24">
        <f>ROUND(K$9*'B&amp;A kWh'!L52,2)</f>
        <v>13837.27</v>
      </c>
      <c r="L54" s="24">
        <f>ROUND(L$9*'B&amp;A kWh'!M52,2)</f>
        <v>14714.05</v>
      </c>
      <c r="M54" s="24">
        <f>ROUND(M$9*'B&amp;A kWh'!N52,2)</f>
        <v>13422.45</v>
      </c>
      <c r="N54" s="24">
        <f>ROUND(N$9*'B&amp;A kWh'!O52,2)</f>
        <v>12508.78</v>
      </c>
      <c r="O54" s="24">
        <f>ROUND(O$9*'B&amp;A kWh'!P52,2)</f>
        <v>13497.13</v>
      </c>
      <c r="P54" s="24">
        <f t="shared" ref="P54" si="20">SUM(D54:O54)</f>
        <v>150190.37000000002</v>
      </c>
    </row>
    <row r="55" spans="1:16" x14ac:dyDescent="0.25">
      <c r="A55" s="41"/>
    </row>
    <row r="56" spans="1:16" x14ac:dyDescent="0.25">
      <c r="A56" s="41" t="s">
        <v>120</v>
      </c>
      <c r="B56" s="24">
        <f>ROUND(B$9*'B&amp;A kWh'!C54,2)</f>
        <v>264.14</v>
      </c>
      <c r="C56" s="24">
        <f>ROUND(C$9*'B&amp;A kWh'!D54,2)</f>
        <v>236.61</v>
      </c>
      <c r="D56" s="24">
        <f>ROUND(D$9*'B&amp;A kWh'!E54,2)</f>
        <v>192.58</v>
      </c>
      <c r="E56" s="24">
        <f>ROUND(E$9*'B&amp;A kWh'!F54,2)</f>
        <v>133.6</v>
      </c>
      <c r="F56" s="24">
        <f>ROUND(F$9*'B&amp;A kWh'!G54,2)</f>
        <v>183.24</v>
      </c>
      <c r="G56" s="24">
        <f>ROUND(G$9*'B&amp;A kWh'!H54,2)</f>
        <v>164.35</v>
      </c>
      <c r="H56" s="24">
        <f>ROUND(H$9*'B&amp;A kWh'!I54,2)</f>
        <v>126.78</v>
      </c>
      <c r="I56" s="24">
        <f>ROUND(I$9*'B&amp;A kWh'!J54,2)</f>
        <v>234.74</v>
      </c>
      <c r="J56" s="24">
        <f>ROUND(J$9*'B&amp;A kWh'!K54,2)</f>
        <v>283.44</v>
      </c>
      <c r="K56" s="24">
        <f>ROUND(K$9*'B&amp;A kWh'!L54,2)</f>
        <v>255.42</v>
      </c>
      <c r="L56" s="24">
        <f>ROUND(L$9*'B&amp;A kWh'!M54,2)</f>
        <v>221.25</v>
      </c>
      <c r="M56" s="24">
        <f>ROUND(M$9*'B&amp;A kWh'!N54,2)</f>
        <v>235.38</v>
      </c>
      <c r="N56" s="24">
        <f>ROUND(N$9*'B&amp;A kWh'!O54,2)</f>
        <v>327.32</v>
      </c>
      <c r="O56" s="24">
        <f>ROUND(O$9*'B&amp;A kWh'!P54,2)</f>
        <v>191.14</v>
      </c>
      <c r="P56" s="24">
        <f t="shared" ref="P56" si="21">SUM(D56:O56)</f>
        <v>2549.2400000000002</v>
      </c>
    </row>
    <row r="57" spans="1:16" x14ac:dyDescent="0.25">
      <c r="A57" s="41"/>
    </row>
    <row r="58" spans="1:16" x14ac:dyDescent="0.25">
      <c r="A58" s="41" t="s">
        <v>121</v>
      </c>
      <c r="B58" s="24">
        <f>ROUND(B$10*'B&amp;A kWh'!C56,2)</f>
        <v>0</v>
      </c>
      <c r="C58" s="24">
        <f>ROUND(C$10*'B&amp;A kWh'!D56,2)</f>
        <v>0</v>
      </c>
      <c r="D58" s="24">
        <f>ROUND(D$10*'B&amp;A kWh'!E56,2)</f>
        <v>0</v>
      </c>
      <c r="E58" s="24">
        <f>ROUND(E$10*'B&amp;A kWh'!F56,2)</f>
        <v>0</v>
      </c>
      <c r="F58" s="24">
        <f>ROUND(F$10*'B&amp;A kWh'!G56,2)</f>
        <v>0</v>
      </c>
      <c r="G58" s="24">
        <f>ROUND(G$10*'B&amp;A kWh'!H56,2)</f>
        <v>0</v>
      </c>
      <c r="H58" s="24">
        <f>ROUND(H$10*'B&amp;A kWh'!I56,2)</f>
        <v>0</v>
      </c>
      <c r="I58" s="24">
        <f>ROUND(I$10*'B&amp;A kWh'!J56,2)</f>
        <v>1139.25</v>
      </c>
      <c r="J58" s="24">
        <f>ROUND(J$10*'B&amp;A kWh'!K56,2)</f>
        <v>964.68</v>
      </c>
      <c r="K58" s="24">
        <f>ROUND(K$10*'B&amp;A kWh'!L56,2)</f>
        <v>991.37</v>
      </c>
      <c r="L58" s="24">
        <f>ROUND(L$10*'B&amp;A kWh'!M56,2)</f>
        <v>1339.66</v>
      </c>
      <c r="M58" s="24">
        <f>ROUND(M$10*'B&amp;A kWh'!N56,2)</f>
        <v>699.29</v>
      </c>
      <c r="N58" s="24">
        <f>ROUND(N$10*'B&amp;A kWh'!O56,2)</f>
        <v>1491.67</v>
      </c>
      <c r="O58" s="24">
        <f>ROUND(O$10*'B&amp;A kWh'!P56,2)</f>
        <v>1335.41</v>
      </c>
      <c r="P58" s="24">
        <f t="shared" ref="P58" si="22">SUM(D58:O58)</f>
        <v>7961.33</v>
      </c>
    </row>
    <row r="59" spans="1:16" x14ac:dyDescent="0.25">
      <c r="A59" s="41"/>
    </row>
    <row r="60" spans="1:16" x14ac:dyDescent="0.25">
      <c r="A60" s="41" t="s">
        <v>122</v>
      </c>
      <c r="B60" s="24">
        <f>ROUND(B$10*'B&amp;A kWh'!C58,2)</f>
        <v>0</v>
      </c>
      <c r="C60" s="24">
        <f>ROUND(C$10*'B&amp;A kWh'!D58,2)</f>
        <v>0</v>
      </c>
      <c r="D60" s="24">
        <f>ROUND(D$10*'B&amp;A kWh'!E58,2)</f>
        <v>0</v>
      </c>
      <c r="E60" s="24">
        <f>ROUND(E$10*'B&amp;A kWh'!F58,2)</f>
        <v>0</v>
      </c>
      <c r="F60" s="24">
        <f>ROUND(F$10*'B&amp;A kWh'!G58,2)</f>
        <v>0</v>
      </c>
      <c r="G60" s="24">
        <f>ROUND(G$10*'B&amp;A kWh'!H58,2)</f>
        <v>0</v>
      </c>
      <c r="H60" s="24">
        <f>ROUND(H$10*'B&amp;A kWh'!I58,2)</f>
        <v>0</v>
      </c>
      <c r="I60" s="24">
        <f>ROUND(I$10*'B&amp;A kWh'!J58,2)</f>
        <v>0</v>
      </c>
      <c r="J60" s="24">
        <f>ROUND(J$10*'B&amp;A kWh'!K58,2)</f>
        <v>19746.43</v>
      </c>
      <c r="K60" s="24">
        <f>ROUND(K$10*'B&amp;A kWh'!L58,2)</f>
        <v>9556.99</v>
      </c>
      <c r="L60" s="24">
        <f>ROUND(L$10*'B&amp;A kWh'!M58,2)</f>
        <v>7958.3</v>
      </c>
      <c r="M60" s="24">
        <f>ROUND(M$10*'B&amp;A kWh'!N58,2)</f>
        <v>9067.58</v>
      </c>
      <c r="N60" s="24">
        <f>ROUND(N$10*'B&amp;A kWh'!O58,2)</f>
        <v>8746.3700000000008</v>
      </c>
      <c r="O60" s="24">
        <f>ROUND(O$10*'B&amp;A kWh'!P58,2)</f>
        <v>8081.28</v>
      </c>
      <c r="P60" s="24">
        <f t="shared" ref="P60" si="23">SUM(D60:O60)</f>
        <v>63156.950000000004</v>
      </c>
    </row>
    <row r="61" spans="1:16" x14ac:dyDescent="0.25">
      <c r="A61" s="41"/>
    </row>
    <row r="62" spans="1:16" x14ac:dyDescent="0.25">
      <c r="A62" s="41" t="s">
        <v>123</v>
      </c>
      <c r="B62" s="24">
        <f>ROUND(B$10*'B&amp;A kWh'!C60,2)</f>
        <v>1130.08</v>
      </c>
      <c r="C62" s="24">
        <f>ROUND(C$10*'B&amp;A kWh'!D60,2)</f>
        <v>844.42</v>
      </c>
      <c r="D62" s="24">
        <f>ROUND(D$10*'B&amp;A kWh'!E60,2)</f>
        <v>852.9</v>
      </c>
      <c r="E62" s="24">
        <f>ROUND(E$10*'B&amp;A kWh'!F60,2)</f>
        <v>880.47</v>
      </c>
      <c r="F62" s="24">
        <f>ROUND(F$10*'B&amp;A kWh'!G60,2)</f>
        <v>839.71</v>
      </c>
      <c r="G62" s="24">
        <f>ROUND(G$10*'B&amp;A kWh'!H60,2)</f>
        <v>842.38</v>
      </c>
      <c r="H62" s="24">
        <f>ROUND(H$10*'B&amp;A kWh'!I60,2)</f>
        <v>819.15</v>
      </c>
      <c r="I62" s="24">
        <f>ROUND(I$10*'B&amp;A kWh'!J60,2)</f>
        <v>972.15</v>
      </c>
      <c r="J62" s="24">
        <f>ROUND(J$10*'B&amp;A kWh'!K60,2)</f>
        <v>837.24</v>
      </c>
      <c r="K62" s="24">
        <f>ROUND(K$10*'B&amp;A kWh'!L60,2)</f>
        <v>919.71</v>
      </c>
      <c r="L62" s="24">
        <f>ROUND(L$10*'B&amp;A kWh'!M60,2)</f>
        <v>1063.95</v>
      </c>
      <c r="M62" s="24">
        <f>ROUND(M$10*'B&amp;A kWh'!N60,2)</f>
        <v>1049.42</v>
      </c>
      <c r="N62" s="24">
        <f>ROUND(N$10*'B&amp;A kWh'!O60,2)</f>
        <v>918.2</v>
      </c>
      <c r="O62" s="24">
        <f>ROUND(O$10*'B&amp;A kWh'!P60,2)</f>
        <v>873.03</v>
      </c>
      <c r="P62" s="24">
        <f t="shared" ref="P62" si="24">SUM(D62:O62)</f>
        <v>10868.31</v>
      </c>
    </row>
    <row r="63" spans="1:16" x14ac:dyDescent="0.25">
      <c r="A63" s="41"/>
    </row>
    <row r="64" spans="1:16" x14ac:dyDescent="0.25">
      <c r="A64" s="41" t="s">
        <v>124</v>
      </c>
      <c r="B64" s="24">
        <f>ROUND(B$10*'B&amp;A kWh'!C62,2)</f>
        <v>20273.97</v>
      </c>
      <c r="C64" s="24">
        <f>ROUND(C$10*'B&amp;A kWh'!D62,2)</f>
        <v>13483.71</v>
      </c>
      <c r="D64" s="24">
        <f>ROUND(D$10*'B&amp;A kWh'!E62,2)</f>
        <v>15452.36</v>
      </c>
      <c r="E64" s="24">
        <f>ROUND(E$10*'B&amp;A kWh'!F62,2)</f>
        <v>16709.84</v>
      </c>
      <c r="F64" s="24">
        <f>ROUND(F$10*'B&amp;A kWh'!G62,2)</f>
        <v>17260.849999999999</v>
      </c>
      <c r="G64" s="24">
        <f>ROUND(G$10*'B&amp;A kWh'!H62,2)</f>
        <v>16174.61</v>
      </c>
      <c r="H64" s="24">
        <f>ROUND(H$10*'B&amp;A kWh'!I62,2)</f>
        <v>17141.07</v>
      </c>
      <c r="I64" s="24">
        <f>ROUND(I$10*'B&amp;A kWh'!J62,2)</f>
        <v>19605.32</v>
      </c>
      <c r="J64" s="24">
        <f>ROUND(J$10*'B&amp;A kWh'!K62,2)</f>
        <v>16231.18</v>
      </c>
      <c r="K64" s="24">
        <f>ROUND(K$10*'B&amp;A kWh'!L62,2)</f>
        <v>18843.57</v>
      </c>
      <c r="L64" s="24">
        <f>ROUND(L$10*'B&amp;A kWh'!M62,2)</f>
        <v>21419.31</v>
      </c>
      <c r="M64" s="24">
        <f>ROUND(M$10*'B&amp;A kWh'!N62,2)</f>
        <v>17884.79</v>
      </c>
      <c r="N64" s="24">
        <f>ROUND(N$10*'B&amp;A kWh'!O62,2)</f>
        <v>14760.06</v>
      </c>
      <c r="O64" s="24">
        <f>ROUND(O$10*'B&amp;A kWh'!P62,2)</f>
        <v>16047.49</v>
      </c>
      <c r="P64" s="24">
        <f t="shared" ref="P64" si="25">SUM(D64:O64)</f>
        <v>207530.45</v>
      </c>
    </row>
    <row r="65" spans="1:16" x14ac:dyDescent="0.25">
      <c r="A65" s="41"/>
    </row>
    <row r="66" spans="1:16" x14ac:dyDescent="0.25">
      <c r="A66" s="41" t="s">
        <v>125</v>
      </c>
      <c r="B66" s="24">
        <f>ROUND(B$10*'B&amp;A kWh'!C64,2)</f>
        <v>105410.32</v>
      </c>
      <c r="C66" s="24">
        <f>ROUND(C$10*'B&amp;A kWh'!D64,2)</f>
        <v>95141.09</v>
      </c>
      <c r="D66" s="24">
        <f>ROUND(D$10*'B&amp;A kWh'!E64,2)</f>
        <v>102471.23</v>
      </c>
      <c r="E66" s="24">
        <f>ROUND(E$10*'B&amp;A kWh'!F64,2)</f>
        <v>100310.99</v>
      </c>
      <c r="F66" s="24">
        <f>ROUND(F$10*'B&amp;A kWh'!G64,2)</f>
        <v>101043.93</v>
      </c>
      <c r="G66" s="24">
        <f>ROUND(G$10*'B&amp;A kWh'!H64,2)</f>
        <v>94934.51</v>
      </c>
      <c r="H66" s="24">
        <f>ROUND(H$10*'B&amp;A kWh'!I64,2)</f>
        <v>92593.37</v>
      </c>
      <c r="I66" s="24">
        <f>ROUND(I$10*'B&amp;A kWh'!J64,2)</f>
        <v>112118.38</v>
      </c>
      <c r="J66" s="24">
        <f>ROUND(J$10*'B&amp;A kWh'!K64,2)</f>
        <v>84579.54</v>
      </c>
      <c r="K66" s="24">
        <f>ROUND(K$10*'B&amp;A kWh'!L64,2)</f>
        <v>98585.43</v>
      </c>
      <c r="L66" s="24">
        <f>ROUND(L$10*'B&amp;A kWh'!M64,2)</f>
        <v>99910.13</v>
      </c>
      <c r="M66" s="24">
        <f>ROUND(M$10*'B&amp;A kWh'!N64,2)</f>
        <v>103023.56</v>
      </c>
      <c r="N66" s="24">
        <f>ROUND(N$10*'B&amp;A kWh'!O64,2)</f>
        <v>100933.91</v>
      </c>
      <c r="O66" s="24">
        <f>ROUND(O$10*'B&amp;A kWh'!P64,2)</f>
        <v>97981.17</v>
      </c>
      <c r="P66" s="24">
        <f t="shared" ref="P66" si="26">SUM(D66:O66)</f>
        <v>1188486.1499999999</v>
      </c>
    </row>
    <row r="67" spans="1:16" x14ac:dyDescent="0.25">
      <c r="A67" s="41"/>
    </row>
    <row r="68" spans="1:16" x14ac:dyDescent="0.25">
      <c r="A68" s="41" t="s">
        <v>126</v>
      </c>
      <c r="B68" s="24">
        <f>ROUND(B$10*'B&amp;A kWh'!C66,2)</f>
        <v>14666.38</v>
      </c>
      <c r="C68" s="24">
        <f>ROUND(C$10*'B&amp;A kWh'!D66,2)</f>
        <v>15020.85</v>
      </c>
      <c r="D68" s="24">
        <f>ROUND(D$10*'B&amp;A kWh'!E66,2)</f>
        <v>20093.689999999999</v>
      </c>
      <c r="E68" s="24">
        <f>ROUND(E$10*'B&amp;A kWh'!F66,2)</f>
        <v>19466.05</v>
      </c>
      <c r="F68" s="24">
        <f>ROUND(F$10*'B&amp;A kWh'!G66,2)</f>
        <v>19122.64</v>
      </c>
      <c r="G68" s="24">
        <f>ROUND(G$10*'B&amp;A kWh'!H66,2)</f>
        <v>17790.54</v>
      </c>
      <c r="H68" s="24">
        <f>ROUND(H$10*'B&amp;A kWh'!I66,2)</f>
        <v>15731.96</v>
      </c>
      <c r="I68" s="24">
        <f>ROUND(I$10*'B&amp;A kWh'!J66,2)</f>
        <v>18310.080000000002</v>
      </c>
      <c r="J68" s="24">
        <f>ROUND(J$10*'B&amp;A kWh'!K66,2)</f>
        <v>17390.8</v>
      </c>
      <c r="K68" s="24">
        <f>ROUND(K$10*'B&amp;A kWh'!L66,2)</f>
        <v>19800.79</v>
      </c>
      <c r="L68" s="24">
        <f>ROUND(L$10*'B&amp;A kWh'!M66,2)</f>
        <v>22103.74</v>
      </c>
      <c r="M68" s="24">
        <f>ROUND(M$10*'B&amp;A kWh'!N66,2)</f>
        <v>19659.650000000001</v>
      </c>
      <c r="N68" s="24">
        <f>ROUND(N$10*'B&amp;A kWh'!O66,2)</f>
        <v>17658.150000000001</v>
      </c>
      <c r="O68" s="24">
        <f>ROUND(O$10*'B&amp;A kWh'!P66,2)</f>
        <v>18129.57</v>
      </c>
      <c r="P68" s="24">
        <f t="shared" ref="P68" si="27">SUM(D68:O68)</f>
        <v>225257.66</v>
      </c>
    </row>
    <row r="69" spans="1:16" x14ac:dyDescent="0.25">
      <c r="A69" s="41"/>
    </row>
    <row r="70" spans="1:16" x14ac:dyDescent="0.25">
      <c r="A70" s="41" t="s">
        <v>2</v>
      </c>
      <c r="B70" s="24">
        <f>ROUND(B$9*'B&amp;A kWh'!C68,2)</f>
        <v>1077.98</v>
      </c>
      <c r="C70" s="24">
        <f>ROUND(C$9*'B&amp;A kWh'!D68,2)</f>
        <v>880.39</v>
      </c>
      <c r="D70" s="24">
        <f>ROUND(D$9*'B&amp;A kWh'!E68,2)</f>
        <v>890.97</v>
      </c>
      <c r="E70" s="24">
        <f>ROUND(E$9*'B&amp;A kWh'!F68,2)</f>
        <v>755.01</v>
      </c>
      <c r="F70" s="24">
        <f>ROUND(F$9*'B&amp;A kWh'!G68,2)</f>
        <v>669.42</v>
      </c>
      <c r="G70" s="24">
        <f>ROUND(G$9*'B&amp;A kWh'!H68,2)</f>
        <v>603.83000000000004</v>
      </c>
      <c r="H70" s="24">
        <f>ROUND(H$9*'B&amp;A kWh'!I68,2)</f>
        <v>651.91</v>
      </c>
      <c r="I70" s="24">
        <f>ROUND(I$9*'B&amp;A kWh'!J68,2)</f>
        <v>910.78</v>
      </c>
      <c r="J70" s="24">
        <f>ROUND(J$9*'B&amp;A kWh'!K68,2)</f>
        <v>1009.99</v>
      </c>
      <c r="K70" s="24">
        <f>ROUND(K$9*'B&amp;A kWh'!L68,2)</f>
        <v>1179.51</v>
      </c>
      <c r="L70" s="24">
        <f>ROUND(L$9*'B&amp;A kWh'!M68,2)</f>
        <v>1247.01</v>
      </c>
      <c r="M70" s="24">
        <f>ROUND(M$9*'B&amp;A kWh'!N68,2)</f>
        <v>1356.22</v>
      </c>
      <c r="N70" s="24">
        <f>ROUND(N$9*'B&amp;A kWh'!O68,2)</f>
        <v>1317.07</v>
      </c>
      <c r="O70" s="24">
        <f>ROUND(O$9*'B&amp;A kWh'!P68,2)</f>
        <v>1113.48</v>
      </c>
      <c r="P70" s="24">
        <f t="shared" ref="P70" si="28">SUM(D70:O70)</f>
        <v>11705.199999999999</v>
      </c>
    </row>
    <row r="71" spans="1:16" x14ac:dyDescent="0.25">
      <c r="A71" s="41"/>
    </row>
    <row r="72" spans="1:16" x14ac:dyDescent="0.25">
      <c r="A72" s="41" t="s">
        <v>1</v>
      </c>
      <c r="B72" s="24">
        <f>ROUND(B$9*'B&amp;A kWh'!C70,2)</f>
        <v>294.10000000000002</v>
      </c>
      <c r="C72" s="24">
        <f>ROUND(C$9*'B&amp;A kWh'!D70,2)</f>
        <v>145.77000000000001</v>
      </c>
      <c r="D72" s="24">
        <f>ROUND(D$9*'B&amp;A kWh'!E70,2)</f>
        <v>174.81</v>
      </c>
      <c r="E72" s="24">
        <f>ROUND(E$9*'B&amp;A kWh'!F70,2)</f>
        <v>204.07</v>
      </c>
      <c r="F72" s="24">
        <f>ROUND(F$9*'B&amp;A kWh'!G70,2)</f>
        <v>219.2</v>
      </c>
      <c r="G72" s="24">
        <f>ROUND(G$9*'B&amp;A kWh'!H70,2)</f>
        <v>197.02</v>
      </c>
      <c r="H72" s="24">
        <f>ROUND(H$9*'B&amp;A kWh'!I70,2)</f>
        <v>201.11</v>
      </c>
      <c r="I72" s="24">
        <f>ROUND(I$9*'B&amp;A kWh'!J70,2)</f>
        <v>256.49</v>
      </c>
      <c r="J72" s="24">
        <f>ROUND(J$9*'B&amp;A kWh'!K70,2)</f>
        <v>185.46</v>
      </c>
      <c r="K72" s="24">
        <f>ROUND(K$9*'B&amp;A kWh'!L70,2)</f>
        <v>248.93</v>
      </c>
      <c r="L72" s="24">
        <f>ROUND(L$9*'B&amp;A kWh'!M70,2)</f>
        <v>313.24</v>
      </c>
      <c r="M72" s="24">
        <f>ROUND(M$9*'B&amp;A kWh'!N70,2)</f>
        <v>248.71</v>
      </c>
      <c r="N72" s="24">
        <f>ROUND(N$9*'B&amp;A kWh'!O70,2)</f>
        <v>225.52</v>
      </c>
      <c r="O72" s="24">
        <f>ROUND(O$9*'B&amp;A kWh'!P70,2)</f>
        <v>228.05</v>
      </c>
      <c r="P72" s="24">
        <f t="shared" ref="P72" si="29">SUM(D72:O72)</f>
        <v>2702.61</v>
      </c>
    </row>
    <row r="73" spans="1:16" x14ac:dyDescent="0.25">
      <c r="A73" s="106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5"/>
    </row>
    <row r="74" spans="1:16" x14ac:dyDescent="0.25">
      <c r="A74" s="43" t="s">
        <v>0</v>
      </c>
      <c r="B74" s="24">
        <f>SUM(B12:B72)</f>
        <v>656118.29</v>
      </c>
      <c r="C74" s="24">
        <f t="shared" ref="C74" si="30">SUM(C12:C72)</f>
        <v>533502.12</v>
      </c>
      <c r="D74" s="24">
        <f>SUM(D12:D72)-D20</f>
        <v>438723.22000000003</v>
      </c>
      <c r="E74" s="24">
        <f t="shared" ref="E74:O74" si="31">SUM(E12:E72)-E20</f>
        <v>421003.17000000004</v>
      </c>
      <c r="F74" s="24">
        <f t="shared" si="31"/>
        <v>411057.02</v>
      </c>
      <c r="G74" s="24">
        <f t="shared" si="31"/>
        <v>417176.75000000006</v>
      </c>
      <c r="H74" s="24">
        <f t="shared" si="31"/>
        <v>476949.22000000003</v>
      </c>
      <c r="I74" s="24">
        <f t="shared" si="31"/>
        <v>628955.24000000011</v>
      </c>
      <c r="J74" s="24">
        <f t="shared" si="31"/>
        <v>490270.72999999992</v>
      </c>
      <c r="K74" s="24">
        <f t="shared" si="31"/>
        <v>487014.17999999993</v>
      </c>
      <c r="L74" s="24">
        <f t="shared" si="31"/>
        <v>532405.84</v>
      </c>
      <c r="M74" s="24">
        <f t="shared" si="31"/>
        <v>645724.75999999978</v>
      </c>
      <c r="N74" s="24">
        <f t="shared" si="31"/>
        <v>619079.64</v>
      </c>
      <c r="O74" s="24">
        <f t="shared" si="31"/>
        <v>511895.13</v>
      </c>
      <c r="P74" s="24">
        <f t="shared" ref="P74" si="32">SUM(D74:O74)</f>
        <v>6080254.8999999994</v>
      </c>
    </row>
  </sheetData>
  <pageMargins left="0.7" right="0.36" top="0.75" bottom="0.75" header="0.3" footer="0.3"/>
  <pageSetup scale="46" orientation="portrait" r:id="rId1"/>
  <headerFooter>
    <oddFooter>&amp;L&amp;F
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75"/>
  <sheetViews>
    <sheetView zoomScale="90" zoomScaleNormal="90" workbookViewId="0">
      <pane xSplit="1" ySplit="10" topLeftCell="B11" activePane="bottomRight" state="frozen"/>
      <selection activeCell="D1" sqref="D1"/>
      <selection pane="topRight" activeCell="D1" sqref="D1"/>
      <selection pane="bottomLeft" activeCell="D1" sqref="D1"/>
      <selection pane="bottomRight" activeCell="I5" sqref="I5"/>
    </sheetView>
  </sheetViews>
  <sheetFormatPr defaultRowHeight="15.75" outlineLevelCol="1" x14ac:dyDescent="0.25"/>
  <cols>
    <col min="1" max="1" width="18.42578125" style="14" bestFit="1" customWidth="1"/>
    <col min="2" max="3" width="1.28515625" style="14" customWidth="1" outlineLevel="1"/>
    <col min="4" max="4" width="15.140625" style="14" bestFit="1" customWidth="1" outlineLevel="1"/>
    <col min="5" max="15" width="14.28515625" style="14" bestFit="1" customWidth="1" outlineLevel="1"/>
    <col min="16" max="16" width="16.5703125" style="14" bestFit="1" customWidth="1"/>
    <col min="17" max="16384" width="9.140625" style="14"/>
  </cols>
  <sheetData>
    <row r="1" spans="1:16" x14ac:dyDescent="0.25">
      <c r="A1" s="14" t="s">
        <v>70</v>
      </c>
      <c r="D1" s="15"/>
    </row>
    <row r="2" spans="1:16" x14ac:dyDescent="0.25">
      <c r="A2" s="14" t="s">
        <v>71</v>
      </c>
    </row>
    <row r="3" spans="1:16" x14ac:dyDescent="0.25">
      <c r="A3" s="14" t="str">
        <f>'B&amp;A kWh'!B3</f>
        <v>TEST YEAR ENDED FEBRUARY 28, 2017</v>
      </c>
    </row>
    <row r="4" spans="1:16" x14ac:dyDescent="0.25">
      <c r="A4" s="14" t="s">
        <v>81</v>
      </c>
    </row>
    <row r="5" spans="1:16" x14ac:dyDescent="0.25">
      <c r="A5" s="14" t="s">
        <v>91</v>
      </c>
    </row>
    <row r="6" spans="1:16" x14ac:dyDescent="0.25">
      <c r="A6" s="14" t="s">
        <v>144</v>
      </c>
    </row>
    <row r="7" spans="1:16" x14ac:dyDescent="0.25">
      <c r="D7" s="14">
        <v>2016</v>
      </c>
      <c r="N7" s="14">
        <v>2017</v>
      </c>
      <c r="P7" s="54" t="s">
        <v>171</v>
      </c>
    </row>
    <row r="8" spans="1:16" x14ac:dyDescent="0.25">
      <c r="A8" s="5" t="s">
        <v>22</v>
      </c>
      <c r="B8" s="16" t="s">
        <v>106</v>
      </c>
      <c r="C8" s="16" t="s">
        <v>107</v>
      </c>
      <c r="D8" s="16" t="s">
        <v>108</v>
      </c>
      <c r="E8" s="16" t="s">
        <v>109</v>
      </c>
      <c r="F8" s="16" t="s">
        <v>110</v>
      </c>
      <c r="G8" s="16" t="s">
        <v>111</v>
      </c>
      <c r="H8" s="16" t="s">
        <v>112</v>
      </c>
      <c r="I8" s="16" t="s">
        <v>113</v>
      </c>
      <c r="J8" s="16" t="s">
        <v>114</v>
      </c>
      <c r="K8" s="16" t="s">
        <v>115</v>
      </c>
      <c r="L8" s="16" t="s">
        <v>116</v>
      </c>
      <c r="M8" s="16" t="s">
        <v>117</v>
      </c>
      <c r="N8" s="16" t="s">
        <v>106</v>
      </c>
      <c r="O8" s="16" t="s">
        <v>107</v>
      </c>
      <c r="P8" s="17" t="s">
        <v>0</v>
      </c>
    </row>
    <row r="9" spans="1:16" x14ac:dyDescent="0.25">
      <c r="A9" s="14" t="s">
        <v>84</v>
      </c>
      <c r="B9" s="21">
        <v>0.16076099999999999</v>
      </c>
      <c r="C9" s="21">
        <v>9.0403999999999998E-2</v>
      </c>
      <c r="D9" s="21">
        <v>6.4448000000000005E-2</v>
      </c>
      <c r="E9" s="21">
        <v>6.8652000000000005E-2</v>
      </c>
      <c r="F9" s="21">
        <v>9.2831999999999998E-2</v>
      </c>
      <c r="G9" s="21">
        <v>0.16492000000000001</v>
      </c>
      <c r="H9" s="21">
        <v>0.176731</v>
      </c>
      <c r="I9" s="21">
        <v>0.114356</v>
      </c>
      <c r="J9" s="21">
        <v>6.0866999999999997E-2</v>
      </c>
      <c r="K9" s="21">
        <v>6.6489000000000006E-2</v>
      </c>
      <c r="L9" s="21">
        <v>9.9891800000000003E-2</v>
      </c>
      <c r="M9" s="21">
        <v>0.10947900000000001</v>
      </c>
      <c r="N9" s="21">
        <v>9.9044999999999994E-2</v>
      </c>
      <c r="O9" s="21">
        <v>8.3985000000000004E-2</v>
      </c>
    </row>
    <row r="10" spans="1:16" x14ac:dyDescent="0.25">
      <c r="A10" s="14" t="s">
        <v>92</v>
      </c>
      <c r="B10" s="21">
        <v>0.158607</v>
      </c>
      <c r="C10" s="21">
        <v>0.108172</v>
      </c>
      <c r="D10" s="21">
        <v>0.104944</v>
      </c>
      <c r="E10" s="21">
        <v>0.126914</v>
      </c>
      <c r="F10" s="21">
        <v>0.14402699999999999</v>
      </c>
      <c r="G10" s="21">
        <v>0.24421000000000001</v>
      </c>
      <c r="H10" s="21">
        <v>0.19509799999999999</v>
      </c>
      <c r="I10" s="21">
        <v>0.125171</v>
      </c>
      <c r="J10" s="21">
        <v>7.5484999999999997E-2</v>
      </c>
      <c r="K10" s="21">
        <v>8.4819000000000006E-2</v>
      </c>
      <c r="L10" s="21">
        <v>0.152948</v>
      </c>
      <c r="M10" s="21">
        <v>0.17177300000000001</v>
      </c>
      <c r="N10" s="21">
        <v>0.15867300000000001</v>
      </c>
      <c r="O10" s="21">
        <v>0.13886000000000001</v>
      </c>
    </row>
    <row r="11" spans="1:16" x14ac:dyDescent="0.25">
      <c r="C11" s="21"/>
    </row>
    <row r="12" spans="1:16" x14ac:dyDescent="0.25">
      <c r="B12" s="14" t="s">
        <v>129</v>
      </c>
    </row>
    <row r="13" spans="1:16" x14ac:dyDescent="0.25">
      <c r="A13" s="2" t="s">
        <v>21</v>
      </c>
      <c r="B13" s="23">
        <f>ROUND('B&amp;A+DSM - % Riders'!B10*B$9,2)</f>
        <v>4402595.49</v>
      </c>
      <c r="C13" s="23">
        <f>ROUND('B&amp;A+DSM - % Riders'!C10*C$9,2)</f>
        <v>2109503.7400000002</v>
      </c>
      <c r="D13" s="23">
        <f>ROUND('B&amp;A+DSM - % Riders'!D10*D$9,2)</f>
        <v>1023576.64</v>
      </c>
      <c r="E13" s="23">
        <f>ROUND('B&amp;A+DSM - % Riders'!E10*E$9,2)</f>
        <v>1017489.75</v>
      </c>
      <c r="F13" s="23">
        <f>ROUND('B&amp;A+DSM - % Riders'!F10*F$9,2)</f>
        <v>1289672.74</v>
      </c>
      <c r="G13" s="23">
        <f>ROUND('B&amp;A+DSM - % Riders'!G10*G$9,2)</f>
        <v>2496236.42</v>
      </c>
      <c r="H13" s="23">
        <f>ROUND('B&amp;A+DSM - % Riders'!H10*H$9,2)</f>
        <v>3339362.12</v>
      </c>
      <c r="I13" s="23">
        <f>ROUND('B&amp;A+DSM - % Riders'!I10*I$9,2)</f>
        <v>2391441.2000000002</v>
      </c>
      <c r="J13" s="23">
        <f>ROUND('B&amp;A+DSM - % Riders'!J10*J$9,2)</f>
        <v>904507.87</v>
      </c>
      <c r="K13" s="23">
        <f>ROUND('B&amp;A+DSM - % Riders'!K10*K$9,2)</f>
        <v>944342.92</v>
      </c>
      <c r="L13" s="23">
        <f>ROUND('B&amp;A+DSM - % Riders'!L10*L$9,2)</f>
        <v>1652445.05</v>
      </c>
      <c r="M13" s="23">
        <f>ROUND('B&amp;A+DSM - % Riders'!M10*M$9,2)</f>
        <v>2681088.46</v>
      </c>
      <c r="N13" s="23">
        <f>ROUND('B&amp;A+DSM - % Riders'!N10*N$9,2)</f>
        <v>2856233.59</v>
      </c>
      <c r="O13" s="23">
        <f>ROUND('B&amp;A+DSM - % Riders'!O10*O$9,2)</f>
        <v>1407666.05</v>
      </c>
      <c r="P13" s="18">
        <f>SUM(D13:O13)</f>
        <v>22004062.810000002</v>
      </c>
    </row>
    <row r="14" spans="1:16" x14ac:dyDescent="0.25">
      <c r="A14" s="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6" x14ac:dyDescent="0.25">
      <c r="A15" s="2" t="s">
        <v>20</v>
      </c>
      <c r="B15" s="23">
        <f>ROUND('B&amp;A+DSM - % Riders'!B12*B$9,2)</f>
        <v>7247.12</v>
      </c>
      <c r="C15" s="23">
        <f>ROUND('B&amp;A+DSM - % Riders'!C12*C$9,2)</f>
        <v>4044.35</v>
      </c>
      <c r="D15" s="23">
        <f>ROUND('B&amp;A+DSM - % Riders'!D12*D$9,2)</f>
        <v>1660.55</v>
      </c>
      <c r="E15" s="23">
        <f>ROUND('B&amp;A+DSM - % Riders'!E12*E$9,2)</f>
        <v>1498.74</v>
      </c>
      <c r="F15" s="23">
        <f>ROUND('B&amp;A+DSM - % Riders'!F12*F$9,2)</f>
        <v>1884.23</v>
      </c>
      <c r="G15" s="23">
        <f>ROUND('B&amp;A+DSM - % Riders'!G12*G$9,2)</f>
        <v>3866.31</v>
      </c>
      <c r="H15" s="23">
        <f>ROUND('B&amp;A+DSM - % Riders'!H12*H$9,2)</f>
        <v>4897.43</v>
      </c>
      <c r="I15" s="23">
        <f>ROUND('B&amp;A+DSM - % Riders'!I12*I$9,2)</f>
        <v>3674.49</v>
      </c>
      <c r="J15" s="23">
        <f>ROUND('B&amp;A+DSM - % Riders'!J12*J$9,2)</f>
        <v>1361.17</v>
      </c>
      <c r="K15" s="23">
        <f>ROUND('B&amp;A+DSM - % Riders'!K12*K$9,2)</f>
        <v>1440.85</v>
      </c>
      <c r="L15" s="23">
        <f>ROUND('B&amp;A+DSM - % Riders'!L12*L$9,2)</f>
        <v>2352.14</v>
      </c>
      <c r="M15" s="23">
        <f>ROUND('B&amp;A+DSM - % Riders'!M12*M$9,2)</f>
        <v>4279</v>
      </c>
      <c r="N15" s="23">
        <f>ROUND('B&amp;A+DSM - % Riders'!N12*N$9,2)</f>
        <v>4769.5600000000004</v>
      </c>
      <c r="O15" s="23">
        <f>ROUND('B&amp;A+DSM - % Riders'!O12*O$9,2)</f>
        <v>2164.62</v>
      </c>
      <c r="P15" s="18">
        <f t="shared" ref="P15" si="0">SUM(D15:O15)</f>
        <v>33849.089999999997</v>
      </c>
    </row>
    <row r="16" spans="1:16" x14ac:dyDescent="0.25">
      <c r="A16" s="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6" x14ac:dyDescent="0.25">
      <c r="A17" s="2" t="s">
        <v>19</v>
      </c>
      <c r="B17" s="23">
        <f>ROUND('B&amp;A+DSM - % Riders'!B14*B$9,2)</f>
        <v>74.11</v>
      </c>
      <c r="C17" s="23">
        <f>ROUND('B&amp;A+DSM - % Riders'!C14*C$9,2)</f>
        <v>50.56</v>
      </c>
      <c r="D17" s="23">
        <f>ROUND('B&amp;A+DSM - % Riders'!D14*D$9,2)</f>
        <v>22.56</v>
      </c>
      <c r="E17" s="23">
        <f>ROUND('B&amp;A+DSM - % Riders'!E14*E$9,2)</f>
        <v>30.72</v>
      </c>
      <c r="F17" s="23">
        <f>ROUND('B&amp;A+DSM - % Riders'!F14*F$9,2)</f>
        <v>42.45</v>
      </c>
      <c r="G17" s="23">
        <f>ROUND('B&amp;A+DSM - % Riders'!G14*G$9,2)</f>
        <v>70.11</v>
      </c>
      <c r="H17" s="23">
        <f>ROUND('B&amp;A+DSM - % Riders'!H14*H$9,2)</f>
        <v>78.010000000000005</v>
      </c>
      <c r="I17" s="23">
        <f>ROUND('B&amp;A+DSM - % Riders'!I14*I$9,2)</f>
        <v>64.53</v>
      </c>
      <c r="J17" s="23">
        <f>ROUND('B&amp;A+DSM - % Riders'!J14*J$9,2)</f>
        <v>21.27</v>
      </c>
      <c r="K17" s="23">
        <f>ROUND('B&amp;A+DSM - % Riders'!K14*K$9,2)</f>
        <v>29.04</v>
      </c>
      <c r="L17" s="23">
        <f>ROUND('B&amp;A+DSM - % Riders'!L14*L$9,2)</f>
        <v>58.88</v>
      </c>
      <c r="M17" s="23">
        <f>ROUND('B&amp;A+DSM - % Riders'!M14*M$9,2)</f>
        <v>73.540000000000006</v>
      </c>
      <c r="N17" s="23">
        <f>ROUND('B&amp;A+DSM - % Riders'!N14*N$9,2)</f>
        <v>136.6</v>
      </c>
      <c r="O17" s="23">
        <f>ROUND('B&amp;A+DSM - % Riders'!O14*O$9,2)</f>
        <v>60.11</v>
      </c>
      <c r="P17" s="18">
        <f t="shared" ref="P17" si="1">SUM(D17:O17)</f>
        <v>687.82</v>
      </c>
    </row>
    <row r="18" spans="1:16" x14ac:dyDescent="0.25">
      <c r="A18" s="2"/>
    </row>
    <row r="19" spans="1:16" x14ac:dyDescent="0.25">
      <c r="A19" s="40" t="s">
        <v>175</v>
      </c>
      <c r="D19" s="23">
        <f>ROUND('B&amp;A+DSM - % Riders'!D16*D$9,2)</f>
        <v>26203.54</v>
      </c>
      <c r="E19" s="23">
        <f>ROUND('B&amp;A+DSM - % Riders'!E16*E$9,2)</f>
        <v>32945.67</v>
      </c>
      <c r="F19" s="23">
        <f>ROUND('B&amp;A+DSM - % Riders'!F16*F$9,2)</f>
        <v>47788.83</v>
      </c>
      <c r="G19" s="23">
        <f>ROUND('B&amp;A+DSM - % Riders'!G16*G$9,2)</f>
        <v>71928.78</v>
      </c>
      <c r="H19" s="23">
        <f>ROUND('B&amp;A+DSM - % Riders'!H16*H$9,2)</f>
        <v>78996.539999999994</v>
      </c>
      <c r="I19" s="23">
        <f>ROUND('B&amp;A+DSM - % Riders'!I16*I$9,2)</f>
        <v>52292.58</v>
      </c>
      <c r="J19" s="23">
        <f>ROUND('B&amp;A+DSM - % Riders'!J16*J$9,2)</f>
        <v>21830.61</v>
      </c>
      <c r="K19" s="23">
        <f>ROUND('B&amp;A+DSM - % Riders'!K16*K$9,2)</f>
        <v>32003.8</v>
      </c>
      <c r="L19" s="23">
        <f>ROUND('B&amp;A+DSM - % Riders'!L16*L$9,2)</f>
        <v>57633.1</v>
      </c>
      <c r="M19" s="23">
        <f>ROUND('B&amp;A+DSM - % Riders'!M16*M$9,2)</f>
        <v>44693.54</v>
      </c>
      <c r="N19" s="23">
        <f>ROUND('B&amp;A+DSM - % Riders'!N16*N$9,2)</f>
        <v>35006.18</v>
      </c>
      <c r="O19" s="23">
        <f>ROUND('B&amp;A+DSM - % Riders'!O16*O$9,2)</f>
        <v>33484.53</v>
      </c>
      <c r="P19" s="18">
        <f t="shared" ref="P19:P21" si="2">SUM(D19:O19)</f>
        <v>534807.69999999995</v>
      </c>
    </row>
    <row r="20" spans="1:16" x14ac:dyDescent="0.25">
      <c r="A20" s="40" t="s">
        <v>177</v>
      </c>
      <c r="D20" s="18">
        <f>ROUND('B&amp;A+DSM - Fuel and % Riders'!D17*D$10,2)</f>
        <v>16994.63</v>
      </c>
      <c r="E20" s="18">
        <f>ROUND('B&amp;A+DSM - Fuel and % Riders'!E17*E$10,2)</f>
        <v>24774.240000000002</v>
      </c>
      <c r="F20" s="18">
        <f>ROUND('B&amp;A+DSM - Fuel and % Riders'!F17*F$10,2)</f>
        <v>30720.16</v>
      </c>
      <c r="G20" s="18">
        <f>ROUND('B&amp;A+DSM - Fuel and % Riders'!G17*G$10,2)</f>
        <v>45463.78</v>
      </c>
      <c r="H20" s="18">
        <f>ROUND('B&amp;A+DSM - Fuel and % Riders'!H17*H$10,2)</f>
        <v>35560.15</v>
      </c>
      <c r="I20" s="18">
        <f>ROUND('B&amp;A+DSM - Fuel and % Riders'!I17*I$10,2)</f>
        <v>22815.82</v>
      </c>
      <c r="J20" s="18">
        <f>ROUND('B&amp;A+DSM - Fuel and % Riders'!J17*J$10,2)</f>
        <v>10452.01</v>
      </c>
      <c r="K20" s="18">
        <f>ROUND('B&amp;A+DSM - Fuel and % Riders'!K17*K$10,2)</f>
        <v>15470.13</v>
      </c>
      <c r="L20" s="18">
        <f>ROUND('B&amp;A+DSM - Fuel and % Riders'!L17*L$10,2)</f>
        <v>32625.71</v>
      </c>
      <c r="M20" s="18">
        <f>ROUND('B&amp;A+DSM - Fuel and % Riders'!M17*M$10,2)</f>
        <v>24784</v>
      </c>
      <c r="N20" s="18">
        <f>ROUND('B&amp;A+DSM - Fuel and % Riders'!N17*N$10,2)</f>
        <v>20732.52</v>
      </c>
      <c r="O20" s="18">
        <f>ROUND('B&amp;A+DSM - Fuel and % Riders'!O17*O$10,2)</f>
        <v>21829</v>
      </c>
      <c r="P20" s="18">
        <f t="shared" si="2"/>
        <v>302222.15000000002</v>
      </c>
    </row>
    <row r="21" spans="1:16" x14ac:dyDescent="0.25">
      <c r="A21" s="41" t="s">
        <v>18</v>
      </c>
      <c r="B21" s="24"/>
      <c r="C21" s="24"/>
      <c r="D21" s="24">
        <f>SUM(D19:D20)</f>
        <v>43198.17</v>
      </c>
      <c r="E21" s="24">
        <f t="shared" ref="E21:O21" si="3">SUM(E19:E20)</f>
        <v>57719.91</v>
      </c>
      <c r="F21" s="24">
        <f t="shared" si="3"/>
        <v>78508.990000000005</v>
      </c>
      <c r="G21" s="24">
        <f t="shared" si="3"/>
        <v>117392.56</v>
      </c>
      <c r="H21" s="24">
        <f t="shared" si="3"/>
        <v>114556.69</v>
      </c>
      <c r="I21" s="24">
        <f t="shared" si="3"/>
        <v>75108.399999999994</v>
      </c>
      <c r="J21" s="24">
        <f t="shared" si="3"/>
        <v>32282.620000000003</v>
      </c>
      <c r="K21" s="24">
        <f t="shared" si="3"/>
        <v>47473.93</v>
      </c>
      <c r="L21" s="24">
        <f t="shared" si="3"/>
        <v>90258.81</v>
      </c>
      <c r="M21" s="24">
        <f t="shared" si="3"/>
        <v>69477.540000000008</v>
      </c>
      <c r="N21" s="24">
        <f t="shared" si="3"/>
        <v>55738.7</v>
      </c>
      <c r="O21" s="24">
        <f t="shared" si="3"/>
        <v>55313.53</v>
      </c>
      <c r="P21" s="18">
        <f t="shared" si="2"/>
        <v>837029.85000000009</v>
      </c>
    </row>
    <row r="22" spans="1:16" x14ac:dyDescent="0.25">
      <c r="A22" s="2"/>
    </row>
    <row r="23" spans="1:16" x14ac:dyDescent="0.25">
      <c r="A23" s="2" t="s">
        <v>17</v>
      </c>
      <c r="B23" s="18">
        <f>ROUND('B&amp;A+DSM - Fuel and % Riders'!B20*B$10,2)</f>
        <v>244983.8</v>
      </c>
      <c r="C23" s="18">
        <f>ROUND('B&amp;A+DSM - Fuel and % Riders'!C20*C$10,2)</f>
        <v>131126.29999999999</v>
      </c>
      <c r="D23" s="18">
        <f>ROUND('B&amp;A+DSM - Fuel and % Riders'!D20*D$10,2)</f>
        <v>115922.25</v>
      </c>
      <c r="E23" s="18">
        <f>ROUND('B&amp;A+DSM - Fuel and % Riders'!E20*E$10,2)</f>
        <v>148396.59</v>
      </c>
      <c r="F23" s="18">
        <f>ROUND('B&amp;A+DSM - Fuel and % Riders'!F20*F$10,2)</f>
        <v>173620.67</v>
      </c>
      <c r="G23" s="18">
        <f>ROUND('B&amp;A+DSM - Fuel and % Riders'!G20*G$10,2)</f>
        <v>280699.96999999997</v>
      </c>
      <c r="H23" s="18">
        <f>ROUND('B&amp;A+DSM - Fuel and % Riders'!H20*H$10,2)</f>
        <v>246446.54</v>
      </c>
      <c r="I23" s="18">
        <f>ROUND('B&amp;A+DSM - Fuel and % Riders'!I20*I$10,2)</f>
        <v>163232.99</v>
      </c>
      <c r="J23" s="18">
        <f>ROUND('B&amp;A+DSM - Fuel and % Riders'!J20*J$10,2)</f>
        <v>76011.69</v>
      </c>
      <c r="K23" s="18">
        <f>ROUND('B&amp;A+DSM - Fuel and % Riders'!K20*K$10,2)</f>
        <v>99741.68</v>
      </c>
      <c r="L23" s="18">
        <f>ROUND('B&amp;A+DSM - Fuel and % Riders'!L20*L$10,2)</f>
        <v>204016.16</v>
      </c>
      <c r="M23" s="18">
        <f>ROUND('B&amp;A+DSM - Fuel and % Riders'!M20*M$10,2)</f>
        <v>213145.06</v>
      </c>
      <c r="N23" s="18">
        <f>ROUND('B&amp;A+DSM - Fuel and % Riders'!N20*N$10,2)</f>
        <v>215051.18</v>
      </c>
      <c r="O23" s="18">
        <f>ROUND('B&amp;A+DSM - Fuel and % Riders'!O20*O$10,2)</f>
        <v>152163.51999999999</v>
      </c>
      <c r="P23" s="18">
        <f t="shared" ref="P23" si="4">SUM(D23:O23)</f>
        <v>2088448.2999999998</v>
      </c>
    </row>
    <row r="24" spans="1:16" x14ac:dyDescent="0.25">
      <c r="A24" s="2"/>
    </row>
    <row r="25" spans="1:16" x14ac:dyDescent="0.25">
      <c r="A25" s="2" t="s">
        <v>16</v>
      </c>
      <c r="B25" s="18">
        <f>ROUND('B&amp;A+DSM - Fuel and % Riders'!B22*B$10,2)</f>
        <v>350.21</v>
      </c>
      <c r="C25" s="18">
        <f>ROUND('B&amp;A+DSM - Fuel and % Riders'!C22*C$10,2)</f>
        <v>220.25</v>
      </c>
      <c r="D25" s="18">
        <f>ROUND('B&amp;A+DSM - Fuel and % Riders'!D22*D$10,2)</f>
        <v>215.01</v>
      </c>
      <c r="E25" s="18">
        <f>ROUND('B&amp;A+DSM - Fuel and % Riders'!E22*E$10,2)</f>
        <v>312.38</v>
      </c>
      <c r="F25" s="18">
        <f>ROUND('B&amp;A+DSM - Fuel and % Riders'!F22*F$10,2)</f>
        <v>367.64</v>
      </c>
      <c r="G25" s="18">
        <f>ROUND('B&amp;A+DSM - Fuel and % Riders'!G22*G$10,2)</f>
        <v>552.62</v>
      </c>
      <c r="H25" s="18">
        <f>ROUND('B&amp;A+DSM - Fuel and % Riders'!H22*H$10,2)</f>
        <v>441.4</v>
      </c>
      <c r="I25" s="18">
        <f>ROUND('B&amp;A+DSM - Fuel and % Riders'!I22*I$10,2)</f>
        <v>300.68</v>
      </c>
      <c r="J25" s="18">
        <f>ROUND('B&amp;A+DSM - Fuel and % Riders'!J22*J$10,2)</f>
        <v>151.36000000000001</v>
      </c>
      <c r="K25" s="18">
        <f>ROUND('B&amp;A+DSM - Fuel and % Riders'!K22*K$10,2)</f>
        <v>183.71</v>
      </c>
      <c r="L25" s="18">
        <f>ROUND('B&amp;A+DSM - Fuel and % Riders'!L22*L$10,2)</f>
        <v>402.25</v>
      </c>
      <c r="M25" s="18">
        <f>ROUND('B&amp;A+DSM - Fuel and % Riders'!M22*M$10,2)</f>
        <v>388.26</v>
      </c>
      <c r="N25" s="18">
        <f>ROUND('B&amp;A+DSM - Fuel and % Riders'!N22*N$10,2)</f>
        <v>394.47</v>
      </c>
      <c r="O25" s="18">
        <f>ROUND('B&amp;A+DSM - Fuel and % Riders'!O22*O$10,2)</f>
        <v>287.05</v>
      </c>
      <c r="P25" s="18">
        <f t="shared" ref="P25" si="5">SUM(D25:O25)</f>
        <v>3996.8300000000008</v>
      </c>
    </row>
    <row r="26" spans="1:16" x14ac:dyDescent="0.25">
      <c r="A26" s="2"/>
    </row>
    <row r="27" spans="1:16" x14ac:dyDescent="0.25">
      <c r="A27" s="2" t="s">
        <v>15</v>
      </c>
      <c r="B27" s="18">
        <f>ROUND('B&amp;A+DSM - Fuel and % Riders'!B24*B$10,2)</f>
        <v>1043.48</v>
      </c>
      <c r="C27" s="18">
        <f>ROUND('B&amp;A+DSM - Fuel and % Riders'!C24*C$10,2)</f>
        <v>447.44</v>
      </c>
      <c r="D27" s="18">
        <f>ROUND('B&amp;A+DSM - Fuel and % Riders'!D24*D$10,2)</f>
        <v>537.70000000000005</v>
      </c>
      <c r="E27" s="18">
        <f>ROUND('B&amp;A+DSM - Fuel and % Riders'!E24*E$10,2)</f>
        <v>805.63</v>
      </c>
      <c r="F27" s="18">
        <f>ROUND('B&amp;A+DSM - Fuel and % Riders'!F24*F$10,2)</f>
        <v>939.88</v>
      </c>
      <c r="G27" s="18">
        <f>ROUND('B&amp;A+DSM - Fuel and % Riders'!G24*G$10,2)</f>
        <v>2091.29</v>
      </c>
      <c r="H27" s="18">
        <f>ROUND('B&amp;A+DSM - Fuel and % Riders'!H24*H$10,2)</f>
        <v>1561.88</v>
      </c>
      <c r="I27" s="18">
        <f>ROUND('B&amp;A+DSM - Fuel and % Riders'!I24*I$10,2)</f>
        <v>997.73</v>
      </c>
      <c r="J27" s="18">
        <f>ROUND('B&amp;A+DSM - Fuel and % Riders'!J24*J$10,2)</f>
        <v>488.02</v>
      </c>
      <c r="K27" s="18">
        <f>ROUND('B&amp;A+DSM - Fuel and % Riders'!K24*K$10,2)</f>
        <v>676.49</v>
      </c>
      <c r="L27" s="18">
        <f>ROUND('B&amp;A+DSM - Fuel and % Riders'!L24*L$10,2)</f>
        <v>1493.03</v>
      </c>
      <c r="M27" s="18">
        <f>ROUND('B&amp;A+DSM - Fuel and % Riders'!M24*M$10,2)</f>
        <v>1286.6300000000001</v>
      </c>
      <c r="N27" s="18">
        <f>ROUND('B&amp;A+DSM - Fuel and % Riders'!N24*N$10,2)</f>
        <v>1195.5899999999999</v>
      </c>
      <c r="O27" s="18">
        <f>ROUND('B&amp;A+DSM - Fuel and % Riders'!O24*O$10,2)</f>
        <v>951.48</v>
      </c>
      <c r="P27" s="18">
        <f t="shared" ref="P27" si="6">SUM(D27:O27)</f>
        <v>13025.350000000002</v>
      </c>
    </row>
    <row r="28" spans="1:16" x14ac:dyDescent="0.25">
      <c r="A28" s="2"/>
    </row>
    <row r="29" spans="1:16" x14ac:dyDescent="0.25">
      <c r="A29" s="2" t="s">
        <v>14</v>
      </c>
      <c r="B29" s="18">
        <f>ROUND('B&amp;A+DSM - Fuel and % Riders'!B26*B$10,2)</f>
        <v>13133.63</v>
      </c>
      <c r="C29" s="18">
        <f>ROUND('B&amp;A+DSM - Fuel and % Riders'!C26*C$10,2)</f>
        <v>1671.85</v>
      </c>
      <c r="D29" s="18">
        <f>ROUND('B&amp;A+DSM - Fuel and % Riders'!D26*D$10,2)</f>
        <v>4218.83</v>
      </c>
      <c r="E29" s="18">
        <f>ROUND('B&amp;A+DSM - Fuel and % Riders'!E26*E$10,2)</f>
        <v>6176.32</v>
      </c>
      <c r="F29" s="18">
        <f>ROUND('B&amp;A+DSM - Fuel and % Riders'!F26*F$10,2)</f>
        <v>7675.61</v>
      </c>
      <c r="G29" s="18">
        <f>ROUND('B&amp;A+DSM - Fuel and % Riders'!G26*G$10,2)</f>
        <v>10620.81</v>
      </c>
      <c r="H29" s="18">
        <f>ROUND('B&amp;A+DSM - Fuel and % Riders'!H26*H$10,2)</f>
        <v>8825.6200000000008</v>
      </c>
      <c r="I29" s="18">
        <f>ROUND('B&amp;A+DSM - Fuel and % Riders'!I26*I$10,2)</f>
        <v>5660.27</v>
      </c>
      <c r="J29" s="18">
        <f>ROUND('B&amp;A+DSM - Fuel and % Riders'!J26*J$10,2)</f>
        <v>2753.33</v>
      </c>
      <c r="K29" s="18">
        <f>ROUND('B&amp;A+DSM - Fuel and % Riders'!K26*K$10,2)</f>
        <v>4122.01</v>
      </c>
      <c r="L29" s="18">
        <f>ROUND('B&amp;A+DSM - Fuel and % Riders'!L26*L$10,2)</f>
        <v>8711.3700000000008</v>
      </c>
      <c r="M29" s="18">
        <f>ROUND('B&amp;A+DSM - Fuel and % Riders'!M26*M$10,2)</f>
        <v>6855.85</v>
      </c>
      <c r="N29" s="18">
        <f>ROUND('B&amp;A+DSM - Fuel and % Riders'!N26*N$10,2)</f>
        <v>9601.6</v>
      </c>
      <c r="O29" s="18">
        <f>ROUND('B&amp;A+DSM - Fuel and % Riders'!O26*O$10,2)</f>
        <v>4733.66</v>
      </c>
      <c r="P29" s="18">
        <f t="shared" ref="P29" si="7">SUM(D29:O29)</f>
        <v>79955.280000000028</v>
      </c>
    </row>
    <row r="30" spans="1:16" x14ac:dyDescent="0.25">
      <c r="A30" s="2"/>
    </row>
    <row r="31" spans="1:16" x14ac:dyDescent="0.25">
      <c r="A31" s="2" t="s">
        <v>13</v>
      </c>
      <c r="B31" s="18">
        <f>ROUND('B&amp;A+DSM - Fuel and % Riders'!B28*B$10,2)</f>
        <v>2704.19</v>
      </c>
      <c r="C31" s="18">
        <f>ROUND('B&amp;A+DSM - Fuel and % Riders'!C28*C$10,2)</f>
        <v>1722.65</v>
      </c>
      <c r="D31" s="18">
        <f>ROUND('B&amp;A+DSM - Fuel and % Riders'!D28*D$10,2)</f>
        <v>975.41</v>
      </c>
      <c r="E31" s="18">
        <f>ROUND('B&amp;A+DSM - Fuel and % Riders'!E28*E$10,2)</f>
        <v>1800.15</v>
      </c>
      <c r="F31" s="18">
        <f>ROUND('B&amp;A+DSM - Fuel and % Riders'!F28*F$10,2)</f>
        <v>2084.5</v>
      </c>
      <c r="G31" s="18">
        <f>ROUND('B&amp;A+DSM - Fuel and % Riders'!G28*G$10,2)</f>
        <v>2436.81</v>
      </c>
      <c r="H31" s="18">
        <f>ROUND('B&amp;A+DSM - Fuel and % Riders'!H28*H$10,2)</f>
        <v>1534.42</v>
      </c>
      <c r="I31" s="18">
        <f>ROUND('B&amp;A+DSM - Fuel and % Riders'!I28*I$10,2)</f>
        <v>1001.81</v>
      </c>
      <c r="J31" s="18">
        <f>ROUND('B&amp;A+DSM - Fuel and % Riders'!J28*J$10,2)</f>
        <v>731.96</v>
      </c>
      <c r="K31" s="18">
        <f>ROUND('B&amp;A+DSM - Fuel and % Riders'!K28*K$10,2)</f>
        <v>1065.71</v>
      </c>
      <c r="L31" s="18">
        <f>ROUND('B&amp;A+DSM - Fuel and % Riders'!L28*L$10,2)</f>
        <v>1931.19</v>
      </c>
      <c r="M31" s="18">
        <f>ROUND('B&amp;A+DSM - Fuel and % Riders'!M28*M$10,2)</f>
        <v>1764.63</v>
      </c>
      <c r="N31" s="18">
        <f>ROUND('B&amp;A+DSM - Fuel and % Riders'!N28*N$10,2)</f>
        <v>1773.18</v>
      </c>
      <c r="O31" s="18">
        <f>ROUND('B&amp;A+DSM - Fuel and % Riders'!O28*O$10,2)</f>
        <v>1190.31</v>
      </c>
      <c r="P31" s="18">
        <f t="shared" ref="P31" si="8">SUM(D31:O31)</f>
        <v>18290.079999999998</v>
      </c>
    </row>
    <row r="32" spans="1:16" x14ac:dyDescent="0.25">
      <c r="A32" s="2"/>
    </row>
    <row r="33" spans="1:16" x14ac:dyDescent="0.25">
      <c r="A33" s="2" t="s">
        <v>12</v>
      </c>
      <c r="B33" s="18">
        <f>ROUND('B&amp;A+DSM - Fuel and % Riders'!B30*B$10,2)</f>
        <v>675399.26</v>
      </c>
      <c r="C33" s="18">
        <f>ROUND('B&amp;A+DSM - Fuel and % Riders'!C30*C$10,2)</f>
        <v>357302.14</v>
      </c>
      <c r="D33" s="18">
        <f>ROUND('B&amp;A+DSM - Fuel and % Riders'!D30*D$10,2)</f>
        <v>312676.03000000003</v>
      </c>
      <c r="E33" s="18">
        <f>ROUND('B&amp;A+DSM - Fuel and % Riders'!E30*E$10,2)</f>
        <v>393510.15</v>
      </c>
      <c r="F33" s="18">
        <f>ROUND('B&amp;A+DSM - Fuel and % Riders'!F30*F$10,2)</f>
        <v>467459.46</v>
      </c>
      <c r="G33" s="18">
        <f>ROUND('B&amp;A+DSM - Fuel and % Riders'!G30*G$10,2)</f>
        <v>805437.82</v>
      </c>
      <c r="H33" s="18">
        <f>ROUND('B&amp;A+DSM - Fuel and % Riders'!H30*H$10,2)</f>
        <v>707303.67</v>
      </c>
      <c r="I33" s="18">
        <f>ROUND('B&amp;A+DSM - Fuel and % Riders'!I30*I$10,2)</f>
        <v>467448.64</v>
      </c>
      <c r="J33" s="18">
        <f>ROUND('B&amp;A+DSM - Fuel and % Riders'!J30*J$10,2)</f>
        <v>216981.44</v>
      </c>
      <c r="K33" s="18">
        <f>ROUND('B&amp;A+DSM - Fuel and % Riders'!K30*K$10,2)</f>
        <v>273249.34999999998</v>
      </c>
      <c r="L33" s="18">
        <f>ROUND('B&amp;A+DSM - Fuel and % Riders'!L30*L$10,2)</f>
        <v>537689.5</v>
      </c>
      <c r="M33" s="18">
        <f>ROUND('B&amp;A+DSM - Fuel and % Riders'!M30*M$10,2)</f>
        <v>561714.34</v>
      </c>
      <c r="N33" s="18">
        <f>ROUND('B&amp;A+DSM - Fuel and % Riders'!N30*N$10,2)</f>
        <v>581543.36</v>
      </c>
      <c r="O33" s="18">
        <f>ROUND('B&amp;A+DSM - Fuel and % Riders'!O30*O$10,2)</f>
        <v>391957.86</v>
      </c>
      <c r="P33" s="18">
        <f t="shared" ref="P33" si="9">SUM(D33:O33)</f>
        <v>5716971.620000001</v>
      </c>
    </row>
    <row r="34" spans="1:16" x14ac:dyDescent="0.25">
      <c r="A34" s="2"/>
    </row>
    <row r="35" spans="1:16" x14ac:dyDescent="0.25">
      <c r="A35" s="2" t="s">
        <v>11</v>
      </c>
      <c r="B35" s="18">
        <f>ROUND('B&amp;A+DSM - Fuel and % Riders'!B32*B$10,2)</f>
        <v>1631.49</v>
      </c>
      <c r="C35" s="18">
        <f>ROUND('B&amp;A+DSM - Fuel and % Riders'!C32*C$10,2)</f>
        <v>1163.4100000000001</v>
      </c>
      <c r="D35" s="18">
        <f>ROUND('B&amp;A+DSM - Fuel and % Riders'!D32*D$10,2)</f>
        <v>630.89</v>
      </c>
      <c r="E35" s="18">
        <f>ROUND('B&amp;A+DSM - Fuel and % Riders'!E32*E$10,2)</f>
        <v>452.32</v>
      </c>
      <c r="F35" s="18">
        <f>ROUND('B&amp;A+DSM - Fuel and % Riders'!F32*F$10,2)</f>
        <v>464.27</v>
      </c>
      <c r="G35" s="18">
        <f>ROUND('B&amp;A+DSM - Fuel and % Riders'!G32*G$10,2)</f>
        <v>949.22</v>
      </c>
      <c r="H35" s="18">
        <f>ROUND('B&amp;A+DSM - Fuel and % Riders'!H32*H$10,2)</f>
        <v>1238.98</v>
      </c>
      <c r="I35" s="18">
        <f>ROUND('B&amp;A+DSM - Fuel and % Riders'!I32*I$10,2)</f>
        <v>827.7</v>
      </c>
      <c r="J35" s="18">
        <f>ROUND('B&amp;A+DSM - Fuel and % Riders'!J32*J$10,2)</f>
        <v>223.77</v>
      </c>
      <c r="K35" s="18">
        <f>ROUND('B&amp;A+DSM - Fuel and % Riders'!K32*K$10,2)</f>
        <v>300.70999999999998</v>
      </c>
      <c r="L35" s="18">
        <f>ROUND('B&amp;A+DSM - Fuel and % Riders'!L32*L$10,2)</f>
        <v>591.55999999999995</v>
      </c>
      <c r="M35" s="18">
        <f>ROUND('B&amp;A+DSM - Fuel and % Riders'!M32*M$10,2)</f>
        <v>1387.68</v>
      </c>
      <c r="N35" s="18">
        <f>ROUND('B&amp;A+DSM - Fuel and % Riders'!N32*N$10,2)</f>
        <v>1465.75</v>
      </c>
      <c r="O35" s="18">
        <f>ROUND('B&amp;A+DSM - Fuel and % Riders'!O32*O$10,2)</f>
        <v>731.91</v>
      </c>
      <c r="P35" s="18">
        <f t="shared" ref="P35" si="10">SUM(D35:O35)</f>
        <v>9264.76</v>
      </c>
    </row>
    <row r="36" spans="1:16" x14ac:dyDescent="0.25">
      <c r="A36" s="2"/>
    </row>
    <row r="37" spans="1:16" x14ac:dyDescent="0.25">
      <c r="A37" s="2" t="s">
        <v>10</v>
      </c>
      <c r="B37" s="18">
        <f>ROUND('B&amp;A+DSM - Fuel and % Riders'!B34*B$10,2)</f>
        <v>4648.99</v>
      </c>
      <c r="C37" s="18">
        <f>ROUND('B&amp;A+DSM - Fuel and % Riders'!C34*C$10,2)</f>
        <v>2520.89</v>
      </c>
      <c r="D37" s="18">
        <f>ROUND('B&amp;A+DSM - Fuel and % Riders'!D34*D$10,2)</f>
        <v>1825.03</v>
      </c>
      <c r="E37" s="18">
        <f>ROUND('B&amp;A+DSM - Fuel and % Riders'!E34*E$10,2)</f>
        <v>2609.33</v>
      </c>
      <c r="F37" s="18">
        <f>ROUND('B&amp;A+DSM - Fuel and % Riders'!F34*F$10,2)</f>
        <v>3012.72</v>
      </c>
      <c r="G37" s="18">
        <f>ROUND('B&amp;A+DSM - Fuel and % Riders'!G34*G$10,2)</f>
        <v>5372.13</v>
      </c>
      <c r="H37" s="18">
        <f>ROUND('B&amp;A+DSM - Fuel and % Riders'!H34*H$10,2)</f>
        <v>5055.7</v>
      </c>
      <c r="I37" s="18">
        <f>ROUND('B&amp;A+DSM - Fuel and % Riders'!I34*I$10,2)</f>
        <v>3268.93</v>
      </c>
      <c r="J37" s="18">
        <f>ROUND('B&amp;A+DSM - Fuel and % Riders'!J34*J$10,2)</f>
        <v>1536.23</v>
      </c>
      <c r="K37" s="18">
        <f>ROUND('B&amp;A+DSM - Fuel and % Riders'!K34*K$10,2)</f>
        <v>2057.59</v>
      </c>
      <c r="L37" s="18">
        <f>ROUND('B&amp;A+DSM - Fuel and % Riders'!L34*L$10,2)</f>
        <v>4266.76</v>
      </c>
      <c r="M37" s="18">
        <f>ROUND('B&amp;A+DSM - Fuel and % Riders'!M34*M$10,2)</f>
        <v>3595</v>
      </c>
      <c r="N37" s="18">
        <f>ROUND('B&amp;A+DSM - Fuel and % Riders'!N34*N$10,2)</f>
        <v>4278.55</v>
      </c>
      <c r="O37" s="18">
        <f>ROUND('B&amp;A+DSM - Fuel and % Riders'!O34*O$10,2)</f>
        <v>2667.53</v>
      </c>
      <c r="P37" s="18">
        <f t="shared" ref="P37" si="11">SUM(D37:O37)</f>
        <v>39545.5</v>
      </c>
    </row>
    <row r="38" spans="1:16" x14ac:dyDescent="0.25">
      <c r="A38" s="2"/>
    </row>
    <row r="39" spans="1:16" x14ac:dyDescent="0.25">
      <c r="A39" s="2" t="s">
        <v>9</v>
      </c>
      <c r="B39" s="18">
        <f>ROUND('B&amp;A+DSM - Fuel and % Riders'!B36*B$10,2)</f>
        <v>12208.77</v>
      </c>
      <c r="C39" s="18">
        <f>ROUND('B&amp;A+DSM - Fuel and % Riders'!C36*C$10,2)</f>
        <v>7696.18</v>
      </c>
      <c r="D39" s="18">
        <f>ROUND('B&amp;A+DSM - Fuel and % Riders'!D36*D$10,2)</f>
        <v>6242.81</v>
      </c>
      <c r="E39" s="18">
        <f>ROUND('B&amp;A+DSM - Fuel and % Riders'!E36*E$10,2)</f>
        <v>16886.419999999998</v>
      </c>
      <c r="F39" s="18">
        <f>ROUND('B&amp;A+DSM - Fuel and % Riders'!F36*F$10,2)</f>
        <v>14433.91</v>
      </c>
      <c r="G39" s="18">
        <f>ROUND('B&amp;A+DSM - Fuel and % Riders'!G36*G$10,2)</f>
        <v>13262.67</v>
      </c>
      <c r="H39" s="18">
        <f>ROUND('B&amp;A+DSM - Fuel and % Riders'!H36*H$10,2)</f>
        <v>20768.189999999999</v>
      </c>
      <c r="I39" s="18">
        <f>ROUND('B&amp;A+DSM - Fuel and % Riders'!I36*I$10,2)</f>
        <v>12266.66</v>
      </c>
      <c r="J39" s="18">
        <f>ROUND('B&amp;A+DSM - Fuel and % Riders'!J36*J$10,2)</f>
        <v>3293.42</v>
      </c>
      <c r="K39" s="18">
        <f>ROUND('B&amp;A+DSM - Fuel and % Riders'!K36*K$10,2)</f>
        <v>4719.4399999999996</v>
      </c>
      <c r="L39" s="18">
        <f>ROUND('B&amp;A+DSM - Fuel and % Riders'!L36*L$10,2)</f>
        <v>10232.4</v>
      </c>
      <c r="M39" s="18">
        <f>ROUND('B&amp;A+DSM - Fuel and % Riders'!M36*M$10,2)</f>
        <v>10327.34</v>
      </c>
      <c r="N39" s="18">
        <f>ROUND('B&amp;A+DSM - Fuel and % Riders'!N36*N$10,2)</f>
        <v>11360.34</v>
      </c>
      <c r="O39" s="18">
        <f>ROUND('B&amp;A+DSM - Fuel and % Riders'!O36*O$10,2)</f>
        <v>6989.72</v>
      </c>
      <c r="P39" s="18">
        <f t="shared" ref="P39" si="12">SUM(D39:O39)</f>
        <v>130783.31999999999</v>
      </c>
    </row>
    <row r="40" spans="1:16" x14ac:dyDescent="0.25">
      <c r="A40" s="2"/>
    </row>
    <row r="41" spans="1:16" x14ac:dyDescent="0.25">
      <c r="A41" s="2" t="s">
        <v>8</v>
      </c>
      <c r="B41" s="18">
        <f>ROUND('B&amp;A+DSM - Fuel and % Riders'!B38*B$10,2)</f>
        <v>2532.69</v>
      </c>
      <c r="C41" s="18">
        <f>ROUND('B&amp;A+DSM - Fuel and % Riders'!C38*C$10,2)</f>
        <v>82.01</v>
      </c>
      <c r="D41" s="18">
        <f>ROUND('B&amp;A+DSM - Fuel and % Riders'!D38*D$10,2)</f>
        <v>654.24</v>
      </c>
      <c r="E41" s="18">
        <f>ROUND('B&amp;A+DSM - Fuel and % Riders'!E38*E$10,2)</f>
        <v>2235.02</v>
      </c>
      <c r="F41" s="18">
        <f>ROUND('B&amp;A+DSM - Fuel and % Riders'!F38*F$10,2)</f>
        <v>1227.96</v>
      </c>
      <c r="G41" s="18">
        <f>ROUND('B&amp;A+DSM - Fuel and % Riders'!G38*G$10,2)</f>
        <v>2312.59</v>
      </c>
      <c r="H41" s="18">
        <f>ROUND('B&amp;A+DSM - Fuel and % Riders'!H38*H$10,2)</f>
        <v>1421.11</v>
      </c>
      <c r="I41" s="18">
        <f>ROUND('B&amp;A+DSM - Fuel and % Riders'!I38*I$10,2)</f>
        <v>695.97</v>
      </c>
      <c r="J41" s="18">
        <f>ROUND('B&amp;A+DSM - Fuel and % Riders'!J38*J$10,2)</f>
        <v>472.27</v>
      </c>
      <c r="K41" s="18">
        <f>ROUND('B&amp;A+DSM - Fuel and % Riders'!K38*K$10,2)</f>
        <v>499.25</v>
      </c>
      <c r="L41" s="18">
        <f>ROUND('B&amp;A+DSM - Fuel and % Riders'!L38*L$10,2)</f>
        <v>2141.3000000000002</v>
      </c>
      <c r="M41" s="18">
        <f>ROUND('B&amp;A+DSM - Fuel and % Riders'!M38*M$10,2)</f>
        <v>2010.2</v>
      </c>
      <c r="N41" s="18">
        <f>ROUND('B&amp;A+DSM - Fuel and % Riders'!N38*N$10,2)</f>
        <v>2282.4299999999998</v>
      </c>
      <c r="O41" s="18">
        <f>ROUND('B&amp;A+DSM - Fuel and % Riders'!O38*O$10,2)</f>
        <v>1827.84</v>
      </c>
      <c r="P41" s="18">
        <f t="shared" ref="P41" si="13">SUM(D41:O41)</f>
        <v>17780.18</v>
      </c>
    </row>
    <row r="42" spans="1:16" x14ac:dyDescent="0.25">
      <c r="A42" s="2"/>
    </row>
    <row r="43" spans="1:16" x14ac:dyDescent="0.25">
      <c r="A43" s="2" t="s">
        <v>7</v>
      </c>
      <c r="B43" s="18">
        <f>ROUND('B&amp;A+DSM - Fuel and % Riders'!B40*B$10,2)</f>
        <v>493722.81</v>
      </c>
      <c r="C43" s="18">
        <f>ROUND('B&amp;A+DSM - Fuel and % Riders'!C40*C$10,2)</f>
        <v>234314.88</v>
      </c>
      <c r="D43" s="18">
        <f>ROUND('B&amp;A+DSM - Fuel and % Riders'!D40*D$10,2)</f>
        <v>231757.78</v>
      </c>
      <c r="E43" s="18">
        <f>ROUND('B&amp;A+DSM - Fuel and % Riders'!E40*E$10,2)</f>
        <v>329132.32</v>
      </c>
      <c r="F43" s="18">
        <f>ROUND('B&amp;A+DSM - Fuel and % Riders'!F40*F$10,2)</f>
        <v>391994.34</v>
      </c>
      <c r="G43" s="18">
        <f>ROUND('B&amp;A+DSM - Fuel and % Riders'!G40*G$10,2)</f>
        <v>644639.82999999996</v>
      </c>
      <c r="H43" s="18">
        <f>ROUND('B&amp;A+DSM - Fuel and % Riders'!H40*H$10,2)</f>
        <v>527398.13</v>
      </c>
      <c r="I43" s="18">
        <f>ROUND('B&amp;A+DSM - Fuel and % Riders'!I40*I$10,2)</f>
        <v>353496.58</v>
      </c>
      <c r="J43" s="18">
        <f>ROUND('B&amp;A+DSM - Fuel and % Riders'!J40*J$10,2)</f>
        <v>159067.19</v>
      </c>
      <c r="K43" s="18">
        <f>ROUND('B&amp;A+DSM - Fuel and % Riders'!K40*K$10,2)</f>
        <v>220240.9</v>
      </c>
      <c r="L43" s="18">
        <f>ROUND('B&amp;A+DSM - Fuel and % Riders'!L40*L$10,2)</f>
        <v>446932.52</v>
      </c>
      <c r="M43" s="18">
        <f>ROUND('B&amp;A+DSM - Fuel and % Riders'!M40*M$10,2)</f>
        <v>407421.73</v>
      </c>
      <c r="N43" s="18">
        <f>ROUND('B&amp;A+DSM - Fuel and % Riders'!N40*N$10,2)</f>
        <v>410248.22</v>
      </c>
      <c r="O43" s="18">
        <f>ROUND('B&amp;A+DSM - Fuel and % Riders'!O40*O$10,2)</f>
        <v>278800.67</v>
      </c>
      <c r="P43" s="18">
        <f t="shared" ref="P43" si="14">SUM(D43:O43)</f>
        <v>4401130.21</v>
      </c>
    </row>
    <row r="44" spans="1:16" x14ac:dyDescent="0.25">
      <c r="A44" s="2"/>
    </row>
    <row r="45" spans="1:16" x14ac:dyDescent="0.25">
      <c r="A45" s="2" t="s">
        <v>6</v>
      </c>
      <c r="B45" s="18">
        <f>ROUND('B&amp;A+DSM - Fuel and % Riders'!B42*B$10,2)</f>
        <v>2754.31</v>
      </c>
      <c r="C45" s="18">
        <f>ROUND('B&amp;A+DSM - Fuel and % Riders'!C42*C$10,2)</f>
        <v>765</v>
      </c>
      <c r="D45" s="18">
        <f>ROUND('B&amp;A+DSM - Fuel and % Riders'!D42*D$10,2)</f>
        <v>576.11</v>
      </c>
      <c r="E45" s="18">
        <f>ROUND('B&amp;A+DSM - Fuel and % Riders'!E42*E$10,2)</f>
        <v>940.73</v>
      </c>
      <c r="F45" s="18">
        <f>ROUND('B&amp;A+DSM - Fuel and % Riders'!F42*F$10,2)</f>
        <v>1983.94</v>
      </c>
      <c r="G45" s="18">
        <f>ROUND('B&amp;A+DSM - Fuel and % Riders'!G42*G$10,2)</f>
        <v>1454.21</v>
      </c>
      <c r="H45" s="18">
        <f>ROUND('B&amp;A+DSM - Fuel and % Riders'!H42*H$10,2)</f>
        <v>2293</v>
      </c>
      <c r="I45" s="18">
        <f>ROUND('B&amp;A+DSM - Fuel and % Riders'!I42*I$10,2)</f>
        <v>1727.39</v>
      </c>
      <c r="J45" s="18">
        <f>ROUND('B&amp;A+DSM - Fuel and % Riders'!J42*J$10,2)</f>
        <v>984.88</v>
      </c>
      <c r="K45" s="18">
        <f>ROUND('B&amp;A+DSM - Fuel and % Riders'!K42*K$10,2)</f>
        <v>1237.1400000000001</v>
      </c>
      <c r="L45" s="18">
        <f>ROUND('B&amp;A+DSM - Fuel and % Riders'!L42*L$10,2)</f>
        <v>2482.65</v>
      </c>
      <c r="M45" s="18">
        <f>ROUND('B&amp;A+DSM - Fuel and % Riders'!M42*M$10,2)</f>
        <v>2562.12</v>
      </c>
      <c r="N45" s="18">
        <f>ROUND('B&amp;A+DSM - Fuel and % Riders'!N42*N$10,2)</f>
        <v>3367.79</v>
      </c>
      <c r="O45" s="18">
        <f>ROUND('B&amp;A+DSM - Fuel and % Riders'!O42*O$10,2)</f>
        <v>535.29</v>
      </c>
      <c r="P45" s="18">
        <f t="shared" ref="P45" si="15">SUM(D45:O45)</f>
        <v>20145.25</v>
      </c>
    </row>
    <row r="46" spans="1:16" x14ac:dyDescent="0.25">
      <c r="A46" s="2"/>
    </row>
    <row r="47" spans="1:16" x14ac:dyDescent="0.25">
      <c r="A47" s="25" t="s">
        <v>118</v>
      </c>
      <c r="B47" s="18">
        <f>ROUND('B&amp;A+DSM - Fuel and % Riders'!B44*B$10,2)</f>
        <v>0</v>
      </c>
      <c r="C47" s="18">
        <f>ROUND('B&amp;A+DSM - Fuel and % Riders'!C44*C$10,2)</f>
        <v>0</v>
      </c>
      <c r="D47" s="18">
        <f>ROUND('B&amp;A+DSM - Fuel and % Riders'!D44*D$10,2)</f>
        <v>0</v>
      </c>
      <c r="E47" s="18">
        <f>ROUND('B&amp;A+DSM - Fuel and % Riders'!E44*E$10,2)</f>
        <v>0</v>
      </c>
      <c r="F47" s="18">
        <f>ROUND('B&amp;A+DSM - Fuel and % Riders'!F44*F$10,2)</f>
        <v>0</v>
      </c>
      <c r="G47" s="18">
        <f>ROUND('B&amp;A+DSM - Fuel and % Riders'!G44*G$10,2)</f>
        <v>0</v>
      </c>
      <c r="H47" s="18">
        <f>ROUND('B&amp;A+DSM - Fuel and % Riders'!H44*H$10,2)</f>
        <v>0</v>
      </c>
      <c r="I47" s="18">
        <f>ROUND('B&amp;A+DSM - Fuel and % Riders'!I44*I$10,2)</f>
        <v>2156.71</v>
      </c>
      <c r="J47" s="18">
        <f>ROUND('B&amp;A+DSM - Fuel and % Riders'!J44*J$10,2)</f>
        <v>730.75</v>
      </c>
      <c r="K47" s="18">
        <f>ROUND('B&amp;A+DSM - Fuel and % Riders'!K44*K$10,2)</f>
        <v>1341.36</v>
      </c>
      <c r="L47" s="18">
        <f>ROUND('B&amp;A+DSM - Fuel and % Riders'!L44*L$10,2)</f>
        <v>2910.52</v>
      </c>
      <c r="M47" s="18">
        <f>ROUND('B&amp;A+DSM - Fuel and % Riders'!M44*M$10,2)</f>
        <v>2295.81</v>
      </c>
      <c r="N47" s="18">
        <f>ROUND('B&amp;A+DSM - Fuel and % Riders'!N44*N$10,2)</f>
        <v>2062</v>
      </c>
      <c r="O47" s="18">
        <f>ROUND('B&amp;A+DSM - Fuel and % Riders'!O44*O$10,2)</f>
        <v>1880.4</v>
      </c>
      <c r="P47" s="18">
        <f t="shared" ref="P47" si="16">SUM(D47:O47)</f>
        <v>13377.55</v>
      </c>
    </row>
    <row r="48" spans="1:16" x14ac:dyDescent="0.25">
      <c r="A48" s="2"/>
    </row>
    <row r="49" spans="1:16" x14ac:dyDescent="0.25">
      <c r="A49" s="2" t="s">
        <v>5</v>
      </c>
      <c r="B49" s="18">
        <f>ROUND('B&amp;A+DSM - Fuel and % Riders'!B46*B$10,2)</f>
        <v>83755.27</v>
      </c>
      <c r="C49" s="18">
        <f>ROUND('B&amp;A+DSM - Fuel and % Riders'!C46*C$10,2)</f>
        <v>41744.35</v>
      </c>
      <c r="D49" s="18">
        <f>ROUND('B&amp;A+DSM - Fuel and % Riders'!D46*D$10,2)</f>
        <v>33986.949999999997</v>
      </c>
      <c r="E49" s="18">
        <f>ROUND('B&amp;A+DSM - Fuel and % Riders'!E46*E$10,2)</f>
        <v>54516.47</v>
      </c>
      <c r="F49" s="18">
        <f>ROUND('B&amp;A+DSM - Fuel and % Riders'!F46*F$10,2)</f>
        <v>61576.38</v>
      </c>
      <c r="G49" s="18">
        <f>ROUND('B&amp;A+DSM - Fuel and % Riders'!G46*G$10,2)</f>
        <v>97119.039999999994</v>
      </c>
      <c r="H49" s="18">
        <f>ROUND('B&amp;A+DSM - Fuel and % Riders'!H46*H$10,2)</f>
        <v>80767.13</v>
      </c>
      <c r="I49" s="18">
        <f>ROUND('B&amp;A+DSM - Fuel and % Riders'!I46*I$10,2)</f>
        <v>51455.4</v>
      </c>
      <c r="J49" s="18">
        <f>ROUND('B&amp;A+DSM - Fuel and % Riders'!J46*J$10,2)</f>
        <v>24706.52</v>
      </c>
      <c r="K49" s="18">
        <f>ROUND('B&amp;A+DSM - Fuel and % Riders'!K46*K$10,2)</f>
        <v>35236.99</v>
      </c>
      <c r="L49" s="18">
        <f>ROUND('B&amp;A+DSM - Fuel and % Riders'!L46*L$10,2)</f>
        <v>76730.960000000006</v>
      </c>
      <c r="M49" s="18">
        <f>ROUND('B&amp;A+DSM - Fuel and % Riders'!M46*M$10,2)</f>
        <v>77009.850000000006</v>
      </c>
      <c r="N49" s="18">
        <f>ROUND('B&amp;A+DSM - Fuel and % Riders'!N46*N$10,2)</f>
        <v>67664.95</v>
      </c>
      <c r="O49" s="18">
        <f>ROUND('B&amp;A+DSM - Fuel and % Riders'!O46*O$10,2)</f>
        <v>58669.1</v>
      </c>
      <c r="P49" s="18">
        <f t="shared" ref="P49" si="17">SUM(D49:O49)</f>
        <v>719439.74</v>
      </c>
    </row>
    <row r="50" spans="1:16" x14ac:dyDescent="0.25">
      <c r="A50" s="2"/>
    </row>
    <row r="51" spans="1:16" x14ac:dyDescent="0.25">
      <c r="A51" s="2" t="s">
        <v>4</v>
      </c>
      <c r="B51" s="18">
        <f>ROUND('B&amp;A+DSM - Fuel and % Riders'!B48*B$10,2)</f>
        <v>17306.78</v>
      </c>
      <c r="C51" s="18">
        <f>ROUND('B&amp;A+DSM - Fuel and % Riders'!C48*C$10,2)</f>
        <v>8678.25</v>
      </c>
      <c r="D51" s="18">
        <f>ROUND('B&amp;A+DSM - Fuel and % Riders'!D48*D$10,2)</f>
        <v>12784.31</v>
      </c>
      <c r="E51" s="18">
        <f>ROUND('B&amp;A+DSM - Fuel and % Riders'!E48*E$10,2)</f>
        <v>17324.77</v>
      </c>
      <c r="F51" s="18">
        <f>ROUND('B&amp;A+DSM - Fuel and % Riders'!F48*F$10,2)</f>
        <v>20128.22</v>
      </c>
      <c r="G51" s="18">
        <f>ROUND('B&amp;A+DSM - Fuel and % Riders'!G48*G$10,2)</f>
        <v>23964.639999999999</v>
      </c>
      <c r="H51" s="18">
        <f>ROUND('B&amp;A+DSM - Fuel and % Riders'!H48*H$10,2)</f>
        <v>21790.93</v>
      </c>
      <c r="I51" s="18">
        <f>ROUND('B&amp;A+DSM - Fuel and % Riders'!I48*I$10,2)</f>
        <v>13879.96</v>
      </c>
      <c r="J51" s="18">
        <f>ROUND('B&amp;A+DSM - Fuel and % Riders'!J48*J$10,2)</f>
        <v>8430.6</v>
      </c>
      <c r="K51" s="18">
        <f>ROUND('B&amp;A+DSM - Fuel and % Riders'!K48*K$10,2)</f>
        <v>11630.18</v>
      </c>
      <c r="L51" s="18">
        <f>ROUND('B&amp;A+DSM - Fuel and % Riders'!L48*L$10,2)</f>
        <v>38720.29</v>
      </c>
      <c r="M51" s="18">
        <f>ROUND('B&amp;A+DSM - Fuel and % Riders'!M48*M$10,2)</f>
        <v>15421.65</v>
      </c>
      <c r="N51" s="18">
        <f>ROUND('B&amp;A+DSM - Fuel and % Riders'!N48*N$10,2)</f>
        <v>13615.27</v>
      </c>
      <c r="O51" s="18">
        <f>ROUND('B&amp;A+DSM - Fuel and % Riders'!O48*O$10,2)</f>
        <v>13948.25</v>
      </c>
      <c r="P51" s="18">
        <f t="shared" ref="P51" si="18">SUM(D51:O51)</f>
        <v>211639.06999999998</v>
      </c>
    </row>
    <row r="52" spans="1:16" x14ac:dyDescent="0.25">
      <c r="A52" s="2"/>
    </row>
    <row r="53" spans="1:16" x14ac:dyDescent="0.25">
      <c r="A53" s="2" t="s">
        <v>3</v>
      </c>
      <c r="B53" s="18">
        <f>ROUND('B&amp;A+DSM - Fuel and % Riders'!B50*B$10,2)</f>
        <v>433.04</v>
      </c>
      <c r="C53" s="18">
        <f>ROUND('B&amp;A+DSM - Fuel and % Riders'!C50*C$10,2)</f>
        <v>249.07</v>
      </c>
      <c r="D53" s="18">
        <f>ROUND('B&amp;A+DSM - Fuel and % Riders'!D50*D$10,2)</f>
        <v>289.83999999999997</v>
      </c>
      <c r="E53" s="18">
        <f>ROUND('B&amp;A+DSM - Fuel and % Riders'!E50*E$10,2)</f>
        <v>345.02</v>
      </c>
      <c r="F53" s="18">
        <f>ROUND('B&amp;A+DSM - Fuel and % Riders'!F50*F$10,2)</f>
        <v>413.42</v>
      </c>
      <c r="G53" s="18">
        <f>ROUND('B&amp;A+DSM - Fuel and % Riders'!G50*G$10,2)</f>
        <v>1634.79</v>
      </c>
      <c r="H53" s="18">
        <f>ROUND('B&amp;A+DSM - Fuel and % Riders'!H50*H$10,2)</f>
        <v>530.12</v>
      </c>
      <c r="I53" s="18">
        <f>ROUND('B&amp;A+DSM - Fuel and % Riders'!I50*I$10,2)</f>
        <v>532.21</v>
      </c>
      <c r="J53" s="18">
        <f>ROUND('B&amp;A+DSM - Fuel and % Riders'!J50*J$10,2)</f>
        <v>229.96</v>
      </c>
      <c r="K53" s="18">
        <f>ROUND('B&amp;A+DSM - Fuel and % Riders'!K50*K$10,2)</f>
        <v>339.49</v>
      </c>
      <c r="L53" s="18">
        <f>ROUND('B&amp;A+DSM - Fuel and % Riders'!L50*L$10,2)</f>
        <v>714.08</v>
      </c>
      <c r="M53" s="18">
        <f>ROUND('B&amp;A+DSM - Fuel and % Riders'!M50*M$10,2)</f>
        <v>678.77</v>
      </c>
      <c r="N53" s="18">
        <f>ROUND('B&amp;A+DSM - Fuel and % Riders'!N50*N$10,2)</f>
        <v>611.96</v>
      </c>
      <c r="O53" s="18">
        <f>ROUND('B&amp;A+DSM - Fuel and % Riders'!O50*O$10,2)</f>
        <v>547.42999999999995</v>
      </c>
      <c r="P53" s="18">
        <f t="shared" ref="P53" si="19">SUM(D53:O53)</f>
        <v>6867.0899999999992</v>
      </c>
    </row>
    <row r="54" spans="1:16" x14ac:dyDescent="0.25">
      <c r="A54" s="2"/>
    </row>
    <row r="55" spans="1:16" x14ac:dyDescent="0.25">
      <c r="A55" s="25" t="s">
        <v>119</v>
      </c>
      <c r="B55" s="18">
        <f>ROUND('B&amp;A+DSM - Fuel and % Riders'!B52*B$10,2)</f>
        <v>139359.19</v>
      </c>
      <c r="C55" s="18">
        <f>ROUND('B&amp;A+DSM - Fuel and % Riders'!C52*C$10,2)</f>
        <v>68905.17</v>
      </c>
      <c r="D55" s="18">
        <f>ROUND('B&amp;A+DSM - Fuel and % Riders'!D52*D$10,2)</f>
        <v>66576.350000000006</v>
      </c>
      <c r="E55" s="18">
        <f>ROUND('B&amp;A+DSM - Fuel and % Riders'!E52*E$10,2)</f>
        <v>88567</v>
      </c>
      <c r="F55" s="18">
        <f>ROUND('B&amp;A+DSM - Fuel and % Riders'!F52*F$10,2)</f>
        <v>106604.49</v>
      </c>
      <c r="G55" s="18">
        <f>ROUND('B&amp;A+DSM - Fuel and % Riders'!G52*G$10,2)</f>
        <v>153510</v>
      </c>
      <c r="H55" s="18">
        <f>ROUND('B&amp;A+DSM - Fuel and % Riders'!H52*H$10,2)</f>
        <v>109015.25</v>
      </c>
      <c r="I55" s="18">
        <f>ROUND('B&amp;A+DSM - Fuel and % Riders'!I52*I$10,2)</f>
        <v>94473.48</v>
      </c>
      <c r="J55" s="18">
        <f>ROUND('B&amp;A+DSM - Fuel and % Riders'!J52*J$10,2)</f>
        <v>64562.38</v>
      </c>
      <c r="K55" s="18">
        <f>ROUND('B&amp;A+DSM - Fuel and % Riders'!K52*K$10,2)</f>
        <v>61867.62</v>
      </c>
      <c r="L55" s="18">
        <f>ROUND('B&amp;A+DSM - Fuel and % Riders'!L52*L$10,2)</f>
        <v>125135.14</v>
      </c>
      <c r="M55" s="18">
        <f>ROUND('B&amp;A+DSM - Fuel and % Riders'!M52*M$10,2)</f>
        <v>117559.28</v>
      </c>
      <c r="N55" s="18">
        <f>ROUND('B&amp;A+DSM - Fuel and % Riders'!N52*N$10,2)</f>
        <v>115383.35</v>
      </c>
      <c r="O55" s="18">
        <f>ROUND('B&amp;A+DSM - Fuel and % Riders'!O52*O$10,2)</f>
        <v>96746.16</v>
      </c>
      <c r="P55" s="18">
        <f t="shared" ref="P55" si="20">SUM(D55:O55)</f>
        <v>1200000.5</v>
      </c>
    </row>
    <row r="56" spans="1:16" x14ac:dyDescent="0.25">
      <c r="A56" s="2"/>
    </row>
    <row r="57" spans="1:16" x14ac:dyDescent="0.25">
      <c r="A57" s="25" t="s">
        <v>120</v>
      </c>
      <c r="B57" s="18">
        <f>ROUND('B&amp;A+DSM - Fuel and % Riders'!B54*B$10,2)</f>
        <v>2080.4899999999998</v>
      </c>
      <c r="C57" s="18">
        <f>ROUND('B&amp;A+DSM - Fuel and % Riders'!C54*C$10,2)</f>
        <v>1225.1199999999999</v>
      </c>
      <c r="D57" s="18">
        <f>ROUND('B&amp;A+DSM - Fuel and % Riders'!D54*D$10,2)</f>
        <v>1054.04</v>
      </c>
      <c r="E57" s="18">
        <f>ROUND('B&amp;A+DSM - Fuel and % Riders'!E54*E$10,2)</f>
        <v>1068.25</v>
      </c>
      <c r="F57" s="18">
        <f>ROUND('B&amp;A+DSM - Fuel and % Riders'!F54*F$10,2)</f>
        <v>1340.03</v>
      </c>
      <c r="G57" s="18">
        <f>ROUND('B&amp;A+DSM - Fuel and % Riders'!G54*G$10,2)</f>
        <v>2237.42</v>
      </c>
      <c r="H57" s="18">
        <f>ROUND('B&amp;A+DSM - Fuel and % Riders'!H54*H$10,2)</f>
        <v>1361.71</v>
      </c>
      <c r="I57" s="18">
        <f>ROUND('B&amp;A+DSM - Fuel and % Riders'!I54*I$10,2)</f>
        <v>1112.44</v>
      </c>
      <c r="J57" s="18">
        <f>ROUND('B&amp;A+DSM - Fuel and % Riders'!J54*J$10,2)</f>
        <v>851.02</v>
      </c>
      <c r="K57" s="18">
        <f>ROUND('B&amp;A+DSM - Fuel and % Riders'!K54*K$10,2)</f>
        <v>923.45</v>
      </c>
      <c r="L57" s="18">
        <f>ROUND('B&amp;A+DSM - Fuel and % Riders'!L54*L$10,2)</f>
        <v>1583.07</v>
      </c>
      <c r="M57" s="18">
        <f>ROUND('B&amp;A+DSM - Fuel and % Riders'!M54*M$10,2)</f>
        <v>1668.25</v>
      </c>
      <c r="N57" s="18">
        <f>ROUND('B&amp;A+DSM - Fuel and % Riders'!N54*N$10,2)</f>
        <v>2226.71</v>
      </c>
      <c r="O57" s="18">
        <f>ROUND('B&amp;A+DSM - Fuel and % Riders'!O54*O$10,2)</f>
        <v>1106.3800000000001</v>
      </c>
      <c r="P57" s="18">
        <f t="shared" ref="P57" si="21">SUM(D57:O57)</f>
        <v>16532.77</v>
      </c>
    </row>
    <row r="58" spans="1:16" x14ac:dyDescent="0.25">
      <c r="A58" s="2"/>
    </row>
    <row r="59" spans="1:16" x14ac:dyDescent="0.25">
      <c r="A59" s="25" t="s">
        <v>121</v>
      </c>
      <c r="B59" s="18">
        <f>ROUND('B&amp;A+DSM - Fuel and % Riders'!B56*B$10,2)</f>
        <v>0</v>
      </c>
      <c r="C59" s="18">
        <f>ROUND('B&amp;A+DSM - Fuel and % Riders'!C56*C$10,2)</f>
        <v>0</v>
      </c>
      <c r="D59" s="18">
        <f>ROUND('B&amp;A+DSM - Fuel and % Riders'!D56*D$10,2)</f>
        <v>0</v>
      </c>
      <c r="E59" s="18">
        <f>ROUND('B&amp;A+DSM - Fuel and % Riders'!E56*E$10,2)</f>
        <v>0</v>
      </c>
      <c r="F59" s="18">
        <f>ROUND('B&amp;A+DSM - Fuel and % Riders'!F56*F$10,2)</f>
        <v>0</v>
      </c>
      <c r="G59" s="18">
        <f>ROUND('B&amp;A+DSM - Fuel and % Riders'!G56*G$10,2)</f>
        <v>0</v>
      </c>
      <c r="H59" s="18">
        <f>ROUND('B&amp;A+DSM - Fuel and % Riders'!H56*H$10,2)</f>
        <v>0</v>
      </c>
      <c r="I59" s="18">
        <f>ROUND('B&amp;A+DSM - Fuel and % Riders'!I56*I$10,2)</f>
        <v>6084.89</v>
      </c>
      <c r="J59" s="18">
        <f>ROUND('B&amp;A+DSM - Fuel and % Riders'!J56*J$10,2)</f>
        <v>2838.46</v>
      </c>
      <c r="K59" s="18">
        <f>ROUND('B&amp;A+DSM - Fuel and % Riders'!K56*K$10,2)</f>
        <v>3635.14</v>
      </c>
      <c r="L59" s="18">
        <f>ROUND('B&amp;A+DSM - Fuel and % Riders'!L56*L$10,2)</f>
        <v>7947.94</v>
      </c>
      <c r="M59" s="18">
        <f>ROUND('B&amp;A+DSM - Fuel and % Riders'!M56*M$10,2)</f>
        <v>4390.08</v>
      </c>
      <c r="N59" s="18">
        <f>ROUND('B&amp;A+DSM - Fuel and % Riders'!N56*N$10,2)</f>
        <v>6927.88</v>
      </c>
      <c r="O59" s="18">
        <f>ROUND('B&amp;A+DSM - Fuel and % Riders'!O56*O$10,2)</f>
        <v>7214.06</v>
      </c>
      <c r="P59" s="18">
        <f t="shared" ref="P59" si="22">SUM(D59:O59)</f>
        <v>39038.450000000004</v>
      </c>
    </row>
    <row r="60" spans="1:16" x14ac:dyDescent="0.25">
      <c r="A60" s="2"/>
    </row>
    <row r="61" spans="1:16" x14ac:dyDescent="0.25">
      <c r="A61" s="25" t="s">
        <v>122</v>
      </c>
      <c r="B61" s="18">
        <f>ROUND('B&amp;A+DSM - Fuel and % Riders'!B58*B$10,2)</f>
        <v>0</v>
      </c>
      <c r="C61" s="18">
        <f>ROUND('B&amp;A+DSM - Fuel and % Riders'!C58*C$10,2)</f>
        <v>0</v>
      </c>
      <c r="D61" s="18">
        <f>ROUND('B&amp;A+DSM - Fuel and % Riders'!D58*D$10,2)</f>
        <v>0</v>
      </c>
      <c r="E61" s="18">
        <f>ROUND('B&amp;A+DSM - Fuel and % Riders'!E58*E$10,2)</f>
        <v>0</v>
      </c>
      <c r="F61" s="18">
        <f>ROUND('B&amp;A+DSM - Fuel and % Riders'!F58*F$10,2)</f>
        <v>0</v>
      </c>
      <c r="G61" s="18">
        <f>ROUND('B&amp;A+DSM - Fuel and % Riders'!G58*G$10,2)</f>
        <v>0</v>
      </c>
      <c r="H61" s="18">
        <f>ROUND('B&amp;A+DSM - Fuel and % Riders'!H58*H$10,2)</f>
        <v>0</v>
      </c>
      <c r="I61" s="18">
        <f>ROUND('B&amp;A+DSM - Fuel and % Riders'!I58*I$10,2)</f>
        <v>0</v>
      </c>
      <c r="J61" s="18">
        <f>ROUND('B&amp;A+DSM - Fuel and % Riders'!J58*J$10,2)</f>
        <v>46599.75</v>
      </c>
      <c r="K61" s="18">
        <f>ROUND('B&amp;A+DSM - Fuel and % Riders'!K58*K$10,2)</f>
        <v>27719.09</v>
      </c>
      <c r="L61" s="18">
        <f>ROUND('B&amp;A+DSM - Fuel and % Riders'!L58*L$10,2)</f>
        <v>47535.1</v>
      </c>
      <c r="M61" s="18">
        <f>ROUND('B&amp;A+DSM - Fuel and % Riders'!M58*M$10,2)</f>
        <v>43751.49</v>
      </c>
      <c r="N61" s="18">
        <f>ROUND('B&amp;A+DSM - Fuel and % Riders'!N58*N$10,2)</f>
        <v>18256.39</v>
      </c>
      <c r="O61" s="18">
        <f>ROUND('B&amp;A+DSM - Fuel and % Riders'!O58*O$10,2)</f>
        <v>38868.75</v>
      </c>
      <c r="P61" s="18">
        <f t="shared" ref="P61" si="23">SUM(D61:O61)</f>
        <v>222730.57</v>
      </c>
    </row>
    <row r="62" spans="1:16" x14ac:dyDescent="0.25">
      <c r="A62" s="2"/>
    </row>
    <row r="63" spans="1:16" x14ac:dyDescent="0.25">
      <c r="A63" s="25" t="s">
        <v>123</v>
      </c>
      <c r="B63" s="18">
        <f>ROUND('B&amp;A+DSM - Fuel and % Riders'!B60*B$10,2)</f>
        <v>13079.37</v>
      </c>
      <c r="C63" s="18">
        <f>ROUND('B&amp;A+DSM - Fuel and % Riders'!C60*C$10,2)</f>
        <v>7441.27</v>
      </c>
      <c r="D63" s="18">
        <f>ROUND('B&amp;A+DSM - Fuel and % Riders'!D60*D$10,2)</f>
        <v>7543.48</v>
      </c>
      <c r="E63" s="18">
        <f>ROUND('B&amp;A+DSM - Fuel and % Riders'!E60*E$10,2)</f>
        <v>8969.5400000000009</v>
      </c>
      <c r="F63" s="18">
        <f>ROUND('B&amp;A+DSM - Fuel and % Riders'!F60*F$10,2)</f>
        <v>10515.69</v>
      </c>
      <c r="G63" s="18">
        <f>ROUND('B&amp;A+DSM - Fuel and % Riders'!G60*G$10,2)</f>
        <v>16622.3</v>
      </c>
      <c r="H63" s="18">
        <f>ROUND('B&amp;A+DSM - Fuel and % Riders'!H60*H$10,2)</f>
        <v>12695.04</v>
      </c>
      <c r="I63" s="18">
        <f>ROUND('B&amp;A+DSM - Fuel and % Riders'!I60*I$10,2)</f>
        <v>8967.24</v>
      </c>
      <c r="J63" s="18">
        <f>ROUND('B&amp;A+DSM - Fuel and % Riders'!J60*J$10,2)</f>
        <v>4350.24</v>
      </c>
      <c r="K63" s="18">
        <f>ROUND('B&amp;A+DSM - Fuel and % Riders'!K60*K$10,2)</f>
        <v>6004.56</v>
      </c>
      <c r="L63" s="18">
        <f>ROUND('B&amp;A+DSM - Fuel and % Riders'!L60*L$10,2)</f>
        <v>12347.47</v>
      </c>
      <c r="M63" s="18">
        <f>ROUND('B&amp;A+DSM - Fuel and % Riders'!M60*M$10,2)</f>
        <v>11218.14</v>
      </c>
      <c r="N63" s="18">
        <f>ROUND('B&amp;A+DSM - Fuel and % Riders'!N60*N$10,2)</f>
        <v>12607.16</v>
      </c>
      <c r="O63" s="18">
        <f>ROUND('B&amp;A+DSM - Fuel and % Riders'!O60*O$10,2)</f>
        <v>8967.85</v>
      </c>
      <c r="P63" s="18">
        <f t="shared" ref="P63" si="24">SUM(D63:O63)</f>
        <v>120808.71</v>
      </c>
    </row>
    <row r="64" spans="1:16" x14ac:dyDescent="0.25">
      <c r="A64" s="2"/>
    </row>
    <row r="65" spans="1:16" x14ac:dyDescent="0.25">
      <c r="A65" s="25" t="s">
        <v>124</v>
      </c>
      <c r="B65" s="18">
        <f>ROUND('B&amp;A+DSM - Fuel and % Riders'!B62*B$10,2)</f>
        <v>217824.86</v>
      </c>
      <c r="C65" s="18">
        <f>ROUND('B&amp;A+DSM - Fuel and % Riders'!C62*C$10,2)</f>
        <v>123328.58</v>
      </c>
      <c r="D65" s="18">
        <f>ROUND('B&amp;A+DSM - Fuel and % Riders'!D62*D$10,2)</f>
        <v>121918.39999999999</v>
      </c>
      <c r="E65" s="18">
        <f>ROUND('B&amp;A+DSM - Fuel and % Riders'!E62*E$10,2)</f>
        <v>166759.53</v>
      </c>
      <c r="F65" s="18">
        <f>ROUND('B&amp;A+DSM - Fuel and % Riders'!F62*F$10,2)</f>
        <v>190154.23</v>
      </c>
      <c r="G65" s="18">
        <f>ROUND('B&amp;A+DSM - Fuel and % Riders'!G62*G$10,2)</f>
        <v>286793.46000000002</v>
      </c>
      <c r="H65" s="18">
        <f>ROUND('B&amp;A+DSM - Fuel and % Riders'!H62*H$10,2)</f>
        <v>248000.76</v>
      </c>
      <c r="I65" s="18">
        <f>ROUND('B&amp;A+DSM - Fuel and % Riders'!I62*I$10,2)</f>
        <v>162288.04</v>
      </c>
      <c r="J65" s="18">
        <f>ROUND('B&amp;A+DSM - Fuel and % Riders'!J62*J$10,2)</f>
        <v>71871.8</v>
      </c>
      <c r="K65" s="18">
        <f>ROUND('B&amp;A+DSM - Fuel and % Riders'!K62*K$10,2)</f>
        <v>104207.79</v>
      </c>
      <c r="L65" s="18">
        <f>ROUND('B&amp;A+DSM - Fuel and % Riders'!L62*L$10,2)</f>
        <v>221179.07</v>
      </c>
      <c r="M65" s="18">
        <f>ROUND('B&amp;A+DSM - Fuel and % Riders'!M62*M$10,2)</f>
        <v>169127.15</v>
      </c>
      <c r="N65" s="18">
        <f>ROUND('B&amp;A+DSM - Fuel and % Riders'!N62*N$10,2)</f>
        <v>155587.82</v>
      </c>
      <c r="O65" s="18">
        <f>ROUND('B&amp;A+DSM - Fuel and % Riders'!O62*O$10,2)</f>
        <v>149540.69</v>
      </c>
      <c r="P65" s="18">
        <f t="shared" ref="P65" si="25">SUM(D65:O65)</f>
        <v>2047428.7400000002</v>
      </c>
    </row>
    <row r="66" spans="1:16" x14ac:dyDescent="0.25">
      <c r="A66" s="2"/>
    </row>
    <row r="67" spans="1:16" x14ac:dyDescent="0.25">
      <c r="A67" s="25" t="s">
        <v>125</v>
      </c>
      <c r="B67" s="18">
        <f>ROUND('B&amp;A+DSM - Fuel and % Riders'!B64*B$10,2)</f>
        <v>593670.55000000005</v>
      </c>
      <c r="C67" s="18">
        <f>ROUND('B&amp;A+DSM - Fuel and % Riders'!C64*C$10,2)</f>
        <v>458971.59</v>
      </c>
      <c r="D67" s="18">
        <f>ROUND('B&amp;A+DSM - Fuel and % Riders'!D64*D$10,2)</f>
        <v>471370.11</v>
      </c>
      <c r="E67" s="18">
        <f>ROUND('B&amp;A+DSM - Fuel and % Riders'!E64*E$10,2)</f>
        <v>575157.63</v>
      </c>
      <c r="F67" s="18">
        <f>ROUND('B&amp;A+DSM - Fuel and % Riders'!F64*F$10,2)</f>
        <v>644521.18000000005</v>
      </c>
      <c r="G67" s="18">
        <f>ROUND('B&amp;A+DSM - Fuel and % Riders'!G64*G$10,2)</f>
        <v>1082333.1000000001</v>
      </c>
      <c r="H67" s="18">
        <f>ROUND('B&amp;A+DSM - Fuel and % Riders'!H64*H$10,2)</f>
        <v>833689.14</v>
      </c>
      <c r="I67" s="18">
        <f>ROUND('B&amp;A+DSM - Fuel and % Riders'!I64*I$10,2)</f>
        <v>537683.31000000006</v>
      </c>
      <c r="J67" s="18">
        <f>ROUND('B&amp;A+DSM - Fuel and % Riders'!J64*J$10,2)</f>
        <v>252151.03</v>
      </c>
      <c r="K67" s="18">
        <f>ROUND('B&amp;A+DSM - Fuel and % Riders'!K64*K$10,2)</f>
        <v>317989.59999999998</v>
      </c>
      <c r="L67" s="18">
        <f>ROUND('B&amp;A+DSM - Fuel and % Riders'!L64*L$10,2)</f>
        <v>652492.96</v>
      </c>
      <c r="M67" s="18">
        <f>ROUND('B&amp;A+DSM - Fuel and % Riders'!M64*M$10,2)</f>
        <v>695677.76</v>
      </c>
      <c r="N67" s="18">
        <f>ROUND('B&amp;A+DSM - Fuel and % Riders'!N64*N$10,2)</f>
        <v>480652.13</v>
      </c>
      <c r="O67" s="18">
        <f>ROUND('B&amp;A+DSM - Fuel and % Riders'!O64*O$10,2)</f>
        <v>554438.86</v>
      </c>
      <c r="P67" s="18">
        <f t="shared" ref="P67" si="26">SUM(D67:O67)</f>
        <v>7098156.8099999996</v>
      </c>
    </row>
    <row r="68" spans="1:16" x14ac:dyDescent="0.25">
      <c r="A68" s="2"/>
    </row>
    <row r="69" spans="1:16" x14ac:dyDescent="0.25">
      <c r="A69" s="25" t="s">
        <v>126</v>
      </c>
      <c r="B69" s="18">
        <f>ROUND('B&amp;A+DSM - Fuel and % Riders'!B66*B$10,2)</f>
        <v>120058.15</v>
      </c>
      <c r="C69" s="18">
        <f>ROUND('B&amp;A+DSM - Fuel and % Riders'!C66*C$10,2)</f>
        <v>60228.59</v>
      </c>
      <c r="D69" s="18">
        <f>ROUND('B&amp;A+DSM - Fuel and % Riders'!D66*D$10,2)</f>
        <v>84907.01</v>
      </c>
      <c r="E69" s="18">
        <f>ROUND('B&amp;A+DSM - Fuel and % Riders'!E66*E$10,2)</f>
        <v>103995.79</v>
      </c>
      <c r="F69" s="18">
        <f>ROUND('B&amp;A+DSM - Fuel and % Riders'!F66*F$10,2)</f>
        <v>108416.24</v>
      </c>
      <c r="G69" s="18">
        <f>ROUND('B&amp;A+DSM - Fuel and % Riders'!G66*G$10,2)</f>
        <v>171482.78</v>
      </c>
      <c r="H69" s="18">
        <f>ROUND('B&amp;A+DSM - Fuel and % Riders'!H66*H$10,2)</f>
        <v>150947.82999999999</v>
      </c>
      <c r="I69" s="18">
        <f>ROUND('B&amp;A+DSM - Fuel and % Riders'!I66*I$10,2)</f>
        <v>80905.09</v>
      </c>
      <c r="J69" s="18">
        <f>ROUND('B&amp;A+DSM - Fuel and % Riders'!J66*J$10,2)</f>
        <v>43515.6</v>
      </c>
      <c r="K69" s="18">
        <f>ROUND('B&amp;A+DSM - Fuel and % Riders'!K66*K$10,2)</f>
        <v>61024.35</v>
      </c>
      <c r="L69" s="18">
        <f>ROUND('B&amp;A+DSM - Fuel and % Riders'!L66*L$10,2)</f>
        <v>127513.04</v>
      </c>
      <c r="M69" s="18">
        <f>ROUND('B&amp;A+DSM - Fuel and % Riders'!M66*M$10,2)</f>
        <v>107784.37</v>
      </c>
      <c r="N69" s="18">
        <f>ROUND('B&amp;A+DSM - Fuel and % Riders'!N66*N$10,2)</f>
        <v>63216.57</v>
      </c>
      <c r="O69" s="18">
        <f>ROUND('B&amp;A+DSM - Fuel and % Riders'!O66*O$10,2)</f>
        <v>94073.43</v>
      </c>
      <c r="P69" s="18">
        <f t="shared" ref="P69" si="27">SUM(D69:O69)</f>
        <v>1197782.0999999999</v>
      </c>
    </row>
    <row r="70" spans="1:16" x14ac:dyDescent="0.25">
      <c r="A70" s="2"/>
    </row>
    <row r="71" spans="1:16" x14ac:dyDescent="0.25">
      <c r="A71" s="2" t="s">
        <v>2</v>
      </c>
      <c r="B71" s="18">
        <f>ROUND('B&amp;A+DSM - Fuel and % Riders'!B68*B$10,2)</f>
        <v>14391.3</v>
      </c>
      <c r="C71" s="18">
        <f>ROUND('B&amp;A+DSM - Fuel and % Riders'!C68*C$10,2)</f>
        <v>10393.64</v>
      </c>
      <c r="D71" s="18">
        <f>ROUND('B&amp;A+DSM - Fuel and % Riders'!D68*D$10,2)</f>
        <v>10213.93</v>
      </c>
      <c r="E71" s="18">
        <f>ROUND('B&amp;A+DSM - Fuel and % Riders'!E68*E$10,2)</f>
        <v>12720.54</v>
      </c>
      <c r="F71" s="18">
        <f>ROUND('B&amp;A+DSM - Fuel and % Riders'!F68*F$10,2)</f>
        <v>14577.41</v>
      </c>
      <c r="G71" s="18">
        <f>ROUND('B&amp;A+DSM - Fuel and % Riders'!G68*G$10,2)</f>
        <v>25063.48</v>
      </c>
      <c r="H71" s="18">
        <f>ROUND('B&amp;A+DSM - Fuel and % Riders'!H68*H$10,2)</f>
        <v>20099.21</v>
      </c>
      <c r="I71" s="18">
        <f>ROUND('B&amp;A+DSM - Fuel and % Riders'!I68*I$10,2)</f>
        <v>12370.89</v>
      </c>
      <c r="J71" s="18">
        <f>ROUND('B&amp;A+DSM - Fuel and % Riders'!J68*J$10,2)</f>
        <v>7345.76</v>
      </c>
      <c r="K71" s="18">
        <f>ROUND('B&amp;A+DSM - Fuel and % Riders'!K68*K$10,2)</f>
        <v>8113.14</v>
      </c>
      <c r="L71" s="18">
        <f>ROUND('B&amp;A+DSM - Fuel and % Riders'!L68*L$10,2)</f>
        <v>14495.38</v>
      </c>
      <c r="M71" s="18">
        <f>ROUND('B&amp;A+DSM - Fuel and % Riders'!M68*M$10,2)</f>
        <v>16165.82</v>
      </c>
      <c r="N71" s="18">
        <f>ROUND('B&amp;A+DSM - Fuel and % Riders'!N68*N$10,2)</f>
        <v>13691.27</v>
      </c>
      <c r="O71" s="18">
        <f>ROUND('B&amp;A+DSM - Fuel and % Riders'!O68*O$10,2)</f>
        <v>13504.3</v>
      </c>
      <c r="P71" s="18">
        <f t="shared" ref="P71" si="28">SUM(D71:O71)</f>
        <v>168361.12999999998</v>
      </c>
    </row>
    <row r="72" spans="1:16" x14ac:dyDescent="0.25">
      <c r="A72" s="2"/>
    </row>
    <row r="73" spans="1:16" x14ac:dyDescent="0.25">
      <c r="A73" s="2" t="s">
        <v>1</v>
      </c>
      <c r="B73" s="18">
        <f>ROUND('B&amp;A+DSM - Fuel and % Riders'!B70*B$10,2)</f>
        <v>2550.59</v>
      </c>
      <c r="C73" s="18">
        <f>ROUND('B&amp;A+DSM - Fuel and % Riders'!C70*C$10,2)</f>
        <v>930.28</v>
      </c>
      <c r="D73" s="18">
        <f>ROUND('B&amp;A+DSM - Fuel and % Riders'!D70*D$10,2)</f>
        <v>1060.5</v>
      </c>
      <c r="E73" s="18">
        <f>ROUND('B&amp;A+DSM - Fuel and % Riders'!E70*E$10,2)</f>
        <v>1555.91</v>
      </c>
      <c r="F73" s="18">
        <f>ROUND('B&amp;A+DSM - Fuel and % Riders'!F70*F$10,2)</f>
        <v>1890.42</v>
      </c>
      <c r="G73" s="18">
        <f>ROUND('B&amp;A+DSM - Fuel and % Riders'!G70*G$10,2)</f>
        <v>2964.75</v>
      </c>
      <c r="H73" s="18">
        <f>ROUND('B&amp;A+DSM - Fuel and % Riders'!H70*H$10,2)</f>
        <v>2319.37</v>
      </c>
      <c r="I73" s="18">
        <f>ROUND('B&amp;A+DSM - Fuel and % Riders'!I70*I$10,2)</f>
        <v>1467.75</v>
      </c>
      <c r="J73" s="18">
        <f>ROUND('B&amp;A+DSM - Fuel and % Riders'!J70*J$10,2)</f>
        <v>667.38</v>
      </c>
      <c r="K73" s="18">
        <f>ROUND('B&amp;A+DSM - Fuel and % Riders'!K70*K$10,2)</f>
        <v>1038.97</v>
      </c>
      <c r="L73" s="18">
        <f>ROUND('B&amp;A+DSM - Fuel and % Riders'!L70*L$10,2)</f>
        <v>2398.0500000000002</v>
      </c>
      <c r="M73" s="18">
        <f>ROUND('B&amp;A+DSM - Fuel and % Riders'!M70*M$10,2)</f>
        <v>2042.47</v>
      </c>
      <c r="N73" s="18">
        <f>ROUND('B&amp;A+DSM - Fuel and % Riders'!N70*N$10,2)</f>
        <v>2018.32</v>
      </c>
      <c r="O73" s="18">
        <f>ROUND('B&amp;A+DSM - Fuel and % Riders'!O70*O$10,2)</f>
        <v>1494.04</v>
      </c>
      <c r="P73" s="18">
        <f t="shared" ref="P73" si="29">SUM(D73:O73)</f>
        <v>20917.93</v>
      </c>
    </row>
    <row r="74" spans="1:16" x14ac:dyDescent="0.25">
      <c r="A74" s="19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39"/>
    </row>
    <row r="75" spans="1:16" x14ac:dyDescent="0.25">
      <c r="A75" s="14" t="s">
        <v>0</v>
      </c>
      <c r="B75" s="18">
        <f>SUM(B13:B73)</f>
        <v>7069539.9400000013</v>
      </c>
      <c r="C75" s="18">
        <f t="shared" ref="C75" si="30">SUM(C13:C73)</f>
        <v>3634727.56</v>
      </c>
      <c r="D75" s="18">
        <f>SUM(D13:D73)-D21</f>
        <v>2556394.9300000002</v>
      </c>
      <c r="E75" s="18">
        <f t="shared" ref="E75:O75" si="31">SUM(E13:E73)-E21</f>
        <v>3010976.9299999992</v>
      </c>
      <c r="F75" s="18">
        <f t="shared" si="31"/>
        <v>3595511.02</v>
      </c>
      <c r="G75" s="18">
        <f t="shared" si="31"/>
        <v>6251121.1300000008</v>
      </c>
      <c r="H75" s="18">
        <f t="shared" si="31"/>
        <v>6464399.3799999999</v>
      </c>
      <c r="I75" s="18">
        <f t="shared" si="31"/>
        <v>4454591.38</v>
      </c>
      <c r="J75" s="18">
        <f t="shared" si="31"/>
        <v>1929719.7399999995</v>
      </c>
      <c r="K75" s="18">
        <f t="shared" si="31"/>
        <v>2242452.4500000002</v>
      </c>
      <c r="L75" s="18">
        <f t="shared" si="31"/>
        <v>4297708.6399999997</v>
      </c>
      <c r="M75" s="18">
        <f t="shared" si="31"/>
        <v>5232168.2700000005</v>
      </c>
      <c r="N75" s="18">
        <f t="shared" si="31"/>
        <v>5113962.6899999995</v>
      </c>
      <c r="O75" s="18">
        <f t="shared" si="31"/>
        <v>3349040.8500000006</v>
      </c>
      <c r="P75" s="18">
        <f>SUM(D75:O75)</f>
        <v>48498047.409999996</v>
      </c>
    </row>
  </sheetData>
  <pageMargins left="0.7" right="0.32" top="0.75" bottom="0.75" header="0.3" footer="0.3"/>
  <pageSetup scale="43" orientation="portrait" r:id="rId1"/>
  <headerFooter>
    <oddFooter>&amp;L&amp;F
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75"/>
  <sheetViews>
    <sheetView zoomScale="90" zoomScaleNormal="90" workbookViewId="0">
      <pane xSplit="1" ySplit="10" topLeftCell="B66" activePane="bottomRight" state="frozen"/>
      <selection activeCell="D1" sqref="D1"/>
      <selection pane="topRight" activeCell="D1" sqref="D1"/>
      <selection pane="bottomLeft" activeCell="D1" sqref="D1"/>
      <selection pane="bottomRight" activeCell="E2" sqref="A2:E2"/>
    </sheetView>
  </sheetViews>
  <sheetFormatPr defaultRowHeight="15.75" outlineLevelCol="1" x14ac:dyDescent="0.25"/>
  <cols>
    <col min="1" max="1" width="18.42578125" style="14" bestFit="1" customWidth="1"/>
    <col min="2" max="3" width="1" style="14" customWidth="1" outlineLevel="1"/>
    <col min="4" max="4" width="15.140625" style="14" bestFit="1" customWidth="1" outlineLevel="1"/>
    <col min="5" max="5" width="14.28515625" style="14" bestFit="1" customWidth="1" outlineLevel="1"/>
    <col min="6" max="7" width="13.5703125" style="14" customWidth="1" outlineLevel="1"/>
    <col min="8" max="15" width="12.7109375" style="14" customWidth="1" outlineLevel="1"/>
    <col min="16" max="16" width="16.5703125" style="14" bestFit="1" customWidth="1"/>
    <col min="17" max="16384" width="9.140625" style="14"/>
  </cols>
  <sheetData>
    <row r="1" spans="1:16" x14ac:dyDescent="0.25">
      <c r="A1" s="14" t="s">
        <v>70</v>
      </c>
      <c r="D1" s="15"/>
    </row>
    <row r="2" spans="1:16" x14ac:dyDescent="0.25">
      <c r="A2" s="14" t="s">
        <v>71</v>
      </c>
    </row>
    <row r="3" spans="1:16" x14ac:dyDescent="0.25">
      <c r="A3" s="14" t="str">
        <f>'B&amp;A kWh'!B3</f>
        <v>TEST YEAR ENDED FEBRUARY 28, 2017</v>
      </c>
    </row>
    <row r="4" spans="1:16" x14ac:dyDescent="0.25">
      <c r="A4" s="14" t="s">
        <v>81</v>
      </c>
    </row>
    <row r="5" spans="1:16" x14ac:dyDescent="0.25">
      <c r="A5" s="14" t="s">
        <v>163</v>
      </c>
    </row>
    <row r="6" spans="1:16" x14ac:dyDescent="0.25">
      <c r="A6" s="14" t="s">
        <v>131</v>
      </c>
    </row>
    <row r="7" spans="1:16" x14ac:dyDescent="0.25">
      <c r="D7" s="14">
        <v>2016</v>
      </c>
      <c r="N7" s="14">
        <v>2017</v>
      </c>
      <c r="P7" s="54" t="s">
        <v>171</v>
      </c>
    </row>
    <row r="8" spans="1:16" x14ac:dyDescent="0.25">
      <c r="A8" s="5" t="s">
        <v>22</v>
      </c>
      <c r="B8" s="16" t="s">
        <v>106</v>
      </c>
      <c r="C8" s="16" t="s">
        <v>107</v>
      </c>
      <c r="D8" s="16" t="s">
        <v>108</v>
      </c>
      <c r="E8" s="16" t="s">
        <v>109</v>
      </c>
      <c r="F8" s="16" t="s">
        <v>110</v>
      </c>
      <c r="G8" s="16" t="s">
        <v>111</v>
      </c>
      <c r="H8" s="16" t="s">
        <v>112</v>
      </c>
      <c r="I8" s="16" t="s">
        <v>113</v>
      </c>
      <c r="J8" s="16" t="s">
        <v>114</v>
      </c>
      <c r="K8" s="16" t="s">
        <v>115</v>
      </c>
      <c r="L8" s="16" t="s">
        <v>116</v>
      </c>
      <c r="M8" s="16" t="s">
        <v>117</v>
      </c>
      <c r="N8" s="16" t="s">
        <v>106</v>
      </c>
      <c r="O8" s="16" t="s">
        <v>107</v>
      </c>
      <c r="P8" s="17" t="s">
        <v>0</v>
      </c>
    </row>
    <row r="9" spans="1:16" x14ac:dyDescent="0.25">
      <c r="A9" s="14" t="s">
        <v>84</v>
      </c>
      <c r="B9" s="21">
        <v>3.3799999999999998E-4</v>
      </c>
      <c r="C9" s="21">
        <v>5.3220000000000003E-3</v>
      </c>
      <c r="D9" s="21">
        <v>4.2680000000000001E-3</v>
      </c>
      <c r="E9" s="21">
        <v>3.8099999999999999E-4</v>
      </c>
      <c r="F9" s="21">
        <v>-3.0000000000000001E-5</v>
      </c>
      <c r="G9" s="21">
        <v>1.5300000000000001E-4</v>
      </c>
      <c r="H9" s="21">
        <v>-6.0000000000000002E-5</v>
      </c>
      <c r="I9" s="21">
        <v>1.73E-4</v>
      </c>
      <c r="J9" s="21">
        <v>-1.7E-5</v>
      </c>
      <c r="K9" s="21">
        <v>1.6899999999999999E-4</v>
      </c>
      <c r="L9" s="21">
        <v>3.0000000000000001E-3</v>
      </c>
      <c r="M9" s="21">
        <v>1.2780000000000001E-3</v>
      </c>
      <c r="N9" s="21">
        <v>1.0660000000000001E-3</v>
      </c>
      <c r="O9" s="21">
        <v>-1.4200000000000001E-4</v>
      </c>
    </row>
    <row r="10" spans="1:16" x14ac:dyDescent="0.25">
      <c r="A10" s="14" t="s">
        <v>92</v>
      </c>
      <c r="B10" s="21">
        <f>B9</f>
        <v>3.3799999999999998E-4</v>
      </c>
      <c r="C10" s="21">
        <f t="shared" ref="C10:M10" si="0">C9</f>
        <v>5.3220000000000003E-3</v>
      </c>
      <c r="D10" s="21">
        <f t="shared" si="0"/>
        <v>4.2680000000000001E-3</v>
      </c>
      <c r="E10" s="21">
        <f t="shared" si="0"/>
        <v>3.8099999999999999E-4</v>
      </c>
      <c r="F10" s="21">
        <f t="shared" si="0"/>
        <v>-3.0000000000000001E-5</v>
      </c>
      <c r="G10" s="21">
        <f t="shared" si="0"/>
        <v>1.5300000000000001E-4</v>
      </c>
      <c r="H10" s="21">
        <f t="shared" si="0"/>
        <v>-6.0000000000000002E-5</v>
      </c>
      <c r="I10" s="21">
        <f t="shared" si="0"/>
        <v>1.73E-4</v>
      </c>
      <c r="J10" s="21">
        <f t="shared" si="0"/>
        <v>-1.7E-5</v>
      </c>
      <c r="K10" s="21">
        <f t="shared" si="0"/>
        <v>1.6899999999999999E-4</v>
      </c>
      <c r="L10" s="21">
        <f t="shared" si="0"/>
        <v>3.0000000000000001E-3</v>
      </c>
      <c r="M10" s="21">
        <f t="shared" si="0"/>
        <v>1.2780000000000001E-3</v>
      </c>
      <c r="N10" s="21">
        <f t="shared" ref="N10:O10" si="1">N9</f>
        <v>1.0660000000000001E-3</v>
      </c>
      <c r="O10" s="21">
        <f t="shared" si="1"/>
        <v>-1.4200000000000001E-4</v>
      </c>
    </row>
    <row r="12" spans="1:16" x14ac:dyDescent="0.25">
      <c r="B12" s="14" t="s">
        <v>162</v>
      </c>
    </row>
    <row r="13" spans="1:16" x14ac:dyDescent="0.25">
      <c r="A13" s="2" t="s">
        <v>21</v>
      </c>
      <c r="B13" s="23">
        <f>ROUND('B&amp;A+DSM - % Riders'!B10*B$9,2)</f>
        <v>9256.4599999999991</v>
      </c>
      <c r="C13" s="23">
        <f>ROUND('B&amp;A+DSM - % Riders'!C10*C$9,2)</f>
        <v>124184.54</v>
      </c>
      <c r="D13" s="23">
        <f>ROUND('B&amp;A+DSM - % Riders'!D10*D$9,2)</f>
        <v>67785.27</v>
      </c>
      <c r="E13" s="23">
        <f>ROUND('B&amp;A+DSM - % Riders'!E10*E$9,2)</f>
        <v>5646.79</v>
      </c>
      <c r="F13" s="23">
        <f>ROUND('B&amp;A+DSM - % Riders'!F10*F$9,2)</f>
        <v>-416.78</v>
      </c>
      <c r="G13" s="23">
        <f>ROUND('B&amp;A+DSM - % Riders'!G10*G$9,2)</f>
        <v>2315.81</v>
      </c>
      <c r="H13" s="23">
        <f>ROUND('B&amp;A+DSM - % Riders'!H10*H$9,2)</f>
        <v>-1133.71</v>
      </c>
      <c r="I13" s="23">
        <f>ROUND('B&amp;A+DSM - % Riders'!I10*I$9,2)</f>
        <v>3617.82</v>
      </c>
      <c r="J13" s="23">
        <f>ROUND('B&amp;A+DSM - % Riders'!J10*J$9,2)</f>
        <v>-252.63</v>
      </c>
      <c r="K13" s="23">
        <f>ROUND('B&amp;A+DSM - % Riders'!K10*K$9,2)</f>
        <v>2400.31</v>
      </c>
      <c r="L13" s="23">
        <f>ROUND('B&amp;A+DSM - % Riders'!L10*L$9,2)</f>
        <v>49627.05</v>
      </c>
      <c r="M13" s="23">
        <f>ROUND('B&amp;A+DSM - % Riders'!M10*M$9,2)</f>
        <v>31297.61</v>
      </c>
      <c r="N13" s="23">
        <f>ROUND('B&amp;A+DSM - % Riders'!N10*N$9,2)</f>
        <v>30741.03</v>
      </c>
      <c r="O13" s="23">
        <f>ROUND('B&amp;A+DSM - % Riders'!O10*O$9,2)</f>
        <v>-2380.0500000000002</v>
      </c>
      <c r="P13" s="18">
        <f>SUM(D13:O13)</f>
        <v>189248.52</v>
      </c>
    </row>
    <row r="14" spans="1:16" x14ac:dyDescent="0.25">
      <c r="A14" s="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6" x14ac:dyDescent="0.25">
      <c r="A15" s="2" t="s">
        <v>20</v>
      </c>
      <c r="B15" s="23">
        <f>ROUND('B&amp;A+DSM - % Riders'!B12*B$9,2)</f>
        <v>15.24</v>
      </c>
      <c r="C15" s="23">
        <f>ROUND('B&amp;A+DSM - % Riders'!C12*C$9,2)</f>
        <v>238.09</v>
      </c>
      <c r="D15" s="23">
        <f>ROUND('B&amp;A+DSM - % Riders'!D12*D$9,2)</f>
        <v>109.97</v>
      </c>
      <c r="E15" s="23">
        <f>ROUND('B&amp;A+DSM - % Riders'!E12*E$9,2)</f>
        <v>8.32</v>
      </c>
      <c r="F15" s="23">
        <f>ROUND('B&amp;A+DSM - % Riders'!F12*F$9,2)</f>
        <v>-0.61</v>
      </c>
      <c r="G15" s="23">
        <f>ROUND('B&amp;A+DSM - % Riders'!G12*G$9,2)</f>
        <v>3.59</v>
      </c>
      <c r="H15" s="23">
        <f>ROUND('B&amp;A+DSM - % Riders'!H12*H$9,2)</f>
        <v>-1.66</v>
      </c>
      <c r="I15" s="23">
        <f>ROUND('B&amp;A+DSM - % Riders'!I12*I$9,2)</f>
        <v>5.56</v>
      </c>
      <c r="J15" s="23">
        <f>ROUND('B&amp;A+DSM - % Riders'!J12*J$9,2)</f>
        <v>-0.38</v>
      </c>
      <c r="K15" s="23">
        <f>ROUND('B&amp;A+DSM - % Riders'!K12*K$9,2)</f>
        <v>3.66</v>
      </c>
      <c r="L15" s="23">
        <f>ROUND('B&amp;A+DSM - % Riders'!L12*L$9,2)</f>
        <v>70.64</v>
      </c>
      <c r="M15" s="23">
        <f>ROUND('B&amp;A+DSM - % Riders'!M12*M$9,2)</f>
        <v>49.95</v>
      </c>
      <c r="N15" s="23">
        <f>ROUND('B&amp;A+DSM - % Riders'!N12*N$9,2)</f>
        <v>51.33</v>
      </c>
      <c r="O15" s="23">
        <f>ROUND('B&amp;A+DSM - % Riders'!O12*O$9,2)</f>
        <v>-3.66</v>
      </c>
      <c r="P15" s="18">
        <f t="shared" ref="P15" si="2">SUM(D15:O15)</f>
        <v>296.70999999999998</v>
      </c>
    </row>
    <row r="16" spans="1:16" x14ac:dyDescent="0.25">
      <c r="A16" s="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6" x14ac:dyDescent="0.25">
      <c r="A17" s="2" t="s">
        <v>19</v>
      </c>
      <c r="B17" s="23">
        <f>ROUND('B&amp;A+DSM - % Riders'!B14*B$9,2)</f>
        <v>0.16</v>
      </c>
      <c r="C17" s="23">
        <f>ROUND('B&amp;A+DSM - % Riders'!C14*C$9,2)</f>
        <v>2.98</v>
      </c>
      <c r="D17" s="23">
        <f>ROUND('B&amp;A+DSM - % Riders'!D14*D$9,2)</f>
        <v>1.49</v>
      </c>
      <c r="E17" s="23">
        <f>ROUND('B&amp;A+DSM - % Riders'!E14*E$9,2)</f>
        <v>0.17</v>
      </c>
      <c r="F17" s="23">
        <f>ROUND('B&amp;A+DSM - % Riders'!F14*F$9,2)</f>
        <v>-0.01</v>
      </c>
      <c r="G17" s="23">
        <f>ROUND('B&amp;A+DSM - % Riders'!G14*G$9,2)</f>
        <v>7.0000000000000007E-2</v>
      </c>
      <c r="H17" s="23">
        <f>ROUND('B&amp;A+DSM - % Riders'!H14*H$9,2)</f>
        <v>-0.03</v>
      </c>
      <c r="I17" s="23">
        <f>ROUND('B&amp;A+DSM - % Riders'!I14*I$9,2)</f>
        <v>0.1</v>
      </c>
      <c r="J17" s="23">
        <f>ROUND('B&amp;A+DSM - % Riders'!J14*J$9,2)</f>
        <v>-0.01</v>
      </c>
      <c r="K17" s="23">
        <f>ROUND('B&amp;A+DSM - % Riders'!K14*K$9,2)</f>
        <v>7.0000000000000007E-2</v>
      </c>
      <c r="L17" s="23">
        <f>ROUND('B&amp;A+DSM - % Riders'!L14*L$9,2)</f>
        <v>1.77</v>
      </c>
      <c r="M17" s="23">
        <f>ROUND('B&amp;A+DSM - % Riders'!M14*M$9,2)</f>
        <v>0.86</v>
      </c>
      <c r="N17" s="23">
        <f>ROUND('B&amp;A+DSM - % Riders'!N14*N$9,2)</f>
        <v>1.47</v>
      </c>
      <c r="O17" s="23">
        <f>ROUND('B&amp;A+DSM - % Riders'!O14*O$9,2)</f>
        <v>-0.1</v>
      </c>
      <c r="P17" s="18">
        <f t="shared" ref="P17" si="3">SUM(D17:O17)</f>
        <v>5.8500000000000005</v>
      </c>
    </row>
    <row r="18" spans="1:16" x14ac:dyDescent="0.25">
      <c r="A18" s="2"/>
    </row>
    <row r="19" spans="1:16" x14ac:dyDescent="0.25">
      <c r="A19" s="40" t="s">
        <v>175</v>
      </c>
      <c r="D19" s="23">
        <f>ROUND('B&amp;A+DSM - % Riders'!D16*D$9,2)</f>
        <v>1735.3</v>
      </c>
      <c r="E19" s="23">
        <f>ROUND('B&amp;A+DSM - % Riders'!E16*E$9,2)</f>
        <v>182.84</v>
      </c>
      <c r="F19" s="23">
        <f>ROUND('B&amp;A+DSM - % Riders'!F16*F$9,2)</f>
        <v>-15.44</v>
      </c>
      <c r="G19" s="23">
        <f>ROUND('B&amp;A+DSM - % Riders'!G16*G$9,2)</f>
        <v>66.73</v>
      </c>
      <c r="H19" s="23">
        <f>ROUND('B&amp;A+DSM - % Riders'!H16*H$9,2)</f>
        <v>-26.82</v>
      </c>
      <c r="I19" s="23">
        <f>ROUND('B&amp;A+DSM - % Riders'!I16*I$9,2)</f>
        <v>79.11</v>
      </c>
      <c r="J19" s="23">
        <f>ROUND('B&amp;A+DSM - % Riders'!J16*J$9,2)</f>
        <v>-6.1</v>
      </c>
      <c r="K19" s="23">
        <f>ROUND('B&amp;A+DSM - % Riders'!K16*K$9,2)</f>
        <v>81.349999999999994</v>
      </c>
      <c r="L19" s="23">
        <f>ROUND('B&amp;A+DSM - % Riders'!L16*L$9,2)</f>
        <v>1730.87</v>
      </c>
      <c r="M19" s="23">
        <f>ROUND('B&amp;A+DSM - % Riders'!M16*M$9,2)</f>
        <v>521.73</v>
      </c>
      <c r="N19" s="23">
        <f>ROUND('B&amp;A+DSM - % Riders'!N16*N$9,2)</f>
        <v>376.76</v>
      </c>
      <c r="O19" s="23">
        <f>ROUND('B&amp;A+DSM - % Riders'!O16*O$9,2)</f>
        <v>-56.61</v>
      </c>
      <c r="P19" s="18">
        <f t="shared" ref="P19:P21" si="4">SUM(D19:O19)</f>
        <v>4669.72</v>
      </c>
    </row>
    <row r="20" spans="1:16" x14ac:dyDescent="0.25">
      <c r="A20" s="40" t="s">
        <v>177</v>
      </c>
      <c r="D20" s="24">
        <f>ROUND('B&amp;A+DSM - % Riders'!D17*D$10,2)</f>
        <v>836.44</v>
      </c>
      <c r="E20" s="24">
        <f>ROUND('B&amp;A+DSM - % Riders'!E17*E$10,2)</f>
        <v>86.41</v>
      </c>
      <c r="F20" s="24">
        <f>ROUND('B&amp;A+DSM - % Riders'!F17*F$10,2)</f>
        <v>-7.39</v>
      </c>
      <c r="G20" s="24">
        <f>ROUND('B&amp;A+DSM - % Riders'!G17*G$10,2)</f>
        <v>31.87</v>
      </c>
      <c r="H20" s="24">
        <f>ROUND('B&amp;A+DSM - % Riders'!H17*H$10,2)</f>
        <v>-12.47</v>
      </c>
      <c r="I20" s="24">
        <f>ROUND('B&amp;A+DSM - % Riders'!I17*I$10,2)</f>
        <v>37.85</v>
      </c>
      <c r="J20" s="24">
        <f>ROUND('B&amp;A+DSM - % Riders'!J17*J$10,2)</f>
        <v>-2.92</v>
      </c>
      <c r="K20" s="24">
        <f>ROUND('B&amp;A+DSM - % Riders'!K17*K$10,2)</f>
        <v>39.57</v>
      </c>
      <c r="L20" s="24">
        <f>ROUND('B&amp;A+DSM - % Riders'!L17*L$10,2)</f>
        <v>824.85</v>
      </c>
      <c r="M20" s="24">
        <f>ROUND('B&amp;A+DSM - % Riders'!M17*M$10,2)</f>
        <v>246.12</v>
      </c>
      <c r="N20" s="24">
        <f>ROUND('B&amp;A+DSM - % Riders'!N17*N$10,2)</f>
        <v>181.07</v>
      </c>
      <c r="O20" s="24">
        <f>ROUND('B&amp;A+DSM - % Riders'!O17*O$10,2)</f>
        <v>-27.16</v>
      </c>
      <c r="P20" s="18">
        <f t="shared" si="4"/>
        <v>2234.2400000000002</v>
      </c>
    </row>
    <row r="21" spans="1:16" x14ac:dyDescent="0.25">
      <c r="A21" s="2" t="s">
        <v>18</v>
      </c>
      <c r="B21" s="24" t="e">
        <f>ROUND('B&amp;A+DSM - % Riders'!B18*B$10,2)</f>
        <v>#REF!</v>
      </c>
      <c r="C21" s="24" t="e">
        <f>ROUND('B&amp;A+DSM - % Riders'!C18*C$10,2)</f>
        <v>#REF!</v>
      </c>
      <c r="D21" s="24">
        <f>SUM(D19:D20)</f>
        <v>2571.7399999999998</v>
      </c>
      <c r="E21" s="24">
        <f t="shared" ref="E21:O21" si="5">SUM(E19:E20)</f>
        <v>269.25</v>
      </c>
      <c r="F21" s="24">
        <f t="shared" si="5"/>
        <v>-22.83</v>
      </c>
      <c r="G21" s="24">
        <f t="shared" si="5"/>
        <v>98.600000000000009</v>
      </c>
      <c r="H21" s="24">
        <f t="shared" si="5"/>
        <v>-39.29</v>
      </c>
      <c r="I21" s="24">
        <f t="shared" si="5"/>
        <v>116.96000000000001</v>
      </c>
      <c r="J21" s="24">
        <f t="shared" si="5"/>
        <v>-9.02</v>
      </c>
      <c r="K21" s="24">
        <f t="shared" si="5"/>
        <v>120.91999999999999</v>
      </c>
      <c r="L21" s="24">
        <f t="shared" si="5"/>
        <v>2555.7199999999998</v>
      </c>
      <c r="M21" s="24">
        <f t="shared" si="5"/>
        <v>767.85</v>
      </c>
      <c r="N21" s="24">
        <f t="shared" si="5"/>
        <v>557.82999999999993</v>
      </c>
      <c r="O21" s="24">
        <f t="shared" si="5"/>
        <v>-83.77</v>
      </c>
      <c r="P21" s="18">
        <f t="shared" si="4"/>
        <v>6903.9599999999991</v>
      </c>
    </row>
    <row r="22" spans="1:16" x14ac:dyDescent="0.25">
      <c r="A22" s="2"/>
    </row>
    <row r="23" spans="1:16" x14ac:dyDescent="0.25">
      <c r="A23" s="2" t="s">
        <v>17</v>
      </c>
      <c r="B23" s="24">
        <f>ROUND('B&amp;A+DSM - % Riders'!B20*B$10,2)</f>
        <v>656.76</v>
      </c>
      <c r="C23" s="24">
        <f>ROUND('B&amp;A+DSM - % Riders'!C20*C$10,2)</f>
        <v>8255.17</v>
      </c>
      <c r="D23" s="24">
        <f>ROUND('B&amp;A+DSM - % Riders'!D20*D$10,2)</f>
        <v>5826.81</v>
      </c>
      <c r="E23" s="24">
        <f>ROUND('B&amp;A+DSM - % Riders'!E20*E$10,2)</f>
        <v>538.35</v>
      </c>
      <c r="F23" s="24">
        <f>ROUND('B&amp;A+DSM - % Riders'!F20*F$10,2)</f>
        <v>-43.87</v>
      </c>
      <c r="G23" s="24">
        <f>ROUND('B&amp;A+DSM - % Riders'!G20*G$10,2)</f>
        <v>213.75</v>
      </c>
      <c r="H23" s="24">
        <f>ROUND('B&amp;A+DSM - % Riders'!H20*H$10,2)</f>
        <v>-93.03</v>
      </c>
      <c r="I23" s="24">
        <f>ROUND('B&amp;A+DSM - % Riders'!I20*I$10,2)</f>
        <v>286.82</v>
      </c>
      <c r="J23" s="24">
        <f>ROUND('B&amp;A+DSM - % Riders'!J20*J$10,2)</f>
        <v>-21.95</v>
      </c>
      <c r="K23" s="24">
        <f>ROUND('B&amp;A+DSM - % Riders'!K20*K$10,2)</f>
        <v>248.53</v>
      </c>
      <c r="L23" s="24">
        <f>ROUND('B&amp;A+DSM - % Riders'!L20*L$10,2)</f>
        <v>4951.5200000000004</v>
      </c>
      <c r="M23" s="24">
        <f>ROUND('B&amp;A+DSM - % Riders'!M20*M$10,2)</f>
        <v>2075.9699999999998</v>
      </c>
      <c r="N23" s="24">
        <f>ROUND('B&amp;A+DSM - % Riders'!N20*N$10,2)</f>
        <v>1923.9</v>
      </c>
      <c r="O23" s="24">
        <f>ROUND('B&amp;A+DSM - % Riders'!O20*O$10,2)</f>
        <v>-194.51</v>
      </c>
      <c r="P23" s="18">
        <f t="shared" ref="P23" si="6">SUM(D23:O23)</f>
        <v>15712.289999999999</v>
      </c>
    </row>
    <row r="24" spans="1:16" x14ac:dyDescent="0.25">
      <c r="A24" s="2"/>
    </row>
    <row r="25" spans="1:16" x14ac:dyDescent="0.25">
      <c r="A25" s="2" t="s">
        <v>16</v>
      </c>
      <c r="B25" s="24">
        <f>ROUND('B&amp;A+DSM - % Riders'!B22*B$10,2)</f>
        <v>0.99</v>
      </c>
      <c r="C25" s="24">
        <f>ROUND('B&amp;A+DSM - % Riders'!C22*C$10,2)</f>
        <v>14.18</v>
      </c>
      <c r="D25" s="24">
        <f>ROUND('B&amp;A+DSM - % Riders'!D22*D$10,2)</f>
        <v>11.25</v>
      </c>
      <c r="E25" s="24">
        <f>ROUND('B&amp;A+DSM - % Riders'!E22*E$10,2)</f>
        <v>1.2</v>
      </c>
      <c r="F25" s="24">
        <f>ROUND('B&amp;A+DSM - % Riders'!F22*F$10,2)</f>
        <v>-0.1</v>
      </c>
      <c r="G25" s="24">
        <f>ROUND('B&amp;A+DSM - % Riders'!G22*G$10,2)</f>
        <v>0.44</v>
      </c>
      <c r="H25" s="24">
        <f>ROUND('B&amp;A+DSM - % Riders'!H22*H$10,2)</f>
        <v>-0.17</v>
      </c>
      <c r="I25" s="24">
        <f>ROUND('B&amp;A+DSM - % Riders'!I22*I$10,2)</f>
        <v>0.55000000000000004</v>
      </c>
      <c r="J25" s="24">
        <f>ROUND('B&amp;A+DSM - % Riders'!J22*J$10,2)</f>
        <v>-0.05</v>
      </c>
      <c r="K25" s="24">
        <f>ROUND('B&amp;A+DSM - % Riders'!K22*K$10,2)</f>
        <v>0.49</v>
      </c>
      <c r="L25" s="24">
        <f>ROUND('B&amp;A+DSM - % Riders'!L22*L$10,2)</f>
        <v>10.5</v>
      </c>
      <c r="M25" s="24">
        <f>ROUND('B&amp;A+DSM - % Riders'!M22*M$10,2)</f>
        <v>3.93</v>
      </c>
      <c r="N25" s="24">
        <f>ROUND('B&amp;A+DSM - % Riders'!N22*N$10,2)</f>
        <v>3.6</v>
      </c>
      <c r="O25" s="24">
        <f>ROUND('B&amp;A+DSM - % Riders'!O22*O$10,2)</f>
        <v>-0.38</v>
      </c>
      <c r="P25" s="18">
        <f t="shared" ref="P25" si="7">SUM(D25:O25)</f>
        <v>31.26</v>
      </c>
    </row>
    <row r="26" spans="1:16" x14ac:dyDescent="0.25">
      <c r="A26" s="2"/>
    </row>
    <row r="27" spans="1:16" x14ac:dyDescent="0.25">
      <c r="A27" s="2" t="s">
        <v>15</v>
      </c>
      <c r="B27" s="24">
        <f>ROUND('B&amp;A+DSM - % Riders'!B24*B$10,2)</f>
        <v>2.71</v>
      </c>
      <c r="C27" s="24">
        <f>ROUND('B&amp;A+DSM - % Riders'!C24*C$10,2)</f>
        <v>26.68</v>
      </c>
      <c r="D27" s="24">
        <f>ROUND('B&amp;A+DSM - % Riders'!D24*D$10,2)</f>
        <v>26.4</v>
      </c>
      <c r="E27" s="24">
        <f>ROUND('B&amp;A+DSM - % Riders'!E24*E$10,2)</f>
        <v>2.94</v>
      </c>
      <c r="F27" s="24">
        <f>ROUND('B&amp;A+DSM - % Riders'!F24*F$10,2)</f>
        <v>-0.24</v>
      </c>
      <c r="G27" s="24">
        <f>ROUND('B&amp;A+DSM - % Riders'!G24*G$10,2)</f>
        <v>1.56</v>
      </c>
      <c r="H27" s="24">
        <f>ROUND('B&amp;A+DSM - % Riders'!H24*H$10,2)</f>
        <v>-0.56999999999999995</v>
      </c>
      <c r="I27" s="24">
        <f>ROUND('B&amp;A+DSM - % Riders'!I24*I$10,2)</f>
        <v>1.69</v>
      </c>
      <c r="J27" s="24">
        <f>ROUND('B&amp;A+DSM - % Riders'!J24*J$10,2)</f>
        <v>-0.14000000000000001</v>
      </c>
      <c r="K27" s="24">
        <f>ROUND('B&amp;A+DSM - % Riders'!K24*K$10,2)</f>
        <v>1.67</v>
      </c>
      <c r="L27" s="24">
        <f>ROUND('B&amp;A+DSM - % Riders'!L24*L$10,2)</f>
        <v>35.880000000000003</v>
      </c>
      <c r="M27" s="24">
        <f>ROUND('B&amp;A+DSM - % Riders'!M24*M$10,2)</f>
        <v>11.85</v>
      </c>
      <c r="N27" s="24">
        <f>ROUND('B&amp;A+DSM - % Riders'!N24*N$10,2)</f>
        <v>10.17</v>
      </c>
      <c r="O27" s="24">
        <f>ROUND('B&amp;A+DSM - % Riders'!O24*O$10,2)</f>
        <v>-1.17</v>
      </c>
      <c r="P27" s="18">
        <f t="shared" ref="P27" si="8">SUM(D27:O27)</f>
        <v>90.039999999999992</v>
      </c>
    </row>
    <row r="28" spans="1:16" x14ac:dyDescent="0.25">
      <c r="A28" s="2"/>
    </row>
    <row r="29" spans="1:16" x14ac:dyDescent="0.25">
      <c r="A29" s="2" t="s">
        <v>14</v>
      </c>
      <c r="B29" s="24">
        <f>ROUND('B&amp;A+DSM - % Riders'!B26*B$10,2)</f>
        <v>32.97</v>
      </c>
      <c r="C29" s="24">
        <f>ROUND('B&amp;A+DSM - % Riders'!C26*C$10,2)</f>
        <v>118.71</v>
      </c>
      <c r="D29" s="24">
        <f>ROUND('B&amp;A+DSM - % Riders'!D26*D$10,2)</f>
        <v>200.72</v>
      </c>
      <c r="E29" s="24">
        <f>ROUND('B&amp;A+DSM - % Riders'!E26*E$10,2)</f>
        <v>21.66</v>
      </c>
      <c r="F29" s="24">
        <f>ROUND('B&amp;A+DSM - % Riders'!F26*F$10,2)</f>
        <v>-1.88</v>
      </c>
      <c r="G29" s="24">
        <f>ROUND('B&amp;A+DSM - % Riders'!G26*G$10,2)</f>
        <v>7.74</v>
      </c>
      <c r="H29" s="24">
        <f>ROUND('B&amp;A+DSM - % Riders'!H26*H$10,2)</f>
        <v>-3.16</v>
      </c>
      <c r="I29" s="24">
        <f>ROUND('B&amp;A+DSM - % Riders'!I26*I$10,2)</f>
        <v>9.33</v>
      </c>
      <c r="J29" s="24">
        <f>ROUND('B&amp;A+DSM - % Riders'!J26*J$10,2)</f>
        <v>-0.74</v>
      </c>
      <c r="K29" s="24">
        <f>ROUND('B&amp;A+DSM - % Riders'!K26*K$10,2)</f>
        <v>9.83</v>
      </c>
      <c r="L29" s="24">
        <f>ROUND('B&amp;A+DSM - % Riders'!L26*L$10,2)</f>
        <v>205.31</v>
      </c>
      <c r="M29" s="24">
        <f>ROUND('B&amp;A+DSM - % Riders'!M26*M$10,2)</f>
        <v>61.91</v>
      </c>
      <c r="N29" s="24">
        <f>ROUND('B&amp;A+DSM - % Riders'!N26*N$10,2)</f>
        <v>86.28</v>
      </c>
      <c r="O29" s="24">
        <f>ROUND('B&amp;A+DSM - % Riders'!O26*O$10,2)</f>
        <v>-5.52</v>
      </c>
      <c r="P29" s="18">
        <f t="shared" ref="P29" si="9">SUM(D29:O29)</f>
        <v>591.48</v>
      </c>
    </row>
    <row r="30" spans="1:16" x14ac:dyDescent="0.25">
      <c r="A30" s="2"/>
    </row>
    <row r="31" spans="1:16" x14ac:dyDescent="0.25">
      <c r="A31" s="2" t="s">
        <v>13</v>
      </c>
      <c r="B31" s="24">
        <f>ROUND('B&amp;A+DSM - % Riders'!B28*B$10,2)</f>
        <v>7.6</v>
      </c>
      <c r="C31" s="24">
        <f>ROUND('B&amp;A+DSM - % Riders'!C28*C$10,2)</f>
        <v>113.44</v>
      </c>
      <c r="D31" s="24">
        <f>ROUND('B&amp;A+DSM - % Riders'!D28*D$10,2)</f>
        <v>51.88</v>
      </c>
      <c r="E31" s="24">
        <f>ROUND('B&amp;A+DSM - % Riders'!E28*E$10,2)</f>
        <v>7.07</v>
      </c>
      <c r="F31" s="24">
        <f>ROUND('B&amp;A+DSM - % Riders'!F28*F$10,2)</f>
        <v>-0.57999999999999996</v>
      </c>
      <c r="G31" s="24">
        <f>ROUND('B&amp;A+DSM - % Riders'!G28*G$10,2)</f>
        <v>1.96</v>
      </c>
      <c r="H31" s="24">
        <f>ROUND('B&amp;A+DSM - % Riders'!H28*H$10,2)</f>
        <v>-0.6</v>
      </c>
      <c r="I31" s="24">
        <f>ROUND('B&amp;A+DSM - % Riders'!I28*I$10,2)</f>
        <v>1.83</v>
      </c>
      <c r="J31" s="24">
        <f>ROUND('B&amp;A+DSM - % Riders'!J28*J$10,2)</f>
        <v>-0.22</v>
      </c>
      <c r="K31" s="24">
        <f>ROUND('B&amp;A+DSM - % Riders'!K28*K$10,2)</f>
        <v>2.9</v>
      </c>
      <c r="L31" s="24">
        <f>ROUND('B&amp;A+DSM - % Riders'!L28*L$10,2)</f>
        <v>51.15</v>
      </c>
      <c r="M31" s="24">
        <f>ROUND('B&amp;A+DSM - % Riders'!M28*M$10,2)</f>
        <v>17.899999999999999</v>
      </c>
      <c r="N31" s="24">
        <f>ROUND('B&amp;A+DSM - % Riders'!N28*N$10,2)</f>
        <v>16.510000000000002</v>
      </c>
      <c r="O31" s="24">
        <f>ROUND('B&amp;A+DSM - % Riders'!O28*O$10,2)</f>
        <v>-1.6</v>
      </c>
      <c r="P31" s="18">
        <f t="shared" ref="P31" si="10">SUM(D31:O31)</f>
        <v>148.20000000000002</v>
      </c>
    </row>
    <row r="32" spans="1:16" x14ac:dyDescent="0.25">
      <c r="A32" s="2"/>
    </row>
    <row r="33" spans="1:16" x14ac:dyDescent="0.25">
      <c r="A33" s="2" t="s">
        <v>12</v>
      </c>
      <c r="B33" s="24">
        <f>ROUND('B&amp;A+DSM - % Riders'!B30*B$10,2)</f>
        <v>1853.73</v>
      </c>
      <c r="C33" s="24">
        <f>ROUND('B&amp;A+DSM - % Riders'!C30*C$10,2)</f>
        <v>22862.51</v>
      </c>
      <c r="D33" s="24">
        <f>ROUND('B&amp;A+DSM - % Riders'!D30*D$10,2)</f>
        <v>16367.74</v>
      </c>
      <c r="E33" s="24">
        <f>ROUND('B&amp;A+DSM - % Riders'!E30*E$10,2)</f>
        <v>1506.13</v>
      </c>
      <c r="F33" s="24">
        <f>ROUND('B&amp;A+DSM - % Riders'!F30*F$10,2)</f>
        <v>-125.85</v>
      </c>
      <c r="G33" s="24">
        <f>ROUND('B&amp;A+DSM - % Riders'!G30*G$10,2)</f>
        <v>646.19000000000005</v>
      </c>
      <c r="H33" s="24">
        <f>ROUND('B&amp;A+DSM - % Riders'!H30*H$10,2)</f>
        <v>-278.74</v>
      </c>
      <c r="I33" s="24">
        <f>ROUND('B&amp;A+DSM - % Riders'!I30*I$10,2)</f>
        <v>863.85</v>
      </c>
      <c r="J33" s="24">
        <f>ROUND('B&amp;A+DSM - % Riders'!J30*J$10,2)</f>
        <v>-66.239999999999995</v>
      </c>
      <c r="K33" s="24">
        <f>ROUND('B&amp;A+DSM - % Riders'!K30*K$10,2)</f>
        <v>730.22</v>
      </c>
      <c r="L33" s="24">
        <f>ROUND('B&amp;A+DSM - % Riders'!L30*L$10,2)</f>
        <v>13940.68</v>
      </c>
      <c r="M33" s="24">
        <f>ROUND('B&amp;A+DSM - % Riders'!M30*M$10,2)</f>
        <v>5617.12</v>
      </c>
      <c r="N33" s="24">
        <f>ROUND('B&amp;A+DSM - % Riders'!N30*N$10,2)</f>
        <v>5306.69</v>
      </c>
      <c r="O33" s="24">
        <f>ROUND('B&amp;A+DSM - % Riders'!O30*O$10,2)</f>
        <v>-520.45000000000005</v>
      </c>
      <c r="P33" s="18">
        <f t="shared" ref="P33" si="11">SUM(D33:O33)</f>
        <v>43987.340000000004</v>
      </c>
    </row>
    <row r="34" spans="1:16" x14ac:dyDescent="0.25">
      <c r="A34" s="2"/>
    </row>
    <row r="35" spans="1:16" x14ac:dyDescent="0.25">
      <c r="A35" s="2" t="s">
        <v>11</v>
      </c>
      <c r="B35" s="24">
        <f>ROUND('B&amp;A+DSM - % Riders'!B32*B$10,2)</f>
        <v>4.6900000000000004</v>
      </c>
      <c r="C35" s="24">
        <f>ROUND('B&amp;A+DSM - % Riders'!C32*C$10,2)</f>
        <v>77.260000000000005</v>
      </c>
      <c r="D35" s="24">
        <f>ROUND('B&amp;A+DSM - % Riders'!D32*D$10,2)</f>
        <v>34.32</v>
      </c>
      <c r="E35" s="24">
        <f>ROUND('B&amp;A+DSM - % Riders'!E32*E$10,2)</f>
        <v>1.81</v>
      </c>
      <c r="F35" s="24">
        <f>ROUND('B&amp;A+DSM - % Riders'!F32*F$10,2)</f>
        <v>-0.13</v>
      </c>
      <c r="G35" s="24">
        <f>ROUND('B&amp;A+DSM - % Riders'!G32*G$10,2)</f>
        <v>0.78</v>
      </c>
      <c r="H35" s="24">
        <f>ROUND('B&amp;A+DSM - % Riders'!H32*H$10,2)</f>
        <v>-0.49</v>
      </c>
      <c r="I35" s="24">
        <f>ROUND('B&amp;A+DSM - % Riders'!I32*I$10,2)</f>
        <v>1.54</v>
      </c>
      <c r="J35" s="24">
        <f>ROUND('B&amp;A+DSM - % Riders'!J32*J$10,2)</f>
        <v>-7.0000000000000007E-2</v>
      </c>
      <c r="K35" s="24">
        <f>ROUND('B&amp;A+DSM - % Riders'!K32*K$10,2)</f>
        <v>0.81</v>
      </c>
      <c r="L35" s="24">
        <f>ROUND('B&amp;A+DSM - % Riders'!L32*L$10,2)</f>
        <v>16.14</v>
      </c>
      <c r="M35" s="24">
        <f>ROUND('B&amp;A+DSM - % Riders'!M32*M$10,2)</f>
        <v>14.87</v>
      </c>
      <c r="N35" s="24">
        <f>ROUND('B&amp;A+DSM - % Riders'!N32*N$10,2)</f>
        <v>13.86</v>
      </c>
      <c r="O35" s="24">
        <f>ROUND('B&amp;A+DSM - % Riders'!O32*O$10,2)</f>
        <v>-1.02</v>
      </c>
      <c r="P35" s="18">
        <f t="shared" ref="P35" si="12">SUM(D35:O35)</f>
        <v>82.42</v>
      </c>
    </row>
    <row r="36" spans="1:16" x14ac:dyDescent="0.25">
      <c r="A36" s="2"/>
    </row>
    <row r="37" spans="1:16" x14ac:dyDescent="0.25">
      <c r="A37" s="2" t="s">
        <v>10</v>
      </c>
      <c r="B37" s="24">
        <f>ROUND('B&amp;A+DSM - % Riders'!B34*B$10,2)</f>
        <v>13.4</v>
      </c>
      <c r="C37" s="24">
        <f>ROUND('B&amp;A+DSM - % Riders'!C34*C$10,2)</f>
        <v>166.78</v>
      </c>
      <c r="D37" s="24">
        <f>ROUND('B&amp;A+DSM - % Riders'!D34*D$10,2)</f>
        <v>99.94</v>
      </c>
      <c r="E37" s="24">
        <f>ROUND('B&amp;A+DSM - % Riders'!E34*E$10,2)</f>
        <v>10.42</v>
      </c>
      <c r="F37" s="24">
        <f>ROUND('B&amp;A+DSM - % Riders'!F34*F$10,2)</f>
        <v>-0.85</v>
      </c>
      <c r="G37" s="24">
        <f>ROUND('B&amp;A+DSM - % Riders'!G34*G$10,2)</f>
        <v>4.43</v>
      </c>
      <c r="H37" s="24">
        <f>ROUND('B&amp;A+DSM - % Riders'!H34*H$10,2)</f>
        <v>-2.0299999999999998</v>
      </c>
      <c r="I37" s="24">
        <f>ROUND('B&amp;A+DSM - % Riders'!I34*I$10,2)</f>
        <v>6.19</v>
      </c>
      <c r="J37" s="24">
        <f>ROUND('B&amp;A+DSM - % Riders'!J34*J$10,2)</f>
        <v>-0.48</v>
      </c>
      <c r="K37" s="24">
        <f>ROUND('B&amp;A+DSM - % Riders'!K34*K$10,2)</f>
        <v>5.64</v>
      </c>
      <c r="L37" s="24">
        <f>ROUND('B&amp;A+DSM - % Riders'!L34*L$10,2)</f>
        <v>114.41</v>
      </c>
      <c r="M37" s="24">
        <f>ROUND('B&amp;A+DSM - % Riders'!M34*M$10,2)</f>
        <v>37.880000000000003</v>
      </c>
      <c r="N37" s="24">
        <f>ROUND('B&amp;A+DSM - % Riders'!N34*N$10,2)</f>
        <v>40.549999999999997</v>
      </c>
      <c r="O37" s="24">
        <f>ROUND('B&amp;A+DSM - % Riders'!O34*O$10,2)</f>
        <v>-3.68</v>
      </c>
      <c r="P37" s="18">
        <f t="shared" ref="P37" si="13">SUM(D37:O37)</f>
        <v>312.42</v>
      </c>
    </row>
    <row r="38" spans="1:16" x14ac:dyDescent="0.25">
      <c r="A38" s="2"/>
    </row>
    <row r="39" spans="1:16" x14ac:dyDescent="0.25">
      <c r="A39" s="2" t="s">
        <v>9</v>
      </c>
      <c r="B39" s="24">
        <f>ROUND('B&amp;A+DSM - % Riders'!B36*B$10,2)</f>
        <v>34.42</v>
      </c>
      <c r="C39" s="24">
        <f>ROUND('B&amp;A+DSM - % Riders'!C36*C$10,2)</f>
        <v>508.76</v>
      </c>
      <c r="D39" s="24">
        <f>ROUND('B&amp;A+DSM - % Riders'!D36*D$10,2)</f>
        <v>335.34</v>
      </c>
      <c r="E39" s="24">
        <f>ROUND('B&amp;A+DSM - % Riders'!E36*E$10,2)</f>
        <v>67.989999999999995</v>
      </c>
      <c r="F39" s="24">
        <f>ROUND('B&amp;A+DSM - % Riders'!F36*F$10,2)</f>
        <v>-4.09</v>
      </c>
      <c r="G39" s="24">
        <f>ROUND('B&amp;A+DSM - % Riders'!G36*G$10,2)</f>
        <v>10.85</v>
      </c>
      <c r="H39" s="24">
        <f>ROUND('B&amp;A+DSM - % Riders'!H36*H$10,2)</f>
        <v>-8.5500000000000007</v>
      </c>
      <c r="I39" s="24">
        <f>ROUND('B&amp;A+DSM - % Riders'!I36*I$10,2)</f>
        <v>23.34</v>
      </c>
      <c r="J39" s="24">
        <f>ROUND('B&amp;A+DSM - % Riders'!J36*J$10,2)</f>
        <v>-1.03</v>
      </c>
      <c r="K39" s="24">
        <f>ROUND('B&amp;A+DSM - % Riders'!K36*K$10,2)</f>
        <v>13</v>
      </c>
      <c r="L39" s="24">
        <f>ROUND('B&amp;A+DSM - % Riders'!L36*L$10,2)</f>
        <v>270.95</v>
      </c>
      <c r="M39" s="24">
        <f>ROUND('B&amp;A+DSM - % Riders'!M36*M$10,2)</f>
        <v>107.95</v>
      </c>
      <c r="N39" s="24">
        <f>ROUND('B&amp;A+DSM - % Riders'!N36*N$10,2)</f>
        <v>104.81</v>
      </c>
      <c r="O39" s="24">
        <f>ROUND('B&amp;A+DSM - % Riders'!O36*O$10,2)</f>
        <v>-9.57</v>
      </c>
      <c r="P39" s="18">
        <f t="shared" ref="P39" si="14">SUM(D39:O39)</f>
        <v>910.9899999999999</v>
      </c>
    </row>
    <row r="40" spans="1:16" x14ac:dyDescent="0.25">
      <c r="A40" s="2"/>
    </row>
    <row r="41" spans="1:16" x14ac:dyDescent="0.25">
      <c r="A41" s="2" t="s">
        <v>8</v>
      </c>
      <c r="B41" s="24">
        <f>ROUND('B&amp;A+DSM - % Riders'!B38*B$10,2)</f>
        <v>6.3</v>
      </c>
      <c r="C41" s="24">
        <f>ROUND('B&amp;A+DSM - % Riders'!C38*C$10,2)</f>
        <v>11.37</v>
      </c>
      <c r="D41" s="24">
        <f>ROUND('B&amp;A+DSM - % Riders'!D38*D$10,2)</f>
        <v>31.85</v>
      </c>
      <c r="E41" s="24">
        <f>ROUND('B&amp;A+DSM - % Riders'!E38*E$10,2)</f>
        <v>8.68</v>
      </c>
      <c r="F41" s="24">
        <f>ROUND('B&amp;A+DSM - % Riders'!F38*F$10,2)</f>
        <v>-0.31</v>
      </c>
      <c r="G41" s="24">
        <f>ROUND('B&amp;A+DSM - % Riders'!G38*G$10,2)</f>
        <v>1.79</v>
      </c>
      <c r="H41" s="24">
        <f>ROUND('B&amp;A+DSM - % Riders'!H38*H$10,2)</f>
        <v>-0.52</v>
      </c>
      <c r="I41" s="24">
        <f>ROUND('B&amp;A+DSM - % Riders'!I38*I$10,2)</f>
        <v>1.25</v>
      </c>
      <c r="J41" s="24">
        <f>ROUND('B&amp;A+DSM - % Riders'!J38*J$10,2)</f>
        <v>-0.14000000000000001</v>
      </c>
      <c r="K41" s="24">
        <f>ROUND('B&amp;A+DSM - % Riders'!K38*K$10,2)</f>
        <v>1.31</v>
      </c>
      <c r="L41" s="24">
        <f>ROUND('B&amp;A+DSM - % Riders'!L38*L$10,2)</f>
        <v>55.83</v>
      </c>
      <c r="M41" s="24">
        <f>ROUND('B&amp;A+DSM - % Riders'!M38*M$10,2)</f>
        <v>20.85</v>
      </c>
      <c r="N41" s="24">
        <f>ROUND('B&amp;A+DSM - % Riders'!N38*N$10,2)</f>
        <v>22.63</v>
      </c>
      <c r="O41" s="24">
        <f>ROUND('B&amp;A+DSM - % Riders'!O38*O$10,2)</f>
        <v>-2.5499999999999998</v>
      </c>
      <c r="P41" s="18">
        <f t="shared" ref="P41" si="15">SUM(D41:O41)</f>
        <v>140.66999999999999</v>
      </c>
    </row>
    <row r="42" spans="1:16" x14ac:dyDescent="0.25">
      <c r="A42" s="2"/>
    </row>
    <row r="43" spans="1:16" x14ac:dyDescent="0.25">
      <c r="A43" s="2" t="s">
        <v>7</v>
      </c>
      <c r="B43" s="24">
        <f>ROUND('B&amp;A+DSM - % Riders'!B40*B$10,2)</f>
        <v>1416.07</v>
      </c>
      <c r="C43" s="24">
        <f>ROUND('B&amp;A+DSM - % Riders'!C40*C$10,2)</f>
        <v>15613.75</v>
      </c>
      <c r="D43" s="24">
        <f>ROUND('B&amp;A+DSM - % Riders'!D40*D$10,2)</f>
        <v>12682.05</v>
      </c>
      <c r="E43" s="24">
        <f>ROUND('B&amp;A+DSM - % Riders'!E40*E$10,2)</f>
        <v>1320.41</v>
      </c>
      <c r="F43" s="24">
        <f>ROUND('B&amp;A+DSM - % Riders'!F40*F$10,2)</f>
        <v>-111.07</v>
      </c>
      <c r="G43" s="24">
        <f>ROUND('B&amp;A+DSM - % Riders'!G40*G$10,2)</f>
        <v>537.44000000000005</v>
      </c>
      <c r="H43" s="24">
        <f>ROUND('B&amp;A+DSM - % Riders'!H40*H$10,2)</f>
        <v>-215.71</v>
      </c>
      <c r="I43" s="24">
        <f>ROUND('B&amp;A+DSM - % Riders'!I40*I$10,2)</f>
        <v>682.75</v>
      </c>
      <c r="J43" s="24">
        <f>ROUND('B&amp;A+DSM - % Riders'!J40*J$10,2)</f>
        <v>-50.82</v>
      </c>
      <c r="K43" s="24">
        <f>ROUND('B&amp;A+DSM - % Riders'!K40*K$10,2)</f>
        <v>617.17999999999995</v>
      </c>
      <c r="L43" s="24">
        <f>ROUND('B&amp;A+DSM - % Riders'!L40*L$10,2)</f>
        <v>12201.25</v>
      </c>
      <c r="M43" s="24">
        <f>ROUND('B&amp;A+DSM - % Riders'!M40*M$10,2)</f>
        <v>4294.78</v>
      </c>
      <c r="N43" s="24">
        <f>ROUND('B&amp;A+DSM - % Riders'!N40*N$10,2)</f>
        <v>3933.84</v>
      </c>
      <c r="O43" s="24">
        <f>ROUND('B&amp;A+DSM - % Riders'!O40*O$10,2)</f>
        <v>-387.25</v>
      </c>
      <c r="P43" s="18">
        <f t="shared" ref="P43" si="16">SUM(D43:O43)</f>
        <v>35504.850000000006</v>
      </c>
    </row>
    <row r="44" spans="1:16" x14ac:dyDescent="0.25">
      <c r="A44" s="2"/>
    </row>
    <row r="45" spans="1:16" x14ac:dyDescent="0.25">
      <c r="A45" s="2" t="s">
        <v>6</v>
      </c>
      <c r="B45" s="24">
        <f>ROUND('B&amp;A+DSM - % Riders'!B42*B$10,2)</f>
        <v>8.0299999999999994</v>
      </c>
      <c r="C45" s="24">
        <f>ROUND('B&amp;A+DSM - % Riders'!C42*C$10,2)</f>
        <v>50.73</v>
      </c>
      <c r="D45" s="24">
        <f>ROUND('B&amp;A+DSM - % Riders'!D42*D$10,2)</f>
        <v>31.53</v>
      </c>
      <c r="E45" s="24">
        <f>ROUND('B&amp;A+DSM - % Riders'!E42*E$10,2)</f>
        <v>3.8</v>
      </c>
      <c r="F45" s="24">
        <f>ROUND('B&amp;A+DSM - % Riders'!F42*F$10,2)</f>
        <v>-0.56999999999999995</v>
      </c>
      <c r="G45" s="24">
        <f>ROUND('B&amp;A+DSM - % Riders'!G42*G$10,2)</f>
        <v>1.1599999999999999</v>
      </c>
      <c r="H45" s="24">
        <f>ROUND('B&amp;A+DSM - % Riders'!H42*H$10,2)</f>
        <v>-0.94</v>
      </c>
      <c r="I45" s="24">
        <f>ROUND('B&amp;A+DSM - % Riders'!I42*I$10,2)</f>
        <v>3.31</v>
      </c>
      <c r="J45" s="24">
        <f>ROUND('B&amp;A+DSM - % Riders'!J42*J$10,2)</f>
        <v>-0.31</v>
      </c>
      <c r="K45" s="24">
        <f>ROUND('B&amp;A+DSM - % Riders'!K42*K$10,2)</f>
        <v>3.54</v>
      </c>
      <c r="L45" s="24">
        <f>ROUND('B&amp;A+DSM - % Riders'!L42*L$10,2)</f>
        <v>69.38</v>
      </c>
      <c r="M45" s="24">
        <f>ROUND('B&amp;A+DSM - % Riders'!M42*M$10,2)</f>
        <v>26.98</v>
      </c>
      <c r="N45" s="24">
        <f>ROUND('B&amp;A+DSM - % Riders'!N42*N$10,2)</f>
        <v>33.869999999999997</v>
      </c>
      <c r="O45" s="24">
        <f>ROUND('B&amp;A+DSM - % Riders'!O42*O$10,2)</f>
        <v>-0.7</v>
      </c>
      <c r="P45" s="18">
        <f t="shared" ref="P45" si="17">SUM(D45:O45)</f>
        <v>171.05</v>
      </c>
    </row>
    <row r="46" spans="1:16" x14ac:dyDescent="0.25">
      <c r="A46" s="2"/>
    </row>
    <row r="47" spans="1:16" x14ac:dyDescent="0.25">
      <c r="A47" s="25" t="s">
        <v>118</v>
      </c>
      <c r="B47" s="24">
        <f>ROUND('B&amp;A+DSM - % Riders'!B44*B$10,2)</f>
        <v>0</v>
      </c>
      <c r="C47" s="24">
        <f>ROUND('B&amp;A+DSM - % Riders'!C44*C$10,2)</f>
        <v>0</v>
      </c>
      <c r="D47" s="24">
        <f>ROUND('B&amp;A+DSM - % Riders'!D44*D$10,2)</f>
        <v>0</v>
      </c>
      <c r="E47" s="24">
        <f>ROUND('B&amp;A+DSM - % Riders'!E44*E$10,2)</f>
        <v>0</v>
      </c>
      <c r="F47" s="24">
        <f>ROUND('B&amp;A+DSM - % Riders'!F44*F$10,2)</f>
        <v>0</v>
      </c>
      <c r="G47" s="24">
        <f>ROUND('B&amp;A+DSM - % Riders'!G44*G$10,2)</f>
        <v>0</v>
      </c>
      <c r="H47" s="24">
        <f>ROUND('B&amp;A+DSM - % Riders'!H44*H$10,2)</f>
        <v>0</v>
      </c>
      <c r="I47" s="24">
        <f>ROUND('B&amp;A+DSM - % Riders'!I44*I$10,2)</f>
        <v>4.3099999999999996</v>
      </c>
      <c r="J47" s="24">
        <f>ROUND('B&amp;A+DSM - % Riders'!J44*J$10,2)</f>
        <v>-0.24</v>
      </c>
      <c r="K47" s="24">
        <f>ROUND('B&amp;A+DSM - % Riders'!K44*K$10,2)</f>
        <v>3.96</v>
      </c>
      <c r="L47" s="24">
        <f>ROUND('B&amp;A+DSM - % Riders'!L44*L$10,2)</f>
        <v>80.040000000000006</v>
      </c>
      <c r="M47" s="24">
        <f>ROUND('B&amp;A+DSM - % Riders'!M44*M$10,2)</f>
        <v>23.64</v>
      </c>
      <c r="N47" s="24">
        <f>ROUND('B&amp;A+DSM - % Riders'!N44*N$10,2)</f>
        <v>22.66</v>
      </c>
      <c r="O47" s="24">
        <f>ROUND('B&amp;A+DSM - % Riders'!O44*O$10,2)</f>
        <v>-2.57</v>
      </c>
      <c r="P47" s="18">
        <f t="shared" ref="P47" si="18">SUM(D47:O47)</f>
        <v>131.80000000000001</v>
      </c>
    </row>
    <row r="48" spans="1:16" x14ac:dyDescent="0.25">
      <c r="A48" s="2"/>
    </row>
    <row r="49" spans="1:16" x14ac:dyDescent="0.25">
      <c r="A49" s="2" t="s">
        <v>5</v>
      </c>
      <c r="B49" s="24">
        <f>ROUND('B&amp;A+DSM - % Riders'!B46*B$10,2)</f>
        <v>245.36</v>
      </c>
      <c r="C49" s="24">
        <f>ROUND('B&amp;A+DSM - % Riders'!C46*C$10,2)</f>
        <v>2846.4</v>
      </c>
      <c r="D49" s="24">
        <f>ROUND('B&amp;A+DSM - % Riders'!D46*D$10,2)</f>
        <v>1920.49</v>
      </c>
      <c r="E49" s="24">
        <f>ROUND('B&amp;A+DSM - % Riders'!E46*E$10,2)</f>
        <v>221.77</v>
      </c>
      <c r="F49" s="24">
        <f>ROUND('B&amp;A+DSM - % Riders'!F46*F$10,2)</f>
        <v>-17.84</v>
      </c>
      <c r="G49" s="24">
        <f>ROUND('B&amp;A+DSM - % Riders'!G46*G$10,2)</f>
        <v>82.23</v>
      </c>
      <c r="H49" s="24">
        <f>ROUND('B&amp;A+DSM - % Riders'!H46*H$10,2)</f>
        <v>-33.81</v>
      </c>
      <c r="I49" s="24">
        <f>ROUND('B&amp;A+DSM - % Riders'!I46*I$10,2)</f>
        <v>99.83</v>
      </c>
      <c r="J49" s="24">
        <f>ROUND('B&amp;A+DSM - % Riders'!J46*J$10,2)</f>
        <v>-8.0399999999999991</v>
      </c>
      <c r="K49" s="24">
        <f>ROUND('B&amp;A+DSM - % Riders'!K46*K$10,2)</f>
        <v>101.76</v>
      </c>
      <c r="L49" s="24">
        <f>ROUND('B&amp;A+DSM - % Riders'!L46*L$10,2)</f>
        <v>2156.83</v>
      </c>
      <c r="M49" s="24">
        <f>ROUND('B&amp;A+DSM - % Riders'!M46*M$10,2)</f>
        <v>844.71</v>
      </c>
      <c r="N49" s="24">
        <f>ROUND('B&amp;A+DSM - % Riders'!N46*N$10,2)</f>
        <v>716.13</v>
      </c>
      <c r="O49" s="24">
        <f>ROUND('B&amp;A+DSM - % Riders'!O46*O$10,2)</f>
        <v>-84.03</v>
      </c>
      <c r="P49" s="18">
        <f t="shared" ref="P49" si="19">SUM(D49:O49)</f>
        <v>6000.0300000000007</v>
      </c>
    </row>
    <row r="50" spans="1:16" x14ac:dyDescent="0.25">
      <c r="A50" s="2"/>
    </row>
    <row r="51" spans="1:16" x14ac:dyDescent="0.25">
      <c r="A51" s="2" t="s">
        <v>4</v>
      </c>
      <c r="B51" s="24">
        <f>ROUND('B&amp;A+DSM - % Riders'!B48*B$10,2)</f>
        <v>58.56</v>
      </c>
      <c r="C51" s="24">
        <f>ROUND('B&amp;A+DSM - % Riders'!C48*C$10,2)</f>
        <v>679.2</v>
      </c>
      <c r="D51" s="24">
        <f>ROUND('B&amp;A+DSM - % Riders'!D48*D$10,2)</f>
        <v>845.57</v>
      </c>
      <c r="E51" s="24">
        <f>ROUND('B&amp;A+DSM - % Riders'!E48*E$10,2)</f>
        <v>82.85</v>
      </c>
      <c r="F51" s="24">
        <f>ROUND('B&amp;A+DSM - % Riders'!F48*F$10,2)</f>
        <v>-6.34</v>
      </c>
      <c r="G51" s="24">
        <f>ROUND('B&amp;A+DSM - % Riders'!G48*G$10,2)</f>
        <v>24.03</v>
      </c>
      <c r="H51" s="24">
        <f>ROUND('B&amp;A+DSM - % Riders'!H48*H$10,2)</f>
        <v>-10.33</v>
      </c>
      <c r="I51" s="24">
        <f>ROUND('B&amp;A+DSM - % Riders'!I48*I$10,2)</f>
        <v>31.83</v>
      </c>
      <c r="J51" s="24">
        <f>ROUND('B&amp;A+DSM - % Riders'!J48*J$10,2)</f>
        <v>-3.22</v>
      </c>
      <c r="K51" s="24">
        <f>ROUND('B&amp;A+DSM - % Riders'!K48*K$10,2)</f>
        <v>38.26</v>
      </c>
      <c r="L51" s="24">
        <f>ROUND('B&amp;A+DSM - % Riders'!L48*L$10,2)</f>
        <v>1240.43</v>
      </c>
      <c r="M51" s="24">
        <f>ROUND('B&amp;A+DSM - % Riders'!M48*M$10,2)</f>
        <v>201.26</v>
      </c>
      <c r="N51" s="24">
        <f>ROUND('B&amp;A+DSM - % Riders'!N48*N$10,2)</f>
        <v>192.11</v>
      </c>
      <c r="O51" s="24">
        <f>ROUND('B&amp;A+DSM - % Riders'!O48*O$10,2)</f>
        <v>-23</v>
      </c>
      <c r="P51" s="18">
        <f t="shared" ref="P51" si="20">SUM(D51:O51)</f>
        <v>2613.4500000000003</v>
      </c>
    </row>
    <row r="52" spans="1:16" x14ac:dyDescent="0.25">
      <c r="A52" s="2"/>
    </row>
    <row r="53" spans="1:16" x14ac:dyDescent="0.25">
      <c r="A53" s="2" t="s">
        <v>3</v>
      </c>
      <c r="B53" s="24">
        <f>ROUND('B&amp;A+DSM - % Riders'!B50*B$10,2)</f>
        <v>1.42</v>
      </c>
      <c r="C53" s="24">
        <f>ROUND('B&amp;A+DSM - % Riders'!C50*C$10,2)</f>
        <v>18.11</v>
      </c>
      <c r="D53" s="24">
        <f>ROUND('B&amp;A+DSM - % Riders'!D50*D$10,2)</f>
        <v>18.5</v>
      </c>
      <c r="E53" s="24">
        <f>ROUND('B&amp;A+DSM - % Riders'!E50*E$10,2)</f>
        <v>1.53</v>
      </c>
      <c r="F53" s="24">
        <f>ROUND('B&amp;A+DSM - % Riders'!F50*F$10,2)</f>
        <v>-0.13</v>
      </c>
      <c r="G53" s="24">
        <f>ROUND('B&amp;A+DSM - % Riders'!G50*G$10,2)</f>
        <v>1.34</v>
      </c>
      <c r="H53" s="24">
        <f>ROUND('B&amp;A+DSM - % Riders'!H50*H$10,2)</f>
        <v>-0.2</v>
      </c>
      <c r="I53" s="24">
        <f>ROUND('B&amp;A+DSM - % Riders'!I50*I$10,2)</f>
        <v>0.96</v>
      </c>
      <c r="J53" s="24">
        <f>ROUND('B&amp;A+DSM - % Riders'!J50*J$10,2)</f>
        <v>-0.06</v>
      </c>
      <c r="K53" s="24">
        <f>ROUND('B&amp;A+DSM - % Riders'!K50*K$10,2)</f>
        <v>0.83</v>
      </c>
      <c r="L53" s="24">
        <f>ROUND('B&amp;A+DSM - % Riders'!L50*L$10,2)</f>
        <v>17.2</v>
      </c>
      <c r="M53" s="24">
        <f>ROUND('B&amp;A+DSM - % Riders'!M50*M$10,2)</f>
        <v>6.82</v>
      </c>
      <c r="N53" s="24">
        <f>ROUND('B&amp;A+DSM - % Riders'!N50*N$10,2)</f>
        <v>6.33</v>
      </c>
      <c r="O53" s="24">
        <f>ROUND('B&amp;A+DSM - % Riders'!O50*O$10,2)</f>
        <v>-0.74</v>
      </c>
      <c r="P53" s="18">
        <f t="shared" ref="P53" si="21">SUM(D53:O53)</f>
        <v>52.379999999999995</v>
      </c>
    </row>
    <row r="54" spans="1:16" x14ac:dyDescent="0.25">
      <c r="A54" s="2"/>
    </row>
    <row r="55" spans="1:16" x14ac:dyDescent="0.25">
      <c r="A55" s="25" t="s">
        <v>119</v>
      </c>
      <c r="B55" s="24">
        <f>ROUND('B&amp;A+DSM - % Riders'!B52*B$10,2)</f>
        <v>396.55</v>
      </c>
      <c r="C55" s="24">
        <f>ROUND('B&amp;A+DSM - % Riders'!C52*C$10,2)</f>
        <v>4612.55</v>
      </c>
      <c r="D55" s="24">
        <f>ROUND('B&amp;A+DSM - % Riders'!D52*D$10,2)</f>
        <v>3624.8</v>
      </c>
      <c r="E55" s="24">
        <f>ROUND('B&amp;A+DSM - % Riders'!E52*E$10,2)</f>
        <v>352.63</v>
      </c>
      <c r="F55" s="24">
        <f>ROUND('B&amp;A+DSM - % Riders'!F52*F$10,2)</f>
        <v>-29.89</v>
      </c>
      <c r="G55" s="24">
        <f>ROUND('B&amp;A+DSM - % Riders'!G52*G$10,2)</f>
        <v>126.72</v>
      </c>
      <c r="H55" s="24">
        <f>ROUND('B&amp;A+DSM - % Riders'!H52*H$10,2)</f>
        <v>-44.16</v>
      </c>
      <c r="I55" s="24">
        <f>ROUND('B&amp;A+DSM - % Riders'!I52*I$10,2)</f>
        <v>180.06</v>
      </c>
      <c r="J55" s="24">
        <f>ROUND('B&amp;A+DSM - % Riders'!J52*J$10,2)</f>
        <v>-20.51</v>
      </c>
      <c r="K55" s="24">
        <f>ROUND('B&amp;A+DSM - % Riders'!K52*K$10,2)</f>
        <v>171.81</v>
      </c>
      <c r="L55" s="24">
        <f>ROUND('B&amp;A+DSM - % Riders'!L52*L$10,2)</f>
        <v>3376.33</v>
      </c>
      <c r="M55" s="24">
        <f>ROUND('B&amp;A+DSM - % Riders'!M52*M$10,2)</f>
        <v>1229.99</v>
      </c>
      <c r="N55" s="24">
        <f>ROUND('B&amp;A+DSM - % Riders'!N52*N$10,2)</f>
        <v>1128.98</v>
      </c>
      <c r="O55" s="24">
        <f>ROUND('B&amp;A+DSM - % Riders'!O52*O$10,2)</f>
        <v>-134.16999999999999</v>
      </c>
      <c r="P55" s="18">
        <f t="shared" ref="P55" si="22">SUM(D55:O55)</f>
        <v>9962.59</v>
      </c>
    </row>
    <row r="56" spans="1:16" x14ac:dyDescent="0.25">
      <c r="A56" s="2"/>
    </row>
    <row r="57" spans="1:16" x14ac:dyDescent="0.25">
      <c r="A57" s="25" t="s">
        <v>120</v>
      </c>
      <c r="B57" s="24">
        <f>ROUND('B&amp;A+DSM - % Riders'!B54*B$10,2)</f>
        <v>6.26</v>
      </c>
      <c r="C57" s="24">
        <f>ROUND('B&amp;A+DSM - % Riders'!C54*C$10,2)</f>
        <v>87.91</v>
      </c>
      <c r="D57" s="24">
        <f>ROUND('B&amp;A+DSM - % Riders'!D54*D$10,2)</f>
        <v>60.79</v>
      </c>
      <c r="E57" s="24">
        <f>ROUND('B&amp;A+DSM - % Riders'!E54*E$10,2)</f>
        <v>4.3099999999999996</v>
      </c>
      <c r="F57" s="24">
        <f>ROUND('B&amp;A+DSM - % Riders'!F54*F$10,2)</f>
        <v>-0.4</v>
      </c>
      <c r="G57" s="24">
        <f>ROUND('B&amp;A+DSM - % Riders'!G54*G$10,2)</f>
        <v>1.94</v>
      </c>
      <c r="H57" s="24">
        <f>ROUND('B&amp;A+DSM - % Riders'!H54*H$10,2)</f>
        <v>-0.56999999999999995</v>
      </c>
      <c r="I57" s="24">
        <f>ROUND('B&amp;A+DSM - % Riders'!I54*I$10,2)</f>
        <v>2.31</v>
      </c>
      <c r="J57" s="24">
        <f>ROUND('B&amp;A+DSM - % Riders'!J54*J$10,2)</f>
        <v>-0.28999999999999998</v>
      </c>
      <c r="K57" s="24">
        <f>ROUND('B&amp;A+DSM - % Riders'!K54*K$10,2)</f>
        <v>2.74</v>
      </c>
      <c r="L57" s="24">
        <f>ROUND('B&amp;A+DSM - % Riders'!L54*L$10,2)</f>
        <v>44.91</v>
      </c>
      <c r="M57" s="24">
        <f>ROUND('B&amp;A+DSM - % Riders'!M54*M$10,2)</f>
        <v>18.64</v>
      </c>
      <c r="N57" s="24">
        <f>ROUND('B&amp;A+DSM - % Riders'!N54*N$10,2)</f>
        <v>23.43</v>
      </c>
      <c r="O57" s="24">
        <f>ROUND('B&amp;A+DSM - % Riders'!O54*O$10,2)</f>
        <v>-1.63</v>
      </c>
      <c r="P57" s="18">
        <f t="shared" ref="P57" si="23">SUM(D57:O57)</f>
        <v>156.18</v>
      </c>
    </row>
    <row r="58" spans="1:16" x14ac:dyDescent="0.25">
      <c r="A58" s="2"/>
    </row>
    <row r="59" spans="1:16" x14ac:dyDescent="0.25">
      <c r="A59" s="25" t="s">
        <v>121</v>
      </c>
      <c r="B59" s="24">
        <f>ROUND('B&amp;A+DSM - % Riders'!B56*B$10,2)</f>
        <v>0</v>
      </c>
      <c r="C59" s="24">
        <f>ROUND('B&amp;A+DSM - % Riders'!C56*C$10,2)</f>
        <v>0</v>
      </c>
      <c r="D59" s="24">
        <f>ROUND('B&amp;A+DSM - % Riders'!D56*D$10,2)</f>
        <v>0</v>
      </c>
      <c r="E59" s="24">
        <f>ROUND('B&amp;A+DSM - % Riders'!E56*E$10,2)</f>
        <v>0</v>
      </c>
      <c r="F59" s="24">
        <f>ROUND('B&amp;A+DSM - % Riders'!F56*F$10,2)</f>
        <v>0</v>
      </c>
      <c r="G59" s="24">
        <f>ROUND('B&amp;A+DSM - % Riders'!G56*G$10,2)</f>
        <v>0</v>
      </c>
      <c r="H59" s="24">
        <f>ROUND('B&amp;A+DSM - % Riders'!H56*H$10,2)</f>
        <v>0</v>
      </c>
      <c r="I59" s="24">
        <f>ROUND('B&amp;A+DSM - % Riders'!I56*I$10,2)</f>
        <v>16.010000000000002</v>
      </c>
      <c r="J59" s="24">
        <f>ROUND('B&amp;A+DSM - % Riders'!J56*J$10,2)</f>
        <v>-1.31</v>
      </c>
      <c r="K59" s="24">
        <f>ROUND('B&amp;A+DSM - % Riders'!K56*K$10,2)</f>
        <v>14.28</v>
      </c>
      <c r="L59" s="24">
        <f>ROUND('B&amp;A+DSM - % Riders'!L56*L$10,2)</f>
        <v>325.82</v>
      </c>
      <c r="M59" s="24">
        <f>ROUND('B&amp;A+DSM - % Riders'!M56*M$10,2)</f>
        <v>70.14</v>
      </c>
      <c r="N59" s="24">
        <f>ROUND('B&amp;A+DSM - % Riders'!N56*N$10,2)</f>
        <v>133.88</v>
      </c>
      <c r="O59" s="24">
        <f>ROUND('B&amp;A+DSM - % Riders'!O56*O$10,2)</f>
        <v>-14.44</v>
      </c>
      <c r="P59" s="18">
        <f t="shared" ref="P59" si="24">SUM(D59:O59)</f>
        <v>544.37999999999988</v>
      </c>
    </row>
    <row r="60" spans="1:16" x14ac:dyDescent="0.25">
      <c r="A60" s="2"/>
    </row>
    <row r="61" spans="1:16" x14ac:dyDescent="0.25">
      <c r="A61" s="25" t="s">
        <v>122</v>
      </c>
      <c r="B61" s="24">
        <f>ROUND('B&amp;A+DSM - % Riders'!B58*B$10,2)</f>
        <v>0</v>
      </c>
      <c r="C61" s="24">
        <f>ROUND('B&amp;A+DSM - % Riders'!C58*C$10,2)</f>
        <v>0</v>
      </c>
      <c r="D61" s="24">
        <f>ROUND('B&amp;A+DSM - % Riders'!D58*D$10,2)</f>
        <v>0</v>
      </c>
      <c r="E61" s="24">
        <f>ROUND('B&amp;A+DSM - % Riders'!E58*E$10,2)</f>
        <v>0</v>
      </c>
      <c r="F61" s="24">
        <f>ROUND('B&amp;A+DSM - % Riders'!F58*F$10,2)</f>
        <v>0</v>
      </c>
      <c r="G61" s="24">
        <f>ROUND('B&amp;A+DSM - % Riders'!G58*G$10,2)</f>
        <v>0</v>
      </c>
      <c r="H61" s="24">
        <f>ROUND('B&amp;A+DSM - % Riders'!H58*H$10,2)</f>
        <v>0</v>
      </c>
      <c r="I61" s="24">
        <f>ROUND('B&amp;A+DSM - % Riders'!I58*I$10,2)</f>
        <v>0</v>
      </c>
      <c r="J61" s="24">
        <f>ROUND('B&amp;A+DSM - % Riders'!J58*J$10,2)</f>
        <v>-24.16</v>
      </c>
      <c r="K61" s="24">
        <f>ROUND('B&amp;A+DSM - % Riders'!K58*K$10,2)</f>
        <v>123.1</v>
      </c>
      <c r="L61" s="24">
        <f>ROUND('B&amp;A+DSM - % Riders'!L58*L$10,2)</f>
        <v>1941.84</v>
      </c>
      <c r="M61" s="24">
        <f>ROUND('B&amp;A+DSM - % Riders'!M58*M$10,2)</f>
        <v>811.53</v>
      </c>
      <c r="N61" s="24">
        <f>ROUND('B&amp;A+DSM - % Riders'!N58*N$10,2)</f>
        <v>722.54</v>
      </c>
      <c r="O61" s="24">
        <f>ROUND('B&amp;A+DSM - % Riders'!O58*O$10,2)</f>
        <v>-82.47</v>
      </c>
      <c r="P61" s="18">
        <f t="shared" ref="P61" si="25">SUM(D61:O61)</f>
        <v>3492.38</v>
      </c>
    </row>
    <row r="62" spans="1:16" x14ac:dyDescent="0.25">
      <c r="A62" s="2"/>
    </row>
    <row r="63" spans="1:16" x14ac:dyDescent="0.25">
      <c r="A63" s="25" t="s">
        <v>123</v>
      </c>
      <c r="B63" s="24">
        <f>ROUND('B&amp;A+DSM - % Riders'!B60*B$10,2)</f>
        <v>41.96</v>
      </c>
      <c r="C63" s="24">
        <f>ROUND('B&amp;A+DSM - % Riders'!C60*C$10,2)</f>
        <v>544.29</v>
      </c>
      <c r="D63" s="24">
        <f>ROUND('B&amp;A+DSM - % Riders'!D60*D$10,2)</f>
        <v>450.18</v>
      </c>
      <c r="E63" s="24">
        <f>ROUND('B&amp;A+DSM - % Riders'!E60*E$10,2)</f>
        <v>40.01</v>
      </c>
      <c r="F63" s="24">
        <f>ROUND('B&amp;A+DSM - % Riders'!F60*F$10,2)</f>
        <v>-3.23</v>
      </c>
      <c r="G63" s="24">
        <f>ROUND('B&amp;A+DSM - % Riders'!G60*G$10,2)</f>
        <v>15.36</v>
      </c>
      <c r="H63" s="24">
        <f>ROUND('B&amp;A+DSM - % Riders'!H60*H$10,2)</f>
        <v>-5.71</v>
      </c>
      <c r="I63" s="24">
        <f>ROUND('B&amp;A+DSM - % Riders'!I60*I$10,2)</f>
        <v>18.88</v>
      </c>
      <c r="J63" s="24">
        <f>ROUND('B&amp;A+DSM - % Riders'!J60*J$10,2)</f>
        <v>-1.56</v>
      </c>
      <c r="K63" s="24">
        <f>ROUND('B&amp;A+DSM - % Riders'!K60*K$10,2)</f>
        <v>18.5</v>
      </c>
      <c r="L63" s="24">
        <f>ROUND('B&amp;A+DSM - % Riders'!L60*L$10,2)</f>
        <v>377.15</v>
      </c>
      <c r="M63" s="24">
        <f>ROUND('B&amp;A+DSM - % Riders'!M60*M$10,2)</f>
        <v>139.71</v>
      </c>
      <c r="N63" s="24">
        <f>ROUND('B&amp;A+DSM - % Riders'!N60*N$10,2)</f>
        <v>134.15</v>
      </c>
      <c r="O63" s="24">
        <f>ROUND('B&amp;A+DSM - % Riders'!O60*O$10,2)</f>
        <v>-13.79</v>
      </c>
      <c r="P63" s="18">
        <f t="shared" ref="P63" si="26">SUM(D63:O63)</f>
        <v>1169.6500000000001</v>
      </c>
    </row>
    <row r="64" spans="1:16" x14ac:dyDescent="0.25">
      <c r="A64" s="2"/>
    </row>
    <row r="65" spans="1:16" x14ac:dyDescent="0.25">
      <c r="A65" s="25" t="s">
        <v>124</v>
      </c>
      <c r="B65" s="24">
        <f>ROUND('B&amp;A+DSM - % Riders'!B62*B$10,2)</f>
        <v>716.89</v>
      </c>
      <c r="C65" s="24">
        <f>ROUND('B&amp;A+DSM - % Riders'!C62*C$10,2)</f>
        <v>8912.9500000000007</v>
      </c>
      <c r="D65" s="24">
        <f>ROUND('B&amp;A+DSM - % Riders'!D62*D$10,2)</f>
        <v>7556.15</v>
      </c>
      <c r="E65" s="24">
        <f>ROUND('B&amp;A+DSM - % Riders'!E62*E$10,2)</f>
        <v>748.87</v>
      </c>
      <c r="F65" s="24">
        <f>ROUND('B&amp;A+DSM - % Riders'!F62*F$10,2)</f>
        <v>-60.98</v>
      </c>
      <c r="G65" s="24">
        <f>ROUND('B&amp;A+DSM - % Riders'!G62*G$10,2)</f>
        <v>274.70999999999998</v>
      </c>
      <c r="H65" s="24">
        <f>ROUND('B&amp;A+DSM - % Riders'!H62*H$10,2)</f>
        <v>-113.99</v>
      </c>
      <c r="I65" s="24">
        <f>ROUND('B&amp;A+DSM - % Riders'!I62*I$10,2)</f>
        <v>355.1</v>
      </c>
      <c r="J65" s="24">
        <f>ROUND('B&amp;A+DSM - % Riders'!J62*J$10,2)</f>
        <v>-27.42</v>
      </c>
      <c r="K65" s="24">
        <f>ROUND('B&amp;A+DSM - % Riders'!K62*K$10,2)</f>
        <v>341.45</v>
      </c>
      <c r="L65" s="24">
        <f>ROUND('B&amp;A+DSM - % Riders'!L62*L$10,2)</f>
        <v>7055.24</v>
      </c>
      <c r="M65" s="24">
        <f>ROUND('B&amp;A+DSM - % Riders'!M62*M$10,2)</f>
        <v>2216.92</v>
      </c>
      <c r="N65" s="24">
        <f>ROUND('B&amp;A+DSM - % Riders'!N62*N$10,2)</f>
        <v>1866.85</v>
      </c>
      <c r="O65" s="24">
        <f>ROUND('B&amp;A+DSM - % Riders'!O62*O$10,2)</f>
        <v>-237.75</v>
      </c>
      <c r="P65" s="18">
        <f t="shared" ref="P65" si="27">SUM(D65:O65)</f>
        <v>19975.150000000001</v>
      </c>
    </row>
    <row r="66" spans="1:16" x14ac:dyDescent="0.25">
      <c r="A66" s="2"/>
    </row>
    <row r="67" spans="1:16" x14ac:dyDescent="0.25">
      <c r="A67" s="25" t="s">
        <v>125</v>
      </c>
      <c r="B67" s="24">
        <f>ROUND('B&amp;A+DSM - % Riders'!B64*B$10,2)</f>
        <v>2578.9499999999998</v>
      </c>
      <c r="C67" s="24">
        <f>ROUND('B&amp;A+DSM - % Riders'!C64*C$10,2)</f>
        <v>42657.24</v>
      </c>
      <c r="D67" s="24">
        <f>ROUND('B&amp;A+DSM - % Riders'!D64*D$10,2)</f>
        <v>36397.51</v>
      </c>
      <c r="E67" s="24">
        <f>ROUND('B&amp;A+DSM - % Riders'!E64*E$10,2)</f>
        <v>3216.93</v>
      </c>
      <c r="F67" s="24">
        <f>ROUND('B&amp;A+DSM - % Riders'!F64*F$10,2)</f>
        <v>-259.33999999999997</v>
      </c>
      <c r="G67" s="24">
        <f>ROUND('B&amp;A+DSM - % Riders'!G64*G$10,2)</f>
        <v>1235.8399999999999</v>
      </c>
      <c r="H67" s="24">
        <f>ROUND('B&amp;A+DSM - % Riders'!H64*H$10,2)</f>
        <v>-460.15</v>
      </c>
      <c r="I67" s="24">
        <f>ROUND('B&amp;A+DSM - % Riders'!I64*I$10,2)</f>
        <v>1491.17</v>
      </c>
      <c r="J67" s="24">
        <f>ROUND('B&amp;A+DSM - % Riders'!J64*J$10,2)</f>
        <v>-115.32</v>
      </c>
      <c r="K67" s="24">
        <f>ROUND('B&amp;A+DSM - % Riders'!K64*K$10,2)</f>
        <v>1333.71</v>
      </c>
      <c r="L67" s="24">
        <f>ROUND('B&amp;A+DSM - % Riders'!L64*L$10,2)</f>
        <v>25471.360000000001</v>
      </c>
      <c r="M67" s="24">
        <f>ROUND('B&amp;A+DSM - % Riders'!M64*M$10,2)</f>
        <v>10697.86</v>
      </c>
      <c r="N67" s="24">
        <f>ROUND('B&amp;A+DSM - % Riders'!N64*N$10,2)</f>
        <v>8428.06</v>
      </c>
      <c r="O67" s="24">
        <f>ROUND('B&amp;A+DSM - % Riders'!O64*O$10,2)</f>
        <v>-1084.92</v>
      </c>
      <c r="P67" s="18">
        <f t="shared" ref="P67" si="28">SUM(D67:O67)</f>
        <v>86352.709999999992</v>
      </c>
    </row>
    <row r="68" spans="1:16" x14ac:dyDescent="0.25">
      <c r="A68" s="2"/>
    </row>
    <row r="69" spans="1:16" x14ac:dyDescent="0.25">
      <c r="A69" s="25" t="s">
        <v>126</v>
      </c>
      <c r="B69" s="24">
        <f>ROUND('B&amp;A+DSM - % Riders'!B66*B$10,2)</f>
        <v>438.65</v>
      </c>
      <c r="C69" s="24">
        <f>ROUND('B&amp;A+DSM - % Riders'!C66*C$10,2)</f>
        <v>6132.82</v>
      </c>
      <c r="D69" s="24">
        <f>ROUND('B&amp;A+DSM - % Riders'!D66*D$10,2)</f>
        <v>6831.21</v>
      </c>
      <c r="E69" s="24">
        <f>ROUND('B&amp;A+DSM - % Riders'!E66*E$10,2)</f>
        <v>601.4</v>
      </c>
      <c r="F69" s="24">
        <f>ROUND('B&amp;A+DSM - % Riders'!F66*F$10,2)</f>
        <v>-46.26</v>
      </c>
      <c r="G69" s="24">
        <f>ROUND('B&amp;A+DSM - % Riders'!G66*G$10,2)</f>
        <v>211.96</v>
      </c>
      <c r="H69" s="24">
        <f>ROUND('B&amp;A+DSM - % Riders'!H66*H$10,2)</f>
        <v>-81.040000000000006</v>
      </c>
      <c r="I69" s="24">
        <f>ROUND('B&amp;A+DSM - % Riders'!I66*I$10,2)</f>
        <v>233.98</v>
      </c>
      <c r="J69" s="24">
        <f>ROUND('B&amp;A+DSM - % Riders'!J66*J$10,2)</f>
        <v>-21.84</v>
      </c>
      <c r="K69" s="24">
        <f>ROUND('B&amp;A+DSM - % Riders'!K66*K$10,2)</f>
        <v>262.20999999999998</v>
      </c>
      <c r="L69" s="24">
        <f>ROUND('B&amp;A+DSM - % Riders'!L66*L$10,2)</f>
        <v>5304.84</v>
      </c>
      <c r="M69" s="24">
        <f>ROUND('B&amp;A+DSM - % Riders'!M66*M$10,2)</f>
        <v>1855.66</v>
      </c>
      <c r="N69" s="24">
        <f>ROUND('B&amp;A+DSM - % Riders'!N66*N$10,2)</f>
        <v>1377.56</v>
      </c>
      <c r="O69" s="24">
        <f>ROUND('B&amp;A+DSM - % Riders'!O66*O$10,2)</f>
        <v>-192.04</v>
      </c>
      <c r="P69" s="18">
        <f t="shared" ref="P69" si="29">SUM(D69:O69)</f>
        <v>16337.64</v>
      </c>
    </row>
    <row r="70" spans="1:16" x14ac:dyDescent="0.25">
      <c r="A70" s="2"/>
    </row>
    <row r="71" spans="1:16" x14ac:dyDescent="0.25">
      <c r="A71" s="2" t="s">
        <v>2</v>
      </c>
      <c r="B71" s="24">
        <f>ROUND('B&amp;A+DSM - % Riders'!B68*B$10,2)</f>
        <v>38.11</v>
      </c>
      <c r="C71" s="24">
        <f>ROUND('B&amp;A+DSM - % Riders'!C68*C$10,2)</f>
        <v>614.20000000000005</v>
      </c>
      <c r="D71" s="24">
        <f>ROUND('B&amp;A+DSM - % Riders'!D68*D$10,2)</f>
        <v>498.31</v>
      </c>
      <c r="E71" s="24">
        <f>ROUND('B&amp;A+DSM - % Riders'!E68*E$10,2)</f>
        <v>44.4</v>
      </c>
      <c r="F71" s="24">
        <f>ROUND('B&amp;A+DSM - % Riders'!F68*F$10,2)</f>
        <v>-3.5</v>
      </c>
      <c r="G71" s="24">
        <f>ROUND('B&amp;A+DSM - % Riders'!G68*G$10,2)</f>
        <v>17.670000000000002</v>
      </c>
      <c r="H71" s="24">
        <f>ROUND('B&amp;A+DSM - % Riders'!H68*H$10,2)</f>
        <v>-6.98</v>
      </c>
      <c r="I71" s="24">
        <f>ROUND('B&amp;A+DSM - % Riders'!I68*I$10,2)</f>
        <v>20.100000000000001</v>
      </c>
      <c r="J71" s="24">
        <f>ROUND('B&amp;A+DSM - % Riders'!J68*J$10,2)</f>
        <v>-2</v>
      </c>
      <c r="K71" s="24">
        <f>ROUND('B&amp;A+DSM - % Riders'!K68*K$10,2)</f>
        <v>20.3</v>
      </c>
      <c r="L71" s="24">
        <f>ROUND('B&amp;A+DSM - % Riders'!L68*L$10,2)</f>
        <v>362.45</v>
      </c>
      <c r="M71" s="24">
        <f>ROUND('B&amp;A+DSM - % Riders'!M68*M$10,2)</f>
        <v>156.18</v>
      </c>
      <c r="N71" s="24">
        <f>ROUND('B&amp;A+DSM - % Riders'!N68*N$10,2)</f>
        <v>127.65</v>
      </c>
      <c r="O71" s="24">
        <f>ROUND('B&amp;A+DSM - % Riders'!O68*O$10,2)</f>
        <v>-16.72</v>
      </c>
      <c r="P71" s="18">
        <f t="shared" ref="P71" si="30">SUM(D71:O71)</f>
        <v>1217.8600000000001</v>
      </c>
    </row>
    <row r="72" spans="1:16" x14ac:dyDescent="0.25">
      <c r="A72" s="2"/>
    </row>
    <row r="73" spans="1:16" x14ac:dyDescent="0.25">
      <c r="A73" s="2" t="s">
        <v>1</v>
      </c>
      <c r="B73" s="24">
        <f>ROUND('B&amp;A+DSM - % Riders'!B70*B$10,2)</f>
        <v>7.46</v>
      </c>
      <c r="C73" s="24">
        <f>ROUND('B&amp;A+DSM - % Riders'!C70*C$10,2)</f>
        <v>62.8</v>
      </c>
      <c r="D73" s="24">
        <f>ROUND('B&amp;A+DSM - % Riders'!D70*D$10,2)</f>
        <v>59.4</v>
      </c>
      <c r="E73" s="24">
        <f>ROUND('B&amp;A+DSM - % Riders'!E70*E$10,2)</f>
        <v>6.35</v>
      </c>
      <c r="F73" s="24">
        <f>ROUND('B&amp;A+DSM - % Riders'!F70*F$10,2)</f>
        <v>-0.54</v>
      </c>
      <c r="G73" s="24">
        <f>ROUND('B&amp;A+DSM - % Riders'!G70*G$10,2)</f>
        <v>2.5</v>
      </c>
      <c r="H73" s="24">
        <f>ROUND('B&amp;A+DSM - % Riders'!H70*H$10,2)</f>
        <v>-0.96</v>
      </c>
      <c r="I73" s="24">
        <f>ROUND('B&amp;A+DSM - % Riders'!I70*I$10,2)</f>
        <v>2.87</v>
      </c>
      <c r="J73" s="24">
        <f>ROUND('B&amp;A+DSM - % Riders'!J70*J$10,2)</f>
        <v>-0.21</v>
      </c>
      <c r="K73" s="24">
        <f>ROUND('B&amp;A+DSM - % Riders'!K70*K$10,2)</f>
        <v>2.94</v>
      </c>
      <c r="L73" s="24">
        <f>ROUND('B&amp;A+DSM - % Riders'!L70*L$10,2)</f>
        <v>66.66</v>
      </c>
      <c r="M73" s="24">
        <f>ROUND('B&amp;A+DSM - % Riders'!M70*M$10,2)</f>
        <v>21.78</v>
      </c>
      <c r="N73" s="24">
        <f>ROUND('B&amp;A+DSM - % Riders'!N70*N$10,2)</f>
        <v>19.63</v>
      </c>
      <c r="O73" s="24">
        <f>ROUND('B&amp;A+DSM - % Riders'!O70*O$10,2)</f>
        <v>-2.12</v>
      </c>
      <c r="P73" s="18">
        <f t="shared" ref="P73" si="31">SUM(D73:O73)</f>
        <v>178.29999999999998</v>
      </c>
    </row>
    <row r="74" spans="1:16" x14ac:dyDescent="0.25">
      <c r="A74" s="19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39"/>
    </row>
    <row r="75" spans="1:16" x14ac:dyDescent="0.25">
      <c r="A75" s="14" t="s">
        <v>0</v>
      </c>
      <c r="B75" s="18" t="e">
        <f>SUM(B13:B73)</f>
        <v>#REF!</v>
      </c>
      <c r="C75" s="18" t="e">
        <f t="shared" ref="C75" si="32">SUM(C13:C73)</f>
        <v>#REF!</v>
      </c>
      <c r="D75" s="18">
        <f>SUM(D13:D73)-D21</f>
        <v>164431.21000000002</v>
      </c>
      <c r="E75" s="18">
        <f t="shared" ref="E75:O75" si="33">SUM(E13:E73)-E21</f>
        <v>14736.039999999999</v>
      </c>
      <c r="F75" s="18">
        <f t="shared" si="33"/>
        <v>-1158.22</v>
      </c>
      <c r="G75" s="18">
        <f t="shared" si="33"/>
        <v>5840.4599999999991</v>
      </c>
      <c r="H75" s="18">
        <f t="shared" si="33"/>
        <v>-2537.1</v>
      </c>
      <c r="I75" s="18">
        <f t="shared" si="33"/>
        <v>8080.300000000002</v>
      </c>
      <c r="J75" s="18">
        <f t="shared" si="33"/>
        <v>-630.4100000000002</v>
      </c>
      <c r="K75" s="18">
        <f t="shared" si="33"/>
        <v>6595.93</v>
      </c>
      <c r="L75" s="18">
        <f t="shared" si="33"/>
        <v>131999.28000000003</v>
      </c>
      <c r="M75" s="18">
        <f t="shared" si="33"/>
        <v>62703.100000000006</v>
      </c>
      <c r="N75" s="18">
        <f t="shared" si="33"/>
        <v>57748.33</v>
      </c>
      <c r="O75" s="18">
        <f t="shared" si="33"/>
        <v>-5486.37</v>
      </c>
      <c r="P75" s="18">
        <f t="shared" ref="P75" si="34">SUM(D75:O75)</f>
        <v>442322.55</v>
      </c>
    </row>
  </sheetData>
  <pageMargins left="0.7" right="0.28999999999999998" top="0.75" bottom="0.75" header="0.3" footer="0.3"/>
  <pageSetup scale="43" orientation="portrait" r:id="rId1"/>
  <headerFooter>
    <oddFooter>&amp;L&amp;F
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74"/>
  <sheetViews>
    <sheetView zoomScale="90" zoomScaleNormal="90" workbookViewId="0">
      <pane xSplit="1" ySplit="10" topLeftCell="B11" activePane="bottomRight" state="frozen"/>
      <selection activeCell="D1" sqref="D1"/>
      <selection pane="topRight" activeCell="D1" sqref="D1"/>
      <selection pane="bottomLeft" activeCell="D1" sqref="D1"/>
      <selection pane="bottomRight" activeCell="G6" sqref="G6"/>
    </sheetView>
  </sheetViews>
  <sheetFormatPr defaultRowHeight="15.75" outlineLevelCol="1" x14ac:dyDescent="0.25"/>
  <cols>
    <col min="1" max="1" width="18.42578125" style="43" bestFit="1" customWidth="1"/>
    <col min="2" max="3" width="0.85546875" style="43" customWidth="1" outlineLevel="1"/>
    <col min="4" max="5" width="12.7109375" style="43" customWidth="1" outlineLevel="1"/>
    <col min="6" max="7" width="13.5703125" style="43" customWidth="1" outlineLevel="1"/>
    <col min="8" max="13" width="12.7109375" style="43" customWidth="1" outlineLevel="1"/>
    <col min="14" max="15" width="14.28515625" style="43" bestFit="1" customWidth="1" outlineLevel="1"/>
    <col min="16" max="16" width="15.42578125" style="43" bestFit="1" customWidth="1"/>
    <col min="17" max="16384" width="9.140625" style="43"/>
  </cols>
  <sheetData>
    <row r="1" spans="1:16" x14ac:dyDescent="0.25">
      <c r="A1" s="43" t="s">
        <v>70</v>
      </c>
      <c r="D1" s="98"/>
    </row>
    <row r="2" spans="1:16" x14ac:dyDescent="0.25">
      <c r="A2" s="43" t="s">
        <v>71</v>
      </c>
    </row>
    <row r="3" spans="1:16" x14ac:dyDescent="0.25">
      <c r="A3" s="43" t="str">
        <f>'B&amp;A kWh'!B3</f>
        <v>TEST YEAR ENDED FEBRUARY 28, 2017</v>
      </c>
    </row>
    <row r="4" spans="1:16" x14ac:dyDescent="0.25">
      <c r="A4" s="43" t="s">
        <v>81</v>
      </c>
    </row>
    <row r="5" spans="1:16" x14ac:dyDescent="0.25">
      <c r="A5" s="43" t="s">
        <v>89</v>
      </c>
    </row>
    <row r="6" spans="1:16" x14ac:dyDescent="0.25">
      <c r="A6" s="43" t="s">
        <v>130</v>
      </c>
    </row>
    <row r="7" spans="1:16" x14ac:dyDescent="0.25">
      <c r="D7" s="43">
        <v>2016</v>
      </c>
      <c r="N7" s="43">
        <v>2017</v>
      </c>
      <c r="P7" s="54" t="s">
        <v>171</v>
      </c>
    </row>
    <row r="8" spans="1:16" x14ac:dyDescent="0.25">
      <c r="A8" s="108" t="s">
        <v>22</v>
      </c>
      <c r="B8" s="101" t="s">
        <v>106</v>
      </c>
      <c r="C8" s="101" t="s">
        <v>107</v>
      </c>
      <c r="D8" s="101" t="s">
        <v>108</v>
      </c>
      <c r="E8" s="101" t="s">
        <v>109</v>
      </c>
      <c r="F8" s="101" t="s">
        <v>110</v>
      </c>
      <c r="G8" s="101" t="s">
        <v>111</v>
      </c>
      <c r="H8" s="101" t="s">
        <v>112</v>
      </c>
      <c r="I8" s="101" t="s">
        <v>113</v>
      </c>
      <c r="J8" s="101" t="s">
        <v>114</v>
      </c>
      <c r="K8" s="101" t="s">
        <v>115</v>
      </c>
      <c r="L8" s="101" t="s">
        <v>116</v>
      </c>
      <c r="M8" s="101" t="s">
        <v>117</v>
      </c>
      <c r="N8" s="101" t="s">
        <v>106</v>
      </c>
      <c r="O8" s="101" t="s">
        <v>107</v>
      </c>
      <c r="P8" s="102" t="s">
        <v>0</v>
      </c>
    </row>
    <row r="9" spans="1:16" s="109" customFormat="1" x14ac:dyDescent="0.25">
      <c r="A9" s="43" t="s">
        <v>87</v>
      </c>
      <c r="B9" s="109">
        <v>3.8299999999999999E-4</v>
      </c>
      <c r="C9" s="109">
        <v>3.8299999999999999E-4</v>
      </c>
      <c r="D9" s="109">
        <v>3.8299999999999999E-4</v>
      </c>
      <c r="E9" s="109">
        <v>3.1589999999999999E-3</v>
      </c>
      <c r="F9" s="109">
        <v>3.1589999999999999E-3</v>
      </c>
      <c r="G9" s="109">
        <v>3.1589999999999999E-3</v>
      </c>
      <c r="H9" s="109">
        <v>3.1589999999999999E-3</v>
      </c>
      <c r="I9" s="109">
        <v>3.1589999999999999E-3</v>
      </c>
      <c r="J9" s="109">
        <v>3.1589999999999999E-3</v>
      </c>
      <c r="K9" s="109">
        <v>3.1589999999999999E-3</v>
      </c>
      <c r="L9" s="109">
        <v>3.1589999999999999E-3</v>
      </c>
      <c r="M9" s="109">
        <v>3.1589999999999999E-3</v>
      </c>
      <c r="N9" s="109">
        <v>8.0129999999999993E-3</v>
      </c>
      <c r="O9" s="109">
        <v>8.0129999999999993E-3</v>
      </c>
      <c r="P9" s="43"/>
    </row>
    <row r="10" spans="1:16" s="109" customFormat="1" x14ac:dyDescent="0.25">
      <c r="A10" s="43" t="s">
        <v>88</v>
      </c>
      <c r="B10" s="109">
        <v>1.4729999999999999E-3</v>
      </c>
      <c r="C10" s="109">
        <v>1.4729999999999999E-3</v>
      </c>
      <c r="D10" s="109">
        <v>1.4729999999999999E-3</v>
      </c>
      <c r="E10" s="109">
        <v>1.835E-3</v>
      </c>
      <c r="F10" s="109">
        <v>1.835E-3</v>
      </c>
      <c r="G10" s="109">
        <v>1.835E-3</v>
      </c>
      <c r="H10" s="109">
        <v>1.835E-3</v>
      </c>
      <c r="I10" s="109">
        <v>1.835E-3</v>
      </c>
      <c r="J10" s="109">
        <v>1.835E-3</v>
      </c>
      <c r="K10" s="109">
        <v>1.835E-3</v>
      </c>
      <c r="L10" s="109">
        <v>1.835E-3</v>
      </c>
      <c r="M10" s="109">
        <v>1.835E-3</v>
      </c>
      <c r="N10" s="109">
        <v>4.2059999999999997E-3</v>
      </c>
      <c r="O10" s="109">
        <v>4.2059999999999997E-3</v>
      </c>
      <c r="P10" s="43"/>
    </row>
    <row r="12" spans="1:16" x14ac:dyDescent="0.25">
      <c r="A12" s="41" t="s">
        <v>21</v>
      </c>
      <c r="B12" s="24">
        <f>ROUND(B$9*'B&amp;A kWh'!C10,2)</f>
        <v>110918.62</v>
      </c>
      <c r="C12" s="24">
        <f>ROUND(C$9*'B&amp;A kWh'!D10,2)</f>
        <v>92549.53</v>
      </c>
      <c r="D12" s="24">
        <f>ROUND(D$9*'B&amp;A kWh'!E10,2)</f>
        <v>60396.38</v>
      </c>
      <c r="E12" s="24">
        <f>ROUND(E$9*'B&amp;A kWh'!F10,2)</f>
        <v>432586.98</v>
      </c>
      <c r="F12" s="24">
        <f>ROUND(F$9*'B&amp;A kWh'!G10,2)</f>
        <v>392685.46</v>
      </c>
      <c r="G12" s="24">
        <f>ROUND(G$9*'B&amp;A kWh'!H10,2)</f>
        <v>443741.66</v>
      </c>
      <c r="H12" s="24">
        <f>ROUND(H$9*'B&amp;A kWh'!I10,2)</f>
        <v>574555.75</v>
      </c>
      <c r="I12" s="24">
        <f>ROUND(I$9*'B&amp;A kWh'!J10,2)</f>
        <v>628120.13</v>
      </c>
      <c r="J12" s="24">
        <f>ROUND(J$9*'B&amp;A kWh'!K10,2)</f>
        <v>435650.88</v>
      </c>
      <c r="K12" s="24">
        <f>ROUND(K$9*'B&amp;A kWh'!L10,2)</f>
        <v>387122.06</v>
      </c>
      <c r="L12" s="24">
        <f>ROUND(L$9*'B&amp;A kWh'!M10,2)</f>
        <v>443711.58</v>
      </c>
      <c r="M12" s="24">
        <f>ROUND(M$9*'B&amp;A kWh'!N10,2)</f>
        <v>713796.19</v>
      </c>
      <c r="N12" s="24">
        <f>ROUND(N$9*'B&amp;A kWh'!O10,2)</f>
        <v>1726065.1</v>
      </c>
      <c r="O12" s="24">
        <f>ROUND(O$9*'B&amp;A kWh'!P10,2)</f>
        <v>1267311.33</v>
      </c>
      <c r="P12" s="24">
        <f>SUM(D12:O12)</f>
        <v>7505743.5</v>
      </c>
    </row>
    <row r="13" spans="1:16" x14ac:dyDescent="0.25">
      <c r="A13" s="41"/>
    </row>
    <row r="14" spans="1:16" x14ac:dyDescent="0.25">
      <c r="A14" s="41" t="s">
        <v>20</v>
      </c>
      <c r="B14" s="24">
        <f>ROUND(B$9*'B&amp;A kWh'!C12,2)</f>
        <v>210.03</v>
      </c>
      <c r="C14" s="24">
        <f>ROUND(C$9*'B&amp;A kWh'!D12,2)</f>
        <v>197.17</v>
      </c>
      <c r="D14" s="24">
        <f>ROUND(D$9*'B&amp;A kWh'!E12,2)</f>
        <v>113.69</v>
      </c>
      <c r="E14" s="24">
        <f>ROUND(E$9*'B&amp;A kWh'!F12,2)</f>
        <v>726.49</v>
      </c>
      <c r="F14" s="24">
        <f>ROUND(F$9*'B&amp;A kWh'!G12,2)</f>
        <v>596.22</v>
      </c>
      <c r="G14" s="24">
        <f>ROUND(G$9*'B&amp;A kWh'!H12,2)</f>
        <v>722.16</v>
      </c>
      <c r="H14" s="24">
        <f>ROUND(H$9*'B&amp;A kWh'!I12,2)</f>
        <v>862.77</v>
      </c>
      <c r="I14" s="24">
        <f>ROUND(I$9*'B&amp;A kWh'!J12,2)</f>
        <v>981.16</v>
      </c>
      <c r="J14" s="24">
        <f>ROUND(J$9*'B&amp;A kWh'!K12,2)</f>
        <v>676.32</v>
      </c>
      <c r="K14" s="24">
        <f>ROUND(K$9*'B&amp;A kWh'!L12,2)</f>
        <v>617.49</v>
      </c>
      <c r="L14" s="24">
        <f>ROUND(L$9*'B&amp;A kWh'!M12,2)</f>
        <v>689.86</v>
      </c>
      <c r="M14" s="24">
        <f>ROUND(M$9*'B&amp;A kWh'!N12,2)</f>
        <v>1328.32</v>
      </c>
      <c r="N14" s="24">
        <f>ROUND(N$9*'B&amp;A kWh'!O12,2)</f>
        <v>3246.85</v>
      </c>
      <c r="O14" s="24">
        <f>ROUND(O$9*'B&amp;A kWh'!P12,2)</f>
        <v>2223.6</v>
      </c>
      <c r="P14" s="24">
        <f t="shared" ref="P14" si="0">SUM(D14:O14)</f>
        <v>12784.929999999998</v>
      </c>
    </row>
    <row r="15" spans="1:16" x14ac:dyDescent="0.25">
      <c r="A15" s="41"/>
    </row>
    <row r="16" spans="1:16" x14ac:dyDescent="0.25">
      <c r="A16" s="41" t="s">
        <v>19</v>
      </c>
      <c r="B16" s="24">
        <f>ROUND(B$9*'B&amp;A kWh'!C14,2)</f>
        <v>1.95</v>
      </c>
      <c r="C16" s="24">
        <f>ROUND(C$9*'B&amp;A kWh'!D14,2)</f>
        <v>2.5299999999999998</v>
      </c>
      <c r="D16" s="24">
        <f>ROUND(D$9*'B&amp;A kWh'!E14,2)</f>
        <v>1.38</v>
      </c>
      <c r="E16" s="24">
        <f>ROUND(E$9*'B&amp;A kWh'!F14,2)</f>
        <v>14.6</v>
      </c>
      <c r="F16" s="24">
        <f>ROUND(F$9*'B&amp;A kWh'!G14,2)</f>
        <v>13.47</v>
      </c>
      <c r="G16" s="24">
        <f>ROUND(G$9*'B&amp;A kWh'!H14,2)</f>
        <v>12.48</v>
      </c>
      <c r="H16" s="24">
        <f>ROUND(H$9*'B&amp;A kWh'!I14,2)</f>
        <v>14.46</v>
      </c>
      <c r="I16" s="24">
        <f>ROUND(I$9*'B&amp;A kWh'!J14,2)</f>
        <v>18.27</v>
      </c>
      <c r="J16" s="24">
        <f>ROUND(J$9*'B&amp;A kWh'!K14,2)</f>
        <v>10.58</v>
      </c>
      <c r="K16" s="24">
        <f>ROUND(K$9*'B&amp;A kWh'!L14,2)</f>
        <v>12.36</v>
      </c>
      <c r="L16" s="24">
        <f>ROUND(L$9*'B&amp;A kWh'!M14,2)</f>
        <v>16.79</v>
      </c>
      <c r="M16" s="24">
        <f>ROUND(M$9*'B&amp;A kWh'!N14,2)</f>
        <v>21.11</v>
      </c>
      <c r="N16" s="24">
        <f>ROUND(N$9*'B&amp;A kWh'!O14,2)</f>
        <v>91.31</v>
      </c>
      <c r="O16" s="24">
        <f>ROUND(O$9*'B&amp;A kWh'!P14,2)</f>
        <v>63.25</v>
      </c>
      <c r="P16" s="24">
        <f t="shared" ref="P16" si="1">SUM(D16:O16)</f>
        <v>290.06</v>
      </c>
    </row>
    <row r="17" spans="1:16" x14ac:dyDescent="0.25">
      <c r="A17" s="41"/>
    </row>
    <row r="18" spans="1:16" x14ac:dyDescent="0.25">
      <c r="A18" s="57" t="s">
        <v>175</v>
      </c>
    </row>
    <row r="19" spans="1:16" x14ac:dyDescent="0.25">
      <c r="A19" s="57" t="s">
        <v>177</v>
      </c>
    </row>
    <row r="20" spans="1:16" x14ac:dyDescent="0.25">
      <c r="A20" s="41" t="s">
        <v>18</v>
      </c>
      <c r="B20" s="24" t="e">
        <f>ROUND(B$10*'Comm kWh (DSM)'!C19,2)</f>
        <v>#REF!</v>
      </c>
      <c r="C20" s="24" t="e">
        <f>ROUND(C$10*'Comm kWh (DSM)'!D19,2)</f>
        <v>#REF!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x14ac:dyDescent="0.25">
      <c r="A21" s="41"/>
    </row>
    <row r="22" spans="1:16" x14ac:dyDescent="0.25">
      <c r="A22" s="41" t="s">
        <v>17</v>
      </c>
      <c r="B22" s="24">
        <f>ROUND(B$10*'Comm kWh (DSM)'!C21,2)</f>
        <v>23334.22</v>
      </c>
      <c r="C22" s="24">
        <f>ROUND(C$10*'Comm kWh (DSM)'!D21,2)</f>
        <v>18524.810000000001</v>
      </c>
      <c r="D22" s="24">
        <f>ROUND(D$10*'Comm kWh (DSM)'!E21,2)</f>
        <v>14255.87</v>
      </c>
      <c r="E22" s="24">
        <f>ROUND(E$10*'Comm kWh (DSM)'!F21,2)</f>
        <v>16942.38</v>
      </c>
      <c r="F22" s="24">
        <f>ROUND(F$10*'Comm kWh (DSM)'!G21,2)</f>
        <v>16658.09</v>
      </c>
      <c r="G22" s="24">
        <f>ROUND(G$10*'Comm kWh (DSM)'!H21,2)</f>
        <v>17389.86</v>
      </c>
      <c r="H22" s="24">
        <f>ROUND(H$10*'Comm kWh (DSM)'!I21,2)</f>
        <v>21160.33</v>
      </c>
      <c r="I22" s="24">
        <f>ROUND(I$10*'Comm kWh (DSM)'!J21,2)</f>
        <v>22237.74</v>
      </c>
      <c r="J22" s="24">
        <f>ROUND(J$10*'Comm kWh (DSM)'!K21,2)</f>
        <v>16833.759999999998</v>
      </c>
      <c r="K22" s="24">
        <f>ROUND(K$10*'Comm kWh (DSM)'!L21,2)</f>
        <v>16852.88</v>
      </c>
      <c r="L22" s="24">
        <f>ROUND(L$10*'Comm kWh (DSM)'!M21,2)</f>
        <v>17953.900000000001</v>
      </c>
      <c r="M22" s="24">
        <f>ROUND(M$10*'Comm kWh (DSM)'!N21,2)</f>
        <v>22104.65</v>
      </c>
      <c r="N22" s="24">
        <f>ROUND(N$10*'Comm kWh (DSM)'!O21,2)</f>
        <v>51948.04</v>
      </c>
      <c r="O22" s="24">
        <f>ROUND(O$10*'Comm kWh (DSM)'!P21,2)</f>
        <v>40695.49</v>
      </c>
      <c r="P22" s="24">
        <f t="shared" ref="P22" si="2">SUM(D22:O22)</f>
        <v>275032.99</v>
      </c>
    </row>
    <row r="23" spans="1:16" x14ac:dyDescent="0.25">
      <c r="A23" s="41"/>
    </row>
    <row r="24" spans="1:16" x14ac:dyDescent="0.25">
      <c r="A24" s="41" t="s">
        <v>16</v>
      </c>
      <c r="B24" s="24">
        <f>ROUND(B$10*'Comm kWh (DSM)'!C23,2)</f>
        <v>43.69</v>
      </c>
      <c r="C24" s="24">
        <f>ROUND(C$10*'Comm kWh (DSM)'!D23,2)</f>
        <v>35.53</v>
      </c>
      <c r="D24" s="24">
        <f>ROUND(D$10*'Comm kWh (DSM)'!E23,2)</f>
        <v>33.49</v>
      </c>
      <c r="E24" s="24">
        <f>ROUND(E$10*'Comm kWh (DSM)'!F23,2)</f>
        <v>50.04</v>
      </c>
      <c r="F24" s="24">
        <f>ROUND(F$10*'Comm kWh (DSM)'!G23,2)</f>
        <v>51.63</v>
      </c>
      <c r="G24" s="24">
        <f>ROUND(G$10*'Comm kWh (DSM)'!H23,2)</f>
        <v>46.25</v>
      </c>
      <c r="H24" s="24">
        <f>ROUND(H$10*'Comm kWh (DSM)'!I23,2)</f>
        <v>47.48</v>
      </c>
      <c r="I24" s="24">
        <f>ROUND(I$10*'Comm kWh (DSM)'!J23,2)</f>
        <v>51.31</v>
      </c>
      <c r="J24" s="24">
        <f>ROUND(J$10*'Comm kWh (DSM)'!K23,2)</f>
        <v>41.22</v>
      </c>
      <c r="K24" s="24">
        <f>ROUND(K$10*'Comm kWh (DSM)'!L23,2)</f>
        <v>42.62</v>
      </c>
      <c r="L24" s="24">
        <f>ROUND(L$10*'Comm kWh (DSM)'!M23,2)</f>
        <v>51.51</v>
      </c>
      <c r="M24" s="24">
        <f>ROUND(M$10*'Comm kWh (DSM)'!N23,2)</f>
        <v>48.8</v>
      </c>
      <c r="N24" s="24">
        <f>ROUND(N$10*'Comm kWh (DSM)'!O23,2)</f>
        <v>103.42</v>
      </c>
      <c r="O24" s="24">
        <f>ROUND(O$10*'Comm kWh (DSM)'!P23,2)</f>
        <v>93.66</v>
      </c>
      <c r="P24" s="24">
        <f t="shared" ref="P24" si="3">SUM(D24:O24)</f>
        <v>661.43</v>
      </c>
    </row>
    <row r="25" spans="1:16" x14ac:dyDescent="0.25">
      <c r="A25" s="41"/>
    </row>
    <row r="26" spans="1:16" x14ac:dyDescent="0.25">
      <c r="A26" s="41" t="s">
        <v>15</v>
      </c>
      <c r="B26" s="24">
        <f>ROUND(B$10*'Comm kWh (DSM)'!C25,2)</f>
        <v>86.72</v>
      </c>
      <c r="C26" s="24">
        <f>ROUND(C$10*'Comm kWh (DSM)'!D25,2)</f>
        <v>49.61</v>
      </c>
      <c r="D26" s="24">
        <f>ROUND(D$10*'Comm kWh (DSM)'!E25,2)</f>
        <v>60.5</v>
      </c>
      <c r="E26" s="24">
        <f>ROUND(E$10*'Comm kWh (DSM)'!F25,2)</f>
        <v>97.46</v>
      </c>
      <c r="F26" s="24">
        <f>ROUND(F$10*'Comm kWh (DSM)'!G25,2)</f>
        <v>101.08</v>
      </c>
      <c r="G26" s="24">
        <f>ROUND(G$10*'Comm kWh (DSM)'!H25,2)</f>
        <v>119.82</v>
      </c>
      <c r="H26" s="24">
        <f>ROUND(H$10*'Comm kWh (DSM)'!I25,2)</f>
        <v>117.15</v>
      </c>
      <c r="I26" s="24">
        <f>ROUND(I$10*'Comm kWh (DSM)'!J25,2)</f>
        <v>117.01</v>
      </c>
      <c r="J26" s="24">
        <f>ROUND(J$10*'Comm kWh (DSM)'!K25,2)</f>
        <v>96.29</v>
      </c>
      <c r="K26" s="24">
        <f>ROUND(K$10*'Comm kWh (DSM)'!L25,2)</f>
        <v>114.28</v>
      </c>
      <c r="L26" s="24">
        <f>ROUND(L$10*'Comm kWh (DSM)'!M25,2)</f>
        <v>130.29</v>
      </c>
      <c r="M26" s="24">
        <f>ROUND(M$10*'Comm kWh (DSM)'!N25,2)</f>
        <v>106.31</v>
      </c>
      <c r="N26" s="24">
        <f>ROUND(N$10*'Comm kWh (DSM)'!O25,2)</f>
        <v>223.08</v>
      </c>
      <c r="O26" s="24">
        <f>ROUND(O$10*'Comm kWh (DSM)'!P25,2)</f>
        <v>212.85</v>
      </c>
      <c r="P26" s="24">
        <f t="shared" ref="P26" si="4">SUM(D26:O26)</f>
        <v>1496.1199999999997</v>
      </c>
    </row>
    <row r="27" spans="1:16" x14ac:dyDescent="0.25">
      <c r="A27" s="41"/>
    </row>
    <row r="28" spans="1:16" x14ac:dyDescent="0.25">
      <c r="A28" s="41" t="s">
        <v>14</v>
      </c>
      <c r="B28" s="24">
        <f>ROUND(B$10*'Comm kWh (DSM)'!C27,2)</f>
        <v>897.54</v>
      </c>
      <c r="C28" s="24">
        <f>ROUND(C$10*'Comm kWh (DSM)'!D27,2)</f>
        <v>386.27</v>
      </c>
      <c r="D28" s="24">
        <f>ROUND(D$10*'Comm kWh (DSM)'!E27,2)</f>
        <v>388.54</v>
      </c>
      <c r="E28" s="24">
        <f>ROUND(E$10*'Comm kWh (DSM)'!F27,2)</f>
        <v>585.34</v>
      </c>
      <c r="F28" s="24">
        <f>ROUND(F$10*'Comm kWh (DSM)'!G27,2)</f>
        <v>636.61</v>
      </c>
      <c r="G28" s="24">
        <f>ROUND(G$10*'Comm kWh (DSM)'!H27,2)</f>
        <v>518.05999999999995</v>
      </c>
      <c r="H28" s="24">
        <f>ROUND(H$10*'Comm kWh (DSM)'!I27,2)</f>
        <v>561.25</v>
      </c>
      <c r="I28" s="24">
        <f>ROUND(I$10*'Comm kWh (DSM)'!J27,2)</f>
        <v>563.75</v>
      </c>
      <c r="J28" s="24">
        <f>ROUND(J$10*'Comm kWh (DSM)'!K27,2)</f>
        <v>451.2</v>
      </c>
      <c r="K28" s="24">
        <f>ROUND(K$10*'Comm kWh (DSM)'!L27,2)</f>
        <v>568.64</v>
      </c>
      <c r="L28" s="24">
        <f>ROUND(L$10*'Comm kWh (DSM)'!M27,2)</f>
        <v>679.57</v>
      </c>
      <c r="M28" s="24">
        <f>ROUND(M$10*'Comm kWh (DSM)'!N27,2)</f>
        <v>509.08</v>
      </c>
      <c r="N28" s="24">
        <f>ROUND(N$10*'Comm kWh (DSM)'!O27,2)</f>
        <v>2615.02</v>
      </c>
      <c r="O28" s="24">
        <f>ROUND(O$10*'Comm kWh (DSM)'!P27,2)</f>
        <v>736.7</v>
      </c>
      <c r="P28" s="24">
        <f t="shared" ref="P28" si="5">SUM(D28:O28)</f>
        <v>8813.76</v>
      </c>
    </row>
    <row r="29" spans="1:16" x14ac:dyDescent="0.25">
      <c r="A29" s="41"/>
    </row>
    <row r="30" spans="1:16" x14ac:dyDescent="0.25">
      <c r="A30" s="41" t="s">
        <v>13</v>
      </c>
      <c r="B30" s="24">
        <f>ROUND(B$10*'Comm kWh (DSM)'!C29,2)</f>
        <v>331.63</v>
      </c>
      <c r="C30" s="24">
        <f>ROUND(C$10*'Comm kWh (DSM)'!D29,2)</f>
        <v>305.25</v>
      </c>
      <c r="D30" s="24">
        <f>ROUND(D$10*'Comm kWh (DSM)'!E29,2)</f>
        <v>163.13</v>
      </c>
      <c r="E30" s="24">
        <f>ROUND(E$10*'Comm kWh (DSM)'!F29,2)</f>
        <v>314.13</v>
      </c>
      <c r="F30" s="24">
        <f>ROUND(F$10*'Comm kWh (DSM)'!G29,2)</f>
        <v>320.36</v>
      </c>
      <c r="G30" s="24">
        <f>ROUND(G$10*'Comm kWh (DSM)'!H29,2)</f>
        <v>204.35</v>
      </c>
      <c r="H30" s="24">
        <f>ROUND(H$10*'Comm kWh (DSM)'!I29,2)</f>
        <v>164.14</v>
      </c>
      <c r="I30" s="24">
        <f>ROUND(I$10*'Comm kWh (DSM)'!J29,2)</f>
        <v>167.59</v>
      </c>
      <c r="J30" s="24">
        <f>ROUND(J$10*'Comm kWh (DSM)'!K29,2)</f>
        <v>214.75</v>
      </c>
      <c r="K30" s="24">
        <f>ROUND(K$10*'Comm kWh (DSM)'!L29,2)</f>
        <v>272.67</v>
      </c>
      <c r="L30" s="24">
        <f>ROUND(L$10*'Comm kWh (DSM)'!M29,2)</f>
        <v>262.27</v>
      </c>
      <c r="M30" s="24">
        <f>ROUND(M$10*'Comm kWh (DSM)'!N29,2)</f>
        <v>223.16</v>
      </c>
      <c r="N30" s="24">
        <f>ROUND(N$10*'Comm kWh (DSM)'!O29,2)</f>
        <v>474.98</v>
      </c>
      <c r="O30" s="24">
        <f>ROUND(O$10*'Comm kWh (DSM)'!P29,2)</f>
        <v>414.75</v>
      </c>
      <c r="P30" s="24">
        <f t="shared" ref="P30" si="6">SUM(D30:O30)</f>
        <v>3196.28</v>
      </c>
    </row>
    <row r="31" spans="1:16" x14ac:dyDescent="0.25">
      <c r="A31" s="41"/>
    </row>
    <row r="32" spans="1:16" x14ac:dyDescent="0.25">
      <c r="A32" s="41" t="s">
        <v>12</v>
      </c>
      <c r="B32" s="24">
        <f>ROUND(B$10*'Comm kWh (DSM)'!C31,2)</f>
        <v>71357.56</v>
      </c>
      <c r="C32" s="24">
        <f>ROUND(C$10*'Comm kWh (DSM)'!D31,2)</f>
        <v>54071.59</v>
      </c>
      <c r="D32" s="24">
        <f>ROUND(D$10*'Comm kWh (DSM)'!E31,2)</f>
        <v>46713.47</v>
      </c>
      <c r="E32" s="24">
        <f>ROUND(E$10*'Comm kWh (DSM)'!F31,2)</f>
        <v>58926.33</v>
      </c>
      <c r="F32" s="24">
        <f>ROUND(F$10*'Comm kWh (DSM)'!G31,2)</f>
        <v>62192.33</v>
      </c>
      <c r="G32" s="24">
        <f>ROUND(G$10*'Comm kWh (DSM)'!H31,2)</f>
        <v>65346.79</v>
      </c>
      <c r="H32" s="24">
        <f>ROUND(H$10*'Comm kWh (DSM)'!I31,2)</f>
        <v>76988.41</v>
      </c>
      <c r="I32" s="24">
        <f>ROUND(I$10*'Comm kWh (DSM)'!J31,2)</f>
        <v>79574.100000000006</v>
      </c>
      <c r="J32" s="24">
        <f>ROUND(J$10*'Comm kWh (DSM)'!K31,2)</f>
        <v>61160.78</v>
      </c>
      <c r="K32" s="24">
        <f>ROUND(K$10*'Comm kWh (DSM)'!L31,2)</f>
        <v>63527.46</v>
      </c>
      <c r="L32" s="24">
        <f>ROUND(L$10*'Comm kWh (DSM)'!M31,2)</f>
        <v>64543.99</v>
      </c>
      <c r="M32" s="24">
        <f>ROUND(M$10*'Comm kWh (DSM)'!N31,2)</f>
        <v>64823.83</v>
      </c>
      <c r="N32" s="24">
        <f>ROUND(N$10*'Comm kWh (DSM)'!O31,2)</f>
        <v>148104.51</v>
      </c>
      <c r="O32" s="24">
        <f>ROUND(O$10*'Comm kWh (DSM)'!P31,2)</f>
        <v>125333.2</v>
      </c>
      <c r="P32" s="24">
        <f t="shared" ref="P32" si="7">SUM(D32:O32)</f>
        <v>917235.20000000007</v>
      </c>
    </row>
    <row r="33" spans="1:16" x14ac:dyDescent="0.25">
      <c r="A33" s="41"/>
    </row>
    <row r="34" spans="1:16" x14ac:dyDescent="0.25">
      <c r="A34" s="41" t="s">
        <v>11</v>
      </c>
      <c r="B34" s="24">
        <f>ROUND(B$10*'Comm kWh (DSM)'!C33,2)</f>
        <v>219.39</v>
      </c>
      <c r="C34" s="24">
        <f>ROUND(C$10*'Comm kWh (DSM)'!D33,2)</f>
        <v>213.02</v>
      </c>
      <c r="D34" s="24">
        <f>ROUND(D$10*'Comm kWh (DSM)'!E33,2)</f>
        <v>115.66</v>
      </c>
      <c r="E34" s="24">
        <f>ROUND(E$10*'Comm kWh (DSM)'!F33,2)</f>
        <v>85.52</v>
      </c>
      <c r="F34" s="24">
        <f>ROUND(F$10*'Comm kWh (DSM)'!G33,2)</f>
        <v>73.52</v>
      </c>
      <c r="G34" s="24">
        <f>ROUND(G$10*'Comm kWh (DSM)'!H33,2)</f>
        <v>85.97</v>
      </c>
      <c r="H34" s="24">
        <f>ROUND(H$10*'Comm kWh (DSM)'!I33,2)</f>
        <v>138</v>
      </c>
      <c r="I34" s="24">
        <f>ROUND(I$10*'Comm kWh (DSM)'!J33,2)</f>
        <v>149.30000000000001</v>
      </c>
      <c r="J34" s="24">
        <f>ROUND(J$10*'Comm kWh (DSM)'!K33,2)</f>
        <v>71.13</v>
      </c>
      <c r="K34" s="24">
        <f>ROUND(K$10*'Comm kWh (DSM)'!L33,2)</f>
        <v>76.05</v>
      </c>
      <c r="L34" s="24">
        <f>ROUND(L$10*'Comm kWh (DSM)'!M33,2)</f>
        <v>89.7</v>
      </c>
      <c r="M34" s="24">
        <f>ROUND(M$10*'Comm kWh (DSM)'!N33,2)</f>
        <v>212.77</v>
      </c>
      <c r="N34" s="24">
        <f>ROUND(N$10*'Comm kWh (DSM)'!O33,2)</f>
        <v>471.2</v>
      </c>
      <c r="O34" s="24">
        <f>ROUND(O$10*'Comm kWh (DSM)'!P33,2)</f>
        <v>299.55</v>
      </c>
      <c r="P34" s="24">
        <f t="shared" ref="P34" si="8">SUM(D34:O34)</f>
        <v>1868.3700000000001</v>
      </c>
    </row>
    <row r="35" spans="1:16" x14ac:dyDescent="0.25">
      <c r="A35" s="41"/>
    </row>
    <row r="36" spans="1:16" x14ac:dyDescent="0.25">
      <c r="A36" s="41" t="s">
        <v>10</v>
      </c>
      <c r="B36" s="24">
        <f>ROUND(B$10*'Comm kWh (DSM)'!C35,2)</f>
        <v>628.45000000000005</v>
      </c>
      <c r="C36" s="24">
        <f>ROUND(C$10*'Comm kWh (DSM)'!D35,2)</f>
        <v>454.94</v>
      </c>
      <c r="D36" s="24">
        <f>ROUND(D$10*'Comm kWh (DSM)'!E35,2)</f>
        <v>343.45</v>
      </c>
      <c r="E36" s="24">
        <f>ROUND(E$10*'Comm kWh (DSM)'!F35,2)</f>
        <v>486.39</v>
      </c>
      <c r="F36" s="24">
        <f>ROUND(F$10*'Comm kWh (DSM)'!G35,2)</f>
        <v>492.28</v>
      </c>
      <c r="G36" s="24">
        <f>ROUND(G$10*'Comm kWh (DSM)'!H35,2)</f>
        <v>508.01</v>
      </c>
      <c r="H36" s="24">
        <f>ROUND(H$10*'Comm kWh (DSM)'!I35,2)</f>
        <v>600.69000000000005</v>
      </c>
      <c r="I36" s="24">
        <f>ROUND(I$10*'Comm kWh (DSM)'!J35,2)</f>
        <v>628</v>
      </c>
      <c r="J36" s="24">
        <f>ROUND(J$10*'Comm kWh (DSM)'!K35,2)</f>
        <v>476.29</v>
      </c>
      <c r="K36" s="24">
        <f>ROUND(K$10*'Comm kWh (DSM)'!L35,2)</f>
        <v>543.87</v>
      </c>
      <c r="L36" s="24">
        <f>ROUND(L$10*'Comm kWh (DSM)'!M35,2)</f>
        <v>607.19000000000005</v>
      </c>
      <c r="M36" s="24">
        <f>ROUND(M$10*'Comm kWh (DSM)'!N35,2)</f>
        <v>520.66</v>
      </c>
      <c r="N36" s="24">
        <f>ROUND(N$10*'Comm kWh (DSM)'!O35,2)</f>
        <v>1279.93</v>
      </c>
      <c r="O36" s="24">
        <f>ROUND(O$10*'Comm kWh (DSM)'!P35,2)</f>
        <v>1038.0899999999999</v>
      </c>
      <c r="P36" s="24">
        <f t="shared" ref="P36" si="9">SUM(D36:O36)</f>
        <v>7524.85</v>
      </c>
    </row>
    <row r="37" spans="1:16" x14ac:dyDescent="0.25">
      <c r="A37" s="41"/>
    </row>
    <row r="38" spans="1:16" x14ac:dyDescent="0.25">
      <c r="A38" s="41" t="s">
        <v>9</v>
      </c>
      <c r="B38" s="24">
        <f>ROUND(B$10*'Comm kWh (DSM)'!C37,2)</f>
        <v>571.87</v>
      </c>
      <c r="C38" s="24">
        <f>ROUND(C$10*'Comm kWh (DSM)'!D37,2)</f>
        <v>428.03</v>
      </c>
      <c r="D38" s="24">
        <f>ROUND(D$10*'Comm kWh (DSM)'!E37,2)</f>
        <v>356.55</v>
      </c>
      <c r="E38" s="24">
        <f>ROUND(E$10*'Comm kWh (DSM)'!F37,2)</f>
        <v>1656.67</v>
      </c>
      <c r="F38" s="24">
        <f>ROUND(F$10*'Comm kWh (DSM)'!G37,2)</f>
        <v>1862.82</v>
      </c>
      <c r="G38" s="24">
        <f>ROUND(G$10*'Comm kWh (DSM)'!H37,2)</f>
        <v>436.3</v>
      </c>
      <c r="H38" s="24">
        <f>ROUND(H$10*'Comm kWh (DSM)'!I37,2)</f>
        <v>605.04999999999995</v>
      </c>
      <c r="I38" s="24">
        <f>ROUND(I$10*'Comm kWh (DSM)'!J37,2)</f>
        <v>1457.51</v>
      </c>
      <c r="J38" s="24">
        <f>ROUND(J$10*'Comm kWh (DSM)'!K37,2)</f>
        <v>339.61</v>
      </c>
      <c r="K38" s="24">
        <f>ROUND(K$10*'Comm kWh (DSM)'!L37,2)</f>
        <v>423.71</v>
      </c>
      <c r="L38" s="24">
        <f>ROUND(L$10*'Comm kWh (DSM)'!M37,2)</f>
        <v>146.33000000000001</v>
      </c>
      <c r="M38" s="24">
        <f>ROUND(M$10*'Comm kWh (DSM)'!N37,2)</f>
        <v>510.05</v>
      </c>
      <c r="N38" s="24">
        <f>ROUND(N$10*'Comm kWh (DSM)'!O37,2)</f>
        <v>1535.55</v>
      </c>
      <c r="O38" s="24">
        <f>ROUND(O$10*'Comm kWh (DSM)'!P37,2)</f>
        <v>1102.5899999999999</v>
      </c>
      <c r="P38" s="24">
        <f t="shared" ref="P38" si="10">SUM(D38:O38)</f>
        <v>10432.74</v>
      </c>
    </row>
    <row r="39" spans="1:16" x14ac:dyDescent="0.25">
      <c r="A39" s="41"/>
    </row>
    <row r="40" spans="1:16" x14ac:dyDescent="0.25">
      <c r="A40" s="41" t="s">
        <v>8</v>
      </c>
      <c r="B40" s="24">
        <f>ROUND(B$10*'Comm kWh (DSM)'!C39,2)</f>
        <v>18</v>
      </c>
      <c r="C40" s="24">
        <f>ROUND(C$10*'Comm kWh (DSM)'!D39,2)</f>
        <v>3.85</v>
      </c>
      <c r="D40" s="24">
        <f>ROUND(D$10*'Comm kWh (DSM)'!E39,2)</f>
        <v>2.72</v>
      </c>
      <c r="E40" s="24">
        <f>ROUND(E$10*'Comm kWh (DSM)'!F39,2)</f>
        <v>3.19</v>
      </c>
      <c r="F40" s="24">
        <f>ROUND(F$10*'Comm kWh (DSM)'!G39,2)</f>
        <v>2.52</v>
      </c>
      <c r="G40" s="24">
        <f>ROUND(G$10*'Comm kWh (DSM)'!H39,2)</f>
        <v>2.69</v>
      </c>
      <c r="H40" s="24">
        <f>ROUND(H$10*'Comm kWh (DSM)'!I39,2)</f>
        <v>0.41</v>
      </c>
      <c r="I40" s="24">
        <f>ROUND(I$10*'Comm kWh (DSM)'!J39,2)</f>
        <v>3.18</v>
      </c>
      <c r="J40" s="24">
        <f>ROUND(J$10*'Comm kWh (DSM)'!K39,2)</f>
        <v>2.25</v>
      </c>
      <c r="K40" s="24">
        <f>ROUND(K$10*'Comm kWh (DSM)'!L39,2)</f>
        <v>2.66</v>
      </c>
      <c r="L40" s="24">
        <f>ROUND(L$10*'Comm kWh (DSM)'!M39,2)</f>
        <v>3.34</v>
      </c>
      <c r="M40" s="24">
        <f>ROUND(M$10*'Comm kWh (DSM)'!N39,2)</f>
        <v>6.92</v>
      </c>
      <c r="N40" s="24">
        <f>ROUND(N$10*'Comm kWh (DSM)'!O39,2)</f>
        <v>23.97</v>
      </c>
      <c r="O40" s="24">
        <f>ROUND(O$10*'Comm kWh (DSM)'!P39,2)</f>
        <v>20.420000000000002</v>
      </c>
      <c r="P40" s="24">
        <f t="shared" ref="P40" si="11">SUM(D40:O40)</f>
        <v>74.27000000000001</v>
      </c>
    </row>
    <row r="41" spans="1:16" x14ac:dyDescent="0.25">
      <c r="A41" s="41"/>
    </row>
    <row r="42" spans="1:16" x14ac:dyDescent="0.25">
      <c r="A42" s="41" t="s">
        <v>7</v>
      </c>
      <c r="B42" s="24">
        <f>ROUND(B$10*'Comm kWh (DSM)'!C41,2)</f>
        <v>59466.28</v>
      </c>
      <c r="C42" s="24">
        <f>ROUND(C$10*'Comm kWh (DSM)'!D41,2)</f>
        <v>39018.69</v>
      </c>
      <c r="D42" s="24">
        <f>ROUND(D$10*'Comm kWh (DSM)'!E41,2)</f>
        <v>39170</v>
      </c>
      <c r="E42" s="24">
        <f>ROUND(E$10*'Comm kWh (DSM)'!F41,2)</f>
        <v>56076.7</v>
      </c>
      <c r="F42" s="24">
        <f>ROUND(F$10*'Comm kWh (DSM)'!G41,2)</f>
        <v>59039.31</v>
      </c>
      <c r="G42" s="24">
        <f>ROUND(G$10*'Comm kWh (DSM)'!H41,2)</f>
        <v>57108.21</v>
      </c>
      <c r="H42" s="24">
        <f>ROUND(H$10*'Comm kWh (DSM)'!I41,2)</f>
        <v>63824.639999999999</v>
      </c>
      <c r="I42" s="24">
        <f>ROUND(I$10*'Comm kWh (DSM)'!J41,2)</f>
        <v>66457.259999999995</v>
      </c>
      <c r="J42" s="24">
        <f>ROUND(J$10*'Comm kWh (DSM)'!K41,2)</f>
        <v>49547.24</v>
      </c>
      <c r="K42" s="24">
        <f>ROUND(K$10*'Comm kWh (DSM)'!L41,2)</f>
        <v>56418.87</v>
      </c>
      <c r="L42" s="24">
        <f>ROUND(L$10*'Comm kWh (DSM)'!M41,2)</f>
        <v>59838.11</v>
      </c>
      <c r="M42" s="24">
        <f>ROUND(M$10*'Comm kWh (DSM)'!N41,2)</f>
        <v>52759.81</v>
      </c>
      <c r="N42" s="24">
        <f>ROUND(N$10*'Comm kWh (DSM)'!O41,2)</f>
        <v>114306.41</v>
      </c>
      <c r="O42" s="24">
        <f>ROUND(O$10*'Comm kWh (DSM)'!P41,2)</f>
        <v>98830.89</v>
      </c>
      <c r="P42" s="24">
        <f t="shared" ref="P42" si="12">SUM(D42:O42)</f>
        <v>773377.45</v>
      </c>
    </row>
    <row r="43" spans="1:16" x14ac:dyDescent="0.25">
      <c r="A43" s="41"/>
    </row>
    <row r="44" spans="1:16" x14ac:dyDescent="0.25">
      <c r="A44" s="41" t="s">
        <v>6</v>
      </c>
      <c r="B44" s="24">
        <f>ROUND(B$10*'Comm kWh (DSM)'!C43,2)</f>
        <v>388.89</v>
      </c>
      <c r="C44" s="24">
        <f>ROUND(C$10*'Comm kWh (DSM)'!D43,2)</f>
        <v>139.4</v>
      </c>
      <c r="D44" s="24">
        <f>ROUND(D$10*'Comm kWh (DSM)'!E43,2)</f>
        <v>107.93</v>
      </c>
      <c r="E44" s="24">
        <f>ROUND(E$10*'Comm kWh (DSM)'!F43,2)</f>
        <v>183.21</v>
      </c>
      <c r="F44" s="24">
        <f>ROUND(F$10*'Comm kWh (DSM)'!G43,2)</f>
        <v>357.28</v>
      </c>
      <c r="G44" s="24">
        <f>ROUND(G$10*'Comm kWh (DSM)'!H43,2)</f>
        <v>119.07</v>
      </c>
      <c r="H44" s="24">
        <f>ROUND(H$10*'Comm kWh (DSM)'!I43,2)</f>
        <v>299.77999999999997</v>
      </c>
      <c r="I44" s="24">
        <f>ROUND(I$10*'Comm kWh (DSM)'!J43,2)</f>
        <v>346.55</v>
      </c>
      <c r="J44" s="24">
        <f>ROUND(J$10*'Comm kWh (DSM)'!K43,2)</f>
        <v>336.46</v>
      </c>
      <c r="K44" s="24">
        <f>ROUND(K$10*'Comm kWh (DSM)'!L43,2)</f>
        <v>380.9</v>
      </c>
      <c r="L44" s="24">
        <f>ROUND(L$10*'Comm kWh (DSM)'!M43,2)</f>
        <v>408.94</v>
      </c>
      <c r="M44" s="24">
        <f>ROUND(M$10*'Comm kWh (DSM)'!N43,2)</f>
        <v>370.13</v>
      </c>
      <c r="N44" s="24">
        <f>ROUND(N$10*'Comm kWh (DSM)'!O43,2)</f>
        <v>1216.3800000000001</v>
      </c>
      <c r="O44" s="24">
        <f>ROUND(O$10*'Comm kWh (DSM)'!P43,2)</f>
        <v>170.26</v>
      </c>
      <c r="P44" s="24">
        <f t="shared" ref="P44" si="13">SUM(D44:O44)</f>
        <v>4296.8900000000003</v>
      </c>
    </row>
    <row r="45" spans="1:16" x14ac:dyDescent="0.25">
      <c r="A45" s="41"/>
    </row>
    <row r="46" spans="1:16" x14ac:dyDescent="0.25">
      <c r="A46" s="41" t="s">
        <v>118</v>
      </c>
      <c r="B46" s="24">
        <f>ROUND(B$10*'Comm kWh (DSM)'!C45,2)</f>
        <v>0</v>
      </c>
      <c r="C46" s="24">
        <f>ROUND(C$10*'Comm kWh (DSM)'!D45,2)</f>
        <v>0</v>
      </c>
      <c r="D46" s="24">
        <f>ROUND(D$10*'Comm kWh (DSM)'!E45,2)</f>
        <v>0</v>
      </c>
      <c r="E46" s="24">
        <f>ROUND(E$10*'Comm kWh (DSM)'!F45,2)</f>
        <v>0</v>
      </c>
      <c r="F46" s="24">
        <f>ROUND(F$10*'Comm kWh (DSM)'!G45,2)</f>
        <v>0</v>
      </c>
      <c r="G46" s="24">
        <f>ROUND(G$10*'Comm kWh (DSM)'!H45,2)</f>
        <v>0</v>
      </c>
      <c r="H46" s="24">
        <f>ROUND(H$10*'Comm kWh (DSM)'!I45,2)</f>
        <v>0</v>
      </c>
      <c r="I46" s="24">
        <f>ROUND(I$10*'Comm kWh (DSM)'!J45,2)</f>
        <v>497.87</v>
      </c>
      <c r="J46" s="24">
        <f>ROUND(J$10*'Comm kWh (DSM)'!K45,2)</f>
        <v>288.35000000000002</v>
      </c>
      <c r="K46" s="24">
        <f>ROUND(K$10*'Comm kWh (DSM)'!L45,2)</f>
        <v>456.09</v>
      </c>
      <c r="L46" s="24">
        <f>ROUND(L$10*'Comm kWh (DSM)'!M45,2)</f>
        <v>453.55</v>
      </c>
      <c r="M46" s="24">
        <f>ROUND(M$10*'Comm kWh (DSM)'!N45,2)</f>
        <v>306.64</v>
      </c>
      <c r="N46" s="24">
        <f>ROUND(N$10*'Comm kWh (DSM)'!O45,2)</f>
        <v>718.33</v>
      </c>
      <c r="O46" s="24">
        <f>ROUND(O$10*'Comm kWh (DSM)'!P45,2)</f>
        <v>700.02</v>
      </c>
      <c r="P46" s="24">
        <f t="shared" ref="P46" si="14">SUM(D46:O46)</f>
        <v>3420.85</v>
      </c>
    </row>
    <row r="47" spans="1:16" x14ac:dyDescent="0.25">
      <c r="A47" s="41"/>
    </row>
    <row r="48" spans="1:16" x14ac:dyDescent="0.25">
      <c r="A48" s="41" t="s">
        <v>5</v>
      </c>
      <c r="B48" s="24">
        <f>ROUND(B$10*'Comm kWh (DSM)'!C47,2)</f>
        <v>4517.91</v>
      </c>
      <c r="C48" s="24">
        <f>ROUND(C$10*'Comm kWh (DSM)'!D47,2)</f>
        <v>2917.39</v>
      </c>
      <c r="D48" s="24">
        <f>ROUND(D$10*'Comm kWh (DSM)'!E47,2)</f>
        <v>2789.37</v>
      </c>
      <c r="E48" s="24">
        <f>ROUND(E$10*'Comm kWh (DSM)'!F47,2)</f>
        <v>3881.71</v>
      </c>
      <c r="F48" s="24">
        <f>ROUND(F$10*'Comm kWh (DSM)'!G47,2)</f>
        <v>3913.19</v>
      </c>
      <c r="G48" s="24">
        <f>ROUND(G$10*'Comm kWh (DSM)'!H47,2)</f>
        <v>3991.76</v>
      </c>
      <c r="H48" s="24">
        <f>ROUND(H$10*'Comm kWh (DSM)'!I47,2)</f>
        <v>4451.67</v>
      </c>
      <c r="I48" s="24">
        <f>ROUND(I$10*'Comm kWh (DSM)'!J47,2)</f>
        <v>4819.12</v>
      </c>
      <c r="J48" s="24">
        <f>ROUND(J$10*'Comm kWh (DSM)'!K47,2)</f>
        <v>3826.03</v>
      </c>
      <c r="K48" s="24">
        <f>ROUND(K$10*'Comm kWh (DSM)'!L47,2)</f>
        <v>4176.45</v>
      </c>
      <c r="L48" s="24">
        <f>ROUND(L$10*'Comm kWh (DSM)'!M47,2)</f>
        <v>4553.58</v>
      </c>
      <c r="M48" s="24">
        <f>ROUND(M$10*'Comm kWh (DSM)'!N47,2)</f>
        <v>4037.81</v>
      </c>
      <c r="N48" s="24">
        <f>ROUND(N$10*'Comm kWh (DSM)'!O47,2)</f>
        <v>8669.2900000000009</v>
      </c>
      <c r="O48" s="24">
        <f>ROUND(O$10*'Comm kWh (DSM)'!P47,2)</f>
        <v>7659.58</v>
      </c>
      <c r="P48" s="24">
        <f t="shared" ref="P48" si="15">SUM(D48:O48)</f>
        <v>56769.56</v>
      </c>
    </row>
    <row r="49" spans="1:16" x14ac:dyDescent="0.25">
      <c r="A49" s="41"/>
    </row>
    <row r="50" spans="1:16" x14ac:dyDescent="0.25">
      <c r="A50" s="41" t="s">
        <v>4</v>
      </c>
      <c r="B50" s="24">
        <f>ROUND(B$10*'Comm kWh (DSM)'!C49,2)</f>
        <v>1171.1600000000001</v>
      </c>
      <c r="C50" s="24">
        <f>ROUND(C$10*'Comm kWh (DSM)'!D49,2)</f>
        <v>612.58000000000004</v>
      </c>
      <c r="D50" s="24">
        <f>ROUND(D$10*'Comm kWh (DSM)'!E49,2)</f>
        <v>767.1</v>
      </c>
      <c r="E50" s="24">
        <f>ROUND(E$10*'Comm kWh (DSM)'!F49,2)</f>
        <v>1217.9100000000001</v>
      </c>
      <c r="F50" s="24">
        <f>ROUND(F$10*'Comm kWh (DSM)'!G49,2)</f>
        <v>1225.69</v>
      </c>
      <c r="G50" s="24">
        <f>ROUND(G$10*'Comm kWh (DSM)'!H49,2)</f>
        <v>1143.6500000000001</v>
      </c>
      <c r="H50" s="24">
        <f>ROUND(H$10*'Comm kWh (DSM)'!I49,2)</f>
        <v>1266.3399999999999</v>
      </c>
      <c r="I50" s="24">
        <f>ROUND(I$10*'Comm kWh (DSM)'!J49,2)</f>
        <v>1311.01</v>
      </c>
      <c r="J50" s="24">
        <f>ROUND(J$10*'Comm kWh (DSM)'!K49,2)</f>
        <v>992.93</v>
      </c>
      <c r="K50" s="24">
        <f>ROUND(K$10*'Comm kWh (DSM)'!L49,2)</f>
        <v>1155.67</v>
      </c>
      <c r="L50" s="24">
        <f>ROUND(L$10*'Comm kWh (DSM)'!M49,2)</f>
        <v>1323.41</v>
      </c>
      <c r="M50" s="24">
        <f>ROUND(M$10*'Comm kWh (DSM)'!N49,2)</f>
        <v>966.5</v>
      </c>
      <c r="N50" s="24">
        <f>ROUND(N$10*'Comm kWh (DSM)'!O49,2)</f>
        <v>2137.48</v>
      </c>
      <c r="O50" s="24">
        <f>ROUND(O$10*'Comm kWh (DSM)'!P49,2)</f>
        <v>2001.51</v>
      </c>
      <c r="P50" s="24">
        <f t="shared" ref="P50" si="16">SUM(D50:O50)</f>
        <v>15509.2</v>
      </c>
    </row>
    <row r="51" spans="1:16" x14ac:dyDescent="0.25">
      <c r="A51" s="41"/>
    </row>
    <row r="52" spans="1:16" x14ac:dyDescent="0.25">
      <c r="A52" s="41" t="s">
        <v>3</v>
      </c>
      <c r="B52" s="24">
        <f>ROUND(B$10*'Comm kWh (DSM)'!C51,2)</f>
        <v>0</v>
      </c>
      <c r="C52" s="24">
        <f>ROUND(C$10*'Comm kWh (DSM)'!D51,2)</f>
        <v>0</v>
      </c>
      <c r="D52" s="24">
        <f>ROUND(D$10*'Comm kWh (DSM)'!E51,2)</f>
        <v>0</v>
      </c>
      <c r="E52" s="24">
        <f>ROUND(E$10*'Comm kWh (DSM)'!F51,2)</f>
        <v>0</v>
      </c>
      <c r="F52" s="24">
        <f>ROUND(F$10*'Comm kWh (DSM)'!G51,2)</f>
        <v>0</v>
      </c>
      <c r="G52" s="24">
        <f>ROUND(G$10*'Comm kWh (DSM)'!H51,2)</f>
        <v>0</v>
      </c>
      <c r="H52" s="24">
        <f>ROUND(H$10*'Comm kWh (DSM)'!I51,2)</f>
        <v>0</v>
      </c>
      <c r="I52" s="24">
        <f>ROUND(I$10*'Comm kWh (DSM)'!J51,2)</f>
        <v>0</v>
      </c>
      <c r="J52" s="24">
        <f>ROUND(J$10*'Comm kWh (DSM)'!K51,2)</f>
        <v>0</v>
      </c>
      <c r="K52" s="24">
        <f>ROUND(K$10*'Comm kWh (DSM)'!L51,2)</f>
        <v>0</v>
      </c>
      <c r="L52" s="24">
        <f>ROUND(L$10*'Comm kWh (DSM)'!M51,2)</f>
        <v>0</v>
      </c>
      <c r="M52" s="24">
        <f>ROUND(M$10*'Comm kWh (DSM)'!N51,2)</f>
        <v>0</v>
      </c>
      <c r="N52" s="24">
        <f>ROUND(N$10*'Comm kWh (DSM)'!O51,2)</f>
        <v>0</v>
      </c>
      <c r="O52" s="24">
        <f>ROUND(O$10*'Comm kWh (DSM)'!P51,2)</f>
        <v>0</v>
      </c>
      <c r="P52" s="24">
        <f t="shared" ref="P52" si="17">SUM(D52:O52)</f>
        <v>0</v>
      </c>
    </row>
    <row r="53" spans="1:16" x14ac:dyDescent="0.25">
      <c r="A53" s="41"/>
    </row>
    <row r="54" spans="1:16" x14ac:dyDescent="0.25">
      <c r="A54" s="41" t="s">
        <v>119</v>
      </c>
      <c r="B54" s="24">
        <f>ROUND(B$10*'Comm kWh (DSM)'!C53,2)</f>
        <v>17937.39</v>
      </c>
      <c r="C54" s="24">
        <f>ROUND(C$10*'Comm kWh (DSM)'!D53,2)</f>
        <v>13008.31</v>
      </c>
      <c r="D54" s="24">
        <f>ROUND(D$10*'Comm kWh (DSM)'!E53,2)</f>
        <v>12250.22</v>
      </c>
      <c r="E54" s="24">
        <f>ROUND(E$10*'Comm kWh (DSM)'!F53,2)</f>
        <v>16332.5</v>
      </c>
      <c r="F54" s="24">
        <f>ROUND(F$10*'Comm kWh (DSM)'!G53,2)</f>
        <v>17375.75</v>
      </c>
      <c r="G54" s="24">
        <f>ROUND(G$10*'Comm kWh (DSM)'!H53,2)</f>
        <v>14544.16</v>
      </c>
      <c r="H54" s="24">
        <f>ROUND(H$10*'Comm kWh (DSM)'!I53,2)</f>
        <v>13511.56</v>
      </c>
      <c r="I54" s="24">
        <f>ROUND(I$10*'Comm kWh (DSM)'!J53,2)</f>
        <v>18592.95</v>
      </c>
      <c r="J54" s="24">
        <f>ROUND(J$10*'Comm kWh (DSM)'!K53,2)</f>
        <v>21611</v>
      </c>
      <c r="K54" s="24">
        <f>ROUND(K$10*'Comm kWh (DSM)'!L53,2)</f>
        <v>17133.189999999999</v>
      </c>
      <c r="L54" s="24">
        <f>ROUND(L$10*'Comm kWh (DSM)'!M53,2)</f>
        <v>18218.810000000001</v>
      </c>
      <c r="M54" s="24">
        <f>ROUND(M$10*'Comm kWh (DSM)'!N53,2)</f>
        <v>16619.57</v>
      </c>
      <c r="N54" s="24">
        <f>ROUND(N$10*'Comm kWh (DSM)'!O53,2)</f>
        <v>35500.620000000003</v>
      </c>
      <c r="O54" s="24">
        <f>ROUND(O$10*'Comm kWh (DSM)'!P53,2)</f>
        <v>38305.629999999997</v>
      </c>
      <c r="P54" s="24">
        <f t="shared" ref="P54" si="18">SUM(D54:O54)</f>
        <v>239995.96</v>
      </c>
    </row>
    <row r="55" spans="1:16" x14ac:dyDescent="0.25">
      <c r="A55" s="41"/>
    </row>
    <row r="56" spans="1:16" x14ac:dyDescent="0.25">
      <c r="A56" s="41" t="s">
        <v>120</v>
      </c>
      <c r="B56" s="24">
        <f>ROUND(B$10*'Comm kWh (DSM)'!C55,2)</f>
        <v>328.33</v>
      </c>
      <c r="C56" s="24">
        <f>ROUND(C$10*'Comm kWh (DSM)'!D55,2)</f>
        <v>294.11</v>
      </c>
      <c r="D56" s="24">
        <f>ROUND(D$10*'Comm kWh (DSM)'!E55,2)</f>
        <v>239.39</v>
      </c>
      <c r="E56" s="24">
        <f>ROUND(E$10*'Comm kWh (DSM)'!F55,2)</f>
        <v>206.89</v>
      </c>
      <c r="F56" s="24">
        <f>ROUND(F$10*'Comm kWh (DSM)'!G55,2)</f>
        <v>283.75</v>
      </c>
      <c r="G56" s="24">
        <f>ROUND(G$10*'Comm kWh (DSM)'!H55,2)</f>
        <v>254.5</v>
      </c>
      <c r="H56" s="24">
        <f>ROUND(H$10*'Comm kWh (DSM)'!I55,2)</f>
        <v>196.32</v>
      </c>
      <c r="I56" s="24">
        <f>ROUND(I$10*'Comm kWh (DSM)'!J55,2)</f>
        <v>290.66000000000003</v>
      </c>
      <c r="J56" s="24">
        <f>ROUND(J$10*'Comm kWh (DSM)'!K55,2)</f>
        <v>350.95</v>
      </c>
      <c r="K56" s="24">
        <f>ROUND(K$10*'Comm kWh (DSM)'!L55,2)</f>
        <v>316.26</v>
      </c>
      <c r="L56" s="24">
        <f>ROUND(L$10*'Comm kWh (DSM)'!M55,2)</f>
        <v>273.95</v>
      </c>
      <c r="M56" s="24">
        <f>ROUND(M$10*'Comm kWh (DSM)'!N55,2)</f>
        <v>291.45</v>
      </c>
      <c r="N56" s="24">
        <f>ROUND(N$10*'Comm kWh (DSM)'!O55,2)</f>
        <v>928.95</v>
      </c>
      <c r="O56" s="24">
        <f>ROUND(O$10*'Comm kWh (DSM)'!P55,2)</f>
        <v>542.47</v>
      </c>
      <c r="P56" s="24">
        <f t="shared" ref="P56" si="19">SUM(D56:O56)</f>
        <v>4175.54</v>
      </c>
    </row>
    <row r="57" spans="1:16" x14ac:dyDescent="0.25">
      <c r="A57" s="41"/>
    </row>
    <row r="58" spans="1:16" x14ac:dyDescent="0.25">
      <c r="A58" s="41" t="s">
        <v>121</v>
      </c>
      <c r="B58" s="24">
        <f>ROUND(B$10*'Comm kWh (DSM)'!C57,2)</f>
        <v>0</v>
      </c>
      <c r="C58" s="24">
        <f>ROUND(C$10*'Comm kWh (DSM)'!D57,2)</f>
        <v>0</v>
      </c>
      <c r="D58" s="24">
        <f>ROUND(D$10*'Comm kWh (DSM)'!E57,2)</f>
        <v>0</v>
      </c>
      <c r="E58" s="24">
        <f>ROUND(E$10*'Comm kWh (DSM)'!F57,2)</f>
        <v>0</v>
      </c>
      <c r="F58" s="24">
        <f>ROUND(F$10*'Comm kWh (DSM)'!G57,2)</f>
        <v>0</v>
      </c>
      <c r="G58" s="24">
        <f>ROUND(G$10*'Comm kWh (DSM)'!H57,2)</f>
        <v>0</v>
      </c>
      <c r="H58" s="24">
        <f>ROUND(H$10*'Comm kWh (DSM)'!I57,2)</f>
        <v>0</v>
      </c>
      <c r="I58" s="24">
        <f>ROUND(I$10*'Comm kWh (DSM)'!J57,2)</f>
        <v>0</v>
      </c>
      <c r="J58" s="24">
        <f>ROUND(J$10*'Comm kWh (DSM)'!K57,2)</f>
        <v>0</v>
      </c>
      <c r="K58" s="24">
        <f>ROUND(K$10*'Comm kWh (DSM)'!L57,2)</f>
        <v>0</v>
      </c>
      <c r="L58" s="24">
        <f>ROUND(L$10*'Comm kWh (DSM)'!M57,2)</f>
        <v>0</v>
      </c>
      <c r="M58" s="24">
        <f>ROUND(M$10*'Comm kWh (DSM)'!N57,2)</f>
        <v>0</v>
      </c>
      <c r="N58" s="24">
        <f>ROUND(N$10*'Comm kWh (DSM)'!O57,2)</f>
        <v>0</v>
      </c>
      <c r="O58" s="24">
        <f>ROUND(O$10*'Comm kWh (DSM)'!P57,2)</f>
        <v>0</v>
      </c>
      <c r="P58" s="24">
        <f t="shared" ref="P58" si="20">SUM(D58:O58)</f>
        <v>0</v>
      </c>
    </row>
    <row r="59" spans="1:16" x14ac:dyDescent="0.25">
      <c r="A59" s="41"/>
    </row>
    <row r="60" spans="1:16" x14ac:dyDescent="0.25">
      <c r="A60" s="41" t="s">
        <v>122</v>
      </c>
      <c r="B60" s="24">
        <f>ROUND(B$10*'Comm kWh (DSM)'!C59,2)</f>
        <v>0</v>
      </c>
      <c r="C60" s="24">
        <f>ROUND(C$10*'Comm kWh (DSM)'!D59,2)</f>
        <v>0</v>
      </c>
      <c r="D60" s="24">
        <f>ROUND(D$10*'Comm kWh (DSM)'!E59,2)</f>
        <v>0</v>
      </c>
      <c r="E60" s="24">
        <f>ROUND(E$10*'Comm kWh (DSM)'!F59,2)</f>
        <v>0</v>
      </c>
      <c r="F60" s="24">
        <f>ROUND(F$10*'Comm kWh (DSM)'!G59,2)</f>
        <v>0</v>
      </c>
      <c r="G60" s="24">
        <f>ROUND(G$10*'Comm kWh (DSM)'!H59,2)</f>
        <v>0</v>
      </c>
      <c r="H60" s="24">
        <f>ROUND(H$10*'Comm kWh (DSM)'!I59,2)</f>
        <v>0</v>
      </c>
      <c r="I60" s="24">
        <f>ROUND(I$10*'Comm kWh (DSM)'!J59,2)</f>
        <v>0</v>
      </c>
      <c r="J60" s="24">
        <f>ROUND(J$10*'Comm kWh (DSM)'!K59,2)</f>
        <v>0</v>
      </c>
      <c r="K60" s="24">
        <f>ROUND(K$10*'Comm kWh (DSM)'!L59,2)</f>
        <v>0</v>
      </c>
      <c r="L60" s="24">
        <f>ROUND(L$10*'Comm kWh (DSM)'!M59,2)</f>
        <v>0</v>
      </c>
      <c r="M60" s="24">
        <f>ROUND(M$10*'Comm kWh (DSM)'!N59,2)</f>
        <v>0</v>
      </c>
      <c r="N60" s="24">
        <f>ROUND(N$10*'Comm kWh (DSM)'!O59,2)</f>
        <v>0</v>
      </c>
      <c r="O60" s="24">
        <f>ROUND(O$10*'Comm kWh (DSM)'!P59,2)</f>
        <v>0</v>
      </c>
      <c r="P60" s="24">
        <f t="shared" ref="P60" si="21">SUM(D60:O60)</f>
        <v>0</v>
      </c>
    </row>
    <row r="61" spans="1:16" x14ac:dyDescent="0.25">
      <c r="A61" s="41"/>
    </row>
    <row r="62" spans="1:16" x14ac:dyDescent="0.25">
      <c r="A62" s="41" t="s">
        <v>123</v>
      </c>
      <c r="B62" s="24">
        <f>ROUND(B$10*'Comm kWh (DSM)'!C61,2)</f>
        <v>2537.5100000000002</v>
      </c>
      <c r="C62" s="24">
        <f>ROUND(C$10*'Comm kWh (DSM)'!D61,2)</f>
        <v>1896.08</v>
      </c>
      <c r="D62" s="24">
        <f>ROUND(D$10*'Comm kWh (DSM)'!E61,2)</f>
        <v>1915.13</v>
      </c>
      <c r="E62" s="24">
        <f>ROUND(E$10*'Comm kWh (DSM)'!F61,2)</f>
        <v>2462.9</v>
      </c>
      <c r="F62" s="24">
        <f>ROUND(F$10*'Comm kWh (DSM)'!G61,2)</f>
        <v>2348.88</v>
      </c>
      <c r="G62" s="24">
        <f>ROUND(G$10*'Comm kWh (DSM)'!H61,2)</f>
        <v>2356.34</v>
      </c>
      <c r="H62" s="24">
        <f>ROUND(H$10*'Comm kWh (DSM)'!I61,2)</f>
        <v>2291.36</v>
      </c>
      <c r="I62" s="24">
        <f>ROUND(I$10*'Comm kWh (DSM)'!J61,2)</f>
        <v>2437</v>
      </c>
      <c r="J62" s="24">
        <f>ROUND(J$10*'Comm kWh (DSM)'!K61,2)</f>
        <v>2098.8200000000002</v>
      </c>
      <c r="K62" s="24">
        <f>ROUND(K$10*'Comm kWh (DSM)'!L61,2)</f>
        <v>2305.5500000000002</v>
      </c>
      <c r="L62" s="24">
        <f>ROUND(L$10*'Comm kWh (DSM)'!M61,2)</f>
        <v>2667.15</v>
      </c>
      <c r="M62" s="24">
        <f>ROUND(M$10*'Comm kWh (DSM)'!N61,2)</f>
        <v>2630.73</v>
      </c>
      <c r="N62" s="24">
        <f>ROUND(N$10*'Comm kWh (DSM)'!O61,2)</f>
        <v>5275.91</v>
      </c>
      <c r="O62" s="24">
        <f>ROUND(O$10*'Comm kWh (DSM)'!P61,2)</f>
        <v>5016.32</v>
      </c>
      <c r="P62" s="24">
        <f t="shared" ref="P62" si="22">SUM(D62:O62)</f>
        <v>33806.089999999997</v>
      </c>
    </row>
    <row r="63" spans="1:16" x14ac:dyDescent="0.25">
      <c r="A63" s="41"/>
    </row>
    <row r="64" spans="1:16" x14ac:dyDescent="0.25">
      <c r="A64" s="41" t="s">
        <v>124</v>
      </c>
      <c r="B64" s="24">
        <f>ROUND(B$10*'Comm kWh (DSM)'!C63,2)</f>
        <v>19059.18</v>
      </c>
      <c r="C64" s="24">
        <f>ROUND(C$10*'Comm kWh (DSM)'!D63,2)</f>
        <v>12563.15</v>
      </c>
      <c r="D64" s="24">
        <f>ROUND(D$10*'Comm kWh (DSM)'!E63,2)</f>
        <v>13965.4</v>
      </c>
      <c r="E64" s="24">
        <f>ROUND(E$10*'Comm kWh (DSM)'!F63,2)</f>
        <v>19395.2</v>
      </c>
      <c r="F64" s="24">
        <f>ROUND(F$10*'Comm kWh (DSM)'!G63,2)</f>
        <v>23137.02</v>
      </c>
      <c r="G64" s="24">
        <f>ROUND(G$10*'Comm kWh (DSM)'!H63,2)</f>
        <v>21795.64</v>
      </c>
      <c r="H64" s="24">
        <f>ROUND(H$10*'Comm kWh (DSM)'!I63,2)</f>
        <v>24133.32</v>
      </c>
      <c r="I64" s="24">
        <f>ROUND(I$10*'Comm kWh (DSM)'!J63,2)</f>
        <v>25046.92</v>
      </c>
      <c r="J64" s="24">
        <f>ROUND(J$10*'Comm kWh (DSM)'!K63,2)</f>
        <v>20652.849999999999</v>
      </c>
      <c r="K64" s="24">
        <f>ROUND(K$10*'Comm kWh (DSM)'!L63,2)</f>
        <v>21907.52</v>
      </c>
      <c r="L64" s="24">
        <f>ROUND(L$10*'Comm kWh (DSM)'!M63,2)</f>
        <v>23202.91</v>
      </c>
      <c r="M64" s="24">
        <f>ROUND(M$10*'Comm kWh (DSM)'!N63,2)</f>
        <v>19060.25</v>
      </c>
      <c r="N64" s="24">
        <f>ROUND(N$10*'Comm kWh (DSM)'!O63,2)</f>
        <v>36247.589999999997</v>
      </c>
      <c r="O64" s="24">
        <f>ROUND(O$10*'Comm kWh (DSM)'!P63,2)</f>
        <v>43265.599999999999</v>
      </c>
      <c r="P64" s="24">
        <f t="shared" ref="P64" si="23">SUM(D64:O64)</f>
        <v>291810.21999999997</v>
      </c>
    </row>
    <row r="65" spans="1:16" x14ac:dyDescent="0.25">
      <c r="A65" s="41"/>
    </row>
    <row r="66" spans="1:16" x14ac:dyDescent="0.25">
      <c r="A66" s="41" t="s">
        <v>125</v>
      </c>
      <c r="B66" s="24">
        <f>ROUND(B$10*'Comm kWh (DSM)'!C65,2)</f>
        <v>3527.45</v>
      </c>
      <c r="C66" s="24">
        <f>ROUND(C$10*'Comm kWh (DSM)'!D65,2)</f>
        <v>1955.31</v>
      </c>
      <c r="D66" s="24">
        <f>ROUND(D$10*'Comm kWh (DSM)'!E65,2)</f>
        <v>2329.44</v>
      </c>
      <c r="E66" s="24">
        <f>ROUND(E$10*'Comm kWh (DSM)'!F65,2)</f>
        <v>3758.22</v>
      </c>
      <c r="F66" s="24">
        <f>ROUND(F$10*'Comm kWh (DSM)'!G65,2)</f>
        <v>3874.74</v>
      </c>
      <c r="G66" s="24">
        <f>ROUND(G$10*'Comm kWh (DSM)'!H65,2)</f>
        <v>3671.01</v>
      </c>
      <c r="H66" s="24">
        <f>ROUND(H$10*'Comm kWh (DSM)'!I65,2)</f>
        <v>4437.03</v>
      </c>
      <c r="I66" s="24">
        <f>ROUND(I$10*'Comm kWh (DSM)'!J65,2)</f>
        <v>4481.57</v>
      </c>
      <c r="J66" s="24">
        <f>ROUND(J$10*'Comm kWh (DSM)'!K65,2)</f>
        <v>3476.27</v>
      </c>
      <c r="K66" s="24">
        <f>ROUND(K$10*'Comm kWh (DSM)'!L65,2)</f>
        <v>3990.8</v>
      </c>
      <c r="L66" s="24">
        <f>ROUND(L$10*'Comm kWh (DSM)'!M65,2)</f>
        <v>4229.92</v>
      </c>
      <c r="M66" s="24">
        <f>ROUND(M$10*'Comm kWh (DSM)'!N65,2)</f>
        <v>2969.4</v>
      </c>
      <c r="N66" s="24">
        <f>ROUND(N$10*'Comm kWh (DSM)'!O65,2)</f>
        <v>6518.97</v>
      </c>
      <c r="O66" s="24">
        <f>ROUND(O$10*'Comm kWh (DSM)'!P65,2)</f>
        <v>6117.05</v>
      </c>
      <c r="P66" s="24">
        <f t="shared" ref="P66" si="24">SUM(D66:O66)</f>
        <v>49854.420000000006</v>
      </c>
    </row>
    <row r="67" spans="1:16" x14ac:dyDescent="0.25">
      <c r="A67" s="41"/>
    </row>
    <row r="68" spans="1:16" x14ac:dyDescent="0.25">
      <c r="A68" s="41" t="s">
        <v>126</v>
      </c>
      <c r="B68" s="24">
        <f>ROUND(B$10*'Comm kWh (DSM)'!C67,2)</f>
        <v>0</v>
      </c>
      <c r="C68" s="24">
        <f>ROUND(C$10*'Comm kWh (DSM)'!D67,2)</f>
        <v>0</v>
      </c>
      <c r="D68" s="24">
        <f>ROUND(D$10*'Comm kWh (DSM)'!E67,2)</f>
        <v>0</v>
      </c>
      <c r="E68" s="24">
        <f>ROUND(E$10*'Comm kWh (DSM)'!F67,2)</f>
        <v>0</v>
      </c>
      <c r="F68" s="24">
        <f>ROUND(F$10*'Comm kWh (DSM)'!G67,2)</f>
        <v>0</v>
      </c>
      <c r="G68" s="24">
        <f>ROUND(G$10*'Comm kWh (DSM)'!H67,2)</f>
        <v>0</v>
      </c>
      <c r="H68" s="24">
        <f>ROUND(H$10*'Comm kWh (DSM)'!I67,2)</f>
        <v>0</v>
      </c>
      <c r="I68" s="24">
        <f>ROUND(I$10*'Comm kWh (DSM)'!J67,2)</f>
        <v>0</v>
      </c>
      <c r="J68" s="24">
        <f>ROUND(J$10*'Comm kWh (DSM)'!K67,2)</f>
        <v>0</v>
      </c>
      <c r="K68" s="24">
        <f>ROUND(K$10*'Comm kWh (DSM)'!L67,2)</f>
        <v>0</v>
      </c>
      <c r="L68" s="24">
        <f>ROUND(L$10*'Comm kWh (DSM)'!M67,2)</f>
        <v>0</v>
      </c>
      <c r="M68" s="24">
        <f>ROUND(M$10*'Comm kWh (DSM)'!N67,2)</f>
        <v>0</v>
      </c>
      <c r="N68" s="24">
        <f>ROUND(N$10*'Comm kWh (DSM)'!O67,2)</f>
        <v>0</v>
      </c>
      <c r="O68" s="24">
        <f>ROUND(O$10*'Comm kWh (DSM)'!P67,2)</f>
        <v>0</v>
      </c>
      <c r="P68" s="24">
        <f t="shared" ref="P68" si="25">SUM(D68:O68)</f>
        <v>0</v>
      </c>
    </row>
    <row r="69" spans="1:16" x14ac:dyDescent="0.25">
      <c r="A69" s="41"/>
    </row>
    <row r="70" spans="1:16" x14ac:dyDescent="0.25">
      <c r="A70" s="41" t="s">
        <v>2</v>
      </c>
      <c r="B70" s="24">
        <f>ROUND(B$10*'Comm kWh (DSM)'!C69,2)</f>
        <v>0</v>
      </c>
      <c r="C70" s="24">
        <f>ROUND(C$10*'Comm kWh (DSM)'!D69,2)</f>
        <v>0</v>
      </c>
      <c r="D70" s="24">
        <f>ROUND(D$10*'Comm kWh (DSM)'!E69,2)</f>
        <v>0</v>
      </c>
      <c r="E70" s="24">
        <f>ROUND(E$10*'Comm kWh (DSM)'!F69,2)</f>
        <v>0</v>
      </c>
      <c r="F70" s="24">
        <f>ROUND(F$10*'Comm kWh (DSM)'!G69,2)</f>
        <v>0</v>
      </c>
      <c r="G70" s="24">
        <f>ROUND(G$10*'Comm kWh (DSM)'!H69,2)</f>
        <v>0</v>
      </c>
      <c r="H70" s="24">
        <f>ROUND(H$10*'Comm kWh (DSM)'!I69,2)</f>
        <v>0</v>
      </c>
      <c r="I70" s="24">
        <f>ROUND(I$10*'Comm kWh (DSM)'!J69,2)</f>
        <v>0</v>
      </c>
      <c r="J70" s="24">
        <f>ROUND(J$10*'Comm kWh (DSM)'!K69,2)</f>
        <v>0</v>
      </c>
      <c r="K70" s="24">
        <f>ROUND(K$10*'Comm kWh (DSM)'!L69,2)</f>
        <v>0</v>
      </c>
      <c r="L70" s="24">
        <f>ROUND(L$10*'Comm kWh (DSM)'!M69,2)</f>
        <v>0</v>
      </c>
      <c r="M70" s="24">
        <f>ROUND(M$10*'Comm kWh (DSM)'!N69,2)</f>
        <v>0</v>
      </c>
      <c r="N70" s="24">
        <f>ROUND(N$10*'Comm kWh (DSM)'!O69,2)</f>
        <v>0</v>
      </c>
      <c r="O70" s="24">
        <f>ROUND(O$10*'Comm kWh (DSM)'!P69,2)</f>
        <v>0</v>
      </c>
      <c r="P70" s="24">
        <f t="shared" ref="P70" si="26">SUM(D70:O70)</f>
        <v>0</v>
      </c>
    </row>
    <row r="71" spans="1:16" x14ac:dyDescent="0.25">
      <c r="A71" s="41"/>
    </row>
    <row r="72" spans="1:16" x14ac:dyDescent="0.25">
      <c r="A72" s="41" t="s">
        <v>1</v>
      </c>
      <c r="B72" s="24">
        <f>ROUND(B$10*'Comm kWh (DSM)'!C71,2)</f>
        <v>365.57</v>
      </c>
      <c r="C72" s="24">
        <f>ROUND(C$10*'Comm kWh (DSM)'!D71,2)</f>
        <v>181.19</v>
      </c>
      <c r="D72" s="24">
        <f>ROUND(D$10*'Comm kWh (DSM)'!E71,2)</f>
        <v>217.29</v>
      </c>
      <c r="E72" s="24">
        <f>ROUND(E$10*'Comm kWh (DSM)'!F71,2)</f>
        <v>316.01</v>
      </c>
      <c r="F72" s="24">
        <f>ROUND(F$10*'Comm kWh (DSM)'!G71,2)</f>
        <v>339.43</v>
      </c>
      <c r="G72" s="24">
        <f>ROUND(G$10*'Comm kWh (DSM)'!H71,2)</f>
        <v>305.08999999999997</v>
      </c>
      <c r="H72" s="24">
        <f>ROUND(H$10*'Comm kWh (DSM)'!I71,2)</f>
        <v>311.42</v>
      </c>
      <c r="I72" s="24">
        <f>ROUND(I$10*'Comm kWh (DSM)'!J71,2)</f>
        <v>317.58999999999997</v>
      </c>
      <c r="J72" s="24">
        <f>ROUND(J$10*'Comm kWh (DSM)'!K71,2)</f>
        <v>229.64</v>
      </c>
      <c r="K72" s="24">
        <f>ROUND(K$10*'Comm kWh (DSM)'!L71,2)</f>
        <v>308.23</v>
      </c>
      <c r="L72" s="24">
        <f>ROUND(L$10*'Comm kWh (DSM)'!M71,2)</f>
        <v>387.85</v>
      </c>
      <c r="M72" s="24">
        <f>ROUND(M$10*'Comm kWh (DSM)'!N71,2)</f>
        <v>307.95</v>
      </c>
      <c r="N72" s="24">
        <f>ROUND(N$10*'Comm kWh (DSM)'!O71,2)</f>
        <v>640.03</v>
      </c>
      <c r="O72" s="24">
        <f>ROUND(O$10*'Comm kWh (DSM)'!P71,2)</f>
        <v>647.22</v>
      </c>
      <c r="P72" s="24">
        <f t="shared" ref="P72" si="27">SUM(D72:O72)</f>
        <v>4327.75</v>
      </c>
    </row>
    <row r="73" spans="1:16" x14ac:dyDescent="0.25">
      <c r="A73" s="106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5"/>
    </row>
    <row r="74" spans="1:16" x14ac:dyDescent="0.25">
      <c r="A74" s="43" t="s">
        <v>0</v>
      </c>
      <c r="B74" s="24" t="e">
        <f>SUM(B12:B72)</f>
        <v>#REF!</v>
      </c>
      <c r="C74" s="24" t="e">
        <f t="shared" ref="C74" si="28">SUM(C12:C72)</f>
        <v>#REF!</v>
      </c>
      <c r="D74" s="24">
        <f>SUM(D12:D72)-D20</f>
        <v>196696.10000000003</v>
      </c>
      <c r="E74" s="24">
        <f t="shared" ref="E74:O74" si="29">SUM(E12:E72)-E20</f>
        <v>616306.7699999999</v>
      </c>
      <c r="F74" s="24">
        <f t="shared" si="29"/>
        <v>587581.43000000005</v>
      </c>
      <c r="G74" s="24">
        <f t="shared" si="29"/>
        <v>634423.82999999984</v>
      </c>
      <c r="H74" s="24">
        <f t="shared" si="29"/>
        <v>790539.33000000007</v>
      </c>
      <c r="I74" s="24">
        <f t="shared" si="29"/>
        <v>858667.55000000016</v>
      </c>
      <c r="J74" s="24">
        <f t="shared" si="29"/>
        <v>619435.6</v>
      </c>
      <c r="K74" s="24">
        <f t="shared" si="29"/>
        <v>578726.28</v>
      </c>
      <c r="L74" s="24">
        <f t="shared" si="29"/>
        <v>644444.49999999988</v>
      </c>
      <c r="M74" s="24">
        <f t="shared" si="29"/>
        <v>904532.09000000008</v>
      </c>
      <c r="N74" s="24">
        <f t="shared" si="29"/>
        <v>2148342.9200000004</v>
      </c>
      <c r="O74" s="24">
        <f t="shared" si="29"/>
        <v>1642802.0300000003</v>
      </c>
      <c r="P74" s="24">
        <f t="shared" ref="P74" si="30">SUM(D74:O74)</f>
        <v>10222498.43</v>
      </c>
    </row>
  </sheetData>
  <pageMargins left="0.7" right="0.36" top="0.75" bottom="0.75" header="0.3" footer="0.3"/>
  <pageSetup scale="48" orientation="portrait" r:id="rId1"/>
  <headerFooter>
    <oddFooter>&amp;L&amp;F
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75"/>
  <sheetViews>
    <sheetView zoomScale="90" zoomScaleNormal="90" workbookViewId="0">
      <pane xSplit="1" ySplit="10" topLeftCell="B51" activePane="bottomRight" state="frozen"/>
      <selection activeCell="D1" sqref="D1"/>
      <selection pane="topRight" activeCell="D1" sqref="D1"/>
      <selection pane="bottomLeft" activeCell="D1" sqref="D1"/>
      <selection pane="bottomRight" activeCell="F62" sqref="F62"/>
    </sheetView>
  </sheetViews>
  <sheetFormatPr defaultRowHeight="15.75" outlineLevelCol="1" x14ac:dyDescent="0.25"/>
  <cols>
    <col min="1" max="1" width="18.42578125" style="43" bestFit="1" customWidth="1"/>
    <col min="2" max="3" width="1" style="43" customWidth="1" outlineLevel="1"/>
    <col min="4" max="4" width="15.140625" style="43" bestFit="1" customWidth="1" outlineLevel="1"/>
    <col min="5" max="15" width="14.28515625" style="43" bestFit="1" customWidth="1" outlineLevel="1"/>
    <col min="16" max="16" width="16.5703125" style="43" bestFit="1" customWidth="1"/>
    <col min="17" max="16384" width="9.140625" style="43"/>
  </cols>
  <sheetData>
    <row r="1" spans="1:16" x14ac:dyDescent="0.25">
      <c r="A1" s="43" t="s">
        <v>70</v>
      </c>
      <c r="D1" s="98"/>
    </row>
    <row r="2" spans="1:16" x14ac:dyDescent="0.25">
      <c r="A2" s="43" t="s">
        <v>71</v>
      </c>
    </row>
    <row r="3" spans="1:16" x14ac:dyDescent="0.25">
      <c r="A3" s="43" t="str">
        <f>'B&amp;A kWh'!B3</f>
        <v>TEST YEAR ENDED FEBRUARY 28, 2017</v>
      </c>
    </row>
    <row r="4" spans="1:16" x14ac:dyDescent="0.25">
      <c r="A4" s="43" t="s">
        <v>81</v>
      </c>
    </row>
    <row r="5" spans="1:16" x14ac:dyDescent="0.25">
      <c r="A5" s="43" t="s">
        <v>164</v>
      </c>
    </row>
    <row r="6" spans="1:16" x14ac:dyDescent="0.25">
      <c r="A6" s="43" t="s">
        <v>144</v>
      </c>
    </row>
    <row r="7" spans="1:16" x14ac:dyDescent="0.25">
      <c r="D7" s="43">
        <v>2016</v>
      </c>
      <c r="N7" s="43">
        <v>2017</v>
      </c>
      <c r="P7" s="54" t="s">
        <v>171</v>
      </c>
    </row>
    <row r="8" spans="1:16" x14ac:dyDescent="0.25">
      <c r="A8" s="100" t="s">
        <v>22</v>
      </c>
      <c r="B8" s="101" t="s">
        <v>106</v>
      </c>
      <c r="C8" s="101" t="s">
        <v>107</v>
      </c>
      <c r="D8" s="101" t="s">
        <v>108</v>
      </c>
      <c r="E8" s="101" t="s">
        <v>109</v>
      </c>
      <c r="F8" s="101" t="s">
        <v>110</v>
      </c>
      <c r="G8" s="101" t="s">
        <v>111</v>
      </c>
      <c r="H8" s="101" t="s">
        <v>112</v>
      </c>
      <c r="I8" s="101" t="s">
        <v>113</v>
      </c>
      <c r="J8" s="101" t="s">
        <v>114</v>
      </c>
      <c r="K8" s="101" t="s">
        <v>115</v>
      </c>
      <c r="L8" s="101" t="s">
        <v>116</v>
      </c>
      <c r="M8" s="101" t="s">
        <v>117</v>
      </c>
      <c r="N8" s="101" t="s">
        <v>106</v>
      </c>
      <c r="O8" s="101" t="s">
        <v>107</v>
      </c>
      <c r="P8" s="102" t="s">
        <v>0</v>
      </c>
    </row>
    <row r="9" spans="1:16" x14ac:dyDescent="0.25">
      <c r="A9" s="43" t="s">
        <v>84</v>
      </c>
      <c r="B9" s="107">
        <v>3.0071000000000001E-2</v>
      </c>
      <c r="C9" s="107">
        <v>3.0071000000000001E-2</v>
      </c>
      <c r="D9" s="107">
        <v>3.0071000000000001E-2</v>
      </c>
      <c r="E9" s="107">
        <v>3.0071000000000001E-2</v>
      </c>
      <c r="F9" s="107">
        <v>3.0071000000000001E-2</v>
      </c>
      <c r="G9" s="107">
        <v>3.0071000000000001E-2</v>
      </c>
      <c r="H9" s="107">
        <v>3.0071000000000001E-2</v>
      </c>
      <c r="I9" s="107">
        <v>3.0071000000000001E-2</v>
      </c>
      <c r="J9" s="107">
        <v>3.0071000000000001E-2</v>
      </c>
      <c r="K9" s="107">
        <v>3.7088999999999997E-2</v>
      </c>
      <c r="L9" s="107">
        <v>3.7088999999999997E-2</v>
      </c>
      <c r="M9" s="107">
        <v>3.7088999999999997E-2</v>
      </c>
      <c r="N9" s="107">
        <v>3.7088999999999997E-2</v>
      </c>
      <c r="O9" s="107">
        <v>3.7088999999999997E-2</v>
      </c>
    </row>
    <row r="10" spans="1:16" x14ac:dyDescent="0.25">
      <c r="A10" s="43" t="s">
        <v>92</v>
      </c>
      <c r="B10" s="107">
        <v>4.9917999999999997E-2</v>
      </c>
      <c r="C10" s="107">
        <v>4.9917999999999997E-2</v>
      </c>
      <c r="D10" s="107">
        <v>4.9917999999999997E-2</v>
      </c>
      <c r="E10" s="107">
        <v>4.9917999999999997E-2</v>
      </c>
      <c r="F10" s="107">
        <v>4.9917999999999997E-2</v>
      </c>
      <c r="G10" s="107">
        <v>4.9917999999999997E-2</v>
      </c>
      <c r="H10" s="107">
        <v>4.9917999999999997E-2</v>
      </c>
      <c r="I10" s="107">
        <v>4.9917999999999997E-2</v>
      </c>
      <c r="J10" s="107">
        <v>4.9917999999999997E-2</v>
      </c>
      <c r="K10" s="107">
        <v>5.4338999999999998E-2</v>
      </c>
      <c r="L10" s="107">
        <v>5.4338999999999998E-2</v>
      </c>
      <c r="M10" s="107">
        <v>5.4338999999999998E-2</v>
      </c>
      <c r="N10" s="107">
        <v>5.4338999999999998E-2</v>
      </c>
      <c r="O10" s="107">
        <v>5.4338999999999998E-2</v>
      </c>
    </row>
    <row r="12" spans="1:16" x14ac:dyDescent="0.25">
      <c r="B12" s="43" t="s">
        <v>129</v>
      </c>
    </row>
    <row r="13" spans="1:16" x14ac:dyDescent="0.25">
      <c r="A13" s="41" t="s">
        <v>21</v>
      </c>
      <c r="B13" s="24">
        <f>ROUND('B&amp;A+DSM - % Riders'!B10*B$9,2)</f>
        <v>823523.42</v>
      </c>
      <c r="C13" s="24">
        <f>ROUND('B&amp;A+DSM - % Riders'!C10*C$9,2)</f>
        <v>701682.3</v>
      </c>
      <c r="D13" s="24">
        <f>ROUND('B&amp;A+DSM - % Riders'!D10*D$9,2)</f>
        <v>477593.92</v>
      </c>
      <c r="E13" s="24">
        <f>ROUND('B&amp;A+DSM - % Riders'!E10*E$9,2)</f>
        <v>445681.62</v>
      </c>
      <c r="F13" s="24">
        <f>ROUND('B&amp;A+DSM - % Riders'!F10*F$9,2)</f>
        <v>417762.72</v>
      </c>
      <c r="G13" s="24">
        <f>ROUND('B&amp;A+DSM - % Riders'!G10*G$9,2)</f>
        <v>455155.99</v>
      </c>
      <c r="H13" s="24">
        <f>ROUND('B&amp;A+DSM - % Riders'!H10*H$9,2)</f>
        <v>568196.63</v>
      </c>
      <c r="I13" s="24">
        <f>ROUND('B&amp;A+DSM - % Riders'!I10*I$9,2)</f>
        <v>628852.25</v>
      </c>
      <c r="J13" s="24">
        <f>ROUND('B&amp;A+DSM - % Riders'!J10*J$9,2)</f>
        <v>446867.04</v>
      </c>
      <c r="K13" s="24">
        <f>ROUND('B&amp;A+DSM - % Riders'!K10*K$9,2)</f>
        <v>526774.87</v>
      </c>
      <c r="L13" s="24">
        <f>ROUND('B&amp;A+DSM - % Riders'!L10*L$9,2)</f>
        <v>613539.18999999994</v>
      </c>
      <c r="M13" s="24">
        <f>ROUND('B&amp;A+DSM - % Riders'!M10*M$9,2)</f>
        <v>908291.91</v>
      </c>
      <c r="N13" s="24">
        <f>ROUND('B&amp;A+DSM - % Riders'!N10*N$9,2)</f>
        <v>1069562.8</v>
      </c>
      <c r="O13" s="24">
        <f>ROUND('B&amp;A+DSM - % Riders'!O10*O$9,2)</f>
        <v>621645.84</v>
      </c>
      <c r="P13" s="24">
        <f>SUM(D13:O13)</f>
        <v>7179924.7800000003</v>
      </c>
    </row>
    <row r="14" spans="1:16" x14ac:dyDescent="0.25">
      <c r="A14" s="41"/>
    </row>
    <row r="15" spans="1:16" x14ac:dyDescent="0.25">
      <c r="A15" s="41" t="s">
        <v>20</v>
      </c>
      <c r="B15" s="24">
        <f>ROUND('B&amp;A+DSM - % Riders'!B12*B$9,2)</f>
        <v>1355.6</v>
      </c>
      <c r="C15" s="24">
        <f>ROUND('B&amp;A+DSM - % Riders'!C12*C$9,2)</f>
        <v>1345.27</v>
      </c>
      <c r="D15" s="24">
        <f>ROUND('B&amp;A+DSM - % Riders'!D12*D$9,2)</f>
        <v>774.8</v>
      </c>
      <c r="E15" s="24">
        <f>ROUND('B&amp;A+DSM - % Riders'!E12*E$9,2)</f>
        <v>656.48</v>
      </c>
      <c r="F15" s="24">
        <f>ROUND('B&amp;A+DSM - % Riders'!F12*F$9,2)</f>
        <v>610.36</v>
      </c>
      <c r="G15" s="24">
        <f>ROUND('B&amp;A+DSM - % Riders'!G12*G$9,2)</f>
        <v>704.97</v>
      </c>
      <c r="H15" s="24">
        <f>ROUND('B&amp;A+DSM - % Riders'!H12*H$9,2)</f>
        <v>833.3</v>
      </c>
      <c r="I15" s="24">
        <f>ROUND('B&amp;A+DSM - % Riders'!I12*I$9,2)</f>
        <v>966.24</v>
      </c>
      <c r="J15" s="24">
        <f>ROUND('B&amp;A+DSM - % Riders'!J12*J$9,2)</f>
        <v>672.48</v>
      </c>
      <c r="K15" s="24">
        <f>ROUND('B&amp;A+DSM - % Riders'!K12*K$9,2)</f>
        <v>803.74</v>
      </c>
      <c r="L15" s="24">
        <f>ROUND('B&amp;A+DSM - % Riders'!L12*L$9,2)</f>
        <v>873.33</v>
      </c>
      <c r="M15" s="24">
        <f>ROUND('B&amp;A+DSM - % Riders'!M12*M$9,2)</f>
        <v>1449.63</v>
      </c>
      <c r="N15" s="24">
        <f>ROUND('B&amp;A+DSM - % Riders'!N12*N$9,2)</f>
        <v>1786.04</v>
      </c>
      <c r="O15" s="24">
        <f>ROUND('B&amp;A+DSM - % Riders'!O12*O$9,2)</f>
        <v>955.93</v>
      </c>
      <c r="P15" s="24">
        <f t="shared" ref="P15" si="0">SUM(D15:O15)</f>
        <v>11087.3</v>
      </c>
    </row>
    <row r="16" spans="1:16" x14ac:dyDescent="0.25">
      <c r="A16" s="41"/>
    </row>
    <row r="17" spans="1:16" x14ac:dyDescent="0.25">
      <c r="A17" s="41" t="s">
        <v>19</v>
      </c>
      <c r="B17" s="24">
        <f>ROUND('B&amp;A+DSM - % Riders'!B14*B$9,2)</f>
        <v>13.86</v>
      </c>
      <c r="C17" s="24">
        <f>ROUND('B&amp;A+DSM - % Riders'!C14*C$9,2)</f>
        <v>16.82</v>
      </c>
      <c r="D17" s="24">
        <f>ROUND('B&amp;A+DSM - % Riders'!D14*D$9,2)</f>
        <v>10.53</v>
      </c>
      <c r="E17" s="24">
        <f>ROUND('B&amp;A+DSM - % Riders'!E14*E$9,2)</f>
        <v>13.46</v>
      </c>
      <c r="F17" s="24">
        <f>ROUND('B&amp;A+DSM - % Riders'!F14*F$9,2)</f>
        <v>13.75</v>
      </c>
      <c r="G17" s="24">
        <f>ROUND('B&amp;A+DSM - % Riders'!G14*G$9,2)</f>
        <v>12.78</v>
      </c>
      <c r="H17" s="24">
        <f>ROUND('B&amp;A+DSM - % Riders'!H14*H$9,2)</f>
        <v>13.27</v>
      </c>
      <c r="I17" s="24">
        <f>ROUND('B&amp;A+DSM - % Riders'!I14*I$9,2)</f>
        <v>16.97</v>
      </c>
      <c r="J17" s="24">
        <f>ROUND('B&amp;A+DSM - % Riders'!J14*J$9,2)</f>
        <v>10.51</v>
      </c>
      <c r="K17" s="24">
        <f>ROUND('B&amp;A+DSM - % Riders'!K14*K$9,2)</f>
        <v>16.2</v>
      </c>
      <c r="L17" s="24">
        <f>ROUND('B&amp;A+DSM - % Riders'!L14*L$9,2)</f>
        <v>21.86</v>
      </c>
      <c r="M17" s="24">
        <f>ROUND('B&amp;A+DSM - % Riders'!M14*M$9,2)</f>
        <v>24.91</v>
      </c>
      <c r="N17" s="24">
        <f>ROUND('B&amp;A+DSM - % Riders'!N14*N$9,2)</f>
        <v>51.15</v>
      </c>
      <c r="O17" s="24">
        <f>ROUND('B&amp;A+DSM - % Riders'!O14*O$9,2)</f>
        <v>26.55</v>
      </c>
      <c r="P17" s="24">
        <f t="shared" ref="P17" si="1">SUM(D17:O17)</f>
        <v>231.94000000000003</v>
      </c>
    </row>
    <row r="18" spans="1:16" x14ac:dyDescent="0.25">
      <c r="A18" s="41"/>
    </row>
    <row r="19" spans="1:16" x14ac:dyDescent="0.25">
      <c r="A19" s="57" t="s">
        <v>175</v>
      </c>
      <c r="D19" s="24">
        <f>ROUND('B&amp;A+DSM - % Riders'!D16*D$9,2)</f>
        <v>12226.4</v>
      </c>
      <c r="E19" s="24">
        <f>ROUND('B&amp;A+DSM - % Riders'!E16*E$9,2)</f>
        <v>14430.89</v>
      </c>
      <c r="F19" s="24">
        <f>ROUND('B&amp;A+DSM - % Riders'!F16*F$9,2)</f>
        <v>15480.2</v>
      </c>
      <c r="G19" s="24">
        <f>ROUND('B&amp;A+DSM - % Riders'!G16*G$9,2)</f>
        <v>13115.27</v>
      </c>
      <c r="H19" s="24">
        <f>ROUND('B&amp;A+DSM - % Riders'!H16*H$9,2)</f>
        <v>13441.36</v>
      </c>
      <c r="I19" s="24">
        <f>ROUND('B&amp;A+DSM - % Riders'!I16*I$9,2)</f>
        <v>13750.83</v>
      </c>
      <c r="J19" s="24">
        <f>ROUND('B&amp;A+DSM - % Riders'!J16*J$9,2)</f>
        <v>10785.29</v>
      </c>
      <c r="K19" s="24">
        <f>ROUND('B&amp;A+DSM - % Riders'!K16*K$9,2)</f>
        <v>17852.41</v>
      </c>
      <c r="L19" s="24">
        <f>ROUND('B&amp;A+DSM - % Riders'!L16*L$9,2)</f>
        <v>21398.7</v>
      </c>
      <c r="M19" s="24">
        <f>ROUND('B&amp;A+DSM - % Riders'!M16*M$9,2)</f>
        <v>15141.16</v>
      </c>
      <c r="N19" s="24">
        <f>ROUND('B&amp;A+DSM - % Riders'!N16*N$9,2)</f>
        <v>13108.63</v>
      </c>
      <c r="O19" s="24">
        <f>ROUND('B&amp;A+DSM - % Riders'!O16*O$9,2)</f>
        <v>14787.26</v>
      </c>
      <c r="P19" s="24">
        <f t="shared" ref="P19:P21" si="2">SUM(D19:O19)</f>
        <v>175518.40000000005</v>
      </c>
    </row>
    <row r="20" spans="1:16" x14ac:dyDescent="0.25">
      <c r="A20" s="57" t="s">
        <v>177</v>
      </c>
      <c r="D20" s="24">
        <f>ROUND('B&amp;A+DSM - Fuel and % Riders'!D17*D$10,2)</f>
        <v>8083.72</v>
      </c>
      <c r="E20" s="24">
        <f>ROUND('B&amp;A+DSM - Fuel and % Riders'!E17*E$10,2)</f>
        <v>9744.24</v>
      </c>
      <c r="F20" s="24">
        <f>ROUND('B&amp;A+DSM - Fuel and % Riders'!F17*F$10,2)</f>
        <v>10647.23</v>
      </c>
      <c r="G20" s="24">
        <f>ROUND('B&amp;A+DSM - Fuel and % Riders'!G17*G$10,2)</f>
        <v>9293.07</v>
      </c>
      <c r="H20" s="24">
        <f>ROUND('B&amp;A+DSM - Fuel and % Riders'!H17*H$10,2)</f>
        <v>9098.4599999999991</v>
      </c>
      <c r="I20" s="24">
        <f>ROUND('B&amp;A+DSM - Fuel and % Riders'!I17*I$10,2)</f>
        <v>9098.91</v>
      </c>
      <c r="J20" s="24">
        <f>ROUND('B&amp;A+DSM - Fuel and % Riders'!J17*J$10,2)</f>
        <v>6911.88</v>
      </c>
      <c r="K20" s="24">
        <f>ROUND('B&amp;A+DSM - Fuel and % Riders'!K17*K$10,2)</f>
        <v>9910.8799999999992</v>
      </c>
      <c r="L20" s="24">
        <f>ROUND('B&amp;A+DSM - Fuel and % Riders'!L17*L$10,2)</f>
        <v>11591.18</v>
      </c>
      <c r="M20" s="24">
        <f>ROUND('B&amp;A+DSM - Fuel and % Riders'!M17*M$10,2)</f>
        <v>7840.22</v>
      </c>
      <c r="N20" s="24">
        <f>ROUND('B&amp;A+DSM - Fuel and % Riders'!N17*N$10,2)</f>
        <v>7100.04</v>
      </c>
      <c r="O20" s="24">
        <f>ROUND('B&amp;A+DSM - Fuel and % Riders'!O17*O$10,2)</f>
        <v>8542.17</v>
      </c>
      <c r="P20" s="24">
        <f t="shared" si="2"/>
        <v>107861.99999999997</v>
      </c>
    </row>
    <row r="21" spans="1:16" x14ac:dyDescent="0.25">
      <c r="A21" s="41" t="s">
        <v>18</v>
      </c>
      <c r="B21" s="24" t="e">
        <f>ROUND('B&amp;A+DSM - % Riders'!B18*B$9,2)</f>
        <v>#REF!</v>
      </c>
      <c r="C21" s="24" t="e">
        <f>ROUND('B&amp;A+DSM - % Riders'!C18*C$9,2)</f>
        <v>#REF!</v>
      </c>
      <c r="D21" s="24">
        <f>SUM(D19:D20)</f>
        <v>20310.12</v>
      </c>
      <c r="E21" s="24">
        <f t="shared" ref="E21:O21" si="3">SUM(E19:E20)</f>
        <v>24175.129999999997</v>
      </c>
      <c r="F21" s="24">
        <f t="shared" si="3"/>
        <v>26127.43</v>
      </c>
      <c r="G21" s="24">
        <f t="shared" si="3"/>
        <v>22408.34</v>
      </c>
      <c r="H21" s="24">
        <f t="shared" si="3"/>
        <v>22539.82</v>
      </c>
      <c r="I21" s="24">
        <f t="shared" si="3"/>
        <v>22849.739999999998</v>
      </c>
      <c r="J21" s="24">
        <f t="shared" si="3"/>
        <v>17697.170000000002</v>
      </c>
      <c r="K21" s="24">
        <f t="shared" si="3"/>
        <v>27763.29</v>
      </c>
      <c r="L21" s="24">
        <f t="shared" si="3"/>
        <v>32989.880000000005</v>
      </c>
      <c r="M21" s="24">
        <f t="shared" si="3"/>
        <v>22981.38</v>
      </c>
      <c r="N21" s="24">
        <f t="shared" si="3"/>
        <v>20208.669999999998</v>
      </c>
      <c r="O21" s="24">
        <f t="shared" si="3"/>
        <v>23329.43</v>
      </c>
      <c r="P21" s="24">
        <f t="shared" si="2"/>
        <v>283380.40000000002</v>
      </c>
    </row>
    <row r="22" spans="1:16" x14ac:dyDescent="0.25">
      <c r="A22" s="41"/>
    </row>
    <row r="23" spans="1:16" x14ac:dyDescent="0.25">
      <c r="A23" s="41" t="s">
        <v>17</v>
      </c>
      <c r="B23" s="24">
        <f>ROUND('B&amp;A+DSM - Fuel and % Riders'!B20*B$10,2)</f>
        <v>77103.16</v>
      </c>
      <c r="C23" s="24">
        <f>ROUND('B&amp;A+DSM - Fuel and % Riders'!C20*C$10,2)</f>
        <v>60510.69</v>
      </c>
      <c r="D23" s="24">
        <f>ROUND('B&amp;A+DSM - Fuel and % Riders'!D20*D$10,2)</f>
        <v>55139.95</v>
      </c>
      <c r="E23" s="24">
        <f>ROUND('B&amp;A+DSM - Fuel and % Riders'!E20*E$10,2)</f>
        <v>58367.57</v>
      </c>
      <c r="F23" s="24">
        <f>ROUND('B&amp;A+DSM - Fuel and % Riders'!F20*F$10,2)</f>
        <v>60174.8</v>
      </c>
      <c r="G23" s="24">
        <f>ROUND('B&amp;A+DSM - Fuel and % Riders'!G20*G$10,2)</f>
        <v>57376.77</v>
      </c>
      <c r="H23" s="24">
        <f>ROUND('B&amp;A+DSM - Fuel and % Riders'!H20*H$10,2)</f>
        <v>63056.1</v>
      </c>
      <c r="I23" s="24">
        <f>ROUND('B&amp;A+DSM - Fuel and % Riders'!I20*I$10,2)</f>
        <v>65097.06</v>
      </c>
      <c r="J23" s="24">
        <f>ROUND('B&amp;A+DSM - Fuel and % Riders'!J20*J$10,2)</f>
        <v>50266.3</v>
      </c>
      <c r="K23" s="24">
        <f>ROUND('B&amp;A+DSM - Fuel and % Riders'!K20*K$10,2)</f>
        <v>63899.17</v>
      </c>
      <c r="L23" s="24">
        <f>ROUND('B&amp;A+DSM - Fuel and % Riders'!L20*L$10,2)</f>
        <v>72482.37</v>
      </c>
      <c r="M23" s="24">
        <f>ROUND('B&amp;A+DSM - Fuel and % Riders'!M20*M$10,2)</f>
        <v>67426.720000000001</v>
      </c>
      <c r="N23" s="24">
        <f>ROUND('B&amp;A+DSM - Fuel and % Riders'!N20*N$10,2)</f>
        <v>73646.22</v>
      </c>
      <c r="O23" s="24">
        <f>ROUND('B&amp;A+DSM - Fuel and % Riders'!O20*O$10,2)</f>
        <v>59544.959999999999</v>
      </c>
      <c r="P23" s="24">
        <f t="shared" ref="P23" si="4">SUM(D23:O23)</f>
        <v>746477.98999999987</v>
      </c>
    </row>
    <row r="24" spans="1:16" x14ac:dyDescent="0.25">
      <c r="A24" s="41"/>
    </row>
    <row r="25" spans="1:16" x14ac:dyDescent="0.25">
      <c r="A25" s="41" t="s">
        <v>16</v>
      </c>
      <c r="B25" s="24">
        <f>ROUND('B&amp;A+DSM - Fuel and % Riders'!B22*B$10,2)</f>
        <v>110.22</v>
      </c>
      <c r="C25" s="24">
        <f>ROUND('B&amp;A+DSM - Fuel and % Riders'!C22*C$10,2)</f>
        <v>101.64</v>
      </c>
      <c r="D25" s="24">
        <f>ROUND('B&amp;A+DSM - Fuel and % Riders'!D22*D$10,2)</f>
        <v>102.27</v>
      </c>
      <c r="E25" s="24">
        <f>ROUND('B&amp;A+DSM - Fuel and % Riders'!E22*E$10,2)</f>
        <v>122.87</v>
      </c>
      <c r="F25" s="24">
        <f>ROUND('B&amp;A+DSM - Fuel and % Riders'!F22*F$10,2)</f>
        <v>127.42</v>
      </c>
      <c r="G25" s="24">
        <f>ROUND('B&amp;A+DSM - Fuel and % Riders'!G22*G$10,2)</f>
        <v>112.96</v>
      </c>
      <c r="H25" s="24">
        <f>ROUND('B&amp;A+DSM - Fuel and % Riders'!H22*H$10,2)</f>
        <v>112.94</v>
      </c>
      <c r="I25" s="24">
        <f>ROUND('B&amp;A+DSM - Fuel and % Riders'!I22*I$10,2)</f>
        <v>119.91</v>
      </c>
      <c r="J25" s="24">
        <f>ROUND('B&amp;A+DSM - Fuel and % Riders'!J22*J$10,2)</f>
        <v>100.1</v>
      </c>
      <c r="K25" s="24">
        <f>ROUND('B&amp;A+DSM - Fuel and % Riders'!K22*K$10,2)</f>
        <v>117.69</v>
      </c>
      <c r="L25" s="24">
        <f>ROUND('B&amp;A+DSM - Fuel and % Riders'!L22*L$10,2)</f>
        <v>142.91</v>
      </c>
      <c r="M25" s="24">
        <f>ROUND('B&amp;A+DSM - Fuel and % Riders'!M22*M$10,2)</f>
        <v>122.82</v>
      </c>
      <c r="N25" s="24">
        <f>ROUND('B&amp;A+DSM - Fuel and % Riders'!N22*N$10,2)</f>
        <v>135.09</v>
      </c>
      <c r="O25" s="24">
        <f>ROUND('B&amp;A+DSM - Fuel and % Riders'!O22*O$10,2)</f>
        <v>112.33</v>
      </c>
      <c r="P25" s="24">
        <f t="shared" ref="P25" si="5">SUM(D25:O25)</f>
        <v>1429.31</v>
      </c>
    </row>
    <row r="26" spans="1:16" x14ac:dyDescent="0.25">
      <c r="A26" s="41"/>
    </row>
    <row r="27" spans="1:16" x14ac:dyDescent="0.25">
      <c r="A27" s="41" t="s">
        <v>15</v>
      </c>
      <c r="B27" s="24">
        <f>ROUND('B&amp;A+DSM - Fuel and % Riders'!B24*B$10,2)</f>
        <v>328.41</v>
      </c>
      <c r="C27" s="24">
        <f>ROUND('B&amp;A+DSM - Fuel and % Riders'!C24*C$10,2)</f>
        <v>206.48</v>
      </c>
      <c r="D27" s="24">
        <f>ROUND('B&amp;A+DSM - Fuel and % Riders'!D24*D$10,2)</f>
        <v>255.77</v>
      </c>
      <c r="E27" s="24">
        <f>ROUND('B&amp;A+DSM - Fuel and % Riders'!E24*E$10,2)</f>
        <v>316.87</v>
      </c>
      <c r="F27" s="24">
        <f>ROUND('B&amp;A+DSM - Fuel and % Riders'!F24*F$10,2)</f>
        <v>325.75</v>
      </c>
      <c r="G27" s="24">
        <f>ROUND('B&amp;A+DSM - Fuel and % Riders'!G24*G$10,2)</f>
        <v>427.47</v>
      </c>
      <c r="H27" s="24">
        <f>ROUND('B&amp;A+DSM - Fuel and % Riders'!H24*H$10,2)</f>
        <v>399.62</v>
      </c>
      <c r="I27" s="24">
        <f>ROUND('B&amp;A+DSM - Fuel and % Riders'!I24*I$10,2)</f>
        <v>397.89</v>
      </c>
      <c r="J27" s="24">
        <f>ROUND('B&amp;A+DSM - Fuel and % Riders'!J24*J$10,2)</f>
        <v>322.73</v>
      </c>
      <c r="K27" s="24">
        <f>ROUND('B&amp;A+DSM - Fuel and % Riders'!K24*K$10,2)</f>
        <v>433.39</v>
      </c>
      <c r="L27" s="24">
        <f>ROUND('B&amp;A+DSM - Fuel and % Riders'!L24*L$10,2)</f>
        <v>530.44000000000005</v>
      </c>
      <c r="M27" s="24">
        <f>ROUND('B&amp;A+DSM - Fuel and % Riders'!M24*M$10,2)</f>
        <v>407.01</v>
      </c>
      <c r="N27" s="24">
        <f>ROUND('B&amp;A+DSM - Fuel and % Riders'!N24*N$10,2)</f>
        <v>409.44</v>
      </c>
      <c r="O27" s="24">
        <f>ROUND('B&amp;A+DSM - Fuel and % Riders'!O24*O$10,2)</f>
        <v>372.34</v>
      </c>
      <c r="P27" s="24">
        <f t="shared" ref="P27" si="6">SUM(D27:O27)</f>
        <v>4598.7199999999993</v>
      </c>
    </row>
    <row r="28" spans="1:16" x14ac:dyDescent="0.25">
      <c r="A28" s="41"/>
    </row>
    <row r="29" spans="1:16" x14ac:dyDescent="0.25">
      <c r="A29" s="41" t="s">
        <v>14</v>
      </c>
      <c r="B29" s="24">
        <f>ROUND('B&amp;A+DSM - Fuel and % Riders'!B26*B$10,2)</f>
        <v>4133.5200000000004</v>
      </c>
      <c r="C29" s="24">
        <f>ROUND('B&amp;A+DSM - Fuel and % Riders'!C26*C$10,2)</f>
        <v>771.51</v>
      </c>
      <c r="D29" s="24">
        <f>ROUND('B&amp;A+DSM - Fuel and % Riders'!D26*D$10,2)</f>
        <v>2006.74</v>
      </c>
      <c r="E29" s="24">
        <f>ROUND('B&amp;A+DSM - Fuel and % Riders'!E26*E$10,2)</f>
        <v>2429.2800000000002</v>
      </c>
      <c r="F29" s="24">
        <f>ROUND('B&amp;A+DSM - Fuel and % Riders'!F26*F$10,2)</f>
        <v>2660.27</v>
      </c>
      <c r="G29" s="24">
        <f>ROUND('B&amp;A+DSM - Fuel and % Riders'!G26*G$10,2)</f>
        <v>2170.96</v>
      </c>
      <c r="H29" s="24">
        <f>ROUND('B&amp;A+DSM - Fuel and % Riders'!H26*H$10,2)</f>
        <v>2258.13</v>
      </c>
      <c r="I29" s="24">
        <f>ROUND('B&amp;A+DSM - Fuel and % Riders'!I26*I$10,2)</f>
        <v>2257.31</v>
      </c>
      <c r="J29" s="24">
        <f>ROUND('B&amp;A+DSM - Fuel and % Riders'!J26*J$10,2)</f>
        <v>1820.77</v>
      </c>
      <c r="K29" s="24">
        <f>ROUND('B&amp;A+DSM - Fuel and % Riders'!K26*K$10,2)</f>
        <v>2640.75</v>
      </c>
      <c r="L29" s="24">
        <f>ROUND('B&amp;A+DSM - Fuel and % Riders'!L26*L$10,2)</f>
        <v>3094.96</v>
      </c>
      <c r="M29" s="24">
        <f>ROUND('B&amp;A+DSM - Fuel and % Riders'!M26*M$10,2)</f>
        <v>2168.79</v>
      </c>
      <c r="N29" s="24">
        <f>ROUND('B&amp;A+DSM - Fuel and % Riders'!N26*N$10,2)</f>
        <v>3288.15</v>
      </c>
      <c r="O29" s="24">
        <f>ROUND('B&amp;A+DSM - Fuel and % Riders'!O26*O$10,2)</f>
        <v>1852.39</v>
      </c>
      <c r="P29" s="24">
        <f t="shared" ref="P29" si="7">SUM(D29:O29)</f>
        <v>28648.5</v>
      </c>
    </row>
    <row r="30" spans="1:16" x14ac:dyDescent="0.25">
      <c r="A30" s="41"/>
    </row>
    <row r="31" spans="1:16" x14ac:dyDescent="0.25">
      <c r="A31" s="41" t="s">
        <v>13</v>
      </c>
      <c r="B31" s="24">
        <f>ROUND('B&amp;A+DSM - Fuel and % Riders'!B28*B$10,2)</f>
        <v>851.08</v>
      </c>
      <c r="C31" s="24">
        <f>ROUND('B&amp;A+DSM - Fuel and % Riders'!C28*C$10,2)</f>
        <v>794.95</v>
      </c>
      <c r="D31" s="24">
        <f>ROUND('B&amp;A+DSM - Fuel and % Riders'!D28*D$10,2)</f>
        <v>463.97</v>
      </c>
      <c r="E31" s="24">
        <f>ROUND('B&amp;A+DSM - Fuel and % Riders'!E28*E$10,2)</f>
        <v>708.04</v>
      </c>
      <c r="F31" s="24">
        <f>ROUND('B&amp;A+DSM - Fuel and % Riders'!F28*F$10,2)</f>
        <v>722.46</v>
      </c>
      <c r="G31" s="24">
        <f>ROUND('B&amp;A+DSM - Fuel and % Riders'!G28*G$10,2)</f>
        <v>498.1</v>
      </c>
      <c r="H31" s="24">
        <f>ROUND('B&amp;A+DSM - Fuel and % Riders'!H28*H$10,2)</f>
        <v>392.6</v>
      </c>
      <c r="I31" s="24">
        <f>ROUND('B&amp;A+DSM - Fuel and % Riders'!I28*I$10,2)</f>
        <v>399.52</v>
      </c>
      <c r="J31" s="24">
        <f>ROUND('B&amp;A+DSM - Fuel and % Riders'!J28*J$10,2)</f>
        <v>484.04</v>
      </c>
      <c r="K31" s="24">
        <f>ROUND('B&amp;A+DSM - Fuel and % Riders'!K28*K$10,2)</f>
        <v>682.75</v>
      </c>
      <c r="L31" s="24">
        <f>ROUND('B&amp;A+DSM - Fuel and % Riders'!L28*L$10,2)</f>
        <v>686.11</v>
      </c>
      <c r="M31" s="24">
        <f>ROUND('B&amp;A+DSM - Fuel and % Riders'!M28*M$10,2)</f>
        <v>558.23</v>
      </c>
      <c r="N31" s="24">
        <f>ROUND('B&amp;A+DSM - Fuel and % Riders'!N28*N$10,2)</f>
        <v>607.24</v>
      </c>
      <c r="O31" s="24">
        <f>ROUND('B&amp;A+DSM - Fuel and % Riders'!O28*O$10,2)</f>
        <v>465.79</v>
      </c>
      <c r="P31" s="24">
        <f t="shared" ref="P31" si="8">SUM(D31:O31)</f>
        <v>6668.8499999999995</v>
      </c>
    </row>
    <row r="32" spans="1:16" x14ac:dyDescent="0.25">
      <c r="A32" s="41"/>
    </row>
    <row r="33" spans="1:16" x14ac:dyDescent="0.25">
      <c r="A33" s="41" t="s">
        <v>12</v>
      </c>
      <c r="B33" s="24">
        <f>ROUND('B&amp;A+DSM - Fuel and % Riders'!B30*B$10,2)</f>
        <v>212566.79</v>
      </c>
      <c r="C33" s="24">
        <f>ROUND('B&amp;A+DSM - Fuel and % Riders'!C30*C$10,2)</f>
        <v>164883.78</v>
      </c>
      <c r="D33" s="24">
        <f>ROUND('B&amp;A+DSM - Fuel and % Riders'!D30*D$10,2)</f>
        <v>148728.48000000001</v>
      </c>
      <c r="E33" s="24">
        <f>ROUND('B&amp;A+DSM - Fuel and % Riders'!E30*E$10,2)</f>
        <v>154775.99</v>
      </c>
      <c r="F33" s="24">
        <f>ROUND('B&amp;A+DSM - Fuel and % Riders'!F30*F$10,2)</f>
        <v>162015.74</v>
      </c>
      <c r="G33" s="24">
        <f>ROUND('B&amp;A+DSM - Fuel and % Riders'!G30*G$10,2)</f>
        <v>164636.35999999999</v>
      </c>
      <c r="H33" s="24">
        <f>ROUND('B&amp;A+DSM - Fuel and % Riders'!H30*H$10,2)</f>
        <v>180971.53</v>
      </c>
      <c r="I33" s="24">
        <f>ROUND('B&amp;A+DSM - Fuel and % Riders'!I30*I$10,2)</f>
        <v>186417.79</v>
      </c>
      <c r="J33" s="24">
        <f>ROUND('B&amp;A+DSM - Fuel and % Riders'!J30*J$10,2)</f>
        <v>143489.17000000001</v>
      </c>
      <c r="K33" s="24">
        <f>ROUND('B&amp;A+DSM - Fuel and % Riders'!K30*K$10,2)</f>
        <v>175056.25</v>
      </c>
      <c r="L33" s="24">
        <f>ROUND('B&amp;A+DSM - Fuel and % Riders'!L30*L$10,2)</f>
        <v>191029.04</v>
      </c>
      <c r="M33" s="24">
        <f>ROUND('B&amp;A+DSM - Fuel and % Riders'!M30*M$10,2)</f>
        <v>177693.79</v>
      </c>
      <c r="N33" s="24">
        <f>ROUND('B&amp;A+DSM - Fuel and % Riders'!N30*N$10,2)</f>
        <v>199154.77</v>
      </c>
      <c r="O33" s="24">
        <f>ROUND('B&amp;A+DSM - Fuel and % Riders'!O30*O$10,2)</f>
        <v>153381.81</v>
      </c>
      <c r="P33" s="24">
        <f t="shared" ref="P33" si="9">SUM(D33:O33)</f>
        <v>2037350.7200000002</v>
      </c>
    </row>
    <row r="34" spans="1:16" x14ac:dyDescent="0.25">
      <c r="A34" s="41"/>
    </row>
    <row r="35" spans="1:16" x14ac:dyDescent="0.25">
      <c r="A35" s="41" t="s">
        <v>11</v>
      </c>
      <c r="B35" s="24">
        <f>ROUND('B&amp;A+DSM - Fuel and % Riders'!B32*B$10,2)</f>
        <v>513.48</v>
      </c>
      <c r="C35" s="24">
        <f>ROUND('B&amp;A+DSM - Fuel and % Riders'!C32*C$10,2)</f>
        <v>536.88</v>
      </c>
      <c r="D35" s="24">
        <f>ROUND('B&amp;A+DSM - Fuel and % Riders'!D32*D$10,2)</f>
        <v>300.08999999999997</v>
      </c>
      <c r="E35" s="24">
        <f>ROUND('B&amp;A+DSM - Fuel and % Riders'!E32*E$10,2)</f>
        <v>177.91</v>
      </c>
      <c r="F35" s="24">
        <f>ROUND('B&amp;A+DSM - Fuel and % Riders'!F32*F$10,2)</f>
        <v>160.91</v>
      </c>
      <c r="G35" s="24">
        <f>ROUND('B&amp;A+DSM - Fuel and % Riders'!G32*G$10,2)</f>
        <v>194.03</v>
      </c>
      <c r="H35" s="24">
        <f>ROUND('B&amp;A+DSM - Fuel and % Riders'!H32*H$10,2)</f>
        <v>317.01</v>
      </c>
      <c r="I35" s="24">
        <f>ROUND('B&amp;A+DSM - Fuel and % Riders'!I32*I$10,2)</f>
        <v>330.08</v>
      </c>
      <c r="J35" s="24">
        <f>ROUND('B&amp;A+DSM - Fuel and % Riders'!J32*J$10,2)</f>
        <v>147.97999999999999</v>
      </c>
      <c r="K35" s="24">
        <f>ROUND('B&amp;A+DSM - Fuel and % Riders'!K32*K$10,2)</f>
        <v>192.65</v>
      </c>
      <c r="L35" s="24">
        <f>ROUND('B&amp;A+DSM - Fuel and % Riders'!L32*L$10,2)</f>
        <v>210.17</v>
      </c>
      <c r="M35" s="24">
        <f>ROUND('B&amp;A+DSM - Fuel and % Riders'!M32*M$10,2)</f>
        <v>438.98</v>
      </c>
      <c r="N35" s="24">
        <f>ROUND('B&amp;A+DSM - Fuel and % Riders'!N32*N$10,2)</f>
        <v>501.96</v>
      </c>
      <c r="O35" s="24">
        <f>ROUND('B&amp;A+DSM - Fuel and % Riders'!O32*O$10,2)</f>
        <v>286.41000000000003</v>
      </c>
      <c r="P35" s="24">
        <f t="shared" ref="P35" si="10">SUM(D35:O35)</f>
        <v>3258.18</v>
      </c>
    </row>
    <row r="36" spans="1:16" x14ac:dyDescent="0.25">
      <c r="A36" s="41"/>
    </row>
    <row r="37" spans="1:16" x14ac:dyDescent="0.25">
      <c r="A37" s="41" t="s">
        <v>10</v>
      </c>
      <c r="B37" s="24">
        <f>ROUND('B&amp;A+DSM - Fuel and % Riders'!B34*B$10,2)</f>
        <v>1463.17</v>
      </c>
      <c r="C37" s="24">
        <f>ROUND('B&amp;A+DSM - Fuel and % Riders'!C34*C$10,2)</f>
        <v>1163.31</v>
      </c>
      <c r="D37" s="24">
        <f>ROUND('B&amp;A+DSM - Fuel and % Riders'!D34*D$10,2)</f>
        <v>868.1</v>
      </c>
      <c r="E37" s="24">
        <f>ROUND('B&amp;A+DSM - Fuel and % Riders'!E34*E$10,2)</f>
        <v>1026.3</v>
      </c>
      <c r="F37" s="24">
        <f>ROUND('B&amp;A+DSM - Fuel and % Riders'!F34*F$10,2)</f>
        <v>1044.17</v>
      </c>
      <c r="G37" s="24">
        <f>ROUND('B&amp;A+DSM - Fuel and % Riders'!G34*G$10,2)</f>
        <v>1098.0999999999999</v>
      </c>
      <c r="H37" s="24">
        <f>ROUND('B&amp;A+DSM - Fuel and % Riders'!H34*H$10,2)</f>
        <v>1293.56</v>
      </c>
      <c r="I37" s="24">
        <f>ROUND('B&amp;A+DSM - Fuel and % Riders'!I34*I$10,2)</f>
        <v>1303.6400000000001</v>
      </c>
      <c r="J37" s="24">
        <f>ROUND('B&amp;A+DSM - Fuel and % Riders'!J34*J$10,2)</f>
        <v>1015.9</v>
      </c>
      <c r="K37" s="24">
        <f>ROUND('B&amp;A+DSM - Fuel and % Riders'!K34*K$10,2)</f>
        <v>1318.19</v>
      </c>
      <c r="L37" s="24">
        <f>ROUND('B&amp;A+DSM - Fuel and % Riders'!L34*L$10,2)</f>
        <v>1515.88</v>
      </c>
      <c r="M37" s="24">
        <f>ROUND('B&amp;A+DSM - Fuel and % Riders'!M34*M$10,2)</f>
        <v>1137.25</v>
      </c>
      <c r="N37" s="24">
        <f>ROUND('B&amp;A+DSM - Fuel and % Riders'!N34*N$10,2)</f>
        <v>1465.23</v>
      </c>
      <c r="O37" s="24">
        <f>ROUND('B&amp;A+DSM - Fuel and % Riders'!O34*O$10,2)</f>
        <v>1043.8699999999999</v>
      </c>
      <c r="P37" s="24">
        <f t="shared" ref="P37" si="11">SUM(D37:O37)</f>
        <v>14130.189999999999</v>
      </c>
    </row>
    <row r="38" spans="1:16" x14ac:dyDescent="0.25">
      <c r="A38" s="41"/>
    </row>
    <row r="39" spans="1:16" x14ac:dyDescent="0.25">
      <c r="A39" s="41" t="s">
        <v>9</v>
      </c>
      <c r="B39" s="24">
        <f>ROUND('B&amp;A+DSM - Fuel and % Riders'!B36*B$10,2)</f>
        <v>3842.44</v>
      </c>
      <c r="C39" s="24">
        <f>ROUND('B&amp;A+DSM - Fuel and % Riders'!C36*C$10,2)</f>
        <v>3551.55</v>
      </c>
      <c r="D39" s="24">
        <f>ROUND('B&amp;A+DSM - Fuel and % Riders'!D36*D$10,2)</f>
        <v>2969.47</v>
      </c>
      <c r="E39" s="24">
        <f>ROUND('B&amp;A+DSM - Fuel and % Riders'!E36*E$10,2)</f>
        <v>6641.79</v>
      </c>
      <c r="F39" s="24">
        <f>ROUND('B&amp;A+DSM - Fuel and % Riders'!F36*F$10,2)</f>
        <v>5002.62</v>
      </c>
      <c r="G39" s="24">
        <f>ROUND('B&amp;A+DSM - Fuel and % Riders'!G36*G$10,2)</f>
        <v>2710.97</v>
      </c>
      <c r="H39" s="24">
        <f>ROUND('B&amp;A+DSM - Fuel and % Riders'!H36*H$10,2)</f>
        <v>5313.77</v>
      </c>
      <c r="I39" s="24">
        <f>ROUND('B&amp;A+DSM - Fuel and % Riders'!I36*I$10,2)</f>
        <v>4891.93</v>
      </c>
      <c r="J39" s="24">
        <f>ROUND('B&amp;A+DSM - Fuel and % Riders'!J36*J$10,2)</f>
        <v>2177.9299999999998</v>
      </c>
      <c r="K39" s="24">
        <f>ROUND('B&amp;A+DSM - Fuel and % Riders'!K36*K$10,2)</f>
        <v>3023.49</v>
      </c>
      <c r="L39" s="24">
        <f>ROUND('B&amp;A+DSM - Fuel and % Riders'!L36*L$10,2)</f>
        <v>3635.34</v>
      </c>
      <c r="M39" s="24">
        <f>ROUND('B&amp;A+DSM - Fuel and % Riders'!M36*M$10,2)</f>
        <v>3266.97</v>
      </c>
      <c r="N39" s="24">
        <f>ROUND('B&amp;A+DSM - Fuel and % Riders'!N36*N$10,2)</f>
        <v>3890.45</v>
      </c>
      <c r="O39" s="24">
        <f>ROUND('B&amp;A+DSM - Fuel and % Riders'!O36*O$10,2)</f>
        <v>2735.23</v>
      </c>
      <c r="P39" s="24">
        <f t="shared" ref="P39" si="12">SUM(D39:O39)</f>
        <v>46259.96</v>
      </c>
    </row>
    <row r="40" spans="1:16" x14ac:dyDescent="0.25">
      <c r="A40" s="41"/>
    </row>
    <row r="41" spans="1:16" x14ac:dyDescent="0.25">
      <c r="A41" s="41" t="s">
        <v>8</v>
      </c>
      <c r="B41" s="24">
        <f>ROUND('B&amp;A+DSM - Fuel and % Riders'!B38*B$10,2)</f>
        <v>797.11</v>
      </c>
      <c r="C41" s="24">
        <f>ROUND('B&amp;A+DSM - Fuel and % Riders'!C38*C$10,2)</f>
        <v>37.840000000000003</v>
      </c>
      <c r="D41" s="24">
        <f>ROUND('B&amp;A+DSM - Fuel and % Riders'!D38*D$10,2)</f>
        <v>311.2</v>
      </c>
      <c r="E41" s="24">
        <f>ROUND('B&amp;A+DSM - Fuel and % Riders'!E38*E$10,2)</f>
        <v>879.08</v>
      </c>
      <c r="F41" s="24">
        <f>ROUND('B&amp;A+DSM - Fuel and % Riders'!F38*F$10,2)</f>
        <v>425.6</v>
      </c>
      <c r="G41" s="24">
        <f>ROUND('B&amp;A+DSM - Fuel and % Riders'!G38*G$10,2)</f>
        <v>472.71</v>
      </c>
      <c r="H41" s="24">
        <f>ROUND('B&amp;A+DSM - Fuel and % Riders'!H38*H$10,2)</f>
        <v>363.61</v>
      </c>
      <c r="I41" s="24">
        <f>ROUND('B&amp;A+DSM - Fuel and % Riders'!I38*I$10,2)</f>
        <v>277.55</v>
      </c>
      <c r="J41" s="24">
        <f>ROUND('B&amp;A+DSM - Fuel and % Riders'!J38*J$10,2)</f>
        <v>312.31</v>
      </c>
      <c r="K41" s="24">
        <f>ROUND('B&amp;A+DSM - Fuel and % Riders'!K38*K$10,2)</f>
        <v>319.83999999999997</v>
      </c>
      <c r="L41" s="24">
        <f>ROUND('B&amp;A+DSM - Fuel and % Riders'!L38*L$10,2)</f>
        <v>760.76</v>
      </c>
      <c r="M41" s="24">
        <f>ROUND('B&amp;A+DSM - Fuel and % Riders'!M38*M$10,2)</f>
        <v>635.91</v>
      </c>
      <c r="N41" s="24">
        <f>ROUND('B&amp;A+DSM - Fuel and % Riders'!N38*N$10,2)</f>
        <v>781.64</v>
      </c>
      <c r="O41" s="24">
        <f>ROUND('B&amp;A+DSM - Fuel and % Riders'!O38*O$10,2)</f>
        <v>715.28</v>
      </c>
      <c r="P41" s="24">
        <f t="shared" ref="P41" si="13">SUM(D41:O41)</f>
        <v>6255.4900000000007</v>
      </c>
    </row>
    <row r="42" spans="1:16" x14ac:dyDescent="0.25">
      <c r="A42" s="41"/>
    </row>
    <row r="43" spans="1:16" x14ac:dyDescent="0.25">
      <c r="A43" s="41" t="s">
        <v>7</v>
      </c>
      <c r="B43" s="24">
        <f>ROUND('B&amp;A+DSM - Fuel and % Riders'!B40*B$10,2)</f>
        <v>155388.19</v>
      </c>
      <c r="C43" s="24">
        <f>ROUND('B&amp;A+DSM - Fuel and % Riders'!C40*C$10,2)</f>
        <v>108129</v>
      </c>
      <c r="D43" s="24">
        <f>ROUND('B&amp;A+DSM - Fuel and % Riders'!D40*D$10,2)</f>
        <v>110238.65</v>
      </c>
      <c r="E43" s="24">
        <f>ROUND('B&amp;A+DSM - Fuel and % Riders'!E40*E$10,2)</f>
        <v>129454.81</v>
      </c>
      <c r="F43" s="24">
        <f>ROUND('B&amp;A+DSM - Fuel and % Riders'!F40*F$10,2)</f>
        <v>135860.45000000001</v>
      </c>
      <c r="G43" s="24">
        <f>ROUND('B&amp;A+DSM - Fuel and % Riders'!G40*G$10,2)</f>
        <v>131768.28</v>
      </c>
      <c r="H43" s="24">
        <f>ROUND('B&amp;A+DSM - Fuel and % Riders'!H40*H$10,2)</f>
        <v>134940.70000000001</v>
      </c>
      <c r="I43" s="24">
        <f>ROUND('B&amp;A+DSM - Fuel and % Riders'!I40*I$10,2)</f>
        <v>140973.89000000001</v>
      </c>
      <c r="J43" s="24">
        <f>ROUND('B&amp;A+DSM - Fuel and % Riders'!J40*J$10,2)</f>
        <v>105190.65</v>
      </c>
      <c r="K43" s="24">
        <f>ROUND('B&amp;A+DSM - Fuel and % Riders'!K40*K$10,2)</f>
        <v>141096.57999999999</v>
      </c>
      <c r="L43" s="24">
        <f>ROUND('B&amp;A+DSM - Fuel and % Riders'!L40*L$10,2)</f>
        <v>158785.12</v>
      </c>
      <c r="M43" s="24">
        <f>ROUND('B&amp;A+DSM - Fuel and % Riders'!M40*M$10,2)</f>
        <v>128884.57</v>
      </c>
      <c r="N43" s="24">
        <f>ROUND('B&amp;A+DSM - Fuel and % Riders'!N40*N$10,2)</f>
        <v>140493.20000000001</v>
      </c>
      <c r="O43" s="24">
        <f>ROUND('B&amp;A+DSM - Fuel and % Riders'!O40*O$10,2)</f>
        <v>109100.89</v>
      </c>
      <c r="P43" s="24">
        <f t="shared" ref="P43" si="14">SUM(D43:O43)</f>
        <v>1566787.79</v>
      </c>
    </row>
    <row r="44" spans="1:16" x14ac:dyDescent="0.25">
      <c r="A44" s="41"/>
    </row>
    <row r="45" spans="1:16" x14ac:dyDescent="0.25">
      <c r="A45" s="41" t="s">
        <v>6</v>
      </c>
      <c r="B45" s="24">
        <f>ROUND('B&amp;A+DSM - Fuel and % Riders'!B42*B$10,2)</f>
        <v>866.86</v>
      </c>
      <c r="C45" s="24">
        <f>ROUND('B&amp;A+DSM - Fuel and % Riders'!C42*C$10,2)</f>
        <v>353.02</v>
      </c>
      <c r="D45" s="24">
        <f>ROUND('B&amp;A+DSM - Fuel and % Riders'!D42*D$10,2)</f>
        <v>274.02999999999997</v>
      </c>
      <c r="E45" s="24">
        <f>ROUND('B&amp;A+DSM - Fuel and % Riders'!E42*E$10,2)</f>
        <v>370.01</v>
      </c>
      <c r="F45" s="24">
        <f>ROUND('B&amp;A+DSM - Fuel and % Riders'!F42*F$10,2)</f>
        <v>687.61</v>
      </c>
      <c r="G45" s="24">
        <f>ROUND('B&amp;A+DSM - Fuel and % Riders'!G42*G$10,2)</f>
        <v>297.25</v>
      </c>
      <c r="H45" s="24">
        <f>ROUND('B&amp;A+DSM - Fuel and % Riders'!H42*H$10,2)</f>
        <v>586.69000000000005</v>
      </c>
      <c r="I45" s="24">
        <f>ROUND('B&amp;A+DSM - Fuel and % Riders'!I42*I$10,2)</f>
        <v>688.88</v>
      </c>
      <c r="J45" s="24">
        <f>ROUND('B&amp;A+DSM - Fuel and % Riders'!J42*J$10,2)</f>
        <v>651.29</v>
      </c>
      <c r="K45" s="24">
        <f>ROUND('B&amp;A+DSM - Fuel and % Riders'!K42*K$10,2)</f>
        <v>792.57</v>
      </c>
      <c r="L45" s="24">
        <f>ROUND('B&amp;A+DSM - Fuel and % Riders'!L42*L$10,2)</f>
        <v>882.03</v>
      </c>
      <c r="M45" s="24">
        <f>ROUND('B&amp;A+DSM - Fuel and % Riders'!M42*M$10,2)</f>
        <v>810.51</v>
      </c>
      <c r="N45" s="24">
        <f>ROUND('B&amp;A+DSM - Fuel and % Riders'!N42*N$10,2)</f>
        <v>1153.33</v>
      </c>
      <c r="O45" s="24">
        <f>ROUND('B&amp;A+DSM - Fuel and % Riders'!O42*O$10,2)</f>
        <v>209.47</v>
      </c>
      <c r="P45" s="24">
        <f t="shared" ref="P45" si="15">SUM(D45:O45)</f>
        <v>7403.67</v>
      </c>
    </row>
    <row r="46" spans="1:16" x14ac:dyDescent="0.25">
      <c r="A46" s="41"/>
    </row>
    <row r="47" spans="1:16" x14ac:dyDescent="0.25">
      <c r="A47" s="41" t="s">
        <v>118</v>
      </c>
      <c r="B47" s="24">
        <f>ROUND('B&amp;A+DSM - Fuel and % Riders'!B44*B$10,2)</f>
        <v>0</v>
      </c>
      <c r="C47" s="24">
        <f>ROUND('B&amp;A+DSM - Fuel and % Riders'!C44*C$10,2)</f>
        <v>0</v>
      </c>
      <c r="D47" s="24">
        <f>ROUND('B&amp;A+DSM - Fuel and % Riders'!D44*D$10,2)</f>
        <v>0</v>
      </c>
      <c r="E47" s="24">
        <f>ROUND('B&amp;A+DSM - Fuel and % Riders'!E44*E$10,2)</f>
        <v>0</v>
      </c>
      <c r="F47" s="24">
        <f>ROUND('B&amp;A+DSM - Fuel and % Riders'!F44*F$10,2)</f>
        <v>0</v>
      </c>
      <c r="G47" s="24">
        <f>ROUND('B&amp;A+DSM - Fuel and % Riders'!G44*G$10,2)</f>
        <v>0</v>
      </c>
      <c r="H47" s="24">
        <f>ROUND('B&amp;A+DSM - Fuel and % Riders'!H44*H$10,2)</f>
        <v>0</v>
      </c>
      <c r="I47" s="24">
        <f>ROUND('B&amp;A+DSM - Fuel and % Riders'!I44*I$10,2)</f>
        <v>860.09</v>
      </c>
      <c r="J47" s="24">
        <f>ROUND('B&amp;A+DSM - Fuel and % Riders'!J44*J$10,2)</f>
        <v>483.24</v>
      </c>
      <c r="K47" s="24">
        <f>ROUND('B&amp;A+DSM - Fuel and % Riders'!K44*K$10,2)</f>
        <v>859.34</v>
      </c>
      <c r="L47" s="24">
        <f>ROUND('B&amp;A+DSM - Fuel and % Riders'!L44*L$10,2)</f>
        <v>1034.04</v>
      </c>
      <c r="M47" s="24">
        <f>ROUND('B&amp;A+DSM - Fuel and % Riders'!M44*M$10,2)</f>
        <v>726.26</v>
      </c>
      <c r="N47" s="24">
        <f>ROUND('B&amp;A+DSM - Fuel and % Riders'!N44*N$10,2)</f>
        <v>706.15</v>
      </c>
      <c r="O47" s="24">
        <f>ROUND('B&amp;A+DSM - Fuel and % Riders'!O44*O$10,2)</f>
        <v>735.84</v>
      </c>
      <c r="P47" s="24">
        <f t="shared" ref="P47" si="16">SUM(D47:O47)</f>
        <v>5404.96</v>
      </c>
    </row>
    <row r="48" spans="1:16" x14ac:dyDescent="0.25">
      <c r="A48" s="41"/>
    </row>
    <row r="49" spans="1:16" x14ac:dyDescent="0.25">
      <c r="A49" s="41" t="s">
        <v>5</v>
      </c>
      <c r="B49" s="24">
        <f>ROUND('B&amp;A+DSM - Fuel and % Riders'!B46*B$10,2)</f>
        <v>26360.1</v>
      </c>
      <c r="C49" s="24">
        <f>ROUND('B&amp;A+DSM - Fuel and % Riders'!C46*C$10,2)</f>
        <v>19263.72</v>
      </c>
      <c r="D49" s="24">
        <f>ROUND('B&amp;A+DSM - Fuel and % Riders'!D46*D$10,2)</f>
        <v>16166.34</v>
      </c>
      <c r="E49" s="24">
        <f>ROUND('B&amp;A+DSM - Fuel and % Riders'!E46*E$10,2)</f>
        <v>21442.5</v>
      </c>
      <c r="F49" s="24">
        <f>ROUND('B&amp;A+DSM - Fuel and % Riders'!F46*F$10,2)</f>
        <v>21341.62</v>
      </c>
      <c r="G49" s="24">
        <f>ROUND('B&amp;A+DSM - Fuel and % Riders'!G46*G$10,2)</f>
        <v>19851.72</v>
      </c>
      <c r="H49" s="24">
        <f>ROUND('B&amp;A+DSM - Fuel and % Riders'!H46*H$10,2)</f>
        <v>20665.169999999998</v>
      </c>
      <c r="I49" s="24">
        <f>ROUND('B&amp;A+DSM - Fuel and % Riders'!I46*I$10,2)</f>
        <v>20520.330000000002</v>
      </c>
      <c r="J49" s="24">
        <f>ROUND('B&amp;A+DSM - Fuel and % Riders'!J46*J$10,2)</f>
        <v>16338.35</v>
      </c>
      <c r="K49" s="24">
        <f>ROUND('B&amp;A+DSM - Fuel and % Riders'!K46*K$10,2)</f>
        <v>22574.46</v>
      </c>
      <c r="L49" s="24">
        <f>ROUND('B&amp;A+DSM - Fuel and % Riders'!L46*L$10,2)</f>
        <v>27260.79</v>
      </c>
      <c r="M49" s="24">
        <f>ROUND('B&amp;A+DSM - Fuel and % Riders'!M46*M$10,2)</f>
        <v>24361.439999999999</v>
      </c>
      <c r="N49" s="24">
        <f>ROUND('B&amp;A+DSM - Fuel and % Riders'!N46*N$10,2)</f>
        <v>23172.47</v>
      </c>
      <c r="O49" s="24">
        <f>ROUND('B&amp;A+DSM - Fuel and % Riders'!O46*O$10,2)</f>
        <v>22958.52</v>
      </c>
      <c r="P49" s="24">
        <f t="shared" ref="P49" si="17">SUM(D49:O49)</f>
        <v>256653.71</v>
      </c>
    </row>
    <row r="50" spans="1:16" x14ac:dyDescent="0.25">
      <c r="A50" s="41"/>
    </row>
    <row r="51" spans="1:16" x14ac:dyDescent="0.25">
      <c r="A51" s="41" t="s">
        <v>4</v>
      </c>
      <c r="B51" s="24">
        <f>ROUND('B&amp;A+DSM - Fuel and % Riders'!B48*B$10,2)</f>
        <v>5446.92</v>
      </c>
      <c r="C51" s="24">
        <f>ROUND('B&amp;A+DSM - Fuel and % Riders'!C48*C$10,2)</f>
        <v>4004.74</v>
      </c>
      <c r="D51" s="24">
        <f>ROUND('B&amp;A+DSM - Fuel and % Riders'!D48*D$10,2)</f>
        <v>6081.02</v>
      </c>
      <c r="E51" s="24">
        <f>ROUND('B&amp;A+DSM - Fuel and % Riders'!E48*E$10,2)</f>
        <v>6814.2</v>
      </c>
      <c r="F51" s="24">
        <f>ROUND('B&amp;A+DSM - Fuel and % Riders'!F48*F$10,2)</f>
        <v>6976.2</v>
      </c>
      <c r="G51" s="24">
        <f>ROUND('B&amp;A+DSM - Fuel and % Riders'!G48*G$10,2)</f>
        <v>4898.5200000000004</v>
      </c>
      <c r="H51" s="24">
        <f>ROUND('B&amp;A+DSM - Fuel and % Riders'!H48*H$10,2)</f>
        <v>5575.45</v>
      </c>
      <c r="I51" s="24">
        <f>ROUND('B&amp;A+DSM - Fuel and % Riders'!I48*I$10,2)</f>
        <v>5535.31</v>
      </c>
      <c r="J51" s="24">
        <f>ROUND('B&amp;A+DSM - Fuel and % Riders'!J48*J$10,2)</f>
        <v>5575.13</v>
      </c>
      <c r="K51" s="24">
        <f>ROUND('B&amp;A+DSM - Fuel and % Riders'!K48*K$10,2)</f>
        <v>7450.83</v>
      </c>
      <c r="L51" s="24">
        <f>ROUND('B&amp;A+DSM - Fuel and % Riders'!L48*L$10,2)</f>
        <v>13756.45</v>
      </c>
      <c r="M51" s="24">
        <f>ROUND('B&amp;A+DSM - Fuel and % Riders'!M48*M$10,2)</f>
        <v>4878.5200000000004</v>
      </c>
      <c r="N51" s="24">
        <f>ROUND('B&amp;A+DSM - Fuel and % Riders'!N48*N$10,2)</f>
        <v>4662.67</v>
      </c>
      <c r="O51" s="24">
        <f>ROUND('B&amp;A+DSM - Fuel and % Riders'!O48*O$10,2)</f>
        <v>5458.26</v>
      </c>
      <c r="P51" s="24">
        <f t="shared" ref="P51" si="18">SUM(D51:O51)</f>
        <v>77662.559999999998</v>
      </c>
    </row>
    <row r="52" spans="1:16" x14ac:dyDescent="0.25">
      <c r="A52" s="41"/>
    </row>
    <row r="53" spans="1:16" x14ac:dyDescent="0.25">
      <c r="A53" s="41" t="s">
        <v>3</v>
      </c>
      <c r="B53" s="24">
        <f>ROUND('B&amp;A+DSM - Fuel and % Riders'!B50*B$10,2)</f>
        <v>136.29</v>
      </c>
      <c r="C53" s="24">
        <f>ROUND('B&amp;A+DSM - Fuel and % Riders'!C50*C$10,2)</f>
        <v>114.94</v>
      </c>
      <c r="D53" s="24">
        <f>ROUND('B&amp;A+DSM - Fuel and % Riders'!D50*D$10,2)</f>
        <v>137.87</v>
      </c>
      <c r="E53" s="24">
        <f>ROUND('B&amp;A+DSM - Fuel and % Riders'!E50*E$10,2)</f>
        <v>135.69999999999999</v>
      </c>
      <c r="F53" s="24">
        <f>ROUND('B&amp;A+DSM - Fuel and % Riders'!F50*F$10,2)</f>
        <v>143.29</v>
      </c>
      <c r="G53" s="24">
        <f>ROUND('B&amp;A+DSM - Fuel and % Riders'!G50*G$10,2)</f>
        <v>334.16</v>
      </c>
      <c r="H53" s="24">
        <f>ROUND('B&amp;A+DSM - Fuel and % Riders'!H50*H$10,2)</f>
        <v>135.63999999999999</v>
      </c>
      <c r="I53" s="24">
        <f>ROUND('B&amp;A+DSM - Fuel and % Riders'!I50*I$10,2)</f>
        <v>212.24</v>
      </c>
      <c r="J53" s="24">
        <f>ROUND('B&amp;A+DSM - Fuel and % Riders'!J50*J$10,2)</f>
        <v>152.07</v>
      </c>
      <c r="K53" s="24">
        <f>ROUND('B&amp;A+DSM - Fuel and % Riders'!K50*K$10,2)</f>
        <v>217.49</v>
      </c>
      <c r="L53" s="24">
        <f>ROUND('B&amp;A+DSM - Fuel and % Riders'!L50*L$10,2)</f>
        <v>253.7</v>
      </c>
      <c r="M53" s="24">
        <f>ROUND('B&amp;A+DSM - Fuel and % Riders'!M50*M$10,2)</f>
        <v>214.72</v>
      </c>
      <c r="N53" s="24">
        <f>ROUND('B&amp;A+DSM - Fuel and % Riders'!N50*N$10,2)</f>
        <v>209.57</v>
      </c>
      <c r="O53" s="24">
        <f>ROUND('B&amp;A+DSM - Fuel and % Riders'!O50*O$10,2)</f>
        <v>214.22</v>
      </c>
      <c r="P53" s="24">
        <f t="shared" ref="P53" si="19">SUM(D53:O53)</f>
        <v>2360.67</v>
      </c>
    </row>
    <row r="54" spans="1:16" x14ac:dyDescent="0.25">
      <c r="A54" s="41"/>
    </row>
    <row r="55" spans="1:16" x14ac:dyDescent="0.25">
      <c r="A55" s="41" t="s">
        <v>119</v>
      </c>
      <c r="B55" s="24">
        <f>ROUND('B&amp;A+DSM - Fuel and % Riders'!B52*B$10,2)</f>
        <v>43860.18</v>
      </c>
      <c r="C55" s="24">
        <f>ROUND('B&amp;A+DSM - Fuel and % Riders'!C52*C$10,2)</f>
        <v>31797.58</v>
      </c>
      <c r="D55" s="24">
        <f>ROUND('B&amp;A+DSM - Fuel and % Riders'!D52*D$10,2)</f>
        <v>31667.919999999998</v>
      </c>
      <c r="E55" s="24">
        <f>ROUND('B&amp;A+DSM - Fuel and % Riders'!E52*E$10,2)</f>
        <v>34835.300000000003</v>
      </c>
      <c r="F55" s="24">
        <f>ROUND('B&amp;A+DSM - Fuel and % Riders'!F52*F$10,2)</f>
        <v>36947.82</v>
      </c>
      <c r="G55" s="24">
        <f>ROUND('B&amp;A+DSM - Fuel and % Riders'!G52*G$10,2)</f>
        <v>31378.37</v>
      </c>
      <c r="H55" s="24">
        <f>ROUND('B&amp;A+DSM - Fuel and % Riders'!H52*H$10,2)</f>
        <v>27892.77</v>
      </c>
      <c r="I55" s="24">
        <f>ROUND('B&amp;A+DSM - Fuel and % Riders'!I52*I$10,2)</f>
        <v>37675.879999999997</v>
      </c>
      <c r="J55" s="24">
        <f>ROUND('B&amp;A+DSM - Fuel and % Riders'!J52*J$10,2)</f>
        <v>42694.9</v>
      </c>
      <c r="K55" s="24">
        <f>ROUND('B&amp;A+DSM - Fuel and % Riders'!K52*K$10,2)</f>
        <v>39635.279999999999</v>
      </c>
      <c r="L55" s="24">
        <f>ROUND('B&amp;A+DSM - Fuel and % Riders'!L52*L$10,2)</f>
        <v>44457.71</v>
      </c>
      <c r="M55" s="24">
        <f>ROUND('B&amp;A+DSM - Fuel and % Riders'!M52*M$10,2)</f>
        <v>37188.93</v>
      </c>
      <c r="N55" s="24">
        <f>ROUND('B&amp;A+DSM - Fuel and % Riders'!N52*N$10,2)</f>
        <v>39514.07</v>
      </c>
      <c r="O55" s="24">
        <f>ROUND('B&amp;A+DSM - Fuel and % Riders'!O52*O$10,2)</f>
        <v>37858.92</v>
      </c>
      <c r="P55" s="24">
        <f t="shared" ref="P55" si="20">SUM(D55:O55)</f>
        <v>441747.87</v>
      </c>
    </row>
    <row r="56" spans="1:16" x14ac:dyDescent="0.25">
      <c r="A56" s="41"/>
    </row>
    <row r="57" spans="1:16" x14ac:dyDescent="0.25">
      <c r="A57" s="41" t="s">
        <v>120</v>
      </c>
      <c r="B57" s="24">
        <f>ROUND('B&amp;A+DSM - Fuel and % Riders'!B54*B$10,2)</f>
        <v>654.79</v>
      </c>
      <c r="C57" s="24">
        <f>ROUND('B&amp;A+DSM - Fuel and % Riders'!C54*C$10,2)</f>
        <v>565.36</v>
      </c>
      <c r="D57" s="24">
        <f>ROUND('B&amp;A+DSM - Fuel and % Riders'!D54*D$10,2)</f>
        <v>501.37</v>
      </c>
      <c r="E57" s="24">
        <f>ROUND('B&amp;A+DSM - Fuel and % Riders'!E54*E$10,2)</f>
        <v>420.17</v>
      </c>
      <c r="F57" s="24">
        <f>ROUND('B&amp;A+DSM - Fuel and % Riders'!F54*F$10,2)</f>
        <v>464.44</v>
      </c>
      <c r="G57" s="24">
        <f>ROUND('B&amp;A+DSM - Fuel and % Riders'!G54*G$10,2)</f>
        <v>457.34</v>
      </c>
      <c r="H57" s="24">
        <f>ROUND('B&amp;A+DSM - Fuel and % Riders'!H54*H$10,2)</f>
        <v>348.41</v>
      </c>
      <c r="I57" s="24">
        <f>ROUND('B&amp;A+DSM - Fuel and % Riders'!I54*I$10,2)</f>
        <v>443.64</v>
      </c>
      <c r="J57" s="24">
        <f>ROUND('B&amp;A+DSM - Fuel and % Riders'!J54*J$10,2)</f>
        <v>562.78</v>
      </c>
      <c r="K57" s="24">
        <f>ROUND('B&amp;A+DSM - Fuel and % Riders'!K54*K$10,2)</f>
        <v>591.6</v>
      </c>
      <c r="L57" s="24">
        <f>ROUND('B&amp;A+DSM - Fuel and % Riders'!L54*L$10,2)</f>
        <v>562.42999999999995</v>
      </c>
      <c r="M57" s="24">
        <f>ROUND('B&amp;A+DSM - Fuel and % Riders'!M54*M$10,2)</f>
        <v>527.74</v>
      </c>
      <c r="N57" s="24">
        <f>ROUND('B&amp;A+DSM - Fuel and % Riders'!N54*N$10,2)</f>
        <v>762.56</v>
      </c>
      <c r="O57" s="24">
        <f>ROUND('B&amp;A+DSM - Fuel and % Riders'!O54*O$10,2)</f>
        <v>432.95</v>
      </c>
      <c r="P57" s="24">
        <f t="shared" ref="P57" si="21">SUM(D57:O57)</f>
        <v>6075.4299999999994</v>
      </c>
    </row>
    <row r="58" spans="1:16" x14ac:dyDescent="0.25">
      <c r="A58" s="41"/>
    </row>
    <row r="59" spans="1:16" x14ac:dyDescent="0.25">
      <c r="A59" s="41" t="s">
        <v>121</v>
      </c>
      <c r="B59" s="24">
        <f>ROUND('B&amp;A+DSM - Fuel and % Riders'!B56*B$10,2)</f>
        <v>0</v>
      </c>
      <c r="C59" s="24">
        <f>ROUND('B&amp;A+DSM - Fuel and % Riders'!C56*C$10,2)</f>
        <v>0</v>
      </c>
      <c r="D59" s="24">
        <f>ROUND('B&amp;A+DSM - Fuel and % Riders'!D56*D$10,2)</f>
        <v>0</v>
      </c>
      <c r="E59" s="24">
        <f>ROUND('B&amp;A+DSM - Fuel and % Riders'!E56*E$10,2)</f>
        <v>0</v>
      </c>
      <c r="F59" s="24">
        <f>ROUND('B&amp;A+DSM - Fuel and % Riders'!F56*F$10,2)</f>
        <v>0</v>
      </c>
      <c r="G59" s="24">
        <f>ROUND('B&amp;A+DSM - Fuel and % Riders'!G56*G$10,2)</f>
        <v>0</v>
      </c>
      <c r="H59" s="24">
        <f>ROUND('B&amp;A+DSM - Fuel and % Riders'!H56*H$10,2)</f>
        <v>0</v>
      </c>
      <c r="I59" s="24">
        <f>ROUND('B&amp;A+DSM - Fuel and % Riders'!I56*I$10,2)</f>
        <v>2426.64</v>
      </c>
      <c r="J59" s="24">
        <f>ROUND('B&amp;A+DSM - Fuel and % Riders'!J56*J$10,2)</f>
        <v>1877.06</v>
      </c>
      <c r="K59" s="24">
        <f>ROUND('B&amp;A+DSM - Fuel and % Riders'!K56*K$10,2)</f>
        <v>2328.84</v>
      </c>
      <c r="L59" s="24">
        <f>ROUND('B&amp;A+DSM - Fuel and % Riders'!L56*L$10,2)</f>
        <v>2823.72</v>
      </c>
      <c r="M59" s="24">
        <f>ROUND('B&amp;A+DSM - Fuel and % Riders'!M56*M$10,2)</f>
        <v>1388.77</v>
      </c>
      <c r="N59" s="24">
        <f>ROUND('B&amp;A+DSM - Fuel and % Riders'!N56*N$10,2)</f>
        <v>2372.5100000000002</v>
      </c>
      <c r="O59" s="24">
        <f>ROUND('B&amp;A+DSM - Fuel and % Riders'!O56*O$10,2)</f>
        <v>2823.02</v>
      </c>
      <c r="P59" s="24">
        <f t="shared" ref="P59" si="22">SUM(D59:O59)</f>
        <v>16040.560000000001</v>
      </c>
    </row>
    <row r="60" spans="1:16" x14ac:dyDescent="0.25">
      <c r="A60" s="41"/>
    </row>
    <row r="61" spans="1:16" x14ac:dyDescent="0.25">
      <c r="A61" s="41" t="s">
        <v>122</v>
      </c>
      <c r="B61" s="24">
        <f>ROUND('B&amp;A+DSM - Fuel and % Riders'!B58*B$10,2)</f>
        <v>0</v>
      </c>
      <c r="C61" s="24">
        <f>ROUND('B&amp;A+DSM - Fuel and % Riders'!C58*C$10,2)</f>
        <v>0</v>
      </c>
      <c r="D61" s="24">
        <f>ROUND('B&amp;A+DSM - Fuel and % Riders'!D58*D$10,2)</f>
        <v>0</v>
      </c>
      <c r="E61" s="24">
        <f>ROUND('B&amp;A+DSM - Fuel and % Riders'!E58*E$10,2)</f>
        <v>0</v>
      </c>
      <c r="F61" s="24">
        <f>ROUND('B&amp;A+DSM - Fuel and % Riders'!F58*F$10,2)</f>
        <v>0</v>
      </c>
      <c r="G61" s="24">
        <f>ROUND('B&amp;A+DSM - Fuel and % Riders'!G58*G$10,2)</f>
        <v>0</v>
      </c>
      <c r="H61" s="24">
        <f>ROUND('B&amp;A+DSM - Fuel and % Riders'!H58*H$10,2)</f>
        <v>0</v>
      </c>
      <c r="I61" s="24">
        <f>ROUND('B&amp;A+DSM - Fuel and % Riders'!I58*I$10,2)</f>
        <v>0</v>
      </c>
      <c r="J61" s="24">
        <f>ROUND('B&amp;A+DSM - Fuel and % Riders'!J58*J$10,2)</f>
        <v>30816.27</v>
      </c>
      <c r="K61" s="24">
        <f>ROUND('B&amp;A+DSM - Fuel and % Riders'!K58*K$10,2)</f>
        <v>17758.14</v>
      </c>
      <c r="L61" s="24">
        <f>ROUND('B&amp;A+DSM - Fuel and % Riders'!L58*L$10,2)</f>
        <v>16888.16</v>
      </c>
      <c r="M61" s="24">
        <f>ROUND('B&amp;A+DSM - Fuel and % Riders'!M58*M$10,2)</f>
        <v>13840.43</v>
      </c>
      <c r="N61" s="24">
        <f>ROUND('B&amp;A+DSM - Fuel and % Riders'!N58*N$10,2)</f>
        <v>6252.07</v>
      </c>
      <c r="O61" s="24">
        <f>ROUND('B&amp;A+DSM - Fuel and % Riders'!O58*O$10,2)</f>
        <v>15210.21</v>
      </c>
      <c r="P61" s="24">
        <f t="shared" ref="P61" si="23">SUM(D61:O61)</f>
        <v>100765.28</v>
      </c>
    </row>
    <row r="62" spans="1:16" x14ac:dyDescent="0.25">
      <c r="A62" s="41"/>
    </row>
    <row r="63" spans="1:16" x14ac:dyDescent="0.25">
      <c r="A63" s="41" t="s">
        <v>123</v>
      </c>
      <c r="B63" s="24">
        <f>ROUND('B&amp;A+DSM - Fuel and % Riders'!B60*B$10,2)</f>
        <v>4116.4399999999996</v>
      </c>
      <c r="C63" s="24">
        <f>ROUND('B&amp;A+DSM - Fuel and % Riders'!C60*C$10,2)</f>
        <v>3433.91</v>
      </c>
      <c r="D63" s="24">
        <f>ROUND('B&amp;A+DSM - Fuel and % Riders'!D60*D$10,2)</f>
        <v>3588.16</v>
      </c>
      <c r="E63" s="24">
        <f>ROUND('B&amp;A+DSM - Fuel and % Riders'!E60*E$10,2)</f>
        <v>3527.91</v>
      </c>
      <c r="F63" s="24">
        <f>ROUND('B&amp;A+DSM - Fuel and % Riders'!F60*F$10,2)</f>
        <v>3644.61</v>
      </c>
      <c r="G63" s="24">
        <f>ROUND('B&amp;A+DSM - Fuel and % Riders'!G60*G$10,2)</f>
        <v>3397.7</v>
      </c>
      <c r="H63" s="24">
        <f>ROUND('B&amp;A+DSM - Fuel and % Riders'!H60*H$10,2)</f>
        <v>3248.17</v>
      </c>
      <c r="I63" s="24">
        <f>ROUND('B&amp;A+DSM - Fuel and % Riders'!I60*I$10,2)</f>
        <v>3576.12</v>
      </c>
      <c r="J63" s="24">
        <f>ROUND('B&amp;A+DSM - Fuel and % Riders'!J60*J$10,2)</f>
        <v>2876.8</v>
      </c>
      <c r="K63" s="24">
        <f>ROUND('B&amp;A+DSM - Fuel and % Riders'!K60*K$10,2)</f>
        <v>3846.8</v>
      </c>
      <c r="L63" s="24">
        <f>ROUND('B&amp;A+DSM - Fuel and % Riders'!L60*L$10,2)</f>
        <v>4386.78</v>
      </c>
      <c r="M63" s="24">
        <f>ROUND('B&amp;A+DSM - Fuel and % Riders'!M60*M$10,2)</f>
        <v>3548.77</v>
      </c>
      <c r="N63" s="24">
        <f>ROUND('B&amp;A+DSM - Fuel and % Riders'!N60*N$10,2)</f>
        <v>4317.43</v>
      </c>
      <c r="O63" s="24">
        <f>ROUND('B&amp;A+DSM - Fuel and % Riders'!O60*O$10,2)</f>
        <v>3509.32</v>
      </c>
      <c r="P63" s="24">
        <f t="shared" ref="P63" si="24">SUM(D63:O63)</f>
        <v>43468.57</v>
      </c>
    </row>
    <row r="64" spans="1:16" x14ac:dyDescent="0.25">
      <c r="A64" s="41"/>
    </row>
    <row r="65" spans="1:16" x14ac:dyDescent="0.25">
      <c r="A65" s="41" t="s">
        <v>124</v>
      </c>
      <c r="B65" s="24">
        <f>ROUND('B&amp;A+DSM - Fuel and % Riders'!B62*B$10,2)</f>
        <v>68555.490000000005</v>
      </c>
      <c r="C65" s="24">
        <f>ROUND('B&amp;A+DSM - Fuel and % Riders'!C62*C$10,2)</f>
        <v>56912.29</v>
      </c>
      <c r="D65" s="24">
        <f>ROUND('B&amp;A+DSM - Fuel and % Riders'!D62*D$10,2)</f>
        <v>57992.1</v>
      </c>
      <c r="E65" s="24">
        <f>ROUND('B&amp;A+DSM - Fuel and % Riders'!E62*E$10,2)</f>
        <v>65590.100000000006</v>
      </c>
      <c r="F65" s="24">
        <f>ROUND('B&amp;A+DSM - Fuel and % Riders'!F62*F$10,2)</f>
        <v>65905.14</v>
      </c>
      <c r="G65" s="24">
        <f>ROUND('B&amp;A+DSM - Fuel and % Riders'!G62*G$10,2)</f>
        <v>58622.32</v>
      </c>
      <c r="H65" s="24">
        <f>ROUND('B&amp;A+DSM - Fuel and % Riders'!H62*H$10,2)</f>
        <v>63453.760000000002</v>
      </c>
      <c r="I65" s="24">
        <f>ROUND('B&amp;A+DSM - Fuel and % Riders'!I62*I$10,2)</f>
        <v>64720.22</v>
      </c>
      <c r="J65" s="24">
        <f>ROUND('B&amp;A+DSM - Fuel and % Riders'!J62*J$10,2)</f>
        <v>47528.6</v>
      </c>
      <c r="K65" s="24">
        <f>ROUND('B&amp;A+DSM - Fuel and % Riders'!K62*K$10,2)</f>
        <v>66760.36</v>
      </c>
      <c r="L65" s="24">
        <f>ROUND('B&amp;A+DSM - Fuel and % Riders'!L62*L$10,2)</f>
        <v>78579.97</v>
      </c>
      <c r="M65" s="24">
        <f>ROUND('B&amp;A+DSM - Fuel and % Riders'!M62*M$10,2)</f>
        <v>53502.01</v>
      </c>
      <c r="N65" s="24">
        <f>ROUND('B&amp;A+DSM - Fuel and % Riders'!N62*N$10,2)</f>
        <v>53282.45</v>
      </c>
      <c r="O65" s="24">
        <f>ROUND('B&amp;A+DSM - Fuel and % Riders'!O62*O$10,2)</f>
        <v>58518.59</v>
      </c>
      <c r="P65" s="24">
        <f t="shared" ref="P65" si="25">SUM(D65:O65)</f>
        <v>734455.61999999988</v>
      </c>
    </row>
    <row r="66" spans="1:16" x14ac:dyDescent="0.25">
      <c r="A66" s="41"/>
    </row>
    <row r="67" spans="1:16" x14ac:dyDescent="0.25">
      <c r="A67" s="41" t="s">
        <v>125</v>
      </c>
      <c r="B67" s="24">
        <f>ROUND('B&amp;A+DSM - Fuel and % Riders'!B64*B$10,2)</f>
        <v>186844.51</v>
      </c>
      <c r="C67" s="24">
        <f>ROUND('B&amp;A+DSM - Fuel and % Riders'!C64*C$10,2)</f>
        <v>211801.06</v>
      </c>
      <c r="D67" s="24">
        <f>ROUND('B&amp;A+DSM - Fuel and % Riders'!D64*D$10,2)</f>
        <v>224213.42</v>
      </c>
      <c r="E67" s="24">
        <f>ROUND('B&amp;A+DSM - Fuel and % Riders'!E64*E$10,2)</f>
        <v>226221.84</v>
      </c>
      <c r="F67" s="24">
        <f>ROUND('B&amp;A+DSM - Fuel and % Riders'!F64*F$10,2)</f>
        <v>223383.17</v>
      </c>
      <c r="G67" s="24">
        <f>ROUND('B&amp;A+DSM - Fuel and % Riders'!G64*G$10,2)</f>
        <v>221235.43</v>
      </c>
      <c r="H67" s="24">
        <f>ROUND('B&amp;A+DSM - Fuel and % Riders'!H64*H$10,2)</f>
        <v>213308.67</v>
      </c>
      <c r="I67" s="24">
        <f>ROUND('B&amp;A+DSM - Fuel and % Riders'!I64*I$10,2)</f>
        <v>214427.27</v>
      </c>
      <c r="J67" s="24">
        <f>ROUND('B&amp;A+DSM - Fuel and % Riders'!J64*J$10,2)</f>
        <v>166746.71</v>
      </c>
      <c r="K67" s="24">
        <f>ROUND('B&amp;A+DSM - Fuel and % Riders'!K64*K$10,2)</f>
        <v>203718.94</v>
      </c>
      <c r="L67" s="24">
        <f>ROUND('B&amp;A+DSM - Fuel and % Riders'!L64*L$10,2)</f>
        <v>231816.14</v>
      </c>
      <c r="M67" s="24">
        <f>ROUND('B&amp;A+DSM - Fuel and % Riders'!M64*M$10,2)</f>
        <v>220072.04</v>
      </c>
      <c r="N67" s="24">
        <f>ROUND('B&amp;A+DSM - Fuel and % Riders'!N64*N$10,2)</f>
        <v>164603.66</v>
      </c>
      <c r="O67" s="24">
        <f>ROUND('B&amp;A+DSM - Fuel and % Riders'!O64*O$10,2)</f>
        <v>216964.23</v>
      </c>
      <c r="P67" s="24">
        <f t="shared" ref="P67" si="26">SUM(D67:O67)</f>
        <v>2526711.52</v>
      </c>
    </row>
    <row r="68" spans="1:16" x14ac:dyDescent="0.25">
      <c r="A68" s="41"/>
    </row>
    <row r="69" spans="1:16" x14ac:dyDescent="0.25">
      <c r="A69" s="41" t="s">
        <v>126</v>
      </c>
      <c r="B69" s="24">
        <f>ROUND('B&amp;A+DSM - Fuel and % Riders'!B66*B$10,2)</f>
        <v>37785.61</v>
      </c>
      <c r="C69" s="24">
        <f>ROUND('B&amp;A+DSM - Fuel and % Riders'!C66*C$10,2)</f>
        <v>27793.61</v>
      </c>
      <c r="D69" s="24">
        <f>ROUND('B&amp;A+DSM - Fuel and % Riders'!D66*D$10,2)</f>
        <v>40387.14</v>
      </c>
      <c r="E69" s="24">
        <f>ROUND('B&amp;A+DSM - Fuel and % Riders'!E66*E$10,2)</f>
        <v>40903.78</v>
      </c>
      <c r="F69" s="24">
        <f>ROUND('B&amp;A+DSM - Fuel and % Riders'!F66*F$10,2)</f>
        <v>37575.75</v>
      </c>
      <c r="G69" s="24">
        <f>ROUND('B&amp;A+DSM - Fuel and % Riders'!G66*G$10,2)</f>
        <v>35052.120000000003</v>
      </c>
      <c r="H69" s="24">
        <f>ROUND('B&amp;A+DSM - Fuel and % Riders'!H66*H$10,2)</f>
        <v>38621.69</v>
      </c>
      <c r="I69" s="24">
        <f>ROUND('B&amp;A+DSM - Fuel and % Riders'!I66*I$10,2)</f>
        <v>32264.83</v>
      </c>
      <c r="J69" s="24">
        <f>ROUND('B&amp;A+DSM - Fuel and % Riders'!J66*J$10,2)</f>
        <v>28776.73</v>
      </c>
      <c r="K69" s="24">
        <f>ROUND('B&amp;A+DSM - Fuel and % Riders'!K66*K$10,2)</f>
        <v>39095.040000000001</v>
      </c>
      <c r="L69" s="24">
        <f>ROUND('B&amp;A+DSM - Fuel and % Riders'!L66*L$10,2)</f>
        <v>45302.53</v>
      </c>
      <c r="M69" s="24">
        <f>ROUND('B&amp;A+DSM - Fuel and % Riders'!M66*M$10,2)</f>
        <v>34096.720000000001</v>
      </c>
      <c r="N69" s="24">
        <f>ROUND('B&amp;A+DSM - Fuel and % Riders'!N66*N$10,2)</f>
        <v>21649.08</v>
      </c>
      <c r="O69" s="24">
        <f>ROUND('B&amp;A+DSM - Fuel and % Riders'!O66*O$10,2)</f>
        <v>36813.019999999997</v>
      </c>
      <c r="P69" s="24">
        <f t="shared" ref="P69" si="27">SUM(D69:O69)</f>
        <v>430538.43</v>
      </c>
    </row>
    <row r="70" spans="1:16" x14ac:dyDescent="0.25">
      <c r="A70" s="41"/>
    </row>
    <row r="71" spans="1:16" x14ac:dyDescent="0.25">
      <c r="A71" s="41" t="s">
        <v>2</v>
      </c>
      <c r="B71" s="24">
        <f>ROUND('B&amp;A+DSM - Fuel and % Riders'!B68*B$10,2)</f>
        <v>4529.34</v>
      </c>
      <c r="C71" s="24">
        <f>ROUND('B&amp;A+DSM - Fuel and % Riders'!C68*C$10,2)</f>
        <v>4796.34</v>
      </c>
      <c r="D71" s="24">
        <f>ROUND('B&amp;A+DSM - Fuel and % Riders'!D68*D$10,2)</f>
        <v>4858.3900000000003</v>
      </c>
      <c r="E71" s="24">
        <f>ROUND('B&amp;A+DSM - Fuel and % Riders'!E68*E$10,2)</f>
        <v>5003.26</v>
      </c>
      <c r="F71" s="24">
        <f>ROUND('B&amp;A+DSM - Fuel and % Riders'!F68*F$10,2)</f>
        <v>5052.3500000000004</v>
      </c>
      <c r="G71" s="24">
        <f>ROUND('B&amp;A+DSM - Fuel and % Riders'!G68*G$10,2)</f>
        <v>5123.13</v>
      </c>
      <c r="H71" s="24">
        <f>ROUND('B&amp;A+DSM - Fuel and % Riders'!H68*H$10,2)</f>
        <v>5142.6099999999997</v>
      </c>
      <c r="I71" s="24">
        <f>ROUND('B&amp;A+DSM - Fuel and % Riders'!I68*I$10,2)</f>
        <v>4933.49</v>
      </c>
      <c r="J71" s="24">
        <f>ROUND('B&amp;A+DSM - Fuel and % Riders'!J68*J$10,2)</f>
        <v>4857.7299999999996</v>
      </c>
      <c r="K71" s="24">
        <f>ROUND('B&amp;A+DSM - Fuel and % Riders'!K68*K$10,2)</f>
        <v>5197.66</v>
      </c>
      <c r="L71" s="24">
        <f>ROUND('B&amp;A+DSM - Fuel and % Riders'!L68*L$10,2)</f>
        <v>5149.88</v>
      </c>
      <c r="M71" s="24">
        <f>ROUND('B&amp;A+DSM - Fuel and % Riders'!M68*M$10,2)</f>
        <v>5113.92</v>
      </c>
      <c r="N71" s="24">
        <f>ROUND('B&amp;A+DSM - Fuel and % Riders'!N68*N$10,2)</f>
        <v>4688.7</v>
      </c>
      <c r="O71" s="24">
        <f>ROUND('B&amp;A+DSM - Fuel and % Riders'!O68*O$10,2)</f>
        <v>5284.53</v>
      </c>
      <c r="P71" s="24">
        <f t="shared" ref="P71" si="28">SUM(D71:O71)</f>
        <v>60405.65</v>
      </c>
    </row>
    <row r="72" spans="1:16" x14ac:dyDescent="0.25">
      <c r="A72" s="41"/>
    </row>
    <row r="73" spans="1:16" x14ac:dyDescent="0.25">
      <c r="A73" s="41" t="s">
        <v>1</v>
      </c>
      <c r="B73" s="24">
        <f>ROUND('B&amp;A+DSM - Fuel and % Riders'!B70*B$10,2)</f>
        <v>802.74</v>
      </c>
      <c r="C73" s="24">
        <f>ROUND('B&amp;A+DSM - Fuel and % Riders'!C70*C$10,2)</f>
        <v>429.3</v>
      </c>
      <c r="D73" s="24">
        <f>ROUND('B&amp;A+DSM - Fuel and % Riders'!D70*D$10,2)</f>
        <v>504.44</v>
      </c>
      <c r="E73" s="24">
        <f>ROUND('B&amp;A+DSM - Fuel and % Riders'!E70*E$10,2)</f>
        <v>611.97</v>
      </c>
      <c r="F73" s="24">
        <f>ROUND('B&amp;A+DSM - Fuel and % Riders'!F70*F$10,2)</f>
        <v>655.20000000000005</v>
      </c>
      <c r="G73" s="24">
        <f>ROUND('B&amp;A+DSM - Fuel and % Riders'!G70*G$10,2)</f>
        <v>606.01</v>
      </c>
      <c r="H73" s="24">
        <f>ROUND('B&amp;A+DSM - Fuel and % Riders'!H70*H$10,2)</f>
        <v>593.44000000000005</v>
      </c>
      <c r="I73" s="24">
        <f>ROUND('B&amp;A+DSM - Fuel and % Riders'!I70*I$10,2)</f>
        <v>585.34</v>
      </c>
      <c r="J73" s="24">
        <f>ROUND('B&amp;A+DSM - Fuel and % Riders'!J70*J$10,2)</f>
        <v>441.33</v>
      </c>
      <c r="K73" s="24">
        <f>ROUND('B&amp;A+DSM - Fuel and % Riders'!K70*K$10,2)</f>
        <v>665.61</v>
      </c>
      <c r="L73" s="24">
        <f>ROUND('B&amp;A+DSM - Fuel and % Riders'!L70*L$10,2)</f>
        <v>851.97</v>
      </c>
      <c r="M73" s="24">
        <f>ROUND('B&amp;A+DSM - Fuel and % Riders'!M70*M$10,2)</f>
        <v>646.12</v>
      </c>
      <c r="N73" s="24">
        <f>ROUND('B&amp;A+DSM - Fuel and % Riders'!N70*N$10,2)</f>
        <v>691.19</v>
      </c>
      <c r="O73" s="24">
        <f>ROUND('B&amp;A+DSM - Fuel and % Riders'!O70*O$10,2)</f>
        <v>584.65</v>
      </c>
      <c r="P73" s="24">
        <f t="shared" ref="P73" si="29">SUM(D73:O73)</f>
        <v>7437.27</v>
      </c>
    </row>
    <row r="74" spans="1:16" x14ac:dyDescent="0.25">
      <c r="A74" s="106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5"/>
    </row>
    <row r="75" spans="1:16" x14ac:dyDescent="0.25">
      <c r="A75" s="43" t="s">
        <v>0</v>
      </c>
      <c r="B75" s="24" t="e">
        <f>SUM(B13:B73)</f>
        <v>#REF!</v>
      </c>
      <c r="C75" s="24" t="e">
        <f t="shared" ref="C75" si="30">SUM(C13:C73)</f>
        <v>#REF!</v>
      </c>
      <c r="D75" s="24">
        <f>SUM(D13:D73)-D21</f>
        <v>1206446.2599999995</v>
      </c>
      <c r="E75" s="24">
        <f t="shared" ref="E75:O75" si="31">SUM(E13:E73)-E21</f>
        <v>1231303.9400000002</v>
      </c>
      <c r="F75" s="24">
        <f t="shared" si="31"/>
        <v>1215811.6500000001</v>
      </c>
      <c r="G75" s="24">
        <f t="shared" si="31"/>
        <v>1221002.8599999996</v>
      </c>
      <c r="H75" s="24">
        <f t="shared" si="31"/>
        <v>1360575.0599999996</v>
      </c>
      <c r="I75" s="24">
        <f t="shared" si="31"/>
        <v>1444022.0500000003</v>
      </c>
      <c r="J75" s="24">
        <f t="shared" si="31"/>
        <v>1120954.0700000003</v>
      </c>
      <c r="K75" s="24">
        <f t="shared" si="31"/>
        <v>1355631.8099999998</v>
      </c>
      <c r="L75" s="24">
        <f t="shared" si="31"/>
        <v>1554303.6599999997</v>
      </c>
      <c r="M75" s="24">
        <f t="shared" si="31"/>
        <v>1716405.77</v>
      </c>
      <c r="N75" s="24">
        <f t="shared" si="31"/>
        <v>1844019.9599999995</v>
      </c>
      <c r="O75" s="24">
        <f t="shared" si="31"/>
        <v>1383144.8</v>
      </c>
      <c r="P75" s="24">
        <f t="shared" ref="P75" si="32">SUM(D75:O75)</f>
        <v>16653621.889999999</v>
      </c>
    </row>
  </sheetData>
  <pageMargins left="0.7" right="0.36" top="0.75" bottom="0.75" header="0.3" footer="0.3"/>
  <pageSetup scale="43" orientation="portrait" r:id="rId1"/>
  <headerFooter>
    <oddFooter>&amp;L&amp;F
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86"/>
  <sheetViews>
    <sheetView zoomScale="90" zoomScaleNormal="90" workbookViewId="0">
      <pane xSplit="1" ySplit="19" topLeftCell="B20" activePane="bottomRight" state="frozen"/>
      <selection pane="topRight" activeCell="B1" sqref="B1"/>
      <selection pane="bottomLeft" activeCell="A20" sqref="A20"/>
      <selection pane="bottomRight" activeCell="J22" sqref="J22"/>
    </sheetView>
  </sheetViews>
  <sheetFormatPr defaultRowHeight="15.75" outlineLevelCol="1" x14ac:dyDescent="0.25"/>
  <cols>
    <col min="1" max="1" width="18.42578125" style="43" bestFit="1" customWidth="1"/>
    <col min="2" max="3" width="1.7109375" style="43" customWidth="1" outlineLevel="1"/>
    <col min="4" max="4" width="13.7109375" style="43" customWidth="1" outlineLevel="1"/>
    <col min="5" max="5" width="12.7109375" style="43" customWidth="1" outlineLevel="1"/>
    <col min="6" max="7" width="13.5703125" style="43" customWidth="1" outlineLevel="1"/>
    <col min="8" max="8" width="15" style="43" bestFit="1" customWidth="1" outlineLevel="1"/>
    <col min="9" max="13" width="14.28515625" style="43" bestFit="1" customWidth="1" outlineLevel="1"/>
    <col min="14" max="15" width="14.28515625" style="43" customWidth="1" outlineLevel="1"/>
    <col min="16" max="16" width="15.42578125" style="43" bestFit="1" customWidth="1"/>
    <col min="17" max="16384" width="9.140625" style="43"/>
  </cols>
  <sheetData>
    <row r="1" spans="1:16" x14ac:dyDescent="0.25">
      <c r="A1" s="43" t="s">
        <v>70</v>
      </c>
      <c r="D1" s="98"/>
    </row>
    <row r="2" spans="1:16" x14ac:dyDescent="0.25">
      <c r="A2" s="43" t="s">
        <v>71</v>
      </c>
    </row>
    <row r="3" spans="1:16" x14ac:dyDescent="0.25">
      <c r="A3" s="43" t="str">
        <f>'B&amp;A kWh'!B3</f>
        <v>TEST YEAR ENDED FEBRUARY 28, 2017</v>
      </c>
    </row>
    <row r="4" spans="1:16" x14ac:dyDescent="0.25">
      <c r="A4" s="43" t="s">
        <v>81</v>
      </c>
    </row>
    <row r="5" spans="1:16" x14ac:dyDescent="0.25">
      <c r="A5" s="43" t="s">
        <v>142</v>
      </c>
    </row>
    <row r="6" spans="1:16" x14ac:dyDescent="0.25">
      <c r="A6" s="99" t="s">
        <v>130</v>
      </c>
    </row>
    <row r="7" spans="1:16" x14ac:dyDescent="0.25">
      <c r="D7" s="43">
        <v>2016</v>
      </c>
      <c r="N7" s="43">
        <v>2017</v>
      </c>
      <c r="P7" s="54" t="s">
        <v>171</v>
      </c>
    </row>
    <row r="8" spans="1:16" x14ac:dyDescent="0.25">
      <c r="A8" s="100" t="s">
        <v>22</v>
      </c>
      <c r="B8" s="101" t="s">
        <v>106</v>
      </c>
      <c r="C8" s="101" t="s">
        <v>107</v>
      </c>
      <c r="D8" s="101" t="s">
        <v>108</v>
      </c>
      <c r="E8" s="101" t="s">
        <v>109</v>
      </c>
      <c r="F8" s="101" t="s">
        <v>110</v>
      </c>
      <c r="G8" s="101" t="s">
        <v>111</v>
      </c>
      <c r="H8" s="101" t="s">
        <v>112</v>
      </c>
      <c r="I8" s="101" t="s">
        <v>113</v>
      </c>
      <c r="J8" s="101" t="s">
        <v>114</v>
      </c>
      <c r="K8" s="101" t="s">
        <v>115</v>
      </c>
      <c r="L8" s="101" t="s">
        <v>116</v>
      </c>
      <c r="M8" s="101" t="s">
        <v>117</v>
      </c>
      <c r="N8" s="101" t="s">
        <v>106</v>
      </c>
      <c r="O8" s="101" t="s">
        <v>107</v>
      </c>
      <c r="P8" s="102" t="s">
        <v>0</v>
      </c>
    </row>
    <row r="9" spans="1:16" x14ac:dyDescent="0.25">
      <c r="A9" s="103" t="s">
        <v>138</v>
      </c>
      <c r="B9" s="104">
        <v>3.3E-3</v>
      </c>
      <c r="C9" s="104">
        <v>3.3E-3</v>
      </c>
      <c r="D9" s="104">
        <v>3.3E-3</v>
      </c>
      <c r="E9" s="104">
        <v>3.3E-3</v>
      </c>
      <c r="F9" s="104">
        <v>3.3E-3</v>
      </c>
      <c r="G9" s="104">
        <v>3.3E-3</v>
      </c>
      <c r="H9" s="104">
        <v>3.3E-3</v>
      </c>
      <c r="I9" s="104">
        <v>5.7999999999999996E-3</v>
      </c>
      <c r="J9" s="104">
        <v>5.7999999999999996E-3</v>
      </c>
      <c r="K9" s="104">
        <v>5.7999999999999996E-3</v>
      </c>
      <c r="L9" s="104">
        <v>5.7999999999999996E-3</v>
      </c>
      <c r="M9" s="104">
        <v>5.7999999999999996E-3</v>
      </c>
      <c r="N9" s="104">
        <v>5.7999999999999996E-3</v>
      </c>
      <c r="O9" s="104">
        <v>5.7999999999999996E-3</v>
      </c>
    </row>
    <row r="10" spans="1:16" x14ac:dyDescent="0.25">
      <c r="A10" s="43" t="s">
        <v>140</v>
      </c>
      <c r="B10" s="43">
        <v>2.7200000000000002E-3</v>
      </c>
      <c r="C10" s="43">
        <v>2.7200000000000002E-3</v>
      </c>
      <c r="D10" s="43">
        <v>2.7200000000000002E-3</v>
      </c>
      <c r="E10" s="43">
        <v>2.7200000000000002E-3</v>
      </c>
      <c r="F10" s="43">
        <v>2.7200000000000002E-3</v>
      </c>
      <c r="G10" s="43">
        <v>2.7200000000000002E-3</v>
      </c>
      <c r="H10" s="43">
        <v>2.7200000000000002E-3</v>
      </c>
      <c r="I10" s="43">
        <v>4.4600000000000004E-3</v>
      </c>
      <c r="J10" s="43">
        <v>4.4600000000000004E-3</v>
      </c>
      <c r="K10" s="43">
        <v>4.4600000000000004E-3</v>
      </c>
      <c r="L10" s="43">
        <v>4.4600000000000004E-3</v>
      </c>
      <c r="M10" s="43">
        <v>4.4600000000000004E-3</v>
      </c>
      <c r="N10" s="43">
        <v>4.4600000000000004E-3</v>
      </c>
      <c r="O10" s="43">
        <v>4.4600000000000004E-3</v>
      </c>
    </row>
    <row r="11" spans="1:16" x14ac:dyDescent="0.25">
      <c r="A11" s="43" t="s">
        <v>132</v>
      </c>
      <c r="B11" s="43">
        <v>1.41E-3</v>
      </c>
      <c r="C11" s="43">
        <v>1.41E-3</v>
      </c>
      <c r="D11" s="43">
        <v>1.41E-3</v>
      </c>
      <c r="E11" s="43">
        <v>1.41E-3</v>
      </c>
      <c r="F11" s="43">
        <v>1.41E-3</v>
      </c>
      <c r="G11" s="43">
        <v>1.41E-3</v>
      </c>
      <c r="H11" s="43">
        <v>1.41E-3</v>
      </c>
      <c r="I11" s="43">
        <v>1.42E-3</v>
      </c>
      <c r="J11" s="43">
        <v>1.42E-3</v>
      </c>
      <c r="K11" s="43">
        <v>1.42E-3</v>
      </c>
      <c r="L11" s="43">
        <v>1.42E-3</v>
      </c>
      <c r="M11" s="43">
        <v>1.42E-3</v>
      </c>
      <c r="N11" s="43">
        <v>1.42E-3</v>
      </c>
      <c r="O11" s="43">
        <v>1.42E-3</v>
      </c>
    </row>
    <row r="12" spans="1:16" x14ac:dyDescent="0.25">
      <c r="A12" s="43" t="s">
        <v>137</v>
      </c>
      <c r="B12" s="43">
        <v>2.8300000000000001E-3</v>
      </c>
      <c r="C12" s="43">
        <v>2.8300000000000001E-3</v>
      </c>
      <c r="D12" s="43">
        <v>2.8300000000000001E-3</v>
      </c>
      <c r="E12" s="43">
        <v>2.8300000000000001E-3</v>
      </c>
      <c r="F12" s="43">
        <v>2.8300000000000001E-3</v>
      </c>
      <c r="G12" s="43">
        <v>2.8300000000000001E-3</v>
      </c>
      <c r="H12" s="43">
        <v>2.8300000000000001E-3</v>
      </c>
      <c r="I12" s="43">
        <v>4.7099999999999998E-3</v>
      </c>
      <c r="J12" s="43">
        <v>4.7099999999999998E-3</v>
      </c>
      <c r="K12" s="43">
        <v>4.7099999999999998E-3</v>
      </c>
      <c r="L12" s="43">
        <v>4.7099999999999998E-3</v>
      </c>
      <c r="M12" s="43">
        <v>4.7099999999999998E-3</v>
      </c>
      <c r="N12" s="43">
        <v>4.7099999999999998E-3</v>
      </c>
      <c r="O12" s="43">
        <v>4.7099999999999998E-3</v>
      </c>
    </row>
    <row r="13" spans="1:16" x14ac:dyDescent="0.25">
      <c r="A13" s="43" t="s">
        <v>139</v>
      </c>
      <c r="B13" s="43">
        <v>1.39E-3</v>
      </c>
      <c r="C13" s="43">
        <v>1.39E-3</v>
      </c>
      <c r="D13" s="43">
        <v>1.39E-3</v>
      </c>
      <c r="E13" s="43">
        <v>1.39E-3</v>
      </c>
      <c r="F13" s="43">
        <v>1.39E-3</v>
      </c>
      <c r="G13" s="43">
        <v>1.39E-3</v>
      </c>
      <c r="H13" s="43">
        <v>1.39E-3</v>
      </c>
      <c r="I13" s="43">
        <v>1.42E-3</v>
      </c>
      <c r="J13" s="43">
        <v>1.42E-3</v>
      </c>
      <c r="K13" s="43">
        <v>1.42E-3</v>
      </c>
      <c r="L13" s="43">
        <v>1.42E-3</v>
      </c>
      <c r="M13" s="43">
        <v>1.42E-3</v>
      </c>
      <c r="N13" s="43">
        <v>1.42E-3</v>
      </c>
      <c r="O13" s="43">
        <v>1.42E-3</v>
      </c>
    </row>
    <row r="14" spans="1:16" x14ac:dyDescent="0.25">
      <c r="A14" s="43" t="s">
        <v>133</v>
      </c>
      <c r="B14" s="43">
        <v>1.39E-3</v>
      </c>
      <c r="C14" s="43">
        <v>1.39E-3</v>
      </c>
      <c r="D14" s="43">
        <v>1.39E-3</v>
      </c>
      <c r="E14" s="43">
        <v>1.39E-3</v>
      </c>
      <c r="F14" s="43">
        <v>1.39E-3</v>
      </c>
      <c r="G14" s="43">
        <v>1.39E-3</v>
      </c>
      <c r="H14" s="43">
        <v>1.39E-3</v>
      </c>
      <c r="I14" s="43">
        <v>1.42E-3</v>
      </c>
      <c r="J14" s="43">
        <v>1.42E-3</v>
      </c>
      <c r="K14" s="43">
        <v>1.42E-3</v>
      </c>
      <c r="L14" s="43">
        <v>1.42E-3</v>
      </c>
      <c r="M14" s="43">
        <v>1.42E-3</v>
      </c>
      <c r="N14" s="43">
        <v>1.42E-3</v>
      </c>
      <c r="O14" s="43">
        <v>1.42E-3</v>
      </c>
    </row>
    <row r="15" spans="1:16" x14ac:dyDescent="0.25">
      <c r="A15" s="43" t="s">
        <v>134</v>
      </c>
      <c r="B15" s="43">
        <v>2.7599999999999999E-3</v>
      </c>
      <c r="C15" s="43">
        <v>2.7599999999999999E-3</v>
      </c>
      <c r="D15" s="43">
        <v>2.7599999999999999E-3</v>
      </c>
      <c r="E15" s="43">
        <v>2.7599999999999999E-3</v>
      </c>
      <c r="F15" s="43">
        <v>2.7599999999999999E-3</v>
      </c>
      <c r="G15" s="43">
        <v>2.7599999999999999E-3</v>
      </c>
      <c r="H15" s="43">
        <v>2.7599999999999999E-3</v>
      </c>
      <c r="I15" s="43">
        <v>4.5599999999999998E-3</v>
      </c>
      <c r="J15" s="43">
        <v>4.5599999999999998E-3</v>
      </c>
      <c r="K15" s="43">
        <v>4.5599999999999998E-3</v>
      </c>
      <c r="L15" s="43">
        <v>4.5599999999999998E-3</v>
      </c>
      <c r="M15" s="43">
        <v>4.5599999999999998E-3</v>
      </c>
      <c r="N15" s="43">
        <v>4.5599999999999998E-3</v>
      </c>
      <c r="O15" s="43">
        <v>4.5599999999999998E-3</v>
      </c>
    </row>
    <row r="16" spans="1:16" x14ac:dyDescent="0.25">
      <c r="A16" s="43" t="s">
        <v>141</v>
      </c>
      <c r="B16" s="43">
        <v>1.39E-3</v>
      </c>
      <c r="C16" s="43">
        <v>1.39E-3</v>
      </c>
      <c r="D16" s="43">
        <v>1.39E-3</v>
      </c>
      <c r="E16" s="43">
        <v>1.39E-3</v>
      </c>
      <c r="F16" s="43">
        <v>1.39E-3</v>
      </c>
      <c r="G16" s="43">
        <v>1.39E-3</v>
      </c>
      <c r="H16" s="43">
        <v>1.39E-3</v>
      </c>
      <c r="I16" s="43">
        <v>1.41E-3</v>
      </c>
      <c r="J16" s="43">
        <v>1.41E-3</v>
      </c>
      <c r="K16" s="43">
        <v>1.41E-3</v>
      </c>
      <c r="L16" s="43">
        <v>1.41E-3</v>
      </c>
      <c r="M16" s="43">
        <v>1.41E-3</v>
      </c>
      <c r="N16" s="43">
        <v>1.41E-3</v>
      </c>
      <c r="O16" s="43">
        <v>1.41E-3</v>
      </c>
    </row>
    <row r="17" spans="1:16" x14ac:dyDescent="0.25">
      <c r="A17" s="43" t="s">
        <v>135</v>
      </c>
      <c r="B17" s="43">
        <v>2.48E-3</v>
      </c>
      <c r="C17" s="43">
        <v>2.48E-3</v>
      </c>
      <c r="D17" s="43">
        <v>2.48E-3</v>
      </c>
      <c r="E17" s="43">
        <v>2.48E-3</v>
      </c>
      <c r="F17" s="43">
        <v>2.48E-3</v>
      </c>
      <c r="G17" s="43">
        <v>2.48E-3</v>
      </c>
      <c r="H17" s="43">
        <v>2.48E-3</v>
      </c>
      <c r="I17" s="105">
        <v>3.8999999999999998E-3</v>
      </c>
      <c r="J17" s="105">
        <v>3.8999999999999998E-3</v>
      </c>
      <c r="K17" s="105">
        <v>3.8999999999999998E-3</v>
      </c>
      <c r="L17" s="105">
        <v>3.8999999999999998E-3</v>
      </c>
      <c r="M17" s="105">
        <v>3.8999999999999998E-3</v>
      </c>
      <c r="N17" s="105">
        <v>3.8999999999999998E-3</v>
      </c>
      <c r="O17" s="105">
        <v>3.8999999999999998E-3</v>
      </c>
    </row>
    <row r="18" spans="1:16" x14ac:dyDescent="0.25">
      <c r="A18" s="43" t="s">
        <v>18</v>
      </c>
      <c r="B18" s="43">
        <v>1.47E-3</v>
      </c>
      <c r="C18" s="43">
        <v>1.47E-3</v>
      </c>
      <c r="D18" s="43">
        <v>1.47E-3</v>
      </c>
      <c r="E18" s="43">
        <v>1.47E-3</v>
      </c>
      <c r="F18" s="43">
        <v>1.47E-3</v>
      </c>
      <c r="G18" s="43">
        <v>1.47E-3</v>
      </c>
      <c r="H18" s="43">
        <v>1.47E-3</v>
      </c>
      <c r="I18" s="43">
        <v>1.5900000000000001E-3</v>
      </c>
      <c r="J18" s="43">
        <v>1.5900000000000001E-3</v>
      </c>
      <c r="K18" s="43">
        <v>1.5900000000000001E-3</v>
      </c>
      <c r="L18" s="43">
        <v>1.5900000000000001E-3</v>
      </c>
      <c r="M18" s="43">
        <v>1.5900000000000001E-3</v>
      </c>
      <c r="N18" s="43">
        <v>1.5900000000000001E-3</v>
      </c>
      <c r="O18" s="43">
        <v>1.5900000000000001E-3</v>
      </c>
    </row>
    <row r="19" spans="1:16" x14ac:dyDescent="0.25">
      <c r="A19" s="43" t="s">
        <v>136</v>
      </c>
      <c r="B19" s="43">
        <v>1.47E-3</v>
      </c>
      <c r="C19" s="43">
        <v>1.47E-3</v>
      </c>
      <c r="D19" s="43">
        <v>1.47E-3</v>
      </c>
      <c r="E19" s="43">
        <v>1.47E-3</v>
      </c>
      <c r="F19" s="43">
        <v>1.47E-3</v>
      </c>
      <c r="G19" s="43">
        <v>1.47E-3</v>
      </c>
      <c r="H19" s="43">
        <v>1.47E-3</v>
      </c>
      <c r="I19" s="105">
        <v>1.6000000000000001E-3</v>
      </c>
      <c r="J19" s="105">
        <v>1.6000000000000001E-3</v>
      </c>
      <c r="K19" s="105">
        <v>1.6000000000000001E-3</v>
      </c>
      <c r="L19" s="105">
        <v>1.6000000000000001E-3</v>
      </c>
      <c r="M19" s="105">
        <v>1.6000000000000001E-3</v>
      </c>
      <c r="N19" s="105">
        <v>1.6000000000000001E-3</v>
      </c>
      <c r="O19" s="105">
        <v>1.6000000000000001E-3</v>
      </c>
    </row>
    <row r="21" spans="1:16" x14ac:dyDescent="0.25">
      <c r="A21" s="41" t="s">
        <v>21</v>
      </c>
      <c r="B21" s="24">
        <f>ROUND(B$9*'B&amp;A kWh'!C10,2)</f>
        <v>955695.68</v>
      </c>
      <c r="C21" s="24">
        <f>ROUND(C$9*'B&amp;A kWh'!D10,2)</f>
        <v>797424.15</v>
      </c>
      <c r="D21" s="24">
        <f>ROUND(D$9*'B&amp;A kWh'!E10,2)</f>
        <v>520386.53</v>
      </c>
      <c r="E21" s="24">
        <f>ROUND(E$9*'B&amp;A kWh'!F10,2)</f>
        <v>451895.23</v>
      </c>
      <c r="F21" s="24">
        <f>ROUND(F$9*'B&amp;A kWh'!G10,2)</f>
        <v>410212.73</v>
      </c>
      <c r="G21" s="24">
        <f>ROUND(G$9*'B&amp;A kWh'!H10,2)</f>
        <v>463547.79</v>
      </c>
      <c r="H21" s="24">
        <f>ROUND(H$9*'B&amp;A kWh'!I10,2)</f>
        <v>600200.68000000005</v>
      </c>
      <c r="I21" s="24">
        <f>ROUND(I$9*'B&amp;A kWh'!J10,2)</f>
        <v>1153243.68</v>
      </c>
      <c r="J21" s="24">
        <f>ROUND(J$9*'B&amp;A kWh'!K10,2)</f>
        <v>799865.5</v>
      </c>
      <c r="K21" s="24">
        <f>ROUND(K$9*'B&amp;A kWh'!L10,2)</f>
        <v>710765.41</v>
      </c>
      <c r="L21" s="24">
        <f>ROUND(L$9*'B&amp;A kWh'!M10,2)</f>
        <v>814665.13</v>
      </c>
      <c r="M21" s="24">
        <f>ROUND(M$9*'B&amp;A kWh'!N10,2)</f>
        <v>1310546.98</v>
      </c>
      <c r="N21" s="24">
        <f>ROUND(N$9*'B&amp;A kWh'!O10,2)</f>
        <v>1249366.97</v>
      </c>
      <c r="O21" s="24">
        <f>ROUND(O$9*'B&amp;A kWh'!P10,2)</f>
        <v>917310.08</v>
      </c>
      <c r="P21" s="24">
        <f>SUM(D21:O21)</f>
        <v>9402006.7100000009</v>
      </c>
    </row>
    <row r="22" spans="1:16" x14ac:dyDescent="0.25">
      <c r="A22" s="41"/>
    </row>
    <row r="23" spans="1:16" x14ac:dyDescent="0.25">
      <c r="A23" s="41" t="s">
        <v>20</v>
      </c>
      <c r="B23" s="24">
        <f>ROUND(B$9*'B&amp;A kWh'!C12,2)</f>
        <v>1809.65</v>
      </c>
      <c r="C23" s="24">
        <f>ROUND(C$9*'B&amp;A kWh'!D12,2)</f>
        <v>1698.88</v>
      </c>
      <c r="D23" s="24">
        <f>ROUND(D$9*'B&amp;A kWh'!E12,2)</f>
        <v>979.61</v>
      </c>
      <c r="E23" s="24">
        <f>ROUND(E$9*'B&amp;A kWh'!F12,2)</f>
        <v>758.91</v>
      </c>
      <c r="F23" s="24">
        <f>ROUND(F$9*'B&amp;A kWh'!G12,2)</f>
        <v>622.83000000000004</v>
      </c>
      <c r="G23" s="24">
        <f>ROUND(G$9*'B&amp;A kWh'!H12,2)</f>
        <v>754.39</v>
      </c>
      <c r="H23" s="24">
        <f>ROUND(H$9*'B&amp;A kWh'!I12,2)</f>
        <v>901.28</v>
      </c>
      <c r="I23" s="24">
        <f>ROUND(I$9*'B&amp;A kWh'!J12,2)</f>
        <v>1801.43</v>
      </c>
      <c r="J23" s="24">
        <f>ROUND(J$9*'B&amp;A kWh'!K12,2)</f>
        <v>1241.75</v>
      </c>
      <c r="K23" s="24">
        <f>ROUND(K$9*'B&amp;A kWh'!L12,2)</f>
        <v>1133.72</v>
      </c>
      <c r="L23" s="24">
        <f>ROUND(L$9*'B&amp;A kWh'!M12,2)</f>
        <v>1266.5999999999999</v>
      </c>
      <c r="M23" s="24">
        <f>ROUND(M$9*'B&amp;A kWh'!N12,2)</f>
        <v>2438.84</v>
      </c>
      <c r="N23" s="24">
        <f>ROUND(N$9*'B&amp;A kWh'!O12,2)</f>
        <v>2350.15</v>
      </c>
      <c r="O23" s="24">
        <f>ROUND(O$9*'B&amp;A kWh'!P12,2)</f>
        <v>1609.49</v>
      </c>
      <c r="P23" s="24">
        <f t="shared" ref="P23" si="0">SUM(D23:O23)</f>
        <v>15859</v>
      </c>
    </row>
    <row r="24" spans="1:16" x14ac:dyDescent="0.25">
      <c r="A24" s="41"/>
    </row>
    <row r="25" spans="1:16" x14ac:dyDescent="0.25">
      <c r="A25" s="41" t="s">
        <v>19</v>
      </c>
      <c r="B25" s="24">
        <f>ROUND(B$9*'B&amp;A kWh'!C14,2)</f>
        <v>16.809999999999999</v>
      </c>
      <c r="C25" s="24">
        <f>ROUND(C$9*'B&amp;A kWh'!D14,2)</f>
        <v>21.76</v>
      </c>
      <c r="D25" s="24">
        <f>ROUND(D$9*'B&amp;A kWh'!E14,2)</f>
        <v>11.85</v>
      </c>
      <c r="E25" s="24">
        <f>ROUND(E$9*'B&amp;A kWh'!F14,2)</f>
        <v>15.26</v>
      </c>
      <c r="F25" s="24">
        <f>ROUND(F$9*'B&amp;A kWh'!G14,2)</f>
        <v>14.07</v>
      </c>
      <c r="G25" s="24">
        <f>ROUND(G$9*'B&amp;A kWh'!H14,2)</f>
        <v>13.04</v>
      </c>
      <c r="H25" s="24">
        <f>ROUND(H$9*'B&amp;A kWh'!I14,2)</f>
        <v>15.1</v>
      </c>
      <c r="I25" s="24">
        <f>ROUND(I$9*'B&amp;A kWh'!J14,2)</f>
        <v>33.54</v>
      </c>
      <c r="J25" s="24">
        <f>ROUND(J$9*'B&amp;A kWh'!K14,2)</f>
        <v>19.420000000000002</v>
      </c>
      <c r="K25" s="24">
        <f>ROUND(K$9*'B&amp;A kWh'!L14,2)</f>
        <v>22.69</v>
      </c>
      <c r="L25" s="24">
        <f>ROUND(L$9*'B&amp;A kWh'!M14,2)</f>
        <v>30.83</v>
      </c>
      <c r="M25" s="24">
        <f>ROUND(M$9*'B&amp;A kWh'!N14,2)</f>
        <v>38.75</v>
      </c>
      <c r="N25" s="24">
        <f>ROUND(N$9*'B&amp;A kWh'!O14,2)</f>
        <v>66.09</v>
      </c>
      <c r="O25" s="24">
        <f>ROUND(O$9*'B&amp;A kWh'!P14,2)</f>
        <v>45.79</v>
      </c>
      <c r="P25" s="24">
        <f t="shared" ref="P25" si="1">SUM(D25:O25)</f>
        <v>326.43</v>
      </c>
    </row>
    <row r="26" spans="1:16" x14ac:dyDescent="0.25">
      <c r="A26" s="41"/>
    </row>
    <row r="27" spans="1:16" x14ac:dyDescent="0.25">
      <c r="A27" s="57" t="s">
        <v>175</v>
      </c>
      <c r="D27" s="24">
        <f>ROUND(D$18*'B&amp;A kWh'!E16,2)</f>
        <v>3121.01</v>
      </c>
      <c r="E27" s="24">
        <f>ROUND(E$18*'B&amp;A kWh'!F16,2)</f>
        <v>2990.08</v>
      </c>
      <c r="F27" s="24">
        <f>ROUND(F$18*'B&amp;A kWh'!G16,2)</f>
        <v>2846.64</v>
      </c>
      <c r="G27" s="24">
        <f>ROUND(G$18*'B&amp;A kWh'!H16,2)</f>
        <v>2096.83</v>
      </c>
      <c r="H27" s="24">
        <f>ROUND(H$18*'B&amp;A kWh'!I16,2)</f>
        <v>2532.71</v>
      </c>
      <c r="I27" s="24">
        <f>ROUND(I$18*'B&amp;A kWh'!J16,2)</f>
        <v>3287.27</v>
      </c>
      <c r="J27" s="24">
        <f>ROUND(J$18*'B&amp;A kWh'!K16,2)</f>
        <v>2890.71</v>
      </c>
      <c r="K27" s="24">
        <f>ROUND(K$18*'B&amp;A kWh'!L16,2)</f>
        <v>4240.7</v>
      </c>
      <c r="L27" s="24">
        <f>ROUND(L$18*'B&amp;A kWh'!M16,2)</f>
        <v>5224.72</v>
      </c>
      <c r="M27" s="24">
        <f>ROUND(M$18*'B&amp;A kWh'!N16,2)</f>
        <v>4113.37</v>
      </c>
      <c r="N27" s="24">
        <f>ROUND(N$18*'B&amp;A kWh'!O16,2)</f>
        <v>3409.63</v>
      </c>
      <c r="O27" s="24">
        <f>ROUND(O$18*'B&amp;A kWh'!P16,2)</f>
        <v>3093.09</v>
      </c>
      <c r="P27" s="24">
        <f t="shared" ref="P27:P29" si="2">SUM(D27:O27)</f>
        <v>39846.759999999995</v>
      </c>
    </row>
    <row r="28" spans="1:16" x14ac:dyDescent="0.25">
      <c r="A28" s="57" t="s">
        <v>177</v>
      </c>
      <c r="D28" s="24">
        <f>D29-D27</f>
        <v>1936.5</v>
      </c>
      <c r="E28" s="24">
        <f t="shared" ref="E28:O28" si="3">E29-E27</f>
        <v>1815.5699999999997</v>
      </c>
      <c r="F28" s="24">
        <f t="shared" si="3"/>
        <v>1791.7599999999998</v>
      </c>
      <c r="G28" s="24">
        <f t="shared" si="3"/>
        <v>1292.5999999999999</v>
      </c>
      <c r="H28" s="24">
        <f t="shared" si="3"/>
        <v>1560.75</v>
      </c>
      <c r="I28" s="24">
        <f t="shared" si="3"/>
        <v>2056.1200000000003</v>
      </c>
      <c r="J28" s="24">
        <f t="shared" si="3"/>
        <v>1763.7200000000003</v>
      </c>
      <c r="K28" s="24">
        <f t="shared" si="3"/>
        <v>2673.87</v>
      </c>
      <c r="L28" s="24">
        <f t="shared" si="3"/>
        <v>3166.5199999999995</v>
      </c>
      <c r="M28" s="24">
        <f t="shared" si="3"/>
        <v>2501.6400000000003</v>
      </c>
      <c r="N28" s="24">
        <f t="shared" si="3"/>
        <v>2104.63</v>
      </c>
      <c r="O28" s="24">
        <f t="shared" si="3"/>
        <v>1913.37</v>
      </c>
      <c r="P28" s="24">
        <f t="shared" si="2"/>
        <v>24577.05</v>
      </c>
    </row>
    <row r="29" spans="1:16" x14ac:dyDescent="0.25">
      <c r="A29" s="41" t="s">
        <v>18</v>
      </c>
      <c r="B29" s="24">
        <f>ROUND(B$18*'B&amp;A kWh'!C18,2)</f>
        <v>7523.46</v>
      </c>
      <c r="C29" s="24">
        <f>ROUND(C$18*'B&amp;A kWh'!D18,2)</f>
        <v>4001.56</v>
      </c>
      <c r="D29" s="24">
        <f>ROUND(D$18*'B&amp;A kWh'!E18,2)</f>
        <v>5057.51</v>
      </c>
      <c r="E29" s="24">
        <f>ROUND(E$18*'B&amp;A kWh'!F18,2)</f>
        <v>4805.6499999999996</v>
      </c>
      <c r="F29" s="24">
        <f>ROUND(F$18*'B&amp;A kWh'!G18,2)</f>
        <v>4638.3999999999996</v>
      </c>
      <c r="G29" s="24">
        <f>ROUND(G$18*'B&amp;A kWh'!H18,2)</f>
        <v>3389.43</v>
      </c>
      <c r="H29" s="24">
        <f>ROUND(H$18*'B&amp;A kWh'!I18,2)</f>
        <v>4093.46</v>
      </c>
      <c r="I29" s="24">
        <f>ROUND(I$18*'B&amp;A kWh'!J18,2)</f>
        <v>5343.39</v>
      </c>
      <c r="J29" s="24">
        <f>ROUND(J$18*'B&amp;A kWh'!K18,2)</f>
        <v>4654.43</v>
      </c>
      <c r="K29" s="24">
        <f>ROUND(K$18*'B&amp;A kWh'!L18,2)</f>
        <v>6914.57</v>
      </c>
      <c r="L29" s="24">
        <f>ROUND(L$18*'B&amp;A kWh'!M18,2)</f>
        <v>8391.24</v>
      </c>
      <c r="M29" s="24">
        <f>ROUND(M$18*'B&amp;A kWh'!N18,2)</f>
        <v>6615.01</v>
      </c>
      <c r="N29" s="24">
        <f>ROUND(N$18*'B&amp;A kWh'!O18,2)</f>
        <v>5514.26</v>
      </c>
      <c r="O29" s="24">
        <f>ROUND(O$18*'B&amp;A kWh'!P18,2)</f>
        <v>5006.46</v>
      </c>
      <c r="P29" s="24">
        <f t="shared" si="2"/>
        <v>64423.81</v>
      </c>
    </row>
    <row r="30" spans="1:16" x14ac:dyDescent="0.25">
      <c r="A30" s="41"/>
    </row>
    <row r="31" spans="1:16" x14ac:dyDescent="0.25">
      <c r="A31" s="41" t="s">
        <v>17</v>
      </c>
      <c r="B31" s="24">
        <f>ROUND(B$10*'B&amp;A kWh'!C20,2)</f>
        <v>44806.42</v>
      </c>
      <c r="C31" s="24">
        <f>ROUND(C$10*'B&amp;A kWh'!D20,2)</f>
        <v>35444.519999999997</v>
      </c>
      <c r="D31" s="24">
        <f>ROUND(D$10*'B&amp;A kWh'!E20,2)</f>
        <v>27433.84</v>
      </c>
      <c r="E31" s="24">
        <f>ROUND(E$10*'B&amp;A kWh'!F20,2)</f>
        <v>25914.87</v>
      </c>
      <c r="F31" s="24">
        <f>ROUND(F$10*'B&amp;A kWh'!G20,2)</f>
        <v>25795.47</v>
      </c>
      <c r="G31" s="24">
        <f>ROUND(G$10*'B&amp;A kWh'!H20,2)</f>
        <v>26738.21</v>
      </c>
      <c r="H31" s="24">
        <f>ROUND(H$10*'B&amp;A kWh'!I20,2)</f>
        <v>32489.119999999999</v>
      </c>
      <c r="I31" s="24">
        <f>ROUND(I$10*'B&amp;A kWh'!J20,2)</f>
        <v>55903.27</v>
      </c>
      <c r="J31" s="24">
        <f>ROUND(J$10*'B&amp;A kWh'!K20,2)</f>
        <v>42529.09</v>
      </c>
      <c r="K31" s="24">
        <f>ROUND(K$10*'B&amp;A kWh'!L20,2)</f>
        <v>42722.32</v>
      </c>
      <c r="L31" s="24">
        <f>ROUND(L$10*'B&amp;A kWh'!M20,2)</f>
        <v>45625.440000000002</v>
      </c>
      <c r="M31" s="24">
        <f>ROUND(M$10*'B&amp;A kWh'!N20,2)</f>
        <v>55718.57</v>
      </c>
      <c r="N31" s="24">
        <f>ROUND(N$10*'B&amp;A kWh'!O20,2)</f>
        <v>56956.26</v>
      </c>
      <c r="O31" s="24">
        <f>ROUND(O$10*'B&amp;A kWh'!P20,2)</f>
        <v>44839.62</v>
      </c>
      <c r="P31" s="24">
        <f t="shared" ref="P31" si="4">SUM(D31:O31)</f>
        <v>482666.07999999996</v>
      </c>
    </row>
    <row r="32" spans="1:16" x14ac:dyDescent="0.25">
      <c r="A32" s="41"/>
    </row>
    <row r="33" spans="1:16" x14ac:dyDescent="0.25">
      <c r="A33" s="41" t="s">
        <v>16</v>
      </c>
      <c r="B33" s="24">
        <f>ROUND(B$10*'B&amp;A kWh'!C22,2)</f>
        <v>80.67</v>
      </c>
      <c r="C33" s="24">
        <f>ROUND(C$10*'B&amp;A kWh'!D22,2)</f>
        <v>65.61</v>
      </c>
      <c r="D33" s="24">
        <f>ROUND(D$10*'B&amp;A kWh'!E22,2)</f>
        <v>61.84</v>
      </c>
      <c r="E33" s="24">
        <f>ROUND(E$10*'B&amp;A kWh'!F22,2)</f>
        <v>74.17</v>
      </c>
      <c r="F33" s="24">
        <f>ROUND(F$10*'B&amp;A kWh'!G22,2)</f>
        <v>76.53</v>
      </c>
      <c r="G33" s="24">
        <f>ROUND(G$10*'B&amp;A kWh'!H22,2)</f>
        <v>68.55</v>
      </c>
      <c r="H33" s="24">
        <f>ROUND(H$10*'B&amp;A kWh'!I22,2)</f>
        <v>70.37</v>
      </c>
      <c r="I33" s="24">
        <f>ROUND(I$10*'B&amp;A kWh'!J22,2)</f>
        <v>124.71</v>
      </c>
      <c r="J33" s="24">
        <f>ROUND(J$10*'B&amp;A kWh'!K22,2)</f>
        <v>100.18</v>
      </c>
      <c r="K33" s="24">
        <f>ROUND(K$10*'B&amp;A kWh'!L22,2)</f>
        <v>103.58</v>
      </c>
      <c r="L33" s="24">
        <f>ROUND(L$10*'B&amp;A kWh'!M22,2)</f>
        <v>125.21</v>
      </c>
      <c r="M33" s="24">
        <f>ROUND(M$10*'B&amp;A kWh'!N22,2)</f>
        <v>118.61</v>
      </c>
      <c r="N33" s="24">
        <f>ROUND(N$10*'B&amp;A kWh'!O22,2)</f>
        <v>109.67</v>
      </c>
      <c r="O33" s="24">
        <f>ROUND(O$10*'B&amp;A kWh'!P22,2)</f>
        <v>99.32</v>
      </c>
      <c r="P33" s="24">
        <f t="shared" ref="P33" si="5">SUM(D33:O33)</f>
        <v>1132.74</v>
      </c>
    </row>
    <row r="34" spans="1:16" x14ac:dyDescent="0.25">
      <c r="A34" s="41"/>
    </row>
    <row r="35" spans="1:16" x14ac:dyDescent="0.25">
      <c r="A35" s="41" t="s">
        <v>15</v>
      </c>
      <c r="B35" s="24">
        <f>ROUND(B$10*'B&amp;A kWh'!C24,2)</f>
        <v>160.13</v>
      </c>
      <c r="C35" s="24">
        <f>ROUND(C$10*'B&amp;A kWh'!D24,2)</f>
        <v>91.61</v>
      </c>
      <c r="D35" s="24">
        <f>ROUND(D$10*'B&amp;A kWh'!E24,2)</f>
        <v>111.71</v>
      </c>
      <c r="E35" s="24">
        <f>ROUND(E$10*'B&amp;A kWh'!F24,2)</f>
        <v>144.46</v>
      </c>
      <c r="F35" s="24">
        <f>ROUND(F$10*'B&amp;A kWh'!G24,2)</f>
        <v>149.84</v>
      </c>
      <c r="G35" s="24">
        <f>ROUND(G$10*'B&amp;A kWh'!H24,2)</f>
        <v>177.6</v>
      </c>
      <c r="H35" s="24">
        <f>ROUND(H$10*'B&amp;A kWh'!I24,2)</f>
        <v>173.64</v>
      </c>
      <c r="I35" s="24">
        <f>ROUND(I$10*'B&amp;A kWh'!J24,2)</f>
        <v>284.39</v>
      </c>
      <c r="J35" s="24">
        <f>ROUND(J$10*'B&amp;A kWh'!K24,2)</f>
        <v>234.03</v>
      </c>
      <c r="K35" s="24">
        <f>ROUND(K$10*'B&amp;A kWh'!L24,2)</f>
        <v>277.77</v>
      </c>
      <c r="L35" s="24">
        <f>ROUND(L$10*'B&amp;A kWh'!M24,2)</f>
        <v>316.66000000000003</v>
      </c>
      <c r="M35" s="24">
        <f>ROUND(M$10*'B&amp;A kWh'!N24,2)</f>
        <v>258.39</v>
      </c>
      <c r="N35" s="24">
        <f>ROUND(N$10*'B&amp;A kWh'!O24,2)</f>
        <v>236.55</v>
      </c>
      <c r="O35" s="24">
        <f>ROUND(O$10*'B&amp;A kWh'!P24,2)</f>
        <v>225.71</v>
      </c>
      <c r="P35" s="24">
        <f t="shared" ref="P35" si="6">SUM(D35:O35)</f>
        <v>2590.75</v>
      </c>
    </row>
    <row r="36" spans="1:16" x14ac:dyDescent="0.25">
      <c r="A36" s="41"/>
    </row>
    <row r="37" spans="1:16" x14ac:dyDescent="0.25">
      <c r="A37" s="41" t="s">
        <v>14</v>
      </c>
      <c r="B37" s="24">
        <f>ROUND(B$10*'B&amp;A kWh'!C26,2)</f>
        <v>1657.36</v>
      </c>
      <c r="C37" s="24">
        <f>ROUND(C$10*'B&amp;A kWh'!D26,2)</f>
        <v>716.4</v>
      </c>
      <c r="D37" s="24">
        <f>ROUND(D$10*'B&amp;A kWh'!E26,2)</f>
        <v>718.81</v>
      </c>
      <c r="E37" s="24">
        <f>ROUND(E$10*'B&amp;A kWh'!F26,2)</f>
        <v>869.28</v>
      </c>
      <c r="F37" s="24">
        <f>ROUND(F$10*'B&amp;A kWh'!G26,2)</f>
        <v>945.17</v>
      </c>
      <c r="G37" s="24">
        <f>ROUND(G$10*'B&amp;A kWh'!H26,2)</f>
        <v>769.38</v>
      </c>
      <c r="H37" s="24">
        <f>ROUND(H$10*'B&amp;A kWh'!I26,2)</f>
        <v>833.35</v>
      </c>
      <c r="I37" s="24">
        <f>ROUND(I$10*'B&amp;A kWh'!J26,2)</f>
        <v>1372.59</v>
      </c>
      <c r="J37" s="24">
        <f>ROUND(J$10*'B&amp;A kWh'!K26,2)</f>
        <v>1098.67</v>
      </c>
      <c r="K37" s="24">
        <f>ROUND(K$10*'B&amp;A kWh'!L26,2)</f>
        <v>1384.65</v>
      </c>
      <c r="L37" s="24">
        <f>ROUND(L$10*'B&amp;A kWh'!M26,2)</f>
        <v>1654.44</v>
      </c>
      <c r="M37" s="24">
        <f>ROUND(M$10*'B&amp;A kWh'!N26,2)</f>
        <v>1239.5</v>
      </c>
      <c r="N37" s="24">
        <f>ROUND(N$10*'B&amp;A kWh'!O26,2)</f>
        <v>2775.07</v>
      </c>
      <c r="O37" s="24">
        <f>ROUND(O$10*'B&amp;A kWh'!P26,2)</f>
        <v>782.65</v>
      </c>
      <c r="P37" s="24">
        <f t="shared" ref="P37" si="7">SUM(D37:O37)</f>
        <v>14443.56</v>
      </c>
    </row>
    <row r="38" spans="1:16" x14ac:dyDescent="0.25">
      <c r="A38" s="41"/>
    </row>
    <row r="39" spans="1:16" x14ac:dyDescent="0.25">
      <c r="A39" s="41" t="s">
        <v>13</v>
      </c>
      <c r="B39" s="24">
        <f>ROUND(B$12*'B&amp;A kWh'!C28,2)</f>
        <v>637.15</v>
      </c>
      <c r="C39" s="24">
        <f>ROUND(C$12*'B&amp;A kWh'!D28,2)</f>
        <v>586.47</v>
      </c>
      <c r="D39" s="24">
        <f>ROUND(D$12*'B&amp;A kWh'!E28,2)</f>
        <v>313.41000000000003</v>
      </c>
      <c r="E39" s="24">
        <f>ROUND(E$12*'B&amp;A kWh'!F28,2)</f>
        <v>484.46</v>
      </c>
      <c r="F39" s="24">
        <f>ROUND(F$12*'B&amp;A kWh'!G28,2)</f>
        <v>494.08</v>
      </c>
      <c r="G39" s="24">
        <f>ROUND(G$12*'B&amp;A kWh'!H28,2)</f>
        <v>315.14999999999998</v>
      </c>
      <c r="H39" s="24">
        <f>ROUND(H$12*'B&amp;A kWh'!I28,2)</f>
        <v>253.14</v>
      </c>
      <c r="I39" s="24">
        <f>ROUND(I$12*'B&amp;A kWh'!J28,2)</f>
        <v>430.15</v>
      </c>
      <c r="J39" s="24">
        <f>ROUND(J$12*'B&amp;A kWh'!K28,2)</f>
        <v>551.21</v>
      </c>
      <c r="K39" s="24">
        <f>ROUND(K$12*'B&amp;A kWh'!L28,2)</f>
        <v>699.88</v>
      </c>
      <c r="L39" s="24">
        <f>ROUND(L$12*'B&amp;A kWh'!M28,2)</f>
        <v>673.19</v>
      </c>
      <c r="M39" s="24">
        <f>ROUND(M$12*'B&amp;A kWh'!N28,2)</f>
        <v>572.80999999999995</v>
      </c>
      <c r="N39" s="24">
        <f>ROUND(N$12*'B&amp;A kWh'!O28,2)</f>
        <v>531.9</v>
      </c>
      <c r="O39" s="24">
        <f>ROUND(O$12*'B&amp;A kWh'!P28,2)</f>
        <v>464.45</v>
      </c>
      <c r="P39" s="24">
        <f t="shared" ref="P39" si="8">SUM(D39:O39)</f>
        <v>5783.829999999999</v>
      </c>
    </row>
    <row r="40" spans="1:16" x14ac:dyDescent="0.25">
      <c r="A40" s="41"/>
    </row>
    <row r="41" spans="1:16" x14ac:dyDescent="0.25">
      <c r="A41" s="41" t="s">
        <v>12</v>
      </c>
      <c r="B41" s="24">
        <f>ROUND(B$12*'B&amp;A kWh'!C30,2)</f>
        <v>143439.5</v>
      </c>
      <c r="C41" s="24">
        <f>ROUND(C$11*'B&amp;A kWh'!D30,2)</f>
        <v>53817.25</v>
      </c>
      <c r="D41" s="24">
        <f>ROUND(D$11*'B&amp;A kWh'!E30,2)</f>
        <v>46683.65</v>
      </c>
      <c r="E41" s="24">
        <f>ROUND(E$11*'B&amp;A kWh'!F30,2)</f>
        <v>46990.45</v>
      </c>
      <c r="F41" s="24">
        <f>ROUND(F$11*'B&amp;A kWh'!G30,2)</f>
        <v>49457.13</v>
      </c>
      <c r="G41" s="24">
        <f>ROUND(G$11*'B&amp;A kWh'!H30,2)</f>
        <v>51795.98</v>
      </c>
      <c r="H41" s="24">
        <f>ROUND(H$11*'B&amp;A kWh'!I30,2)</f>
        <v>59795.74</v>
      </c>
      <c r="I41" s="24">
        <f>ROUND(I$11*'B&amp;A kWh'!J30,2)</f>
        <v>63322.94</v>
      </c>
      <c r="J41" s="24">
        <f>ROUND(J$11*'B&amp;A kWh'!K30,2)</f>
        <v>48690.57</v>
      </c>
      <c r="K41" s="24">
        <f>ROUND(K$11*'B&amp;A kWh'!L30,2)</f>
        <v>50745.68</v>
      </c>
      <c r="L41" s="24">
        <f>ROUND(L$11*'B&amp;A kWh'!M30,2)</f>
        <v>51908.57</v>
      </c>
      <c r="M41" s="24">
        <f>ROUND(M$11*'B&amp;A kWh'!N30,2)</f>
        <v>52042.7</v>
      </c>
      <c r="N41" s="24">
        <f>ROUND(N$11*'B&amp;A kWh'!O30,2)</f>
        <v>51917.23</v>
      </c>
      <c r="O41" s="24">
        <f>ROUND(O$11*'B&amp;A kWh'!P30,2)</f>
        <v>43899.35</v>
      </c>
      <c r="P41" s="24">
        <f t="shared" ref="P41" si="9">SUM(D41:O41)</f>
        <v>617249.99</v>
      </c>
    </row>
    <row r="42" spans="1:16" x14ac:dyDescent="0.25">
      <c r="A42" s="41"/>
    </row>
    <row r="43" spans="1:16" x14ac:dyDescent="0.25">
      <c r="A43" s="41" t="s">
        <v>11</v>
      </c>
      <c r="B43" s="24">
        <f>ROUND(B$12*'B&amp;A kWh'!C32,2)</f>
        <v>421.49</v>
      </c>
      <c r="C43" s="24">
        <f>ROUND(C$12*'B&amp;A kWh'!D32,2)</f>
        <v>409.26</v>
      </c>
      <c r="D43" s="24">
        <f>ROUND(D$12*'B&amp;A kWh'!E32,2)</f>
        <v>222.21</v>
      </c>
      <c r="E43" s="24">
        <f>ROUND(E$12*'B&amp;A kWh'!F32,2)</f>
        <v>131.88999999999999</v>
      </c>
      <c r="F43" s="24">
        <f>ROUND(F$12*'B&amp;A kWh'!G32,2)</f>
        <v>113.39</v>
      </c>
      <c r="G43" s="24">
        <f>ROUND(G$12*'B&amp;A kWh'!H32,2)</f>
        <v>132.59</v>
      </c>
      <c r="H43" s="24">
        <f>ROUND(H$12*'B&amp;A kWh'!I32,2)</f>
        <v>212.83</v>
      </c>
      <c r="I43" s="24">
        <f>ROUND(I$12*'B&amp;A kWh'!J32,2)</f>
        <v>383.22</v>
      </c>
      <c r="J43" s="24">
        <f>ROUND(J$12*'B&amp;A kWh'!K32,2)</f>
        <v>182.57</v>
      </c>
      <c r="K43" s="24">
        <f>ROUND(K$12*'B&amp;A kWh'!L32,2)</f>
        <v>195.19</v>
      </c>
      <c r="L43" s="24">
        <f>ROUND(L$12*'B&amp;A kWh'!M32,2)</f>
        <v>230.25</v>
      </c>
      <c r="M43" s="24">
        <f>ROUND(M$12*'B&amp;A kWh'!N32,2)</f>
        <v>546.13</v>
      </c>
      <c r="N43" s="24">
        <f>ROUND(N$12*'B&amp;A kWh'!O32,2)</f>
        <v>527.66</v>
      </c>
      <c r="O43" s="24">
        <f>ROUND(O$12*'B&amp;A kWh'!P32,2)</f>
        <v>335.44</v>
      </c>
      <c r="P43" s="24">
        <f t="shared" ref="P43" si="10">SUM(D43:O43)</f>
        <v>3213.37</v>
      </c>
    </row>
    <row r="44" spans="1:16" x14ac:dyDescent="0.25">
      <c r="A44" s="41"/>
    </row>
    <row r="45" spans="1:16" x14ac:dyDescent="0.25">
      <c r="A45" s="41" t="s">
        <v>10</v>
      </c>
      <c r="B45" s="24">
        <f>ROUND(B$12*'B&amp;A kWh'!C34,2)</f>
        <v>1207.4100000000001</v>
      </c>
      <c r="C45" s="24">
        <f>ROUND(C$12*'B&amp;A kWh'!D34,2)</f>
        <v>874.05</v>
      </c>
      <c r="D45" s="24">
        <f>ROUND(D$12*'B&amp;A kWh'!E34,2)</f>
        <v>659.86</v>
      </c>
      <c r="E45" s="24">
        <f>ROUND(E$12*'B&amp;A kWh'!F34,2)</f>
        <v>750.13</v>
      </c>
      <c r="F45" s="24">
        <f>ROUND(F$12*'B&amp;A kWh'!G34,2)</f>
        <v>759.2</v>
      </c>
      <c r="G45" s="24">
        <f>ROUND(G$12*'B&amp;A kWh'!H34,2)</f>
        <v>783.47</v>
      </c>
      <c r="H45" s="24">
        <f>ROUND(H$12*'B&amp;A kWh'!I34,2)</f>
        <v>926.4</v>
      </c>
      <c r="I45" s="24">
        <f>ROUND(I$12*'B&amp;A kWh'!J34,2)</f>
        <v>1611.92</v>
      </c>
      <c r="J45" s="24">
        <f>ROUND(J$12*'B&amp;A kWh'!K34,2)</f>
        <v>1222.53</v>
      </c>
      <c r="K45" s="24">
        <f>ROUND(K$12*'B&amp;A kWh'!L34,2)</f>
        <v>1395.98</v>
      </c>
      <c r="L45" s="24">
        <f>ROUND(L$12*'B&amp;A kWh'!M34,2)</f>
        <v>1558.51</v>
      </c>
      <c r="M45" s="24">
        <f>ROUND(M$12*'B&amp;A kWh'!N34,2)</f>
        <v>1336.41</v>
      </c>
      <c r="N45" s="24">
        <f>ROUND(N$12*'B&amp;A kWh'!O34,2)</f>
        <v>1433.3</v>
      </c>
      <c r="O45" s="24">
        <f>ROUND(O$12*'B&amp;A kWh'!P34,2)</f>
        <v>1162.48</v>
      </c>
      <c r="P45" s="24">
        <f t="shared" ref="P45" si="11">SUM(D45:O45)</f>
        <v>13600.189999999999</v>
      </c>
    </row>
    <row r="46" spans="1:16" x14ac:dyDescent="0.25">
      <c r="A46" s="41"/>
    </row>
    <row r="47" spans="1:16" x14ac:dyDescent="0.25">
      <c r="A47" s="41" t="s">
        <v>9</v>
      </c>
      <c r="B47" s="24">
        <f>ROUND(B$11*'B&amp;A kWh'!C36,2)</f>
        <v>1448.39</v>
      </c>
      <c r="C47" s="24">
        <f>ROUND(C$11*'B&amp;A kWh'!D36,2)</f>
        <v>1325.33</v>
      </c>
      <c r="D47" s="24">
        <f>ROUND(D$11*'B&amp;A kWh'!E36,2)</f>
        <v>1041.3499999999999</v>
      </c>
      <c r="E47" s="24">
        <f>ROUND(E$11*'B&amp;A kWh'!F36,2)</f>
        <v>2502.27</v>
      </c>
      <c r="F47" s="24">
        <f>ROUND(F$11*'B&amp;A kWh'!G36,2)</f>
        <v>1878.56</v>
      </c>
      <c r="G47" s="24">
        <f>ROUND(G$11*'B&amp;A kWh'!H36,2)</f>
        <v>928.92</v>
      </c>
      <c r="H47" s="24">
        <f>ROUND(H$11*'B&amp;A kWh'!I36,2)</f>
        <v>2116.3000000000002</v>
      </c>
      <c r="I47" s="24">
        <f>ROUND(I$11*'B&amp;A kWh'!J36,2)</f>
        <v>1856.51</v>
      </c>
      <c r="J47" s="24">
        <f>ROUND(J$11*'B&amp;A kWh'!K36,2)</f>
        <v>810.44</v>
      </c>
      <c r="K47" s="24">
        <f>ROUND(K$11*'B&amp;A kWh'!L36,2)</f>
        <v>983.42</v>
      </c>
      <c r="L47" s="24">
        <f>ROUND(L$11*'B&amp;A kWh'!M36,2)</f>
        <v>1074.33</v>
      </c>
      <c r="M47" s="24">
        <f>ROUND(M$11*'B&amp;A kWh'!N36,2)</f>
        <v>1126.26</v>
      </c>
      <c r="N47" s="24">
        <f>ROUND(N$11*'B&amp;A kWh'!O36,2)</f>
        <v>1235.83</v>
      </c>
      <c r="O47" s="24">
        <f>ROUND(O$11*'B&amp;A kWh'!P36,2)</f>
        <v>888.13</v>
      </c>
      <c r="P47" s="24">
        <f t="shared" ref="P47" si="12">SUM(D47:O47)</f>
        <v>16442.320000000003</v>
      </c>
    </row>
    <row r="48" spans="1:16" x14ac:dyDescent="0.25">
      <c r="A48" s="41"/>
    </row>
    <row r="49" spans="1:16" x14ac:dyDescent="0.25">
      <c r="A49" s="41" t="s">
        <v>8</v>
      </c>
      <c r="B49" s="24">
        <f>ROUND(B$11*'B&amp;A kWh'!C38,2)</f>
        <v>155.44</v>
      </c>
      <c r="C49" s="24">
        <f>ROUND(C$11*'B&amp;A kWh'!D38,2)</f>
        <v>74.72</v>
      </c>
      <c r="D49" s="24">
        <f>ROUND(D$11*'B&amp;A kWh'!E38,2)</f>
        <v>67.05</v>
      </c>
      <c r="E49" s="24">
        <f>ROUND(E$11*'B&amp;A kWh'!F38,2)</f>
        <v>285.24</v>
      </c>
      <c r="F49" s="24">
        <f>ROUND(F$11*'B&amp;A kWh'!G38,2)</f>
        <v>99.09</v>
      </c>
      <c r="G49" s="24">
        <f>ROUND(G$11*'B&amp;A kWh'!H38,2)</f>
        <v>125.14</v>
      </c>
      <c r="H49" s="24">
        <f>ROUND(H$11*'B&amp;A kWh'!I38,2)</f>
        <v>84.07</v>
      </c>
      <c r="I49" s="24">
        <f>ROUND(I$11*'B&amp;A kWh'!J38,2)</f>
        <v>84.71</v>
      </c>
      <c r="J49" s="24">
        <f>ROUND(J$11*'B&amp;A kWh'!K38,2)</f>
        <v>104.93</v>
      </c>
      <c r="K49" s="24">
        <f>ROUND(K$11*'B&amp;A kWh'!L38,2)</f>
        <v>86.04</v>
      </c>
      <c r="L49" s="24">
        <f>ROUND(L$11*'B&amp;A kWh'!M38,2)</f>
        <v>211.49</v>
      </c>
      <c r="M49" s="24">
        <f>ROUND(M$11*'B&amp;A kWh'!N38,2)</f>
        <v>213.26</v>
      </c>
      <c r="N49" s="24">
        <f>ROUND(N$11*'B&amp;A kWh'!O38,2)</f>
        <v>284.14999999999998</v>
      </c>
      <c r="O49" s="24">
        <f>ROUND(O$11*'B&amp;A kWh'!P38,2)</f>
        <v>248.26</v>
      </c>
      <c r="P49" s="24">
        <f t="shared" ref="P49" si="13">SUM(D49:O49)</f>
        <v>1893.43</v>
      </c>
    </row>
    <row r="50" spans="1:16" x14ac:dyDescent="0.25">
      <c r="A50" s="41"/>
    </row>
    <row r="51" spans="1:16" x14ac:dyDescent="0.25">
      <c r="A51" s="41" t="s">
        <v>7</v>
      </c>
      <c r="B51" s="24">
        <f>ROUND(B$13*'B&amp;A kWh'!C40,2)</f>
        <v>61868.9</v>
      </c>
      <c r="C51" s="24">
        <f>ROUND(C$13*'B&amp;A kWh'!D40,2)</f>
        <v>41025.53</v>
      </c>
      <c r="D51" s="24">
        <f>ROUND(D$13*'B&amp;A kWh'!E40,2)</f>
        <v>41045.42</v>
      </c>
      <c r="E51" s="24">
        <f>ROUND(E$13*'B&amp;A kWh'!F40,2)</f>
        <v>47399.17</v>
      </c>
      <c r="F51" s="24">
        <f>ROUND(F$13*'B&amp;A kWh'!G40,2)</f>
        <v>50350.09</v>
      </c>
      <c r="G51" s="24">
        <f>ROUND(G$13*'B&amp;A kWh'!H40,2)</f>
        <v>48170.68</v>
      </c>
      <c r="H51" s="24">
        <f>ROUND(H$13*'B&amp;A kWh'!I40,2)</f>
        <v>51526.38</v>
      </c>
      <c r="I51" s="24">
        <f>ROUND(I$13*'B&amp;A kWh'!J40,2)</f>
        <v>56458.78</v>
      </c>
      <c r="J51" s="24">
        <f>ROUND(J$13*'B&amp;A kWh'!K40,2)</f>
        <v>42044.99</v>
      </c>
      <c r="K51" s="24">
        <f>ROUND(K$13*'B&amp;A kWh'!L40,2)</f>
        <v>48718.85</v>
      </c>
      <c r="L51" s="24">
        <f>ROUND(L$13*'B&amp;A kWh'!M40,2)</f>
        <v>52531.47</v>
      </c>
      <c r="M51" s="24">
        <f>ROUND(M$13*'B&amp;A kWh'!N40,2)</f>
        <v>45730.77</v>
      </c>
      <c r="N51" s="24">
        <f>ROUND(N$13*'B&amp;A kWh'!O40,2)</f>
        <v>42656</v>
      </c>
      <c r="O51" s="24">
        <f>ROUND(O$13*'B&amp;A kWh'!P40,2)</f>
        <v>37485.050000000003</v>
      </c>
      <c r="P51" s="24">
        <f t="shared" ref="P51" si="14">SUM(D51:O51)</f>
        <v>564117.65</v>
      </c>
    </row>
    <row r="52" spans="1:16" x14ac:dyDescent="0.25">
      <c r="A52" s="41"/>
    </row>
    <row r="53" spans="1:16" x14ac:dyDescent="0.25">
      <c r="A53" s="41" t="s">
        <v>6</v>
      </c>
      <c r="B53" s="24">
        <f>ROUND(B$15*'B&amp;A kWh'!C42,2)</f>
        <v>729.21</v>
      </c>
      <c r="C53" s="24">
        <f>ROUND(C$15*'B&amp;A kWh'!D42,2)</f>
        <v>260.95</v>
      </c>
      <c r="D53" s="24">
        <f>ROUND(D$15*'B&amp;A kWh'!E42,2)</f>
        <v>202.62</v>
      </c>
      <c r="E53" s="24">
        <f>ROUND(E$15*'B&amp;A kWh'!F42,2)</f>
        <v>275.45999999999998</v>
      </c>
      <c r="F53" s="24">
        <f>ROUND(F$15*'B&amp;A kWh'!G42,2)</f>
        <v>537.89</v>
      </c>
      <c r="G53" s="24">
        <f>ROUND(G$15*'B&amp;A kWh'!H42,2)</f>
        <v>178.86</v>
      </c>
      <c r="H53" s="24">
        <f>ROUND(H$15*'B&amp;A kWh'!I42,2)</f>
        <v>451.36</v>
      </c>
      <c r="I53" s="24">
        <f>ROUND(I$15*'B&amp;A kWh'!J42,2)</f>
        <v>861.25</v>
      </c>
      <c r="J53" s="24">
        <f>ROUND(J$15*'B&amp;A kWh'!K42,2)</f>
        <v>835.72</v>
      </c>
      <c r="K53" s="24">
        <f>ROUND(K$15*'B&amp;A kWh'!L42,2)</f>
        <v>947.25</v>
      </c>
      <c r="L53" s="24">
        <f>ROUND(L$15*'B&amp;A kWh'!M42,2)</f>
        <v>1015.98</v>
      </c>
      <c r="M53" s="24">
        <f>ROUND(M$15*'B&amp;A kWh'!N42,2)</f>
        <v>920.6</v>
      </c>
      <c r="N53" s="24">
        <f>ROUND(N$15*'B&amp;A kWh'!O42,2)</f>
        <v>1318.4</v>
      </c>
      <c r="O53" s="24">
        <f>ROUND(O$15*'B&amp;A kWh'!P42,2)</f>
        <v>185.17</v>
      </c>
      <c r="P53" s="24">
        <f t="shared" ref="P53" si="15">SUM(D53:O53)</f>
        <v>7730.5599999999995</v>
      </c>
    </row>
    <row r="54" spans="1:16" x14ac:dyDescent="0.25">
      <c r="A54" s="41"/>
    </row>
    <row r="55" spans="1:16" x14ac:dyDescent="0.25">
      <c r="A55" s="41" t="s">
        <v>118</v>
      </c>
      <c r="B55" s="24">
        <f>ROUND(B$13*'B&amp;A kWh'!C44,2)</f>
        <v>0</v>
      </c>
      <c r="C55" s="24">
        <f>ROUND(C$13*'B&amp;A kWh'!D44,2)</f>
        <v>0</v>
      </c>
      <c r="D55" s="24">
        <f>ROUND(D$13*'B&amp;A kWh'!E44,2)</f>
        <v>0</v>
      </c>
      <c r="E55" s="24">
        <f>ROUND(E$13*'B&amp;A kWh'!F44,2)</f>
        <v>0</v>
      </c>
      <c r="F55" s="24">
        <f>ROUND(F$13*'B&amp;A kWh'!G44,2)</f>
        <v>0</v>
      </c>
      <c r="G55" s="24">
        <f>ROUND(G$13*'B&amp;A kWh'!H44,2)</f>
        <v>0</v>
      </c>
      <c r="H55" s="24">
        <f>ROUND(H$13*'B&amp;A kWh'!I44,2)</f>
        <v>0</v>
      </c>
      <c r="I55" s="24">
        <f>ROUND(I$13*'B&amp;A kWh'!J44,2)</f>
        <v>385.27</v>
      </c>
      <c r="J55" s="24">
        <f>ROUND(J$13*'B&amp;A kWh'!K44,2)</f>
        <v>223.14</v>
      </c>
      <c r="K55" s="24">
        <f>ROUND(K$13*'B&amp;A kWh'!L44,2)</f>
        <v>352.94</v>
      </c>
      <c r="L55" s="24">
        <f>ROUND(L$13*'B&amp;A kWh'!M44,2)</f>
        <v>350.97</v>
      </c>
      <c r="M55" s="24">
        <f>ROUND(M$13*'B&amp;A kWh'!N44,2)</f>
        <v>237.29</v>
      </c>
      <c r="N55" s="24">
        <f>ROUND(N$13*'B&amp;A kWh'!O44,2)</f>
        <v>242.52</v>
      </c>
      <c r="O55" s="24">
        <f>ROUND(O$13*'B&amp;A kWh'!P44,2)</f>
        <v>236.33</v>
      </c>
      <c r="P55" s="24">
        <f t="shared" ref="P55" si="16">SUM(D55:O55)</f>
        <v>2028.4599999999998</v>
      </c>
    </row>
    <row r="56" spans="1:16" x14ac:dyDescent="0.25">
      <c r="A56" s="41"/>
    </row>
    <row r="57" spans="1:16" x14ac:dyDescent="0.25">
      <c r="A57" s="41" t="s">
        <v>5</v>
      </c>
      <c r="B57" s="24">
        <f>ROUND(B$13*'B&amp;A kWh'!C46,2)</f>
        <v>11368.06</v>
      </c>
      <c r="C57" s="24">
        <f>ROUND(C$13*'B&amp;A kWh'!D46,2)</f>
        <v>7958.89</v>
      </c>
      <c r="D57" s="24">
        <f>ROUND(D$13*'B&amp;A kWh'!E46,2)</f>
        <v>6784.09</v>
      </c>
      <c r="E57" s="24">
        <f>ROUND(E$13*'B&amp;A kWh'!F46,2)</f>
        <v>8287.39</v>
      </c>
      <c r="F57" s="24">
        <f>ROUND(F$13*'B&amp;A kWh'!G46,2)</f>
        <v>8589.51</v>
      </c>
      <c r="G57" s="24">
        <f>ROUND(G$13*'B&amp;A kWh'!H46,2)</f>
        <v>7712.85</v>
      </c>
      <c r="H57" s="24">
        <f>ROUND(H$13*'B&amp;A kWh'!I46,2)</f>
        <v>8636.1299999999992</v>
      </c>
      <c r="I57" s="24">
        <f>ROUND(I$13*'B&amp;A kWh'!J46,2)</f>
        <v>8349.91</v>
      </c>
      <c r="J57" s="24">
        <f>ROUND(J$13*'B&amp;A kWh'!K46,2)</f>
        <v>6951.73</v>
      </c>
      <c r="K57" s="24">
        <f>ROUND(K$13*'B&amp;A kWh'!L46,2)</f>
        <v>8619.01</v>
      </c>
      <c r="L57" s="24">
        <f>ROUND(L$13*'B&amp;A kWh'!M46,2)</f>
        <v>9968.15</v>
      </c>
      <c r="M57" s="24">
        <f>ROUND(M$13*'B&amp;A kWh'!N46,2)</f>
        <v>9835.27</v>
      </c>
      <c r="N57" s="24">
        <f>ROUND(N$13*'B&amp;A kWh'!O46,2)</f>
        <v>9530.42</v>
      </c>
      <c r="O57" s="24">
        <f>ROUND(O$13*'B&amp;A kWh'!P46,2)</f>
        <v>8820.26</v>
      </c>
      <c r="P57" s="24">
        <f t="shared" ref="P57" si="17">SUM(D57:O57)</f>
        <v>102084.71999999999</v>
      </c>
    </row>
    <row r="58" spans="1:16" x14ac:dyDescent="0.25">
      <c r="A58" s="41"/>
    </row>
    <row r="59" spans="1:16" x14ac:dyDescent="0.25">
      <c r="A59" s="41" t="s">
        <v>4</v>
      </c>
      <c r="B59" s="24">
        <f>ROUND(B$13*'B&amp;A kWh'!C48,2)</f>
        <v>3685.02</v>
      </c>
      <c r="C59" s="24">
        <f>ROUND(C$13*'B&amp;A kWh'!D48,2)</f>
        <v>2532.83</v>
      </c>
      <c r="D59" s="24">
        <f>ROUND(D$13*'B&amp;A kWh'!E48,2)</f>
        <v>4104.32</v>
      </c>
      <c r="E59" s="24">
        <f>ROUND(E$13*'B&amp;A kWh'!F48,2)</f>
        <v>4398.84</v>
      </c>
      <c r="F59" s="24">
        <f>ROUND(F$13*'B&amp;A kWh'!G48,2)</f>
        <v>3674.74</v>
      </c>
      <c r="G59" s="24">
        <f>ROUND(G$13*'B&amp;A kWh'!H48,2)</f>
        <v>3253.34</v>
      </c>
      <c r="H59" s="24">
        <f>ROUND(H$13*'B&amp;A kWh'!I48,2)</f>
        <v>3497.51</v>
      </c>
      <c r="I59" s="24">
        <f>ROUND(I$13*'B&amp;A kWh'!J48,2)</f>
        <v>3676.07</v>
      </c>
      <c r="J59" s="24">
        <f>ROUND(J$13*'B&amp;A kWh'!K48,2)</f>
        <v>3712.15</v>
      </c>
      <c r="K59" s="24">
        <f>ROUND(K$13*'B&amp;A kWh'!L48,2)</f>
        <v>4120.22</v>
      </c>
      <c r="L59" s="24">
        <f>ROUND(L$13*'B&amp;A kWh'!M48,2)</f>
        <v>7355.43</v>
      </c>
      <c r="M59" s="24">
        <f>ROUND(M$13*'B&amp;A kWh'!N48,2)</f>
        <v>3131.64</v>
      </c>
      <c r="N59" s="24">
        <f>ROUND(N$13*'B&amp;A kWh'!O48,2)</f>
        <v>3294.08</v>
      </c>
      <c r="O59" s="24">
        <f>ROUND(O$13*'B&amp;A kWh'!P48,2)</f>
        <v>3207.48</v>
      </c>
      <c r="P59" s="24">
        <f t="shared" ref="P59" si="18">SUM(D59:O59)</f>
        <v>47425.820000000007</v>
      </c>
    </row>
    <row r="60" spans="1:16" x14ac:dyDescent="0.25">
      <c r="A60" s="41"/>
    </row>
    <row r="61" spans="1:16" x14ac:dyDescent="0.25">
      <c r="A61" s="41" t="s">
        <v>3</v>
      </c>
      <c r="B61" s="24">
        <f>ROUND(B$13*'B&amp;A kWh'!C50,2)</f>
        <v>84.42</v>
      </c>
      <c r="C61" s="24">
        <f>ROUND(C$13*'B&amp;A kWh'!D50,2)</f>
        <v>58.85</v>
      </c>
      <c r="D61" s="24">
        <f>ROUND(D$13*'B&amp;A kWh'!E50,2)</f>
        <v>84.63</v>
      </c>
      <c r="E61" s="24">
        <f>ROUND(E$13*'B&amp;A kWh'!F50,2)</f>
        <v>69.78</v>
      </c>
      <c r="F61" s="24">
        <f>ROUND(F$13*'B&amp;A kWh'!G50,2)</f>
        <v>78.63</v>
      </c>
      <c r="G61" s="24">
        <f>ROUND(G$13*'B&amp;A kWh'!H50,2)</f>
        <v>115.2</v>
      </c>
      <c r="H61" s="24">
        <f>ROUND(H$13*'B&amp;A kWh'!I50,2)</f>
        <v>32.89</v>
      </c>
      <c r="I61" s="24">
        <f>ROUND(I$13*'B&amp;A kWh'!J50,2)</f>
        <v>64.34</v>
      </c>
      <c r="J61" s="24">
        <f>ROUND(J$13*'B&amp;A kWh'!K50,2)</f>
        <v>36.630000000000003</v>
      </c>
      <c r="K61" s="24">
        <f>ROUND(K$13*'B&amp;A kWh'!L50,2)</f>
        <v>41.24</v>
      </c>
      <c r="L61" s="24">
        <f>ROUND(L$13*'B&amp;A kWh'!M50,2)</f>
        <v>48.83</v>
      </c>
      <c r="M61" s="24">
        <f>ROUND(M$13*'B&amp;A kWh'!N50,2)</f>
        <v>64.19</v>
      </c>
      <c r="N61" s="24">
        <f>ROUND(N$13*'B&amp;A kWh'!O50,2)</f>
        <v>94.33</v>
      </c>
      <c r="O61" s="24">
        <f>ROUND(O$13*'B&amp;A kWh'!P50,2)</f>
        <v>67.86</v>
      </c>
      <c r="P61" s="24">
        <f t="shared" ref="P61" si="19">SUM(D61:O61)</f>
        <v>798.55000000000018</v>
      </c>
    </row>
    <row r="62" spans="1:16" x14ac:dyDescent="0.25">
      <c r="A62" s="41"/>
    </row>
    <row r="63" spans="1:16" x14ac:dyDescent="0.25">
      <c r="A63" s="41" t="s">
        <v>119</v>
      </c>
      <c r="B63" s="24">
        <f>ROUND(B$14*'B&amp;A kWh'!C52,2)</f>
        <v>16926.66</v>
      </c>
      <c r="C63" s="24">
        <f>ROUND(C$14*'B&amp;A kWh'!D52,2)</f>
        <v>12275.32</v>
      </c>
      <c r="D63" s="24">
        <f>ROUND(D$14*'B&amp;A kWh'!E52,2)</f>
        <v>11559.95</v>
      </c>
      <c r="E63" s="24">
        <f>ROUND(E$14*'B&amp;A kWh'!F52,2)</f>
        <v>12371.76</v>
      </c>
      <c r="F63" s="24">
        <f>ROUND(F$14*'B&amp;A kWh'!G52,2)</f>
        <v>13162.02</v>
      </c>
      <c r="G63" s="24">
        <f>ROUND(G$14*'B&amp;A kWh'!H52,2)</f>
        <v>11017.1</v>
      </c>
      <c r="H63" s="24">
        <f>ROUND(H$14*'B&amp;A kWh'!I52,2)</f>
        <v>10234.91</v>
      </c>
      <c r="I63" s="24">
        <f>ROUND(I$14*'B&amp;A kWh'!J52,2)</f>
        <v>14388</v>
      </c>
      <c r="J63" s="24">
        <f>ROUND(J$14*'B&amp;A kWh'!K52,2)</f>
        <v>16723.5</v>
      </c>
      <c r="K63" s="24">
        <f>ROUND(K$14*'B&amp;A kWh'!L52,2)</f>
        <v>13258.38</v>
      </c>
      <c r="L63" s="24">
        <f>ROUND(L$14*'B&amp;A kWh'!M52,2)</f>
        <v>14098.48</v>
      </c>
      <c r="M63" s="24">
        <f>ROUND(M$14*'B&amp;A kWh'!N52,2)</f>
        <v>12860.92</v>
      </c>
      <c r="N63" s="24">
        <f>ROUND(N$14*'B&amp;A kWh'!O52,2)</f>
        <v>11985.47</v>
      </c>
      <c r="O63" s="24">
        <f>ROUND(O$14*'B&amp;A kWh'!P52,2)</f>
        <v>12932.48</v>
      </c>
      <c r="P63" s="24">
        <f t="shared" ref="P63" si="20">SUM(D63:O63)</f>
        <v>154592.97</v>
      </c>
    </row>
    <row r="64" spans="1:16" x14ac:dyDescent="0.25">
      <c r="A64" s="41"/>
    </row>
    <row r="65" spans="1:16" x14ac:dyDescent="0.25">
      <c r="A65" s="41" t="s">
        <v>120</v>
      </c>
      <c r="B65" s="24">
        <f>ROUND(B$14*'B&amp;A kWh'!C54,2)</f>
        <v>309.83</v>
      </c>
      <c r="C65" s="24">
        <f>ROUND(C$14*'B&amp;A kWh'!D54,2)</f>
        <v>277.54000000000002</v>
      </c>
      <c r="D65" s="24">
        <f>ROUND(D$14*'B&amp;A kWh'!E54,2)</f>
        <v>225.9</v>
      </c>
      <c r="E65" s="24">
        <f>ROUND(E$14*'B&amp;A kWh'!F54,2)</f>
        <v>156.72</v>
      </c>
      <c r="F65" s="24">
        <f>ROUND(F$14*'B&amp;A kWh'!G54,2)</f>
        <v>214.94</v>
      </c>
      <c r="G65" s="24">
        <f>ROUND(G$14*'B&amp;A kWh'!H54,2)</f>
        <v>192.78</v>
      </c>
      <c r="H65" s="24">
        <f>ROUND(H$14*'B&amp;A kWh'!I54,2)</f>
        <v>148.71</v>
      </c>
      <c r="I65" s="24">
        <f>ROUND(I$14*'B&amp;A kWh'!J54,2)</f>
        <v>224.92</v>
      </c>
      <c r="J65" s="24">
        <f>ROUND(J$14*'B&amp;A kWh'!K54,2)</f>
        <v>271.58</v>
      </c>
      <c r="K65" s="24">
        <f>ROUND(K$14*'B&amp;A kWh'!L54,2)</f>
        <v>244.73</v>
      </c>
      <c r="L65" s="24">
        <f>ROUND(L$14*'B&amp;A kWh'!M54,2)</f>
        <v>211.99</v>
      </c>
      <c r="M65" s="24">
        <f>ROUND(M$14*'B&amp;A kWh'!N54,2)</f>
        <v>225.53</v>
      </c>
      <c r="N65" s="24">
        <f>ROUND(N$14*'B&amp;A kWh'!O54,2)</f>
        <v>313.63</v>
      </c>
      <c r="O65" s="24">
        <f>ROUND(O$14*'B&amp;A kWh'!P54,2)</f>
        <v>183.15</v>
      </c>
      <c r="P65" s="24">
        <f t="shared" ref="P65" si="21">SUM(D65:O65)</f>
        <v>2614.5800000000004</v>
      </c>
    </row>
    <row r="66" spans="1:16" x14ac:dyDescent="0.25">
      <c r="A66" s="41"/>
    </row>
    <row r="67" spans="1:16" x14ac:dyDescent="0.25">
      <c r="A67" s="41" t="s">
        <v>121</v>
      </c>
      <c r="B67" s="24">
        <f>ROUND(B$16*'B&amp;A kWh'!C56,2)</f>
        <v>0</v>
      </c>
      <c r="C67" s="24">
        <f>ROUND(C$16*'B&amp;A kWh'!D56,2)</f>
        <v>0</v>
      </c>
      <c r="D67" s="24">
        <f>ROUND(D$16*'B&amp;A kWh'!E56,2)</f>
        <v>0</v>
      </c>
      <c r="E67" s="24">
        <f>ROUND(E$16*'B&amp;A kWh'!F56,2)</f>
        <v>0</v>
      </c>
      <c r="F67" s="24">
        <f>ROUND(F$16*'B&amp;A kWh'!G56,2)</f>
        <v>0</v>
      </c>
      <c r="G67" s="24">
        <f>ROUND(G$16*'B&amp;A kWh'!H56,2)</f>
        <v>0</v>
      </c>
      <c r="H67" s="24">
        <f>ROUND(H$16*'B&amp;A kWh'!I56,2)</f>
        <v>0</v>
      </c>
      <c r="I67" s="24">
        <f>ROUND(I$16*'B&amp;A kWh'!J56,2)</f>
        <v>2194.46</v>
      </c>
      <c r="J67" s="24">
        <f>ROUND(J$16*'B&amp;A kWh'!K56,2)</f>
        <v>1858.19</v>
      </c>
      <c r="K67" s="24">
        <f>ROUND(K$16*'B&amp;A kWh'!L56,2)</f>
        <v>1909.61</v>
      </c>
      <c r="L67" s="24">
        <f>ROUND(L$16*'B&amp;A kWh'!M56,2)</f>
        <v>2580.5</v>
      </c>
      <c r="M67" s="24">
        <f>ROUND(M$16*'B&amp;A kWh'!N56,2)</f>
        <v>1346.99</v>
      </c>
      <c r="N67" s="24">
        <f>ROUND(N$16*'B&amp;A kWh'!O56,2)</f>
        <v>2873.29</v>
      </c>
      <c r="O67" s="24">
        <f>ROUND(O$16*'B&amp;A kWh'!P56,2)</f>
        <v>2572.31</v>
      </c>
      <c r="P67" s="24">
        <f t="shared" ref="P67" si="22">SUM(D67:O67)</f>
        <v>15335.35</v>
      </c>
    </row>
    <row r="68" spans="1:16" x14ac:dyDescent="0.25">
      <c r="A68" s="41"/>
    </row>
    <row r="69" spans="1:16" x14ac:dyDescent="0.25">
      <c r="A69" s="41" t="s">
        <v>122</v>
      </c>
      <c r="B69" s="24">
        <f>ROUND(B$16*'B&amp;A kWh'!C58,2)</f>
        <v>0</v>
      </c>
      <c r="C69" s="24">
        <f>ROUND(C$16*'B&amp;A kWh'!D58,2)</f>
        <v>0</v>
      </c>
      <c r="D69" s="24">
        <f>ROUND(D$16*'B&amp;A kWh'!E58,2)</f>
        <v>0</v>
      </c>
      <c r="E69" s="24">
        <f>ROUND(E$16*'B&amp;A kWh'!F58,2)</f>
        <v>0</v>
      </c>
      <c r="F69" s="24">
        <f>ROUND(F$16*'B&amp;A kWh'!G58,2)</f>
        <v>0</v>
      </c>
      <c r="G69" s="24">
        <f>ROUND(G$16*'B&amp;A kWh'!H58,2)</f>
        <v>0</v>
      </c>
      <c r="H69" s="24">
        <f>ROUND(H$16*'B&amp;A kWh'!I58,2)</f>
        <v>0</v>
      </c>
      <c r="I69" s="24">
        <f>ROUND(I$16*'B&amp;A kWh'!J58,2)</f>
        <v>0</v>
      </c>
      <c r="J69" s="24">
        <f>ROUND(J$16*'B&amp;A kWh'!K58,2)</f>
        <v>38036.160000000003</v>
      </c>
      <c r="K69" s="24">
        <f>ROUND(K$16*'B&amp;A kWh'!L58,2)</f>
        <v>18408.96</v>
      </c>
      <c r="L69" s="24">
        <f>ROUND(L$16*'B&amp;A kWh'!M58,2)</f>
        <v>15329.52</v>
      </c>
      <c r="M69" s="24">
        <f>ROUND(M$16*'B&amp;A kWh'!N58,2)</f>
        <v>17466.240000000002</v>
      </c>
      <c r="N69" s="24">
        <f>ROUND(N$16*'B&amp;A kWh'!O58,2)</f>
        <v>16847.52</v>
      </c>
      <c r="O69" s="24">
        <f>ROUND(O$16*'B&amp;A kWh'!P58,2)</f>
        <v>15566.4</v>
      </c>
      <c r="P69" s="24">
        <f t="shared" ref="P69" si="23">SUM(D69:O69)</f>
        <v>121654.8</v>
      </c>
    </row>
    <row r="70" spans="1:16" x14ac:dyDescent="0.25">
      <c r="A70" s="41"/>
    </row>
    <row r="71" spans="1:16" x14ac:dyDescent="0.25">
      <c r="A71" s="41" t="s">
        <v>123</v>
      </c>
      <c r="B71" s="24">
        <f>ROUND(B$16*'B&amp;A kWh'!C60,2)</f>
        <v>2394.5300000000002</v>
      </c>
      <c r="C71" s="24">
        <f>ROUND(C$16*'B&amp;A kWh'!D60,2)</f>
        <v>1789.24</v>
      </c>
      <c r="D71" s="24">
        <f>ROUND(D$16*'B&amp;A kWh'!E60,2)</f>
        <v>1807.22</v>
      </c>
      <c r="E71" s="24">
        <f>ROUND(E$16*'B&amp;A kWh'!F60,2)</f>
        <v>1865.63</v>
      </c>
      <c r="F71" s="24">
        <f>ROUND(F$16*'B&amp;A kWh'!G60,2)</f>
        <v>1779.26</v>
      </c>
      <c r="G71" s="24">
        <f>ROUND(G$16*'B&amp;A kWh'!H60,2)</f>
        <v>1784.91</v>
      </c>
      <c r="H71" s="24">
        <f>ROUND(H$16*'B&amp;A kWh'!I60,2)</f>
        <v>1735.69</v>
      </c>
      <c r="I71" s="24">
        <f>ROUND(I$16*'B&amp;A kWh'!J60,2)</f>
        <v>1872.57</v>
      </c>
      <c r="J71" s="24">
        <f>ROUND(J$16*'B&amp;A kWh'!K60,2)</f>
        <v>1612.72</v>
      </c>
      <c r="K71" s="24">
        <f>ROUND(K$16*'B&amp;A kWh'!L60,2)</f>
        <v>1771.56</v>
      </c>
      <c r="L71" s="24">
        <f>ROUND(L$16*'B&amp;A kWh'!M60,2)</f>
        <v>2049.42</v>
      </c>
      <c r="M71" s="24">
        <f>ROUND(M$16*'B&amp;A kWh'!N60,2)</f>
        <v>2021.43</v>
      </c>
      <c r="N71" s="24">
        <f>ROUND(N$16*'B&amp;A kWh'!O60,2)</f>
        <v>1768.67</v>
      </c>
      <c r="O71" s="24">
        <f>ROUND(O$16*'B&amp;A kWh'!P60,2)</f>
        <v>1681.65</v>
      </c>
      <c r="P71" s="24">
        <f t="shared" ref="P71" si="24">SUM(D71:O71)</f>
        <v>21750.730000000003</v>
      </c>
    </row>
    <row r="72" spans="1:16" x14ac:dyDescent="0.25">
      <c r="A72" s="41"/>
    </row>
    <row r="73" spans="1:16" x14ac:dyDescent="0.25">
      <c r="A73" s="41" t="s">
        <v>124</v>
      </c>
      <c r="B73" s="24">
        <f>ROUND(B$16*'B&amp;A kWh'!C62,2)</f>
        <v>42958.559999999998</v>
      </c>
      <c r="C73" s="24">
        <f>ROUND(C$16*'B&amp;A kWh'!D62,2)</f>
        <v>28570.66</v>
      </c>
      <c r="D73" s="24">
        <f>ROUND(D$16*'B&amp;A kWh'!E62,2)</f>
        <v>32742.04</v>
      </c>
      <c r="E73" s="24">
        <f>ROUND(E$16*'B&amp;A kWh'!F62,2)</f>
        <v>35406.519999999997</v>
      </c>
      <c r="F73" s="24">
        <f>ROUND(F$16*'B&amp;A kWh'!G62,2)</f>
        <v>36574.07</v>
      </c>
      <c r="G73" s="24">
        <f>ROUND(G$16*'B&amp;A kWh'!H62,2)</f>
        <v>34272.410000000003</v>
      </c>
      <c r="H73" s="24">
        <f>ROUND(H$16*'B&amp;A kWh'!I62,2)</f>
        <v>36320.25</v>
      </c>
      <c r="I73" s="24">
        <f>ROUND(I$16*'B&amp;A kWh'!J62,2)</f>
        <v>37764.35</v>
      </c>
      <c r="J73" s="24">
        <f>ROUND(J$16*'B&amp;A kWh'!K62,2)</f>
        <v>31264.98</v>
      </c>
      <c r="K73" s="24">
        <f>ROUND(K$16*'B&amp;A kWh'!L62,2)</f>
        <v>36297.040000000001</v>
      </c>
      <c r="L73" s="24">
        <f>ROUND(L$16*'B&amp;A kWh'!M62,2)</f>
        <v>41258.51</v>
      </c>
      <c r="M73" s="24">
        <f>ROUND(M$16*'B&amp;A kWh'!N62,2)</f>
        <v>34450.199999999997</v>
      </c>
      <c r="N73" s="24">
        <f>ROUND(N$16*'B&amp;A kWh'!O62,2)</f>
        <v>28431.27</v>
      </c>
      <c r="O73" s="24">
        <f>ROUND(O$16*'B&amp;A kWh'!P62,2)</f>
        <v>30911.15</v>
      </c>
      <c r="P73" s="24">
        <f t="shared" ref="P73" si="25">SUM(D73:O73)</f>
        <v>415692.7900000001</v>
      </c>
    </row>
    <row r="74" spans="1:16" x14ac:dyDescent="0.25">
      <c r="A74" s="41"/>
    </row>
    <row r="75" spans="1:16" x14ac:dyDescent="0.25">
      <c r="A75" s="41" t="s">
        <v>125</v>
      </c>
      <c r="B75" s="24">
        <f>ROUND(B$16*'B&amp;A kWh'!C64,2)</f>
        <v>223354.17</v>
      </c>
      <c r="C75" s="24">
        <f>ROUND(C$16*'B&amp;A kWh'!D64,2)</f>
        <v>201594.68</v>
      </c>
      <c r="D75" s="24">
        <f>ROUND(D$16*'B&amp;A kWh'!E64,2)</f>
        <v>217126.53</v>
      </c>
      <c r="E75" s="24">
        <f>ROUND(E$16*'B&amp;A kWh'!F64,2)</f>
        <v>212549.21</v>
      </c>
      <c r="F75" s="24">
        <f>ROUND(F$16*'B&amp;A kWh'!G64,2)</f>
        <v>214102.23</v>
      </c>
      <c r="G75" s="24">
        <f>ROUND(G$16*'B&amp;A kWh'!H64,2)</f>
        <v>201156.96</v>
      </c>
      <c r="H75" s="24">
        <f>ROUND(H$16*'B&amp;A kWh'!I64,2)</f>
        <v>196196.31</v>
      </c>
      <c r="I75" s="24">
        <f>ROUND(I$16*'B&amp;A kWh'!J64,2)</f>
        <v>215965.74</v>
      </c>
      <c r="J75" s="24">
        <f>ROUND(J$16*'B&amp;A kWh'!K64,2)</f>
        <v>162919.60999999999</v>
      </c>
      <c r="K75" s="24">
        <f>ROUND(K$16*'B&amp;A kWh'!L64,2)</f>
        <v>189898.16</v>
      </c>
      <c r="L75" s="24">
        <f>ROUND(L$16*'B&amp;A kWh'!M64,2)</f>
        <v>192449.83</v>
      </c>
      <c r="M75" s="24">
        <f>ROUND(M$16*'B&amp;A kWh'!N64,2)</f>
        <v>198447.03</v>
      </c>
      <c r="N75" s="24">
        <f>ROUND(N$16*'B&amp;A kWh'!O64,2)</f>
        <v>194421.88</v>
      </c>
      <c r="O75" s="24">
        <f>ROUND(O$16*'B&amp;A kWh'!P64,2)</f>
        <v>188734.23</v>
      </c>
      <c r="P75" s="24">
        <f t="shared" ref="P75" si="26">SUM(D75:O75)</f>
        <v>2383967.7199999997</v>
      </c>
    </row>
    <row r="76" spans="1:16" x14ac:dyDescent="0.25">
      <c r="A76" s="41"/>
    </row>
    <row r="77" spans="1:16" x14ac:dyDescent="0.25">
      <c r="A77" s="41" t="s">
        <v>126</v>
      </c>
      <c r="B77" s="24">
        <f>ROUND(B$16*'B&amp;A kWh'!C66,2)</f>
        <v>31076.62</v>
      </c>
      <c r="C77" s="24">
        <f>ROUND(C$16*'B&amp;A kWh'!D66,2)</f>
        <v>31827.71</v>
      </c>
      <c r="D77" s="24">
        <f>ROUND(D$16*'B&amp;A kWh'!E66,2)</f>
        <v>42576.58</v>
      </c>
      <c r="E77" s="24">
        <f>ROUND(E$16*'B&amp;A kWh'!F66,2)</f>
        <v>41246.660000000003</v>
      </c>
      <c r="F77" s="24">
        <f>ROUND(F$16*'B&amp;A kWh'!G66,2)</f>
        <v>40519</v>
      </c>
      <c r="G77" s="24">
        <f>ROUND(G$16*'B&amp;A kWh'!H66,2)</f>
        <v>37696.410000000003</v>
      </c>
      <c r="H77" s="24">
        <f>ROUND(H$16*'B&amp;A kWh'!I66,2)</f>
        <v>33334.480000000003</v>
      </c>
      <c r="I77" s="24">
        <f>ROUND(I$16*'B&amp;A kWh'!J66,2)</f>
        <v>35269.410000000003</v>
      </c>
      <c r="J77" s="24">
        <f>ROUND(J$16*'B&amp;A kWh'!K66,2)</f>
        <v>33498.68</v>
      </c>
      <c r="K77" s="24">
        <f>ROUND(K$16*'B&amp;A kWh'!L66,2)</f>
        <v>38140.870000000003</v>
      </c>
      <c r="L77" s="24">
        <f>ROUND(L$16*'B&amp;A kWh'!M66,2)</f>
        <v>42576.87</v>
      </c>
      <c r="M77" s="24">
        <f>ROUND(M$16*'B&amp;A kWh'!N66,2)</f>
        <v>37868.99</v>
      </c>
      <c r="N77" s="24">
        <f>ROUND(N$16*'B&amp;A kWh'!O66,2)</f>
        <v>34013.65</v>
      </c>
      <c r="O77" s="24">
        <f>ROUND(O$16*'B&amp;A kWh'!P66,2)</f>
        <v>34921.71</v>
      </c>
      <c r="P77" s="24">
        <f t="shared" ref="P77" si="27">SUM(D77:O77)</f>
        <v>451663.31000000006</v>
      </c>
    </row>
    <row r="78" spans="1:16" x14ac:dyDescent="0.25">
      <c r="A78" s="41"/>
    </row>
    <row r="79" spans="1:16" x14ac:dyDescent="0.25">
      <c r="A79" s="41" t="s">
        <v>2</v>
      </c>
      <c r="B79" s="24">
        <f>ROUND(B$19*'B&amp;A kWh'!C68,2)</f>
        <v>1337.24</v>
      </c>
      <c r="C79" s="24">
        <f>ROUND(C$19*'B&amp;A kWh'!D68,2)</f>
        <v>1092.1300000000001</v>
      </c>
      <c r="D79" s="24">
        <f>ROUND(D$19*'B&amp;A kWh'!E68,2)</f>
        <v>1105.25</v>
      </c>
      <c r="E79" s="24">
        <f>ROUND(E$19*'B&amp;A kWh'!F68,2)</f>
        <v>936.6</v>
      </c>
      <c r="F79" s="24">
        <f>ROUND(F$19*'B&amp;A kWh'!G68,2)</f>
        <v>830.42</v>
      </c>
      <c r="G79" s="24">
        <f>ROUND(G$19*'B&amp;A kWh'!H68,2)</f>
        <v>749.06</v>
      </c>
      <c r="H79" s="24">
        <f>ROUND(H$19*'B&amp;A kWh'!I68,2)</f>
        <v>808.7</v>
      </c>
      <c r="I79" s="24">
        <f>ROUND(I$19*'B&amp;A kWh'!J68,2)</f>
        <v>983.29</v>
      </c>
      <c r="J79" s="24">
        <f>ROUND(J$19*'B&amp;A kWh'!K68,2)</f>
        <v>1090.4100000000001</v>
      </c>
      <c r="K79" s="24">
        <f>ROUND(K$19*'B&amp;A kWh'!L68,2)</f>
        <v>1273.42</v>
      </c>
      <c r="L79" s="24">
        <f>ROUND(L$19*'B&amp;A kWh'!M68,2)</f>
        <v>1346.3</v>
      </c>
      <c r="M79" s="24">
        <f>ROUND(M$19*'B&amp;A kWh'!N68,2)</f>
        <v>1464.2</v>
      </c>
      <c r="N79" s="24">
        <f>ROUND(N$19*'B&amp;A kWh'!O68,2)</f>
        <v>1421.94</v>
      </c>
      <c r="O79" s="24">
        <f>ROUND(O$19*'B&amp;A kWh'!P68,2)</f>
        <v>1202.1400000000001</v>
      </c>
      <c r="P79" s="24">
        <f t="shared" ref="P79" si="28">SUM(D79:O79)</f>
        <v>13211.73</v>
      </c>
    </row>
    <row r="80" spans="1:16" x14ac:dyDescent="0.25">
      <c r="A80" s="41"/>
    </row>
    <row r="81" spans="1:16" x14ac:dyDescent="0.25">
      <c r="A81" s="41" t="s">
        <v>1</v>
      </c>
      <c r="B81" s="24">
        <f>ROUND(B$17*'B&amp;A kWh'!C70,2)</f>
        <v>615.49</v>
      </c>
      <c r="C81" s="24">
        <f>ROUND(C$17*'B&amp;A kWh'!D70,2)</f>
        <v>305.06</v>
      </c>
      <c r="D81" s="24">
        <f>ROUND(D$17*'B&amp;A kWh'!E70,2)</f>
        <v>365.84</v>
      </c>
      <c r="E81" s="24">
        <f>ROUND(E$17*'B&amp;A kWh'!F70,2)</f>
        <v>427.09</v>
      </c>
      <c r="F81" s="24">
        <f>ROUND(F$17*'B&amp;A kWh'!G70,2)</f>
        <v>458.74</v>
      </c>
      <c r="G81" s="24">
        <f>ROUND(G$17*'B&amp;A kWh'!H70,2)</f>
        <v>412.33</v>
      </c>
      <c r="H81" s="24">
        <f>ROUND(H$17*'B&amp;A kWh'!I70,2)</f>
        <v>420.88</v>
      </c>
      <c r="I81" s="24">
        <f>ROUND(I$17*'B&amp;A kWh'!J70,2)</f>
        <v>674.98</v>
      </c>
      <c r="J81" s="24">
        <f>ROUND(J$17*'B&amp;A kWh'!K70,2)</f>
        <v>488.05</v>
      </c>
      <c r="K81" s="24">
        <f>ROUND(K$17*'B&amp;A kWh'!L70,2)</f>
        <v>655.09</v>
      </c>
      <c r="L81" s="24">
        <f>ROUND(L$17*'B&amp;A kWh'!M70,2)</f>
        <v>824.31</v>
      </c>
      <c r="M81" s="24">
        <f>ROUND(M$17*'B&amp;A kWh'!N70,2)</f>
        <v>654.5</v>
      </c>
      <c r="N81" s="24">
        <f>ROUND(N$17*'B&amp;A kWh'!O70,2)</f>
        <v>593.46</v>
      </c>
      <c r="O81" s="24">
        <f>ROUND(O$17*'B&amp;A kWh'!P70,2)</f>
        <v>600.13</v>
      </c>
      <c r="P81" s="24">
        <f t="shared" ref="P81" si="29">SUM(D81:O81)</f>
        <v>6575.4000000000005</v>
      </c>
    </row>
    <row r="82" spans="1:16" x14ac:dyDescent="0.25">
      <c r="A82" s="106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5"/>
    </row>
    <row r="83" spans="1:16" x14ac:dyDescent="0.25">
      <c r="A83" s="43" t="s">
        <v>0</v>
      </c>
      <c r="B83" s="24">
        <f>SUM(B21:B81)</f>
        <v>1555768.2699999998</v>
      </c>
      <c r="C83" s="24">
        <f t="shared" ref="C83" si="30">SUM(C21:C81)</f>
        <v>1226120.96</v>
      </c>
      <c r="D83" s="24">
        <f t="shared" ref="D83" si="31">SUM(D21:D81)-D29</f>
        <v>963479.61999999988</v>
      </c>
      <c r="E83" s="24">
        <f>SUM(E21:E81)-E29</f>
        <v>901013.1</v>
      </c>
      <c r="F83" s="24">
        <f t="shared" ref="F83:O83" si="32">SUM(F21:F81)-F29</f>
        <v>866128.03</v>
      </c>
      <c r="G83" s="24">
        <f t="shared" si="32"/>
        <v>896252.52999999991</v>
      </c>
      <c r="H83" s="24">
        <f t="shared" si="32"/>
        <v>1045509.6799999997</v>
      </c>
      <c r="I83" s="24">
        <f t="shared" si="32"/>
        <v>1664929.7899999998</v>
      </c>
      <c r="J83" s="24">
        <f t="shared" si="32"/>
        <v>1242873.56</v>
      </c>
      <c r="K83" s="24">
        <f t="shared" si="32"/>
        <v>1182088.2299999997</v>
      </c>
      <c r="L83" s="24">
        <f t="shared" si="32"/>
        <v>1311728.45</v>
      </c>
      <c r="M83" s="24">
        <f t="shared" si="32"/>
        <v>1799538.0099999998</v>
      </c>
      <c r="N83" s="24">
        <f t="shared" si="32"/>
        <v>1723111.6199999994</v>
      </c>
      <c r="O83" s="24">
        <f t="shared" si="32"/>
        <v>1356224.7299999993</v>
      </c>
      <c r="P83" s="24">
        <f>SUM(D83:O83)</f>
        <v>14952877.349999996</v>
      </c>
    </row>
    <row r="86" spans="1:16" x14ac:dyDescent="0.25">
      <c r="P86" s="24"/>
    </row>
  </sheetData>
  <pageMargins left="0.6" right="0.35" top="0.75" bottom="0.75" header="0.3" footer="0.3"/>
  <pageSetup scale="46" orientation="portrait" r:id="rId1"/>
  <headerFooter>
    <oddFooter>&amp;L&amp;F
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87"/>
  <sheetViews>
    <sheetView zoomScale="90" zoomScaleNormal="90" workbookViewId="0">
      <pane xSplit="1" ySplit="19" topLeftCell="B58" activePane="bottomRight" state="frozen"/>
      <selection pane="topRight" activeCell="B1" sqref="B1"/>
      <selection pane="bottomLeft" activeCell="A20" sqref="A20"/>
      <selection pane="bottomRight" activeCell="J1" sqref="J1"/>
    </sheetView>
  </sheetViews>
  <sheetFormatPr defaultRowHeight="15.75" outlineLevelCol="1" x14ac:dyDescent="0.25"/>
  <cols>
    <col min="1" max="1" width="18.42578125" style="43" bestFit="1" customWidth="1"/>
    <col min="2" max="3" width="1.28515625" style="43" customWidth="1" outlineLevel="1"/>
    <col min="4" max="4" width="12.85546875" style="43" customWidth="1" outlineLevel="1"/>
    <col min="5" max="5" width="12.7109375" style="43" customWidth="1" outlineLevel="1"/>
    <col min="6" max="7" width="13.5703125" style="43" customWidth="1" outlineLevel="1"/>
    <col min="8" max="8" width="15" style="43" bestFit="1" customWidth="1" outlineLevel="1"/>
    <col min="9" max="11" width="14.28515625" style="43" bestFit="1" customWidth="1" outlineLevel="1"/>
    <col min="12" max="15" width="12.7109375" style="43" customWidth="1" outlineLevel="1"/>
    <col min="16" max="16" width="15" style="43" bestFit="1" customWidth="1"/>
    <col min="17" max="16384" width="9.140625" style="43"/>
  </cols>
  <sheetData>
    <row r="1" spans="1:16" x14ac:dyDescent="0.25">
      <c r="A1" s="43" t="s">
        <v>70</v>
      </c>
      <c r="J1" s="98"/>
    </row>
    <row r="2" spans="1:16" x14ac:dyDescent="0.25">
      <c r="A2" s="43" t="s">
        <v>71</v>
      </c>
    </row>
    <row r="3" spans="1:16" x14ac:dyDescent="0.25">
      <c r="A3" s="43" t="str">
        <f>'B&amp;A kWh'!B3</f>
        <v>TEST YEAR ENDED FEBRUARY 28, 2017</v>
      </c>
    </row>
    <row r="4" spans="1:16" x14ac:dyDescent="0.25">
      <c r="A4" s="43" t="s">
        <v>81</v>
      </c>
    </row>
    <row r="5" spans="1:16" x14ac:dyDescent="0.25">
      <c r="A5" s="43" t="s">
        <v>142</v>
      </c>
    </row>
    <row r="6" spans="1:16" x14ac:dyDescent="0.25">
      <c r="A6" s="99" t="s">
        <v>143</v>
      </c>
    </row>
    <row r="7" spans="1:16" x14ac:dyDescent="0.25">
      <c r="D7" s="43">
        <v>2016</v>
      </c>
      <c r="N7" s="43">
        <v>2017</v>
      </c>
      <c r="P7" s="54" t="s">
        <v>171</v>
      </c>
    </row>
    <row r="8" spans="1:16" x14ac:dyDescent="0.25">
      <c r="A8" s="100" t="s">
        <v>22</v>
      </c>
      <c r="B8" s="101" t="s">
        <v>106</v>
      </c>
      <c r="C8" s="101" t="s">
        <v>107</v>
      </c>
      <c r="D8" s="101" t="s">
        <v>108</v>
      </c>
      <c r="E8" s="101" t="s">
        <v>109</v>
      </c>
      <c r="F8" s="101" t="s">
        <v>110</v>
      </c>
      <c r="G8" s="101" t="s">
        <v>111</v>
      </c>
      <c r="H8" s="101" t="s">
        <v>112</v>
      </c>
      <c r="I8" s="101" t="s">
        <v>113</v>
      </c>
      <c r="J8" s="101" t="s">
        <v>114</v>
      </c>
      <c r="K8" s="101" t="s">
        <v>115</v>
      </c>
      <c r="L8" s="101" t="s">
        <v>116</v>
      </c>
      <c r="M8" s="101" t="s">
        <v>117</v>
      </c>
      <c r="N8" s="101" t="s">
        <v>106</v>
      </c>
      <c r="O8" s="101" t="s">
        <v>107</v>
      </c>
      <c r="P8" s="102" t="s">
        <v>0</v>
      </c>
    </row>
    <row r="9" spans="1:16" x14ac:dyDescent="0.25">
      <c r="A9" s="103" t="s">
        <v>138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</row>
    <row r="10" spans="1:16" x14ac:dyDescent="0.25">
      <c r="A10" s="43" t="s">
        <v>140</v>
      </c>
    </row>
    <row r="11" spans="1:16" x14ac:dyDescent="0.25">
      <c r="A11" s="43" t="s">
        <v>132</v>
      </c>
      <c r="B11" s="43">
        <v>0.34</v>
      </c>
      <c r="C11" s="43">
        <v>0.34</v>
      </c>
      <c r="D11" s="43">
        <v>0.34</v>
      </c>
      <c r="E11" s="43">
        <v>0.34</v>
      </c>
      <c r="F11" s="43">
        <v>0.34</v>
      </c>
      <c r="G11" s="43">
        <v>0.34</v>
      </c>
      <c r="H11" s="43">
        <v>0.34</v>
      </c>
      <c r="I11" s="43">
        <v>0.72</v>
      </c>
      <c r="J11" s="43">
        <v>0.72</v>
      </c>
      <c r="K11" s="43">
        <v>0.72</v>
      </c>
      <c r="L11" s="43">
        <v>0.72</v>
      </c>
      <c r="M11" s="43">
        <v>0.72</v>
      </c>
      <c r="N11" s="43">
        <v>0.72</v>
      </c>
      <c r="O11" s="43">
        <v>0.72</v>
      </c>
    </row>
    <row r="12" spans="1:16" x14ac:dyDescent="0.25">
      <c r="A12" s="43" t="s">
        <v>137</v>
      </c>
    </row>
    <row r="13" spans="1:16" x14ac:dyDescent="0.25">
      <c r="A13" s="43" t="s">
        <v>139</v>
      </c>
      <c r="B13" s="43">
        <v>0.45</v>
      </c>
      <c r="C13" s="43">
        <v>0.45</v>
      </c>
      <c r="D13" s="43">
        <v>0.45</v>
      </c>
      <c r="E13" s="43">
        <v>0.45</v>
      </c>
      <c r="F13" s="43">
        <v>0.45</v>
      </c>
      <c r="G13" s="43">
        <v>0.45</v>
      </c>
      <c r="H13" s="43">
        <v>0.45</v>
      </c>
      <c r="I13" s="43">
        <v>0.92</v>
      </c>
      <c r="J13" s="43">
        <v>0.92</v>
      </c>
      <c r="K13" s="43">
        <v>0.92</v>
      </c>
      <c r="L13" s="43">
        <v>0.92</v>
      </c>
      <c r="M13" s="43">
        <v>0.92</v>
      </c>
      <c r="N13" s="43">
        <v>0.92</v>
      </c>
      <c r="O13" s="43">
        <v>0.92</v>
      </c>
    </row>
    <row r="14" spans="1:16" x14ac:dyDescent="0.25">
      <c r="A14" s="43" t="s">
        <v>133</v>
      </c>
      <c r="B14" s="43">
        <v>0.45</v>
      </c>
      <c r="C14" s="43">
        <v>0.45</v>
      </c>
      <c r="D14" s="43">
        <v>0.45</v>
      </c>
      <c r="E14" s="43">
        <v>0.45</v>
      </c>
      <c r="F14" s="43">
        <v>0.45</v>
      </c>
      <c r="G14" s="43">
        <v>0.45</v>
      </c>
      <c r="H14" s="43">
        <v>0.45</v>
      </c>
      <c r="I14" s="43">
        <v>0.92</v>
      </c>
      <c r="J14" s="43">
        <v>0.92</v>
      </c>
      <c r="K14" s="43">
        <v>0.92</v>
      </c>
      <c r="L14" s="43">
        <v>0.92</v>
      </c>
      <c r="M14" s="43">
        <v>0.92</v>
      </c>
      <c r="N14" s="43">
        <v>0.92</v>
      </c>
      <c r="O14" s="43">
        <v>0.92</v>
      </c>
    </row>
    <row r="15" spans="1:16" x14ac:dyDescent="0.25">
      <c r="A15" s="43" t="s">
        <v>134</v>
      </c>
    </row>
    <row r="16" spans="1:16" x14ac:dyDescent="0.25">
      <c r="A16" s="43" t="s">
        <v>141</v>
      </c>
      <c r="B16" s="43">
        <v>0.55000000000000004</v>
      </c>
      <c r="C16" s="43">
        <v>0.55000000000000004</v>
      </c>
      <c r="D16" s="43">
        <v>0.55000000000000004</v>
      </c>
      <c r="E16" s="43">
        <v>0.55000000000000004</v>
      </c>
      <c r="F16" s="43">
        <v>0.55000000000000004</v>
      </c>
      <c r="G16" s="43">
        <v>0.55000000000000004</v>
      </c>
      <c r="H16" s="43">
        <v>0.55000000000000004</v>
      </c>
      <c r="I16" s="43">
        <v>1.1399999999999999</v>
      </c>
      <c r="J16" s="43">
        <v>1.1399999999999999</v>
      </c>
      <c r="K16" s="43">
        <v>1.1399999999999999</v>
      </c>
      <c r="L16" s="43">
        <v>1.1399999999999999</v>
      </c>
      <c r="M16" s="43">
        <v>1.1399999999999999</v>
      </c>
      <c r="N16" s="43">
        <v>1.1399999999999999</v>
      </c>
      <c r="O16" s="43">
        <v>1.1399999999999999</v>
      </c>
    </row>
    <row r="17" spans="1:16" x14ac:dyDescent="0.25">
      <c r="A17" s="43" t="s">
        <v>135</v>
      </c>
      <c r="I17" s="105"/>
      <c r="J17" s="105"/>
      <c r="K17" s="105"/>
      <c r="L17" s="105"/>
      <c r="M17" s="105"/>
      <c r="N17" s="105"/>
      <c r="O17" s="105"/>
    </row>
    <row r="18" spans="1:16" x14ac:dyDescent="0.25">
      <c r="A18" s="43" t="s">
        <v>18</v>
      </c>
    </row>
    <row r="19" spans="1:16" x14ac:dyDescent="0.25">
      <c r="A19" s="43" t="s">
        <v>136</v>
      </c>
      <c r="I19" s="105"/>
      <c r="J19" s="105"/>
      <c r="K19" s="105"/>
      <c r="L19" s="105"/>
      <c r="M19" s="105"/>
      <c r="N19" s="105"/>
      <c r="O19" s="105"/>
    </row>
    <row r="20" spans="1:16" x14ac:dyDescent="0.25">
      <c r="D20" s="98" t="s">
        <v>180</v>
      </c>
    </row>
    <row r="21" spans="1:16" x14ac:dyDescent="0.25">
      <c r="A21" s="41" t="s">
        <v>21</v>
      </c>
      <c r="B21" s="24">
        <f>ROUND(B$9*'B&amp;A KW'!C10,2)</f>
        <v>0</v>
      </c>
      <c r="C21" s="24">
        <f>ROUND(C$9*'B&amp;A KW'!D10,2)</f>
        <v>0</v>
      </c>
      <c r="D21" s="24">
        <f>ROUND(D$9*'B&amp;A KW'!E10,2)</f>
        <v>0</v>
      </c>
      <c r="E21" s="24">
        <f>ROUND(E$9*'B&amp;A KW'!F10,2)</f>
        <v>0</v>
      </c>
      <c r="F21" s="24">
        <f>ROUND(F$9*'B&amp;A KW'!G10,2)</f>
        <v>0</v>
      </c>
      <c r="G21" s="24">
        <f>ROUND(G$9*'B&amp;A KW'!H10,2)</f>
        <v>0</v>
      </c>
      <c r="H21" s="24">
        <f>ROUND(H$9*'B&amp;A KW'!I10,2)</f>
        <v>0</v>
      </c>
      <c r="I21" s="24">
        <f>ROUND(I$9*'B&amp;A KW'!J10,2)</f>
        <v>0</v>
      </c>
      <c r="J21" s="24">
        <f>ROUND(J$9*'B&amp;A KW'!K10,2)</f>
        <v>0</v>
      </c>
      <c r="K21" s="24">
        <f>ROUND(K$9*'B&amp;A KW'!L10,2)</f>
        <v>0</v>
      </c>
      <c r="L21" s="24">
        <f>ROUND(L$9*'B&amp;A KW'!M10,2)</f>
        <v>0</v>
      </c>
      <c r="M21" s="24">
        <f>ROUND(M$9*'B&amp;A KW'!N10,2)</f>
        <v>0</v>
      </c>
      <c r="N21" s="24">
        <f>ROUND(N$9*'B&amp;A KW'!O10,2)</f>
        <v>0</v>
      </c>
      <c r="O21" s="24">
        <f>ROUND(O$9*'B&amp;A KW'!P10,2)</f>
        <v>0</v>
      </c>
      <c r="P21" s="24">
        <f>SUM(D21:O21)</f>
        <v>0</v>
      </c>
    </row>
    <row r="22" spans="1:16" x14ac:dyDescent="0.25">
      <c r="A22" s="41"/>
    </row>
    <row r="23" spans="1:16" x14ac:dyDescent="0.25">
      <c r="A23" s="41" t="s">
        <v>20</v>
      </c>
      <c r="B23" s="24">
        <f>ROUND(B$9*'B&amp;A KW'!C12,2)</f>
        <v>0</v>
      </c>
      <c r="C23" s="24">
        <f>ROUND(C$9*'B&amp;A KW'!D12,2)</f>
        <v>0</v>
      </c>
      <c r="D23" s="24">
        <f>ROUND(D$9*'B&amp;A KW'!E12,2)</f>
        <v>0</v>
      </c>
      <c r="E23" s="24">
        <f>ROUND(E$9*'B&amp;A KW'!F12,2)</f>
        <v>0</v>
      </c>
      <c r="F23" s="24">
        <f>ROUND(F$9*'B&amp;A KW'!G12,2)</f>
        <v>0</v>
      </c>
      <c r="G23" s="24">
        <f>ROUND(G$9*'B&amp;A KW'!H12,2)</f>
        <v>0</v>
      </c>
      <c r="H23" s="24">
        <f>ROUND(H$9*'B&amp;A KW'!I12,2)</f>
        <v>0</v>
      </c>
      <c r="I23" s="24">
        <f>ROUND(I$9*'B&amp;A KW'!J12,2)</f>
        <v>0</v>
      </c>
      <c r="J23" s="24">
        <f>ROUND(J$9*'B&amp;A KW'!K12,2)</f>
        <v>0</v>
      </c>
      <c r="K23" s="24">
        <f>ROUND(K$9*'B&amp;A KW'!L12,2)</f>
        <v>0</v>
      </c>
      <c r="L23" s="24">
        <f>ROUND(L$9*'B&amp;A KW'!M12,2)</f>
        <v>0</v>
      </c>
      <c r="M23" s="24">
        <f>ROUND(M$9*'B&amp;A KW'!N12,2)</f>
        <v>0</v>
      </c>
      <c r="N23" s="24">
        <f>ROUND(N$9*'B&amp;A KW'!O12,2)</f>
        <v>0</v>
      </c>
      <c r="O23" s="24">
        <f>ROUND(O$9*'B&amp;A KW'!P12,2)</f>
        <v>0</v>
      </c>
      <c r="P23" s="24">
        <f t="shared" ref="P23" si="0">SUM(D23:O23)</f>
        <v>0</v>
      </c>
    </row>
    <row r="24" spans="1:16" x14ac:dyDescent="0.25">
      <c r="A24" s="41"/>
    </row>
    <row r="25" spans="1:16" x14ac:dyDescent="0.25">
      <c r="A25" s="41" t="s">
        <v>19</v>
      </c>
      <c r="B25" s="24">
        <f>ROUND(B$9*'B&amp;A KW'!C14,2)</f>
        <v>0</v>
      </c>
      <c r="C25" s="24">
        <f>ROUND(C$9*'B&amp;A KW'!D14,2)</f>
        <v>0</v>
      </c>
      <c r="D25" s="24">
        <f>ROUND(D$9*'B&amp;A KW'!E14,2)</f>
        <v>0</v>
      </c>
      <c r="E25" s="24">
        <f>ROUND(E$9*'B&amp;A KW'!F14,2)</f>
        <v>0</v>
      </c>
      <c r="F25" s="24">
        <f>ROUND(F$9*'B&amp;A KW'!G14,2)</f>
        <v>0</v>
      </c>
      <c r="G25" s="24">
        <f>ROUND(G$9*'B&amp;A KW'!H14,2)</f>
        <v>0</v>
      </c>
      <c r="H25" s="24">
        <f>ROUND(H$9*'B&amp;A KW'!I14,2)</f>
        <v>0</v>
      </c>
      <c r="I25" s="24">
        <f>ROUND(I$9*'B&amp;A KW'!J14,2)</f>
        <v>0</v>
      </c>
      <c r="J25" s="24">
        <f>ROUND(J$9*'B&amp;A KW'!K14,2)</f>
        <v>0</v>
      </c>
      <c r="K25" s="24">
        <f>ROUND(K$9*'B&amp;A KW'!L14,2)</f>
        <v>0</v>
      </c>
      <c r="L25" s="24">
        <f>ROUND(L$9*'B&amp;A KW'!M14,2)</f>
        <v>0</v>
      </c>
      <c r="M25" s="24">
        <f>ROUND(M$9*'B&amp;A KW'!N14,2)</f>
        <v>0</v>
      </c>
      <c r="N25" s="24">
        <f>ROUND(N$9*'B&amp;A KW'!O14,2)</f>
        <v>0</v>
      </c>
      <c r="O25" s="24">
        <f>ROUND(O$9*'B&amp;A KW'!P14,2)</f>
        <v>0</v>
      </c>
      <c r="P25" s="24">
        <f t="shared" ref="P25" si="1">SUM(D25:O25)</f>
        <v>0</v>
      </c>
    </row>
    <row r="26" spans="1:16" x14ac:dyDescent="0.25">
      <c r="A26" s="41"/>
    </row>
    <row r="27" spans="1:16" x14ac:dyDescent="0.25">
      <c r="A27" s="57" t="s">
        <v>175</v>
      </c>
      <c r="D27" s="24">
        <f>ROUND(D$18*'B&amp;A KW'!E16,2)</f>
        <v>0</v>
      </c>
      <c r="E27" s="24">
        <f>ROUND(E$18*'B&amp;A KW'!F16,2)</f>
        <v>0</v>
      </c>
      <c r="F27" s="24">
        <f>ROUND(F$18*'B&amp;A KW'!G16,2)</f>
        <v>0</v>
      </c>
      <c r="G27" s="24">
        <f>ROUND(G$18*'B&amp;A KW'!H16,2)</f>
        <v>0</v>
      </c>
      <c r="H27" s="24">
        <f>ROUND(H$18*'B&amp;A KW'!I16,2)</f>
        <v>0</v>
      </c>
      <c r="I27" s="24">
        <f>ROUND(I$18*'B&amp;A KW'!J16,2)</f>
        <v>0</v>
      </c>
      <c r="J27" s="24">
        <f>ROUND(J$18*'B&amp;A KW'!K16,2)</f>
        <v>0</v>
      </c>
      <c r="K27" s="24">
        <f>ROUND(K$18*'B&amp;A KW'!L16,2)</f>
        <v>0</v>
      </c>
      <c r="L27" s="24">
        <f>ROUND(L$18*'B&amp;A KW'!M16,2)</f>
        <v>0</v>
      </c>
      <c r="M27" s="24">
        <f>ROUND(M$18*'B&amp;A KW'!N16,2)</f>
        <v>0</v>
      </c>
      <c r="N27" s="24">
        <f>ROUND(N$18*'B&amp;A KW'!O16,2)</f>
        <v>0</v>
      </c>
      <c r="O27" s="24">
        <f>ROUND(O$18*'B&amp;A KW'!P16,2)</f>
        <v>0</v>
      </c>
      <c r="P27" s="24">
        <f t="shared" ref="P27:P29" si="2">SUM(D27:O27)</f>
        <v>0</v>
      </c>
    </row>
    <row r="28" spans="1:16" x14ac:dyDescent="0.25">
      <c r="A28" s="57" t="s">
        <v>177</v>
      </c>
      <c r="D28" s="24">
        <f>D29-D27</f>
        <v>0</v>
      </c>
      <c r="E28" s="24">
        <f t="shared" ref="E28:O28" si="3">E29-E27</f>
        <v>0</v>
      </c>
      <c r="F28" s="24">
        <f t="shared" si="3"/>
        <v>0</v>
      </c>
      <c r="G28" s="24">
        <f t="shared" si="3"/>
        <v>0</v>
      </c>
      <c r="H28" s="24">
        <f t="shared" si="3"/>
        <v>0</v>
      </c>
      <c r="I28" s="24">
        <f t="shared" si="3"/>
        <v>0</v>
      </c>
      <c r="J28" s="24">
        <f t="shared" si="3"/>
        <v>0</v>
      </c>
      <c r="K28" s="24">
        <f t="shared" si="3"/>
        <v>0</v>
      </c>
      <c r="L28" s="24">
        <f t="shared" si="3"/>
        <v>0</v>
      </c>
      <c r="M28" s="24">
        <f t="shared" si="3"/>
        <v>0</v>
      </c>
      <c r="N28" s="24">
        <f t="shared" si="3"/>
        <v>0</v>
      </c>
      <c r="O28" s="24">
        <f t="shared" si="3"/>
        <v>0</v>
      </c>
      <c r="P28" s="24">
        <f t="shared" si="2"/>
        <v>0</v>
      </c>
    </row>
    <row r="29" spans="1:16" x14ac:dyDescent="0.25">
      <c r="A29" s="41" t="s">
        <v>18</v>
      </c>
      <c r="B29" s="24">
        <f>ROUND(B$18*'B&amp;A KW'!C18,2)</f>
        <v>0</v>
      </c>
      <c r="C29" s="24">
        <f>ROUND(C$18*'B&amp;A KW'!D18,2)</f>
        <v>0</v>
      </c>
      <c r="D29" s="24">
        <f>ROUND(D$18*'B&amp;A KW'!E18,2)</f>
        <v>0</v>
      </c>
      <c r="E29" s="24">
        <f>ROUND(E$18*'B&amp;A KW'!F18,2)</f>
        <v>0</v>
      </c>
      <c r="F29" s="24">
        <f>ROUND(F$18*'B&amp;A KW'!G18,2)</f>
        <v>0</v>
      </c>
      <c r="G29" s="24">
        <f>ROUND(G$18*'B&amp;A KW'!H18,2)</f>
        <v>0</v>
      </c>
      <c r="H29" s="24">
        <f>ROUND(H$18*'B&amp;A KW'!I18,2)</f>
        <v>0</v>
      </c>
      <c r="I29" s="24">
        <f>ROUND(I$18*'B&amp;A KW'!J18,2)</f>
        <v>0</v>
      </c>
      <c r="J29" s="24">
        <f>ROUND(J$18*'B&amp;A KW'!K18,2)</f>
        <v>0</v>
      </c>
      <c r="K29" s="24">
        <f>ROUND(K$18*'B&amp;A KW'!L18,2)</f>
        <v>0</v>
      </c>
      <c r="L29" s="24">
        <f>ROUND(L$18*'B&amp;A KW'!M18,2)</f>
        <v>0</v>
      </c>
      <c r="M29" s="24">
        <f>ROUND(M$18*'B&amp;A KW'!N18,2)</f>
        <v>0</v>
      </c>
      <c r="N29" s="24">
        <f>ROUND(N$18*'B&amp;A KW'!O18,2)</f>
        <v>0</v>
      </c>
      <c r="O29" s="24">
        <f>ROUND(O$18*'B&amp;A KW'!P18,2)</f>
        <v>0</v>
      </c>
      <c r="P29" s="24">
        <f t="shared" si="2"/>
        <v>0</v>
      </c>
    </row>
    <row r="30" spans="1:16" x14ac:dyDescent="0.25">
      <c r="A30" s="41"/>
    </row>
    <row r="31" spans="1:16" x14ac:dyDescent="0.25">
      <c r="A31" s="41" t="s">
        <v>17</v>
      </c>
      <c r="B31" s="24">
        <f>ROUND(B$10*'B&amp;A KW'!C20,2)</f>
        <v>0</v>
      </c>
      <c r="C31" s="24">
        <f>ROUND(C$10*'B&amp;A KW'!D20,2)</f>
        <v>0</v>
      </c>
      <c r="D31" s="24">
        <f>ROUND(D$10*'B&amp;A KW'!E20,2)</f>
        <v>0</v>
      </c>
      <c r="E31" s="24">
        <f>ROUND(E$10*'B&amp;A KW'!F20,2)</f>
        <v>0</v>
      </c>
      <c r="F31" s="24">
        <f>ROUND(F$10*'B&amp;A KW'!G20,2)</f>
        <v>0</v>
      </c>
      <c r="G31" s="24">
        <f>ROUND(G$10*'B&amp;A KW'!H20,2)</f>
        <v>0</v>
      </c>
      <c r="H31" s="24">
        <f>ROUND(H$10*'B&amp;A KW'!I20,2)</f>
        <v>0</v>
      </c>
      <c r="I31" s="24">
        <f>ROUND(I$10*'B&amp;A KW'!J20,2)</f>
        <v>0</v>
      </c>
      <c r="J31" s="24">
        <f>ROUND(J$10*'B&amp;A KW'!K20,2)</f>
        <v>0</v>
      </c>
      <c r="K31" s="24">
        <f>ROUND(K$10*'B&amp;A KW'!L20,2)</f>
        <v>0</v>
      </c>
      <c r="L31" s="24">
        <f>ROUND(L$10*'B&amp;A KW'!M20,2)</f>
        <v>0</v>
      </c>
      <c r="M31" s="24">
        <f>ROUND(M$10*'B&amp;A KW'!N20,2)</f>
        <v>0</v>
      </c>
      <c r="N31" s="24">
        <f>ROUND(N$10*'B&amp;A KW'!O20,2)</f>
        <v>0</v>
      </c>
      <c r="O31" s="24">
        <f>ROUND(O$10*'B&amp;A KW'!P20,2)</f>
        <v>0</v>
      </c>
      <c r="P31" s="24">
        <f t="shared" ref="P31" si="4">SUM(D31:O31)</f>
        <v>0</v>
      </c>
    </row>
    <row r="32" spans="1:16" x14ac:dyDescent="0.25">
      <c r="A32" s="41"/>
    </row>
    <row r="33" spans="1:16" x14ac:dyDescent="0.25">
      <c r="A33" s="41" t="s">
        <v>16</v>
      </c>
      <c r="B33" s="24">
        <f>ROUND(B$10*'B&amp;A KW'!C22,2)</f>
        <v>0</v>
      </c>
      <c r="C33" s="24">
        <f>ROUND(C$10*'B&amp;A KW'!D22,2)</f>
        <v>0</v>
      </c>
      <c r="D33" s="24">
        <f>ROUND(D$10*'B&amp;A KW'!E22,2)</f>
        <v>0</v>
      </c>
      <c r="E33" s="24">
        <f>ROUND(E$10*'B&amp;A KW'!F22,2)</f>
        <v>0</v>
      </c>
      <c r="F33" s="24">
        <f>ROUND(F$10*'B&amp;A KW'!G22,2)</f>
        <v>0</v>
      </c>
      <c r="G33" s="24">
        <f>ROUND(G$10*'B&amp;A KW'!H22,2)</f>
        <v>0</v>
      </c>
      <c r="H33" s="24">
        <f>ROUND(H$10*'B&amp;A KW'!I22,2)</f>
        <v>0</v>
      </c>
      <c r="I33" s="24">
        <f>ROUND(I$10*'B&amp;A KW'!J22,2)</f>
        <v>0</v>
      </c>
      <c r="J33" s="24">
        <f>ROUND(J$10*'B&amp;A KW'!K22,2)</f>
        <v>0</v>
      </c>
      <c r="K33" s="24">
        <f>ROUND(K$10*'B&amp;A KW'!L22,2)</f>
        <v>0</v>
      </c>
      <c r="L33" s="24">
        <f>ROUND(L$10*'B&amp;A KW'!M22,2)</f>
        <v>0</v>
      </c>
      <c r="M33" s="24">
        <f>ROUND(M$10*'B&amp;A KW'!N22,2)</f>
        <v>0</v>
      </c>
      <c r="N33" s="24">
        <f>ROUND(N$10*'B&amp;A KW'!O22,2)</f>
        <v>0</v>
      </c>
      <c r="O33" s="24">
        <f>ROUND(O$10*'B&amp;A KW'!P22,2)</f>
        <v>0</v>
      </c>
      <c r="P33" s="24">
        <f t="shared" ref="P33" si="5">SUM(D33:O33)</f>
        <v>0</v>
      </c>
    </row>
    <row r="34" spans="1:16" x14ac:dyDescent="0.25">
      <c r="A34" s="41"/>
    </row>
    <row r="35" spans="1:16" x14ac:dyDescent="0.25">
      <c r="A35" s="41" t="s">
        <v>15</v>
      </c>
      <c r="B35" s="24">
        <f>ROUND(B$10*'B&amp;A KW'!C24,2)</f>
        <v>0</v>
      </c>
      <c r="C35" s="24">
        <f>ROUND(C$10*'B&amp;A KW'!D24,2)</f>
        <v>0</v>
      </c>
      <c r="D35" s="24">
        <f>ROUND(D$10*'B&amp;A KW'!E24,2)</f>
        <v>0</v>
      </c>
      <c r="E35" s="24">
        <f>ROUND(E$10*'B&amp;A KW'!F24,2)</f>
        <v>0</v>
      </c>
      <c r="F35" s="24">
        <f>ROUND(F$10*'B&amp;A KW'!G24,2)</f>
        <v>0</v>
      </c>
      <c r="G35" s="24">
        <f>ROUND(G$10*'B&amp;A KW'!H24,2)</f>
        <v>0</v>
      </c>
      <c r="H35" s="24">
        <f>ROUND(H$10*'B&amp;A KW'!I24,2)</f>
        <v>0</v>
      </c>
      <c r="I35" s="24">
        <f>ROUND(I$10*'B&amp;A KW'!J24,2)</f>
        <v>0</v>
      </c>
      <c r="J35" s="24">
        <f>ROUND(J$10*'B&amp;A KW'!K24,2)</f>
        <v>0</v>
      </c>
      <c r="K35" s="24">
        <f>ROUND(K$10*'B&amp;A KW'!L24,2)</f>
        <v>0</v>
      </c>
      <c r="L35" s="24">
        <f>ROUND(L$10*'B&amp;A KW'!M24,2)</f>
        <v>0</v>
      </c>
      <c r="M35" s="24">
        <f>ROUND(M$10*'B&amp;A KW'!N24,2)</f>
        <v>0</v>
      </c>
      <c r="N35" s="24">
        <f>ROUND(N$10*'B&amp;A KW'!O24,2)</f>
        <v>0</v>
      </c>
      <c r="O35" s="24">
        <f>ROUND(O$10*'B&amp;A KW'!P24,2)</f>
        <v>0</v>
      </c>
      <c r="P35" s="24">
        <f t="shared" ref="P35" si="6">SUM(D35:O35)</f>
        <v>0</v>
      </c>
    </row>
    <row r="36" spans="1:16" x14ac:dyDescent="0.25">
      <c r="A36" s="41"/>
    </row>
    <row r="37" spans="1:16" x14ac:dyDescent="0.25">
      <c r="A37" s="41" t="s">
        <v>14</v>
      </c>
      <c r="B37" s="24">
        <f>ROUND(B$10*'B&amp;A KW'!C26,2)</f>
        <v>0</v>
      </c>
      <c r="C37" s="24">
        <f>ROUND(C$10*'B&amp;A KW'!D26,2)</f>
        <v>0</v>
      </c>
      <c r="D37" s="24">
        <f>ROUND(D$10*'B&amp;A KW'!E26,2)</f>
        <v>0</v>
      </c>
      <c r="E37" s="24">
        <f>ROUND(E$10*'B&amp;A KW'!F26,2)</f>
        <v>0</v>
      </c>
      <c r="F37" s="24">
        <f>ROUND(F$10*'B&amp;A KW'!G26,2)</f>
        <v>0</v>
      </c>
      <c r="G37" s="24">
        <f>ROUND(G$10*'B&amp;A KW'!H26,2)</f>
        <v>0</v>
      </c>
      <c r="H37" s="24">
        <f>ROUND(H$10*'B&amp;A KW'!I26,2)</f>
        <v>0</v>
      </c>
      <c r="I37" s="24">
        <f>ROUND(I$10*'B&amp;A KW'!J26,2)</f>
        <v>0</v>
      </c>
      <c r="J37" s="24">
        <f>ROUND(J$10*'B&amp;A KW'!K26,2)</f>
        <v>0</v>
      </c>
      <c r="K37" s="24">
        <f>ROUND(K$10*'B&amp;A KW'!L26,2)</f>
        <v>0</v>
      </c>
      <c r="L37" s="24">
        <f>ROUND(L$10*'B&amp;A KW'!M26,2)</f>
        <v>0</v>
      </c>
      <c r="M37" s="24">
        <f>ROUND(M$10*'B&amp;A KW'!N26,2)</f>
        <v>0</v>
      </c>
      <c r="N37" s="24">
        <f>ROUND(N$10*'B&amp;A KW'!O26,2)</f>
        <v>0</v>
      </c>
      <c r="O37" s="24">
        <f>ROUND(O$10*'B&amp;A KW'!P26,2)</f>
        <v>0</v>
      </c>
      <c r="P37" s="24">
        <f t="shared" ref="P37" si="7">SUM(D37:O37)</f>
        <v>0</v>
      </c>
    </row>
    <row r="38" spans="1:16" x14ac:dyDescent="0.25">
      <c r="A38" s="41"/>
    </row>
    <row r="39" spans="1:16" x14ac:dyDescent="0.25">
      <c r="A39" s="41" t="s">
        <v>13</v>
      </c>
      <c r="B39" s="24">
        <f>ROUND(B$12*'B&amp;A KW'!C28,2)</f>
        <v>0</v>
      </c>
      <c r="C39" s="24">
        <f>ROUND(C$12*'B&amp;A KW'!D28,2)</f>
        <v>0</v>
      </c>
      <c r="D39" s="24">
        <f>ROUND(D$12*'B&amp;A KW'!E28,2)</f>
        <v>0</v>
      </c>
      <c r="E39" s="24">
        <f>ROUND(E$12*'B&amp;A KW'!F28,2)</f>
        <v>0</v>
      </c>
      <c r="F39" s="24">
        <f>ROUND(F$12*'B&amp;A KW'!G28,2)</f>
        <v>0</v>
      </c>
      <c r="G39" s="24">
        <f>ROUND(G$12*'B&amp;A KW'!H28,2)</f>
        <v>0</v>
      </c>
      <c r="H39" s="24">
        <f>ROUND(H$12*'B&amp;A KW'!I28,2)</f>
        <v>0</v>
      </c>
      <c r="I39" s="24">
        <f>ROUND(I$12*'B&amp;A KW'!J28,2)</f>
        <v>0</v>
      </c>
      <c r="J39" s="24">
        <f>ROUND(J$12*'B&amp;A KW'!K28,2)</f>
        <v>0</v>
      </c>
      <c r="K39" s="24">
        <f>ROUND(K$12*'B&amp;A KW'!L28,2)</f>
        <v>0</v>
      </c>
      <c r="L39" s="24">
        <f>ROUND(L$12*'B&amp;A KW'!M28,2)</f>
        <v>0</v>
      </c>
      <c r="M39" s="24">
        <f>ROUND(M$12*'B&amp;A KW'!N28,2)</f>
        <v>0</v>
      </c>
      <c r="N39" s="24">
        <f>ROUND(N$12*'B&amp;A KW'!O28,2)</f>
        <v>0</v>
      </c>
      <c r="O39" s="24">
        <f>ROUND(O$12*'B&amp;A KW'!P28,2)</f>
        <v>0</v>
      </c>
      <c r="P39" s="24">
        <f t="shared" ref="P39" si="8">SUM(D39:O39)</f>
        <v>0</v>
      </c>
    </row>
    <row r="40" spans="1:16" x14ac:dyDescent="0.25">
      <c r="A40" s="41"/>
    </row>
    <row r="41" spans="1:16" x14ac:dyDescent="0.25">
      <c r="A41" s="41" t="s">
        <v>12</v>
      </c>
      <c r="B41" s="24">
        <f>ROUND(B$11*'B&amp;A KW'!C30,2)</f>
        <v>71615.02</v>
      </c>
      <c r="C41" s="24">
        <f>ROUND(C$11*'B&amp;A KW'!D30,2)</f>
        <v>53563.4</v>
      </c>
      <c r="D41" s="24">
        <f>ROUND(D$11*'B&amp;A KW'!E30,2)</f>
        <v>50964.67</v>
      </c>
      <c r="E41" s="24">
        <f>ROUND(E$11*'B&amp;A KW'!F30,2)</f>
        <v>56395.53</v>
      </c>
      <c r="F41" s="24">
        <f>ROUND(F$11*'B&amp;A KW'!G30,2)</f>
        <v>59060.38</v>
      </c>
      <c r="G41" s="24">
        <f>ROUND(G$11*'B&amp;A KW'!H30,2)</f>
        <v>52670.080000000002</v>
      </c>
      <c r="H41" s="24">
        <f>ROUND(H$11*'B&amp;A KW'!I30,2)</f>
        <v>51844.02</v>
      </c>
      <c r="I41" s="24">
        <f>ROUND(I$11*'B&amp;A KW'!J30,2)</f>
        <v>114004.94</v>
      </c>
      <c r="J41" s="24">
        <f>ROUND(J$11*'B&amp;A KW'!K30,2)</f>
        <v>86848.99</v>
      </c>
      <c r="K41" s="24">
        <f>ROUND(K$11*'B&amp;A KW'!L30,2)</f>
        <v>105161.11</v>
      </c>
      <c r="L41" s="24">
        <f>ROUND(L$11*'B&amp;A KW'!M30,2)</f>
        <v>132169.82</v>
      </c>
      <c r="M41" s="24">
        <f>ROUND(M$11*'B&amp;A KW'!N30,2)</f>
        <v>116917.49</v>
      </c>
      <c r="N41" s="24">
        <f>ROUND(N$11*'B&amp;A KW'!O30,2)</f>
        <v>106159.1</v>
      </c>
      <c r="O41" s="24">
        <f>ROUND(O$11*'B&amp;A KW'!P30,2)</f>
        <v>101346.62</v>
      </c>
      <c r="P41" s="24">
        <f t="shared" ref="P41" si="9">SUM(D41:O41)</f>
        <v>1033542.75</v>
      </c>
    </row>
    <row r="42" spans="1:16" x14ac:dyDescent="0.25">
      <c r="A42" s="41"/>
    </row>
    <row r="43" spans="1:16" x14ac:dyDescent="0.25">
      <c r="A43" s="41" t="s">
        <v>11</v>
      </c>
      <c r="B43" s="24">
        <f>ROUND(B$12*'B&amp;A KW'!C32,2)</f>
        <v>0</v>
      </c>
      <c r="C43" s="24">
        <f>ROUND(C$12*'B&amp;A KW'!D32,2)</f>
        <v>0</v>
      </c>
      <c r="D43" s="24">
        <f>ROUND(D$12*'B&amp;A KW'!E32,2)</f>
        <v>0</v>
      </c>
      <c r="E43" s="24">
        <f>ROUND(E$12*'B&amp;A KW'!F32,2)</f>
        <v>0</v>
      </c>
      <c r="F43" s="24">
        <f>ROUND(F$12*'B&amp;A KW'!G32,2)</f>
        <v>0</v>
      </c>
      <c r="G43" s="24">
        <f>ROUND(G$12*'B&amp;A KW'!H32,2)</f>
        <v>0</v>
      </c>
      <c r="H43" s="24">
        <f>ROUND(H$12*'B&amp;A KW'!I32,2)</f>
        <v>0</v>
      </c>
      <c r="I43" s="24">
        <f>ROUND(I$12*'B&amp;A KW'!J32,2)</f>
        <v>0</v>
      </c>
      <c r="J43" s="24">
        <f>ROUND(J$12*'B&amp;A KW'!K32,2)</f>
        <v>0</v>
      </c>
      <c r="K43" s="24">
        <f>ROUND(K$12*'B&amp;A KW'!L32,2)</f>
        <v>0</v>
      </c>
      <c r="L43" s="24">
        <f>ROUND(L$12*'B&amp;A KW'!M32,2)</f>
        <v>0</v>
      </c>
      <c r="M43" s="24">
        <f>ROUND(M$12*'B&amp;A KW'!N32,2)</f>
        <v>0</v>
      </c>
      <c r="N43" s="24">
        <f>ROUND(N$12*'B&amp;A KW'!O32,2)</f>
        <v>0</v>
      </c>
      <c r="O43" s="24">
        <f>ROUND(O$12*'B&amp;A KW'!P32,2)</f>
        <v>0</v>
      </c>
      <c r="P43" s="24">
        <f t="shared" ref="P43" si="10">SUM(D43:O43)</f>
        <v>0</v>
      </c>
    </row>
    <row r="44" spans="1:16" x14ac:dyDescent="0.25">
      <c r="A44" s="41"/>
    </row>
    <row r="45" spans="1:16" x14ac:dyDescent="0.25">
      <c r="A45" s="41" t="s">
        <v>10</v>
      </c>
      <c r="B45" s="24">
        <f>ROUND(B$12*'B&amp;A KW'!C34,2)</f>
        <v>0</v>
      </c>
      <c r="C45" s="24">
        <f>ROUND(C$12*'B&amp;A KW'!D34,2)</f>
        <v>0</v>
      </c>
      <c r="D45" s="24">
        <f>ROUND(D$12*'B&amp;A KW'!E34,2)</f>
        <v>0</v>
      </c>
      <c r="E45" s="24">
        <f>ROUND(E$12*'B&amp;A KW'!F34,2)</f>
        <v>0</v>
      </c>
      <c r="F45" s="24">
        <f>ROUND(F$12*'B&amp;A KW'!G34,2)</f>
        <v>0</v>
      </c>
      <c r="G45" s="24">
        <f>ROUND(G$12*'B&amp;A KW'!H34,2)</f>
        <v>0</v>
      </c>
      <c r="H45" s="24">
        <f>ROUND(H$12*'B&amp;A KW'!I34,2)</f>
        <v>0</v>
      </c>
      <c r="I45" s="24">
        <f>ROUND(I$12*'B&amp;A KW'!J34,2)</f>
        <v>0</v>
      </c>
      <c r="J45" s="24">
        <f>ROUND(J$12*'B&amp;A KW'!K34,2)</f>
        <v>0</v>
      </c>
      <c r="K45" s="24">
        <f>ROUND(K$12*'B&amp;A KW'!L34,2)</f>
        <v>0</v>
      </c>
      <c r="L45" s="24">
        <f>ROUND(L$12*'B&amp;A KW'!M34,2)</f>
        <v>0</v>
      </c>
      <c r="M45" s="24">
        <f>ROUND(M$12*'B&amp;A KW'!N34,2)</f>
        <v>0</v>
      </c>
      <c r="N45" s="24">
        <f>ROUND(N$12*'B&amp;A KW'!O34,2)</f>
        <v>0</v>
      </c>
      <c r="O45" s="24">
        <f>ROUND(O$12*'B&amp;A KW'!P34,2)</f>
        <v>0</v>
      </c>
      <c r="P45" s="24">
        <f t="shared" ref="P45" si="11">SUM(D45:O45)</f>
        <v>0</v>
      </c>
    </row>
    <row r="46" spans="1:16" x14ac:dyDescent="0.25">
      <c r="A46" s="41"/>
    </row>
    <row r="47" spans="1:16" x14ac:dyDescent="0.25">
      <c r="A47" s="41" t="s">
        <v>9</v>
      </c>
      <c r="B47" s="24">
        <f>ROUND(B$11*'B&amp;A KW'!C36,2)</f>
        <v>1101.7</v>
      </c>
      <c r="C47" s="24">
        <f>ROUND(C$11*'B&amp;A KW'!D36,2)</f>
        <v>1044.82</v>
      </c>
      <c r="D47" s="24">
        <f>ROUND(D$11*'B&amp;A KW'!E36,2)</f>
        <v>780.57</v>
      </c>
      <c r="E47" s="24">
        <f>ROUND(E$11*'B&amp;A KW'!F36,2)</f>
        <v>1053.18</v>
      </c>
      <c r="F47" s="24">
        <f>ROUND(F$11*'B&amp;A KW'!G36,2)</f>
        <v>761.12</v>
      </c>
      <c r="G47" s="24">
        <f>ROUND(G$11*'B&amp;A KW'!H36,2)</f>
        <v>695.61</v>
      </c>
      <c r="H47" s="24">
        <f>ROUND(H$11*'B&amp;A KW'!I36,2)</f>
        <v>741.1</v>
      </c>
      <c r="I47" s="24">
        <f>ROUND(I$11*'B&amp;A KW'!J36,2)</f>
        <v>1629.07</v>
      </c>
      <c r="J47" s="24">
        <f>ROUND(J$11*'B&amp;A KW'!K36,2)</f>
        <v>1108.08</v>
      </c>
      <c r="K47" s="24">
        <f>ROUND(K$11*'B&amp;A KW'!L36,2)</f>
        <v>1352.66</v>
      </c>
      <c r="L47" s="24">
        <f>ROUND(L$11*'B&amp;A KW'!M36,2)</f>
        <v>2050.7800000000002</v>
      </c>
      <c r="M47" s="24">
        <f>ROUND(M$11*'B&amp;A KW'!N36,2)</f>
        <v>1360.73</v>
      </c>
      <c r="N47" s="24">
        <f>ROUND(N$11*'B&amp;A KW'!O36,2)</f>
        <v>1594.15</v>
      </c>
      <c r="O47" s="24">
        <f>ROUND(O$11*'B&amp;A KW'!P36,2)</f>
        <v>1272.46</v>
      </c>
      <c r="P47" s="24">
        <f t="shared" ref="P47" si="12">SUM(D47:O47)</f>
        <v>14399.509999999998</v>
      </c>
    </row>
    <row r="48" spans="1:16" x14ac:dyDescent="0.25">
      <c r="A48" s="41"/>
    </row>
    <row r="49" spans="1:16" x14ac:dyDescent="0.25">
      <c r="A49" s="41" t="s">
        <v>8</v>
      </c>
      <c r="B49" s="24">
        <f>ROUND(B$11*'B&amp;A KW'!C38,2)</f>
        <v>93.84</v>
      </c>
      <c r="C49" s="24">
        <f>ROUND(C$11*'B&amp;A KW'!D38,2)</f>
        <v>34.340000000000003</v>
      </c>
      <c r="D49" s="24">
        <f>ROUND(D$11*'B&amp;A KW'!E38,2)</f>
        <v>44.95</v>
      </c>
      <c r="E49" s="24">
        <f>ROUND(E$11*'B&amp;A KW'!F38,2)</f>
        <v>148.94999999999999</v>
      </c>
      <c r="F49" s="24">
        <f>ROUND(F$11*'B&amp;A KW'!G38,2)</f>
        <v>83.27</v>
      </c>
      <c r="G49" s="24">
        <f>ROUND(G$11*'B&amp;A KW'!H38,2)</f>
        <v>86.22</v>
      </c>
      <c r="H49" s="24">
        <f>ROUND(H$11*'B&amp;A KW'!I38,2)</f>
        <v>62.22</v>
      </c>
      <c r="I49" s="24">
        <f>ROUND(I$11*'B&amp;A KW'!J38,2)</f>
        <v>111.17</v>
      </c>
      <c r="J49" s="24">
        <f>ROUND(J$11*'B&amp;A KW'!K38,2)</f>
        <v>124.27</v>
      </c>
      <c r="K49" s="24">
        <f>ROUND(K$11*'B&amp;A KW'!L38,2)</f>
        <v>110.88</v>
      </c>
      <c r="L49" s="24">
        <f>ROUND(L$11*'B&amp;A KW'!M38,2)</f>
        <v>242.57</v>
      </c>
      <c r="M49" s="24">
        <f>ROUND(M$11*'B&amp;A KW'!N38,2)</f>
        <v>212.26</v>
      </c>
      <c r="N49" s="24">
        <f>ROUND(N$11*'B&amp;A KW'!O38,2)</f>
        <v>333.72</v>
      </c>
      <c r="O49" s="24">
        <f>ROUND(O$11*'B&amp;A KW'!P38,2)</f>
        <v>271.01</v>
      </c>
      <c r="P49" s="24">
        <f t="shared" ref="P49" si="13">SUM(D49:O49)</f>
        <v>1831.49</v>
      </c>
    </row>
    <row r="50" spans="1:16" x14ac:dyDescent="0.25">
      <c r="A50" s="41"/>
    </row>
    <row r="51" spans="1:16" x14ac:dyDescent="0.25">
      <c r="A51" s="41" t="s">
        <v>7</v>
      </c>
      <c r="B51" s="24">
        <f>ROUND(B$13*'B&amp;A KW'!C40,2)</f>
        <v>54211.37</v>
      </c>
      <c r="C51" s="24">
        <f>ROUND(C$13*'B&amp;A KW'!D40,2)</f>
        <v>38003.94</v>
      </c>
      <c r="D51" s="24">
        <f>ROUND(D$13*'B&amp;A KW'!E40,2)</f>
        <v>38805.480000000003</v>
      </c>
      <c r="E51" s="24">
        <f>ROUND(E$13*'B&amp;A KW'!F40,2)</f>
        <v>44937.95</v>
      </c>
      <c r="F51" s="24">
        <f>ROUND(F$13*'B&amp;A KW'!G40,2)</f>
        <v>48288.65</v>
      </c>
      <c r="G51" s="24">
        <f>ROUND(G$13*'B&amp;A KW'!H40,2)</f>
        <v>43063.34</v>
      </c>
      <c r="H51" s="24">
        <f>ROUND(H$13*'B&amp;A KW'!I40,2)</f>
        <v>43727.31</v>
      </c>
      <c r="I51" s="24">
        <f>ROUND(I$13*'B&amp;A KW'!J40,2)</f>
        <v>96043.03</v>
      </c>
      <c r="J51" s="24">
        <f>ROUND(J$13*'B&amp;A KW'!K40,2)</f>
        <v>70633.179999999993</v>
      </c>
      <c r="K51" s="24">
        <f>ROUND(K$13*'B&amp;A KW'!L40,2)</f>
        <v>88769.33</v>
      </c>
      <c r="L51" s="24">
        <f>ROUND(L$13*'B&amp;A KW'!M40,2)</f>
        <v>103381.96</v>
      </c>
      <c r="M51" s="24">
        <f>ROUND(M$13*'B&amp;A KW'!N40,2)</f>
        <v>81062.759999999995</v>
      </c>
      <c r="N51" s="24">
        <f>ROUND(N$13*'B&amp;A KW'!O40,2)</f>
        <v>73027.94</v>
      </c>
      <c r="O51" s="24">
        <f>ROUND(O$13*'B&amp;A KW'!P40,2)</f>
        <v>71372.86</v>
      </c>
      <c r="P51" s="24">
        <f t="shared" ref="P51" si="14">SUM(D51:O51)</f>
        <v>803113.78999999992</v>
      </c>
    </row>
    <row r="52" spans="1:16" x14ac:dyDescent="0.25">
      <c r="A52" s="41"/>
    </row>
    <row r="53" spans="1:16" x14ac:dyDescent="0.25">
      <c r="A53" s="41" t="s">
        <v>6</v>
      </c>
      <c r="B53" s="24">
        <f>ROUND(B$15*'B&amp;A KW'!C42,2)</f>
        <v>0</v>
      </c>
      <c r="C53" s="24">
        <f>ROUND(C$15*'B&amp;A KW'!D42,2)</f>
        <v>0</v>
      </c>
      <c r="D53" s="24">
        <f>ROUND(D$15*'B&amp;A KW'!E42,2)</f>
        <v>0</v>
      </c>
      <c r="E53" s="24">
        <f>ROUND(E$15*'B&amp;A KW'!F42,2)</f>
        <v>0</v>
      </c>
      <c r="F53" s="24">
        <f>ROUND(F$15*'B&amp;A KW'!G42,2)</f>
        <v>0</v>
      </c>
      <c r="G53" s="24">
        <f>ROUND(G$15*'B&amp;A KW'!H42,2)</f>
        <v>0</v>
      </c>
      <c r="H53" s="24">
        <f>ROUND(H$15*'B&amp;A KW'!I42,2)</f>
        <v>0</v>
      </c>
      <c r="I53" s="24">
        <f>ROUND(I$15*'B&amp;A KW'!J42,2)</f>
        <v>0</v>
      </c>
      <c r="J53" s="24">
        <f>ROUND(J$15*'B&amp;A KW'!K42,2)</f>
        <v>0</v>
      </c>
      <c r="K53" s="24">
        <f>ROUND(K$15*'B&amp;A KW'!L42,2)</f>
        <v>0</v>
      </c>
      <c r="L53" s="24">
        <f>ROUND(L$15*'B&amp;A KW'!M42,2)</f>
        <v>0</v>
      </c>
      <c r="M53" s="24">
        <f>ROUND(M$15*'B&amp;A KW'!N42,2)</f>
        <v>0</v>
      </c>
      <c r="N53" s="24">
        <f>ROUND(N$15*'B&amp;A KW'!O42,2)</f>
        <v>0</v>
      </c>
      <c r="O53" s="24">
        <f>ROUND(O$15*'B&amp;A KW'!P42,2)</f>
        <v>0</v>
      </c>
      <c r="P53" s="24">
        <f t="shared" ref="P53" si="15">SUM(D53:O53)</f>
        <v>0</v>
      </c>
    </row>
    <row r="54" spans="1:16" x14ac:dyDescent="0.25">
      <c r="A54" s="41"/>
    </row>
    <row r="55" spans="1:16" x14ac:dyDescent="0.25">
      <c r="A55" s="41" t="s">
        <v>118</v>
      </c>
      <c r="B55" s="24">
        <f>ROUND(B$13*'B&amp;A KW'!C44,2)</f>
        <v>0</v>
      </c>
      <c r="C55" s="24">
        <f>ROUND(C$13*'B&amp;A KW'!D44,2)</f>
        <v>0</v>
      </c>
      <c r="D55" s="24">
        <f>ROUND(D$13*'B&amp;A KW'!E44,2)</f>
        <v>0</v>
      </c>
      <c r="E55" s="24">
        <f>ROUND(E$13*'B&amp;A KW'!F44,2)</f>
        <v>0</v>
      </c>
      <c r="F55" s="24">
        <f>ROUND(F$13*'B&amp;A KW'!G44,2)</f>
        <v>0</v>
      </c>
      <c r="G55" s="24">
        <f>ROUND(G$13*'B&amp;A KW'!H44,2)</f>
        <v>0</v>
      </c>
      <c r="H55" s="24">
        <f>ROUND(H$13*'B&amp;A KW'!I44,2)</f>
        <v>0</v>
      </c>
      <c r="I55" s="24">
        <f>ROUND(I$13*'B&amp;A KW'!J44,2)</f>
        <v>481.34</v>
      </c>
      <c r="J55" s="24">
        <f>ROUND(J$13*'B&amp;A KW'!K44,2)</f>
        <v>257.14</v>
      </c>
      <c r="K55" s="24">
        <f>ROUND(K$13*'B&amp;A KW'!L44,2)</f>
        <v>434.15</v>
      </c>
      <c r="L55" s="24">
        <f>ROUND(L$13*'B&amp;A KW'!M44,2)</f>
        <v>568.84</v>
      </c>
      <c r="M55" s="24">
        <f>ROUND(M$13*'B&amp;A KW'!N44,2)</f>
        <v>395.78</v>
      </c>
      <c r="N55" s="24">
        <f>ROUND(N$13*'B&amp;A KW'!O44,2)</f>
        <v>416.12</v>
      </c>
      <c r="O55" s="24">
        <f>ROUND(O$13*'B&amp;A KW'!P44,2)</f>
        <v>449.7</v>
      </c>
      <c r="P55" s="24">
        <f t="shared" ref="P55" si="16">SUM(D55:O55)</f>
        <v>3003.0699999999997</v>
      </c>
    </row>
    <row r="56" spans="1:16" x14ac:dyDescent="0.25">
      <c r="A56" s="41"/>
    </row>
    <row r="57" spans="1:16" x14ac:dyDescent="0.25">
      <c r="A57" s="41" t="s">
        <v>5</v>
      </c>
      <c r="B57" s="24">
        <f>ROUND(B$13*'B&amp;A KW'!C46,2)</f>
        <v>13311.18</v>
      </c>
      <c r="C57" s="24">
        <f>ROUND(C$13*'B&amp;A KW'!D46,2)</f>
        <v>9289.76</v>
      </c>
      <c r="D57" s="24">
        <f>ROUND(D$13*'B&amp;A KW'!E46,2)</f>
        <v>8400.11</v>
      </c>
      <c r="E57" s="24">
        <f>ROUND(E$13*'B&amp;A KW'!F46,2)</f>
        <v>10480.23</v>
      </c>
      <c r="F57" s="24">
        <f>ROUND(F$13*'B&amp;A KW'!G46,2)</f>
        <v>11892.51</v>
      </c>
      <c r="G57" s="24">
        <f>ROUND(G$13*'B&amp;A KW'!H46,2)</f>
        <v>9719.5499999999993</v>
      </c>
      <c r="H57" s="24">
        <f>ROUND(H$13*'B&amp;A KW'!I46,2)</f>
        <v>10986.3</v>
      </c>
      <c r="I57" s="24">
        <f>ROUND(I$13*'B&amp;A KW'!J46,2)</f>
        <v>20772.77</v>
      </c>
      <c r="J57" s="24">
        <f>ROUND(J$13*'B&amp;A KW'!K46,2)</f>
        <v>16615.84</v>
      </c>
      <c r="K57" s="24">
        <f>ROUND(K$13*'B&amp;A KW'!L46,2)</f>
        <v>20571.11</v>
      </c>
      <c r="L57" s="24">
        <f>ROUND(L$13*'B&amp;A KW'!M46,2)</f>
        <v>24410.91</v>
      </c>
      <c r="M57" s="24">
        <f>ROUND(M$13*'B&amp;A KW'!N46,2)</f>
        <v>20872.5</v>
      </c>
      <c r="N57" s="24">
        <f>ROUND(N$13*'B&amp;A KW'!O46,2)</f>
        <v>19924.259999999998</v>
      </c>
      <c r="O57" s="24">
        <f>ROUND(O$13*'B&amp;A KW'!P46,2)</f>
        <v>19488.54</v>
      </c>
      <c r="P57" s="24">
        <f t="shared" ref="P57" si="17">SUM(D57:O57)</f>
        <v>194134.63</v>
      </c>
    </row>
    <row r="58" spans="1:16" x14ac:dyDescent="0.25">
      <c r="A58" s="41"/>
    </row>
    <row r="59" spans="1:16" x14ac:dyDescent="0.25">
      <c r="A59" s="41" t="s">
        <v>4</v>
      </c>
      <c r="B59" s="24">
        <f>ROUND(B$13*'B&amp;A KW'!C48,2)</f>
        <v>3150.14</v>
      </c>
      <c r="C59" s="24">
        <f>ROUND(C$13*'B&amp;A KW'!D48,2)</f>
        <v>2241.41</v>
      </c>
      <c r="D59" s="24">
        <f>ROUND(D$13*'B&amp;A KW'!E48,2)</f>
        <v>3257.69</v>
      </c>
      <c r="E59" s="24">
        <f>ROUND(E$13*'B&amp;A KW'!F48,2)</f>
        <v>3513.33</v>
      </c>
      <c r="F59" s="24">
        <f>ROUND(F$13*'B&amp;A KW'!G48,2)</f>
        <v>3487.86</v>
      </c>
      <c r="G59" s="24">
        <f>ROUND(G$13*'B&amp;A KW'!H48,2)</f>
        <v>2716.34</v>
      </c>
      <c r="H59" s="24">
        <f>ROUND(H$13*'B&amp;A KW'!I48,2)</f>
        <v>2921.49</v>
      </c>
      <c r="I59" s="24">
        <f>ROUND(I$13*'B&amp;A KW'!J48,2)</f>
        <v>5914.13</v>
      </c>
      <c r="J59" s="24">
        <f>ROUND(J$13*'B&amp;A KW'!K48,2)</f>
        <v>6568.8</v>
      </c>
      <c r="K59" s="24">
        <f>ROUND(K$13*'B&amp;A KW'!L48,2)</f>
        <v>8073.18</v>
      </c>
      <c r="L59" s="24">
        <f>ROUND(L$13*'B&amp;A KW'!M48,2)</f>
        <v>16341.32</v>
      </c>
      <c r="M59" s="24">
        <f>ROUND(M$13*'B&amp;A KW'!N48,2)</f>
        <v>5687.81</v>
      </c>
      <c r="N59" s="24">
        <f>ROUND(N$13*'B&amp;A KW'!O48,2)</f>
        <v>5470.23</v>
      </c>
      <c r="O59" s="24">
        <f>ROUND(O$13*'B&amp;A KW'!P48,2)</f>
        <v>5346.4</v>
      </c>
      <c r="P59" s="24">
        <f t="shared" ref="P59" si="18">SUM(D59:O59)</f>
        <v>69298.579999999987</v>
      </c>
    </row>
    <row r="60" spans="1:16" x14ac:dyDescent="0.25">
      <c r="A60" s="41"/>
    </row>
    <row r="61" spans="1:16" x14ac:dyDescent="0.25">
      <c r="A61" s="41" t="s">
        <v>3</v>
      </c>
      <c r="B61" s="24">
        <f>ROUND(B$13*'B&amp;A KW'!C50,2)</f>
        <v>79.56</v>
      </c>
      <c r="C61" s="24">
        <f>ROUND(C$13*'B&amp;A KW'!D50,2)</f>
        <v>63.36</v>
      </c>
      <c r="D61" s="24">
        <f>ROUND(D$13*'B&amp;A KW'!E50,2)</f>
        <v>67.86</v>
      </c>
      <c r="E61" s="24">
        <f>ROUND(E$13*'B&amp;A KW'!F50,2)</f>
        <v>71.91</v>
      </c>
      <c r="F61" s="24">
        <f>ROUND(F$13*'B&amp;A KW'!G50,2)</f>
        <v>73.260000000000005</v>
      </c>
      <c r="G61" s="24">
        <f>ROUND(G$13*'B&amp;A KW'!H50,2)</f>
        <v>254.16</v>
      </c>
      <c r="H61" s="24">
        <f>ROUND(H$13*'B&amp;A KW'!I50,2)</f>
        <v>86.94</v>
      </c>
      <c r="I61" s="24">
        <f>ROUND(I$13*'B&amp;A KW'!J50,2)</f>
        <v>343.44</v>
      </c>
      <c r="J61" s="24">
        <f>ROUND(J$13*'B&amp;A KW'!K50,2)</f>
        <v>232.58</v>
      </c>
      <c r="K61" s="24">
        <f>ROUND(K$13*'B&amp;A KW'!L50,2)</f>
        <v>327.33999999999997</v>
      </c>
      <c r="L61" s="24">
        <f>ROUND(L$13*'B&amp;A KW'!M50,2)</f>
        <v>387.6</v>
      </c>
      <c r="M61" s="24">
        <f>ROUND(M$13*'B&amp;A KW'!N50,2)</f>
        <v>339.66</v>
      </c>
      <c r="N61" s="24">
        <f>ROUND(N$13*'B&amp;A KW'!O50,2)</f>
        <v>123.1</v>
      </c>
      <c r="O61" s="24">
        <f>ROUND(O$13*'B&amp;A KW'!P50,2)</f>
        <v>110.68</v>
      </c>
      <c r="P61" s="24">
        <f t="shared" ref="P61" si="19">SUM(D61:O61)</f>
        <v>2418.5299999999993</v>
      </c>
    </row>
    <row r="62" spans="1:16" x14ac:dyDescent="0.25">
      <c r="A62" s="41"/>
    </row>
    <row r="63" spans="1:16" x14ac:dyDescent="0.25">
      <c r="A63" s="41" t="s">
        <v>119</v>
      </c>
      <c r="B63" s="24">
        <f>ROUND(B$14*'B&amp;A KW'!C52,2)</f>
        <v>21185.87</v>
      </c>
      <c r="C63" s="24">
        <f>ROUND(C$14*'B&amp;A KW'!D52,2)</f>
        <v>14444.42</v>
      </c>
      <c r="D63" s="24">
        <f>ROUND(D$14*'B&amp;A KW'!E52,2)</f>
        <v>14565.24</v>
      </c>
      <c r="E63" s="24">
        <f>ROUND(E$14*'B&amp;A KW'!F52,2)</f>
        <v>16397.28</v>
      </c>
      <c r="F63" s="24">
        <f>ROUND(F$14*'B&amp;A KW'!G52,2)</f>
        <v>18087.75</v>
      </c>
      <c r="G63" s="24">
        <f>ROUND(G$14*'B&amp;A KW'!H52,2)</f>
        <v>14315.36</v>
      </c>
      <c r="H63" s="24">
        <f>ROUND(H$14*'B&amp;A KW'!I52,2)</f>
        <v>12742.74</v>
      </c>
      <c r="I63" s="24">
        <f>ROUND(I$14*'B&amp;A KW'!J52,2)</f>
        <v>35184.11</v>
      </c>
      <c r="J63" s="24">
        <f>ROUND(J$14*'B&amp;A KW'!K52,2)</f>
        <v>36943.339999999997</v>
      </c>
      <c r="K63" s="24">
        <f>ROUND(K$14*'B&amp;A KW'!L52,2)</f>
        <v>33161.58</v>
      </c>
      <c r="L63" s="24">
        <f>ROUND(L$14*'B&amp;A KW'!M52,2)</f>
        <v>38960.800000000003</v>
      </c>
      <c r="M63" s="24">
        <f>ROUND(M$14*'B&amp;A KW'!N52,2)</f>
        <v>31820.13</v>
      </c>
      <c r="N63" s="24">
        <f>ROUND(N$14*'B&amp;A KW'!O52,2)</f>
        <v>27758.240000000002</v>
      </c>
      <c r="O63" s="24">
        <f>ROUND(O$14*'B&amp;A KW'!P52,2)</f>
        <v>32329.9</v>
      </c>
      <c r="P63" s="24">
        <f t="shared" ref="P63" si="20">SUM(D63:O63)</f>
        <v>312266.47000000003</v>
      </c>
    </row>
    <row r="64" spans="1:16" x14ac:dyDescent="0.25">
      <c r="A64" s="41"/>
    </row>
    <row r="65" spans="1:16" x14ac:dyDescent="0.25">
      <c r="A65" s="41" t="s">
        <v>120</v>
      </c>
      <c r="B65" s="24">
        <f>ROUND(B$14*'B&amp;A KW'!C54,2)</f>
        <v>357.75</v>
      </c>
      <c r="C65" s="24">
        <f>ROUND(C$14*'B&amp;A KW'!D54,2)</f>
        <v>282.95999999999998</v>
      </c>
      <c r="D65" s="24">
        <f>ROUND(D$14*'B&amp;A KW'!E54,2)</f>
        <v>257.36</v>
      </c>
      <c r="E65" s="24">
        <f>ROUND(E$14*'B&amp;A KW'!F54,2)</f>
        <v>234.77</v>
      </c>
      <c r="F65" s="24">
        <f>ROUND(F$14*'B&amp;A KW'!G54,2)</f>
        <v>235.58</v>
      </c>
      <c r="G65" s="24">
        <f>ROUND(G$14*'B&amp;A KW'!H54,2)</f>
        <v>214.02</v>
      </c>
      <c r="H65" s="24">
        <f>ROUND(H$14*'B&amp;A KW'!I54,2)</f>
        <v>173.7</v>
      </c>
      <c r="I65" s="24">
        <f>ROUND(I$14*'B&amp;A KW'!J54,2)</f>
        <v>422.37</v>
      </c>
      <c r="J65" s="24">
        <f>ROUND(J$14*'B&amp;A KW'!K54,2)</f>
        <v>526.41999999999996</v>
      </c>
      <c r="K65" s="24">
        <f>ROUND(K$14*'B&amp;A KW'!L54,2)</f>
        <v>522.84</v>
      </c>
      <c r="L65" s="24">
        <f>ROUND(L$14*'B&amp;A KW'!M54,2)</f>
        <v>510.05</v>
      </c>
      <c r="M65" s="24">
        <f>ROUND(M$14*'B&amp;A KW'!N54,2)</f>
        <v>503.24</v>
      </c>
      <c r="N65" s="24">
        <f>ROUND(N$14*'B&amp;A KW'!O54,2)</f>
        <v>563.59</v>
      </c>
      <c r="O65" s="24">
        <f>ROUND(O$14*'B&amp;A KW'!P54,2)</f>
        <v>380.79</v>
      </c>
      <c r="P65" s="24">
        <f t="shared" ref="P65" si="21">SUM(D65:O65)</f>
        <v>4544.7300000000005</v>
      </c>
    </row>
    <row r="66" spans="1:16" x14ac:dyDescent="0.25">
      <c r="A66" s="41"/>
    </row>
    <row r="67" spans="1:16" x14ac:dyDescent="0.25">
      <c r="A67" s="41" t="s">
        <v>121</v>
      </c>
      <c r="B67" s="24">
        <f>ROUND(B$16*'B&amp;A KW'!C56,2)</f>
        <v>0</v>
      </c>
      <c r="C67" s="24">
        <f>ROUND(C$16*'B&amp;A KW'!D56,2)</f>
        <v>0</v>
      </c>
      <c r="D67" s="24">
        <f>ROUND(D$16*'B&amp;A KW'!E56,2)</f>
        <v>0</v>
      </c>
      <c r="E67" s="24">
        <f>ROUND(E$16*'B&amp;A KW'!F56,2)</f>
        <v>0</v>
      </c>
      <c r="F67" s="24">
        <f>ROUND(F$16*'B&amp;A KW'!G56,2)</f>
        <v>0</v>
      </c>
      <c r="G67" s="24">
        <f>ROUND(G$16*'B&amp;A KW'!H56,2)</f>
        <v>0</v>
      </c>
      <c r="H67" s="24">
        <f>ROUND(H$16*'B&amp;A KW'!I56,2)</f>
        <v>0</v>
      </c>
      <c r="I67" s="24">
        <f>ROUND(I$16*'B&amp;A KW'!J56,2)</f>
        <v>4301.22</v>
      </c>
      <c r="J67" s="24">
        <f>ROUND(J$16*'B&amp;A KW'!K56,2)</f>
        <v>3446.56</v>
      </c>
      <c r="K67" s="24">
        <f>ROUND(K$16*'B&amp;A KW'!L56,2)</f>
        <v>3735.32</v>
      </c>
      <c r="L67" s="24">
        <f>ROUND(L$16*'B&amp;A KW'!M56,2)</f>
        <v>4646.87</v>
      </c>
      <c r="M67" s="24">
        <f>ROUND(M$16*'B&amp;A KW'!N56,2)</f>
        <v>2246.6</v>
      </c>
      <c r="N67" s="24">
        <f>ROUND(N$16*'B&amp;A KW'!O56,2)</f>
        <v>5402.57</v>
      </c>
      <c r="O67" s="24">
        <f>ROUND(O$16*'B&amp;A KW'!P56,2)</f>
        <v>5095.34</v>
      </c>
      <c r="P67" s="24">
        <f t="shared" ref="P67" si="22">SUM(D67:O67)</f>
        <v>28874.48</v>
      </c>
    </row>
    <row r="68" spans="1:16" x14ac:dyDescent="0.25">
      <c r="A68" s="41"/>
    </row>
    <row r="69" spans="1:16" x14ac:dyDescent="0.25">
      <c r="A69" s="41" t="s">
        <v>122</v>
      </c>
      <c r="B69" s="24">
        <f>ROUND(B$16*'B&amp;A KW'!C58,2)</f>
        <v>0</v>
      </c>
      <c r="C69" s="24">
        <f>ROUND(C$16*'B&amp;A KW'!D58,2)</f>
        <v>0</v>
      </c>
      <c r="D69" s="24">
        <f>ROUND(D$16*'B&amp;A KW'!E58,2)</f>
        <v>0</v>
      </c>
      <c r="E69" s="24">
        <f>ROUND(E$16*'B&amp;A KW'!F58,2)</f>
        <v>0</v>
      </c>
      <c r="F69" s="24">
        <f>ROUND(F$16*'B&amp;A KW'!G58,2)</f>
        <v>0</v>
      </c>
      <c r="G69" s="24">
        <f>ROUND(G$16*'B&amp;A KW'!H58,2)</f>
        <v>0</v>
      </c>
      <c r="H69" s="24">
        <f>ROUND(H$16*'B&amp;A KW'!I58,2)</f>
        <v>0</v>
      </c>
      <c r="I69" s="24">
        <f>ROUND(I$16*'B&amp;A KW'!J58,2)</f>
        <v>0</v>
      </c>
      <c r="J69" s="24">
        <f>ROUND(J$16*'B&amp;A KW'!K58,2)</f>
        <v>47332.800000000003</v>
      </c>
      <c r="K69" s="24">
        <f>ROUND(K$16*'B&amp;A KW'!L58,2)</f>
        <v>23693.759999999998</v>
      </c>
      <c r="L69" s="24">
        <f>ROUND(L$16*'B&amp;A KW'!M58,2)</f>
        <v>18399.599999999999</v>
      </c>
      <c r="M69" s="24">
        <f>ROUND(M$16*'B&amp;A KW'!N58,2)</f>
        <v>18805.55</v>
      </c>
      <c r="N69" s="24">
        <f>ROUND(N$16*'B&amp;A KW'!O58,2)</f>
        <v>18032.29</v>
      </c>
      <c r="O69" s="24">
        <f>ROUND(O$16*'B&amp;A KW'!P58,2)</f>
        <v>18359.7</v>
      </c>
      <c r="P69" s="24">
        <f t="shared" ref="P69" si="23">SUM(D69:O69)</f>
        <v>144623.70000000001</v>
      </c>
    </row>
    <row r="70" spans="1:16" x14ac:dyDescent="0.25">
      <c r="A70" s="41"/>
    </row>
    <row r="71" spans="1:16" x14ac:dyDescent="0.25">
      <c r="A71" s="41" t="s">
        <v>123</v>
      </c>
      <c r="B71" s="24">
        <f>ROUND(B$16*'B&amp;A KW'!C60,2)</f>
        <v>1920.55</v>
      </c>
      <c r="C71" s="24">
        <f>ROUND(C$16*'B&amp;A KW'!D60,2)</f>
        <v>1497.38</v>
      </c>
      <c r="D71" s="24">
        <f>ROUND(D$16*'B&amp;A KW'!E60,2)</f>
        <v>1563.98</v>
      </c>
      <c r="E71" s="24">
        <f>ROUND(E$16*'B&amp;A KW'!F60,2)</f>
        <v>1512.67</v>
      </c>
      <c r="F71" s="24">
        <f>ROUND(F$16*'B&amp;A KW'!G60,2)</f>
        <v>1573.72</v>
      </c>
      <c r="G71" s="24">
        <f>ROUND(G$16*'B&amp;A KW'!H60,2)</f>
        <v>1460.69</v>
      </c>
      <c r="H71" s="24">
        <f>ROUND(H$16*'B&amp;A KW'!I60,2)</f>
        <v>1390.57</v>
      </c>
      <c r="I71" s="24">
        <f>ROUND(I$16*'B&amp;A KW'!J60,2)</f>
        <v>3239.42</v>
      </c>
      <c r="J71" s="24">
        <f>ROUND(J$16*'B&amp;A KW'!K60,2)</f>
        <v>2668.85</v>
      </c>
      <c r="K71" s="24">
        <f>ROUND(K$16*'B&amp;A KW'!L60,2)</f>
        <v>3139.56</v>
      </c>
      <c r="L71" s="24">
        <f>ROUND(L$16*'B&amp;A KW'!M60,2)</f>
        <v>3552.92</v>
      </c>
      <c r="M71" s="24">
        <f>ROUND(M$16*'B&amp;A KW'!N60,2)</f>
        <v>2981.1</v>
      </c>
      <c r="N71" s="24">
        <f>ROUND(N$16*'B&amp;A KW'!O60,2)</f>
        <v>2688.69</v>
      </c>
      <c r="O71" s="24">
        <f>ROUND(O$16*'B&amp;A KW'!P60,2)</f>
        <v>2845.33</v>
      </c>
      <c r="P71" s="24">
        <f t="shared" ref="P71" si="24">SUM(D71:O71)</f>
        <v>28617.499999999993</v>
      </c>
    </row>
    <row r="72" spans="1:16" x14ac:dyDescent="0.25">
      <c r="A72" s="41"/>
    </row>
    <row r="73" spans="1:16" x14ac:dyDescent="0.25">
      <c r="A73" s="41" t="s">
        <v>124</v>
      </c>
      <c r="B73" s="24">
        <f>ROUND(B$16*'B&amp;A KW'!C62,2)</f>
        <v>40109.629999999997</v>
      </c>
      <c r="C73" s="24">
        <f>ROUND(C$16*'B&amp;A KW'!D62,2)</f>
        <v>27703.67</v>
      </c>
      <c r="D73" s="24">
        <f>ROUND(D$16*'B&amp;A KW'!E62,2)</f>
        <v>32606.04</v>
      </c>
      <c r="E73" s="24">
        <f>ROUND(E$16*'B&amp;A KW'!F62,2)</f>
        <v>33989.4</v>
      </c>
      <c r="F73" s="24">
        <f>ROUND(F$16*'B&amp;A KW'!G62,2)</f>
        <v>35491.230000000003</v>
      </c>
      <c r="G73" s="24">
        <f>ROUND(G$16*'B&amp;A KW'!H62,2)</f>
        <v>30459.5</v>
      </c>
      <c r="H73" s="24">
        <f>ROUND(H$16*'B&amp;A KW'!I62,2)</f>
        <v>32920.199999999997</v>
      </c>
      <c r="I73" s="24">
        <f>ROUND(I$16*'B&amp;A KW'!J62,2)</f>
        <v>71316.460000000006</v>
      </c>
      <c r="J73" s="24">
        <f>ROUND(J$16*'B&amp;A KW'!K62,2)</f>
        <v>53918.12</v>
      </c>
      <c r="K73" s="24">
        <f>ROUND(K$16*'B&amp;A KW'!L62,2)</f>
        <v>65321.09</v>
      </c>
      <c r="L73" s="24">
        <f>ROUND(L$16*'B&amp;A KW'!M62,2)</f>
        <v>75225.86</v>
      </c>
      <c r="M73" s="24">
        <f>ROUND(M$16*'B&amp;A KW'!N62,2)</f>
        <v>56047.87</v>
      </c>
      <c r="N73" s="24">
        <f>ROUND(N$16*'B&amp;A KW'!O62,2)</f>
        <v>48804.65</v>
      </c>
      <c r="O73" s="24">
        <f>ROUND(O$16*'B&amp;A KW'!P62,2)</f>
        <v>54962.14</v>
      </c>
      <c r="P73" s="24">
        <f t="shared" ref="P73" si="25">SUM(D73:O73)</f>
        <v>591062.56000000006</v>
      </c>
    </row>
    <row r="74" spans="1:16" x14ac:dyDescent="0.25">
      <c r="A74" s="41"/>
    </row>
    <row r="75" spans="1:16" x14ac:dyDescent="0.25">
      <c r="A75" s="41" t="s">
        <v>125</v>
      </c>
      <c r="B75" s="24">
        <f>ROUND(B$16*'B&amp;A KW'!C64,2)</f>
        <v>158763.54999999999</v>
      </c>
      <c r="C75" s="24">
        <f>ROUND(C$16*'B&amp;A KW'!D64,2)</f>
        <v>151585.23000000001</v>
      </c>
      <c r="D75" s="24">
        <f>ROUND(D$16*'B&amp;A KW'!E64,2)</f>
        <v>157655.63</v>
      </c>
      <c r="E75" s="24">
        <f>ROUND(E$16*'B&amp;A KW'!F64,2)</f>
        <v>155416.69</v>
      </c>
      <c r="F75" s="24">
        <f>ROUND(F$16*'B&amp;A KW'!G64,2)</f>
        <v>154181.06</v>
      </c>
      <c r="G75" s="24">
        <f>ROUND(G$16*'B&amp;A KW'!H64,2)</f>
        <v>153003.07</v>
      </c>
      <c r="H75" s="24">
        <f>ROUND(H$16*'B&amp;A KW'!I64,2)</f>
        <v>150647.31</v>
      </c>
      <c r="I75" s="24">
        <f>ROUND(I$16*'B&amp;A KW'!J64,2)</f>
        <v>321754.06</v>
      </c>
      <c r="J75" s="24">
        <f>ROUND(J$16*'B&amp;A KW'!K64,2)</f>
        <v>248466.65</v>
      </c>
      <c r="K75" s="24">
        <f>ROUND(K$16*'B&amp;A KW'!L64,2)</f>
        <v>283138.49</v>
      </c>
      <c r="L75" s="24">
        <f>ROUND(L$16*'B&amp;A KW'!M64,2)</f>
        <v>289834.06</v>
      </c>
      <c r="M75" s="24">
        <f>ROUND(M$16*'B&amp;A KW'!N64,2)</f>
        <v>285071.93</v>
      </c>
      <c r="N75" s="24">
        <f>ROUND(N$16*'B&amp;A KW'!O64,2)</f>
        <v>268401.49</v>
      </c>
      <c r="O75" s="24">
        <f>ROUND(O$16*'B&amp;A KW'!P64,2)</f>
        <v>282493.25</v>
      </c>
      <c r="P75" s="24">
        <f t="shared" ref="P75" si="26">SUM(D75:O75)</f>
        <v>2750063.6900000004</v>
      </c>
    </row>
    <row r="76" spans="1:16" x14ac:dyDescent="0.25">
      <c r="A76" s="41"/>
    </row>
    <row r="77" spans="1:16" x14ac:dyDescent="0.25">
      <c r="A77" s="41" t="s">
        <v>126</v>
      </c>
      <c r="B77" s="24">
        <f>ROUND(B$16*'B&amp;A KW'!C66,2)</f>
        <v>29790.48</v>
      </c>
      <c r="C77" s="24">
        <f>ROUND(C$16*'B&amp;A KW'!D66,2)</f>
        <v>23788.33</v>
      </c>
      <c r="D77" s="24">
        <f>ROUND(D$16*'B&amp;A KW'!E66,2)</f>
        <v>28908.28</v>
      </c>
      <c r="E77" s="24">
        <f>ROUND(E$16*'B&amp;A KW'!F66,2)</f>
        <v>26135.29</v>
      </c>
      <c r="F77" s="24">
        <f>ROUND(F$16*'B&amp;A KW'!G66,2)</f>
        <v>27666.82</v>
      </c>
      <c r="G77" s="24">
        <f>ROUND(G$16*'B&amp;A KW'!H66,2)</f>
        <v>24665.47</v>
      </c>
      <c r="H77" s="24">
        <f>ROUND(H$16*'B&amp;A KW'!I66,2)</f>
        <v>24826.67</v>
      </c>
      <c r="I77" s="24">
        <f>ROUND(I$16*'B&amp;A KW'!J66,2)</f>
        <v>53777.33</v>
      </c>
      <c r="J77" s="24">
        <f>ROUND(J$16*'B&amp;A KW'!K66,2)</f>
        <v>43199.62</v>
      </c>
      <c r="K77" s="24">
        <f>ROUND(K$16*'B&amp;A KW'!L66,2)</f>
        <v>52241.3</v>
      </c>
      <c r="L77" s="24">
        <f>ROUND(L$16*'B&amp;A KW'!M66,2)</f>
        <v>60161.9</v>
      </c>
      <c r="M77" s="24">
        <f>ROUND(M$16*'B&amp;A KW'!N66,2)</f>
        <v>46991.37</v>
      </c>
      <c r="N77" s="24">
        <f>ROUND(N$16*'B&amp;A KW'!O66,2)</f>
        <v>39564.949999999997</v>
      </c>
      <c r="O77" s="24">
        <f>ROUND(O$16*'B&amp;A KW'!P66,2)</f>
        <v>45531.26</v>
      </c>
      <c r="P77" s="24">
        <f t="shared" ref="P77" si="27">SUM(D77:O77)</f>
        <v>473670.26</v>
      </c>
    </row>
    <row r="78" spans="1:16" x14ac:dyDescent="0.25">
      <c r="A78" s="41"/>
    </row>
    <row r="79" spans="1:16" x14ac:dyDescent="0.25">
      <c r="A79" s="41" t="s">
        <v>2</v>
      </c>
      <c r="B79" s="24">
        <f>ROUND(B$19*'B&amp;A KW'!C68,2)</f>
        <v>0</v>
      </c>
      <c r="C79" s="24">
        <f>ROUND(C$19*'B&amp;A KW'!D68,2)</f>
        <v>0</v>
      </c>
      <c r="D79" s="24">
        <f>ROUND(D$19*'B&amp;A KW'!E68,2)</f>
        <v>0</v>
      </c>
      <c r="E79" s="24">
        <f>ROUND(E$19*'B&amp;A KW'!F68,2)</f>
        <v>0</v>
      </c>
      <c r="F79" s="24">
        <f>ROUND(F$19*'B&amp;A KW'!G68,2)</f>
        <v>0</v>
      </c>
      <c r="G79" s="24">
        <f>ROUND(G$19*'B&amp;A KW'!H68,2)</f>
        <v>0</v>
      </c>
      <c r="H79" s="24">
        <f>ROUND(H$19*'B&amp;A KW'!I68,2)</f>
        <v>0</v>
      </c>
      <c r="I79" s="24">
        <f>ROUND(I$19*'B&amp;A KW'!J68,2)</f>
        <v>0</v>
      </c>
      <c r="J79" s="24">
        <f>ROUND(J$19*'B&amp;A KW'!K68,2)</f>
        <v>0</v>
      </c>
      <c r="K79" s="24">
        <f>ROUND(K$19*'B&amp;A KW'!L68,2)</f>
        <v>0</v>
      </c>
      <c r="L79" s="24">
        <f>ROUND(L$19*'B&amp;A KW'!M68,2)</f>
        <v>0</v>
      </c>
      <c r="M79" s="24">
        <f>ROUND(M$19*'B&amp;A KW'!N68,2)</f>
        <v>0</v>
      </c>
      <c r="N79" s="24">
        <f>ROUND(N$19*'B&amp;A KW'!O68,2)</f>
        <v>0</v>
      </c>
      <c r="O79" s="24">
        <f>ROUND(O$19*'B&amp;A KW'!P68,2)</f>
        <v>0</v>
      </c>
      <c r="P79" s="24">
        <f t="shared" ref="P79" si="28">SUM(D79:O79)</f>
        <v>0</v>
      </c>
    </row>
    <row r="80" spans="1:16" x14ac:dyDescent="0.25">
      <c r="A80" s="41"/>
    </row>
    <row r="81" spans="1:16" x14ac:dyDescent="0.25">
      <c r="A81" s="41" t="s">
        <v>1</v>
      </c>
      <c r="B81" s="24">
        <f>ROUND(B$17*'B&amp;A KW'!C70,2)</f>
        <v>0</v>
      </c>
      <c r="C81" s="24">
        <f>ROUND(C$17*'B&amp;A KW'!D70,2)</f>
        <v>0</v>
      </c>
      <c r="D81" s="24">
        <f>ROUND(D$17*'B&amp;A KW'!E70,2)</f>
        <v>0</v>
      </c>
      <c r="E81" s="24">
        <f>ROUND(E$17*'B&amp;A KW'!F70,2)</f>
        <v>0</v>
      </c>
      <c r="F81" s="24">
        <f>ROUND(F$17*'B&amp;A KW'!G70,2)</f>
        <v>0</v>
      </c>
      <c r="G81" s="24">
        <f>ROUND(G$17*'B&amp;A KW'!H70,2)</f>
        <v>0</v>
      </c>
      <c r="H81" s="24">
        <f>ROUND(H$17*'B&amp;A KW'!I70,2)</f>
        <v>0</v>
      </c>
      <c r="I81" s="24">
        <f>ROUND(I$17*'B&amp;A KW'!J70,2)</f>
        <v>0</v>
      </c>
      <c r="J81" s="24">
        <f>ROUND(J$17*'B&amp;A KW'!K70,2)</f>
        <v>0</v>
      </c>
      <c r="K81" s="24">
        <f>ROUND(K$17*'B&amp;A KW'!L70,2)</f>
        <v>0</v>
      </c>
      <c r="L81" s="24">
        <f>ROUND(L$17*'B&amp;A KW'!M70,2)</f>
        <v>0</v>
      </c>
      <c r="M81" s="24">
        <f>ROUND(M$17*'B&amp;A KW'!N70,2)</f>
        <v>0</v>
      </c>
      <c r="N81" s="24">
        <f>ROUND(N$17*'B&amp;A KW'!O70,2)</f>
        <v>0</v>
      </c>
      <c r="O81" s="24">
        <f>ROUND(O$17*'B&amp;A KW'!P70,2)</f>
        <v>0</v>
      </c>
      <c r="P81" s="24">
        <f t="shared" ref="P81" si="29">SUM(D81:O81)</f>
        <v>0</v>
      </c>
    </row>
    <row r="82" spans="1:16" x14ac:dyDescent="0.25">
      <c r="A82" s="106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5"/>
    </row>
    <row r="83" spans="1:16" x14ac:dyDescent="0.25">
      <c r="A83" s="43" t="s">
        <v>0</v>
      </c>
      <c r="B83" s="24">
        <f>SUM(B21:B81)</f>
        <v>395690.63999999996</v>
      </c>
      <c r="C83" s="24">
        <f t="shared" ref="C83" si="30">SUM(C21:C81)</f>
        <v>323543.02000000008</v>
      </c>
      <c r="D83" s="24">
        <f>SUM(D21:D81)-D29</f>
        <v>337877.86</v>
      </c>
      <c r="E83" s="24">
        <f t="shared" ref="E83:O83" si="31">SUM(E21:E81)-E29</f>
        <v>350287.18</v>
      </c>
      <c r="F83" s="24">
        <f t="shared" si="31"/>
        <v>360883.21</v>
      </c>
      <c r="G83" s="24">
        <f t="shared" si="31"/>
        <v>333323.41000000003</v>
      </c>
      <c r="H83" s="24">
        <f t="shared" si="31"/>
        <v>333070.57</v>
      </c>
      <c r="I83" s="24">
        <f t="shared" si="31"/>
        <v>729294.86</v>
      </c>
      <c r="J83" s="24">
        <f t="shared" si="31"/>
        <v>618891.24</v>
      </c>
      <c r="K83" s="24">
        <f t="shared" si="31"/>
        <v>689753.7</v>
      </c>
      <c r="L83" s="24">
        <f t="shared" si="31"/>
        <v>770845.86</v>
      </c>
      <c r="M83" s="24">
        <f t="shared" si="31"/>
        <v>671316.77999999991</v>
      </c>
      <c r="N83" s="24">
        <f t="shared" si="31"/>
        <v>618265.09</v>
      </c>
      <c r="O83" s="24">
        <f t="shared" si="31"/>
        <v>641655.98</v>
      </c>
      <c r="P83" s="24">
        <f t="shared" ref="P83" si="32">SUM(D83:O83)</f>
        <v>6455465.7400000002</v>
      </c>
    </row>
    <row r="87" spans="1:16" x14ac:dyDescent="0.25">
      <c r="P87" s="24"/>
    </row>
  </sheetData>
  <pageMargins left="0.6" right="0.35" top="0.75" bottom="0.75" header="0.3" footer="0.3"/>
  <pageSetup scale="46" orientation="portrait" r:id="rId1"/>
  <headerFooter>
    <oddFooter>&amp;L&amp;F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FAC</vt:lpstr>
      <vt:lpstr>System Sales</vt:lpstr>
      <vt:lpstr>Capacity Charge</vt:lpstr>
      <vt:lpstr>Environmental</vt:lpstr>
      <vt:lpstr>PPA</vt:lpstr>
      <vt:lpstr>DSM</vt:lpstr>
      <vt:lpstr>BSRR</vt:lpstr>
      <vt:lpstr>BS1OR kwh</vt:lpstr>
      <vt:lpstr>BS1OR kw</vt:lpstr>
      <vt:lpstr>B&amp;A kWh</vt:lpstr>
      <vt:lpstr>B&amp;A KW</vt:lpstr>
      <vt:lpstr>B&amp;A $</vt:lpstr>
      <vt:lpstr>B&amp;A+DSM $</vt:lpstr>
      <vt:lpstr>B&amp;A+DSM - Fuel and % Riders</vt:lpstr>
      <vt:lpstr>B&amp;A+DSM - % Riders</vt:lpstr>
      <vt:lpstr>Comm kWh (DSM)</vt:lpstr>
      <vt:lpstr>Template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M Stegall</dc:creator>
  <cp:lastModifiedBy>AEP</cp:lastModifiedBy>
  <cp:lastPrinted>2017-03-27T20:46:52Z</cp:lastPrinted>
  <dcterms:created xsi:type="dcterms:W3CDTF">2014-10-07T13:23:10Z</dcterms:created>
  <dcterms:modified xsi:type="dcterms:W3CDTF">2017-09-11T21:07:59Z</dcterms:modified>
</cp:coreProperties>
</file>