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Excel2\RATE CASES\KPCO\Base Case - 2017\RFI RESPONSES\AG\"/>
    </mc:Choice>
  </mc:AlternateContent>
  <bookViews>
    <workbookView xWindow="5850" yWindow="-15" windowWidth="9450" windowHeight="9480" tabRatio="617"/>
  </bookViews>
  <sheets>
    <sheet name="SEC Allocation" sheetId="1" r:id="rId1"/>
  </sheets>
  <definedNames>
    <definedName name="\P">#REF!</definedName>
    <definedName name="HEAD1">#REF!</definedName>
    <definedName name="_xlnm.Print_Area" localSheetId="0">'SEC Allocation'!$A$1:$K$81</definedName>
    <definedName name="_xlnm.Print_Titles" localSheetId="0">'SEC Allocation'!$A:$B,'SEC Allocation'!$1:$10</definedName>
    <definedName name="SECT1">#REF!</definedName>
    <definedName name="SECT2">#REF!</definedName>
    <definedName name="SECT3">#REF!</definedName>
  </definedNames>
  <calcPr calcId="152511"/>
</workbook>
</file>

<file path=xl/calcChain.xml><?xml version="1.0" encoding="utf-8"?>
<calcChain xmlns="http://schemas.openxmlformats.org/spreadsheetml/2006/main">
  <c r="H37" i="1" l="1"/>
  <c r="E37" i="1"/>
  <c r="H22" i="1"/>
  <c r="E22" i="1"/>
  <c r="H25" i="1" l="1"/>
  <c r="E25" i="1"/>
  <c r="H57" i="1"/>
  <c r="E57" i="1"/>
  <c r="H58" i="1"/>
  <c r="E58" i="1"/>
  <c r="H56" i="1"/>
  <c r="E56" i="1"/>
  <c r="H45" i="1"/>
  <c r="E45" i="1"/>
  <c r="H12" i="1"/>
  <c r="E12" i="1"/>
  <c r="H32" i="1"/>
  <c r="E32" i="1"/>
  <c r="H31" i="1"/>
  <c r="E31" i="1"/>
  <c r="H50" i="1"/>
  <c r="E50" i="1"/>
  <c r="H39" i="1"/>
  <c r="E39" i="1"/>
  <c r="H29" i="1"/>
  <c r="E29" i="1"/>
  <c r="H26" i="1"/>
  <c r="E26" i="1"/>
  <c r="E20" i="1"/>
  <c r="E21" i="1"/>
  <c r="E23" i="1"/>
  <c r="E24" i="1"/>
  <c r="E27" i="1"/>
  <c r="E28" i="1"/>
  <c r="E30" i="1"/>
  <c r="E33" i="1"/>
  <c r="E34" i="1"/>
  <c r="E35" i="1"/>
  <c r="E38" i="1"/>
  <c r="E40" i="1"/>
  <c r="E41" i="1"/>
  <c r="E42" i="1"/>
  <c r="E11" i="1"/>
  <c r="E13" i="1"/>
  <c r="E14" i="1"/>
  <c r="E15" i="1"/>
  <c r="E16" i="1"/>
  <c r="E17" i="1"/>
  <c r="E18" i="1"/>
  <c r="E19" i="1"/>
  <c r="E36" i="1"/>
  <c r="E43" i="1"/>
  <c r="E44" i="1"/>
  <c r="E46" i="1"/>
  <c r="E47" i="1"/>
  <c r="E48" i="1"/>
  <c r="E49" i="1"/>
  <c r="E51" i="1"/>
  <c r="E52" i="1"/>
  <c r="E53" i="1"/>
  <c r="E54" i="1"/>
  <c r="E55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8" i="1"/>
  <c r="H44" i="1"/>
  <c r="H43" i="1"/>
  <c r="H19" i="1"/>
  <c r="K78" i="1"/>
  <c r="H11" i="1"/>
  <c r="H13" i="1"/>
  <c r="H14" i="1"/>
  <c r="I14" i="1"/>
  <c r="H15" i="1"/>
  <c r="H16" i="1"/>
  <c r="H17" i="1"/>
  <c r="H18" i="1"/>
  <c r="H20" i="1"/>
  <c r="H21" i="1"/>
  <c r="H23" i="1"/>
  <c r="H24" i="1"/>
  <c r="H27" i="1"/>
  <c r="H28" i="1"/>
  <c r="H30" i="1"/>
  <c r="H33" i="1"/>
  <c r="H34" i="1"/>
  <c r="H35" i="1"/>
  <c r="H36" i="1"/>
  <c r="H38" i="1"/>
  <c r="H40" i="1"/>
  <c r="H41" i="1"/>
  <c r="H42" i="1"/>
  <c r="H46" i="1"/>
  <c r="H47" i="1"/>
  <c r="H48" i="1"/>
  <c r="H49" i="1"/>
  <c r="H51" i="1"/>
  <c r="H52" i="1"/>
  <c r="H53" i="1"/>
  <c r="H54" i="1"/>
  <c r="H55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D80" i="1"/>
  <c r="J80" i="1"/>
  <c r="K14" i="1" l="1"/>
  <c r="E80" i="1"/>
  <c r="F37" i="1" s="1"/>
  <c r="I37" i="1" s="1"/>
  <c r="K37" i="1" s="1"/>
  <c r="H80" i="1"/>
  <c r="F29" i="1" l="1"/>
  <c r="I29" i="1" s="1"/>
  <c r="K29" i="1" s="1"/>
  <c r="F22" i="1"/>
  <c r="I22" i="1" s="1"/>
  <c r="K22" i="1" s="1"/>
  <c r="F28" i="1"/>
  <c r="I28" i="1" s="1"/>
  <c r="K28" i="1" s="1"/>
  <c r="F42" i="1"/>
  <c r="I42" i="1" s="1"/>
  <c r="K42" i="1" s="1"/>
  <c r="F57" i="1"/>
  <c r="I57" i="1" s="1"/>
  <c r="K57" i="1" s="1"/>
  <c r="F40" i="1"/>
  <c r="I40" i="1" s="1"/>
  <c r="K40" i="1" s="1"/>
  <c r="F18" i="1"/>
  <c r="I18" i="1" s="1"/>
  <c r="K18" i="1" s="1"/>
  <c r="F45" i="1"/>
  <c r="I45" i="1" s="1"/>
  <c r="K45" i="1" s="1"/>
  <c r="F70" i="1"/>
  <c r="I70" i="1" s="1"/>
  <c r="K70" i="1" s="1"/>
  <c r="F56" i="1"/>
  <c r="I56" i="1" s="1"/>
  <c r="K56" i="1" s="1"/>
  <c r="F39" i="1"/>
  <c r="I39" i="1" s="1"/>
  <c r="K39" i="1" s="1"/>
  <c r="F64" i="1"/>
  <c r="I64" i="1" s="1"/>
  <c r="K64" i="1" s="1"/>
  <c r="F50" i="1"/>
  <c r="I50" i="1" s="1"/>
  <c r="K50" i="1" s="1"/>
  <c r="F55" i="1"/>
  <c r="I55" i="1" s="1"/>
  <c r="K55" i="1" s="1"/>
  <c r="F46" i="1"/>
  <c r="I46" i="1" s="1"/>
  <c r="K46" i="1" s="1"/>
  <c r="F38" i="1"/>
  <c r="I38" i="1" s="1"/>
  <c r="K38" i="1" s="1"/>
  <c r="F74" i="1"/>
  <c r="I74" i="1" s="1"/>
  <c r="K74" i="1" s="1"/>
  <c r="F69" i="1"/>
  <c r="I69" i="1" s="1"/>
  <c r="K69" i="1" s="1"/>
  <c r="F58" i="1"/>
  <c r="I58" i="1" s="1"/>
  <c r="K58" i="1" s="1"/>
  <c r="F43" i="1"/>
  <c r="I43" i="1" s="1"/>
  <c r="K43" i="1" s="1"/>
  <c r="F32" i="1"/>
  <c r="I32" i="1" s="1"/>
  <c r="K32" i="1" s="1"/>
  <c r="F20" i="1"/>
  <c r="I20" i="1" s="1"/>
  <c r="K20" i="1" s="1"/>
  <c r="F71" i="1"/>
  <c r="I71" i="1" s="1"/>
  <c r="K71" i="1" s="1"/>
  <c r="F47" i="1"/>
  <c r="I47" i="1" s="1"/>
  <c r="K47" i="1" s="1"/>
  <c r="F65" i="1"/>
  <c r="I65" i="1" s="1"/>
  <c r="K65" i="1" s="1"/>
  <c r="F51" i="1"/>
  <c r="I51" i="1" s="1"/>
  <c r="K51" i="1" s="1"/>
  <c r="F17" i="1"/>
  <c r="I17" i="1" s="1"/>
  <c r="K17" i="1" s="1"/>
  <c r="F19" i="1"/>
  <c r="I19" i="1" s="1"/>
  <c r="K19" i="1" s="1"/>
  <c r="F23" i="1"/>
  <c r="I23" i="1" s="1"/>
  <c r="K23" i="1" s="1"/>
  <c r="F36" i="1"/>
  <c r="I36" i="1" s="1"/>
  <c r="K36" i="1" s="1"/>
  <c r="F41" i="1"/>
  <c r="I41" i="1" s="1"/>
  <c r="K41" i="1" s="1"/>
  <c r="F76" i="1"/>
  <c r="I76" i="1" s="1"/>
  <c r="K76" i="1" s="1"/>
  <c r="F33" i="1"/>
  <c r="I33" i="1" s="1"/>
  <c r="K33" i="1" s="1"/>
  <c r="F35" i="1"/>
  <c r="I35" i="1" s="1"/>
  <c r="K35" i="1" s="1"/>
  <c r="F54" i="1"/>
  <c r="I54" i="1" s="1"/>
  <c r="K54" i="1" s="1"/>
  <c r="F53" i="1"/>
  <c r="I53" i="1" s="1"/>
  <c r="K53" i="1" s="1"/>
  <c r="F68" i="1"/>
  <c r="I68" i="1" s="1"/>
  <c r="K68" i="1" s="1"/>
  <c r="F48" i="1"/>
  <c r="I48" i="1" s="1"/>
  <c r="K48" i="1" s="1"/>
  <c r="F12" i="1"/>
  <c r="I12" i="1" s="1"/>
  <c r="K12" i="1" s="1"/>
  <c r="F63" i="1"/>
  <c r="I63" i="1" s="1"/>
  <c r="K63" i="1" s="1"/>
  <c r="F60" i="1"/>
  <c r="I60" i="1" s="1"/>
  <c r="K60" i="1" s="1"/>
  <c r="F61" i="1"/>
  <c r="I61" i="1" s="1"/>
  <c r="K61" i="1" s="1"/>
  <c r="F16" i="1"/>
  <c r="I16" i="1" s="1"/>
  <c r="K16" i="1" s="1"/>
  <c r="F66" i="1"/>
  <c r="I66" i="1" s="1"/>
  <c r="K66" i="1" s="1"/>
  <c r="F15" i="1"/>
  <c r="I15" i="1" s="1"/>
  <c r="K15" i="1" s="1"/>
  <c r="F21" i="1"/>
  <c r="I21" i="1" s="1"/>
  <c r="K21" i="1" s="1"/>
  <c r="F11" i="1"/>
  <c r="F26" i="1"/>
  <c r="I26" i="1" s="1"/>
  <c r="K26" i="1" s="1"/>
  <c r="F52" i="1"/>
  <c r="I52" i="1" s="1"/>
  <c r="K52" i="1" s="1"/>
  <c r="F73" i="1"/>
  <c r="I73" i="1" s="1"/>
  <c r="K73" i="1" s="1"/>
  <c r="F34" i="1"/>
  <c r="I34" i="1" s="1"/>
  <c r="K34" i="1" s="1"/>
  <c r="F72" i="1"/>
  <c r="I72" i="1" s="1"/>
  <c r="K72" i="1" s="1"/>
  <c r="F30" i="1"/>
  <c r="I30" i="1" s="1"/>
  <c r="K30" i="1" s="1"/>
  <c r="F27" i="1"/>
  <c r="I27" i="1" s="1"/>
  <c r="K27" i="1" s="1"/>
  <c r="F31" i="1"/>
  <c r="I31" i="1" s="1"/>
  <c r="K31" i="1" s="1"/>
  <c r="F13" i="1"/>
  <c r="I13" i="1" s="1"/>
  <c r="K13" i="1" s="1"/>
  <c r="F75" i="1"/>
  <c r="I75" i="1" s="1"/>
  <c r="K75" i="1" s="1"/>
  <c r="F49" i="1"/>
  <c r="I49" i="1" s="1"/>
  <c r="K49" i="1" s="1"/>
  <c r="F59" i="1"/>
  <c r="I59" i="1" s="1"/>
  <c r="K59" i="1" s="1"/>
  <c r="F62" i="1"/>
  <c r="I62" i="1" s="1"/>
  <c r="K62" i="1" s="1"/>
  <c r="F24" i="1"/>
  <c r="I24" i="1" s="1"/>
  <c r="K24" i="1" s="1"/>
  <c r="F25" i="1"/>
  <c r="I25" i="1" s="1"/>
  <c r="K25" i="1" s="1"/>
  <c r="F44" i="1"/>
  <c r="I44" i="1" s="1"/>
  <c r="K44" i="1" s="1"/>
  <c r="F67" i="1"/>
  <c r="I67" i="1" s="1"/>
  <c r="K67" i="1" s="1"/>
  <c r="I11" i="1" l="1"/>
  <c r="F80" i="1"/>
  <c r="I80" i="1" l="1"/>
  <c r="K11" i="1"/>
  <c r="K80" i="1" s="1"/>
</calcChain>
</file>

<file path=xl/sharedStrings.xml><?xml version="1.0" encoding="utf-8"?>
<sst xmlns="http://schemas.openxmlformats.org/spreadsheetml/2006/main" count="91" uniqueCount="88">
  <si>
    <t>AMERICAN ELECTRIC POWER SYSTEM</t>
  </si>
  <si>
    <t>Taxable</t>
  </si>
  <si>
    <t xml:space="preserve">Allocation of </t>
  </si>
  <si>
    <t>Tax Effect</t>
  </si>
  <si>
    <t>Adjusted</t>
  </si>
  <si>
    <t>Income</t>
  </si>
  <si>
    <t>Parent Company</t>
  </si>
  <si>
    <t xml:space="preserve">of Parent </t>
  </si>
  <si>
    <t>Companies</t>
  </si>
  <si>
    <t>Loss</t>
  </si>
  <si>
    <t>Expense</t>
  </si>
  <si>
    <t>Company Loss</t>
  </si>
  <si>
    <t>AEP Energy Srvcs Gas Holding</t>
  </si>
  <si>
    <t>AEP Fiber Venture, LLC</t>
  </si>
  <si>
    <t>AEP Generating</t>
  </si>
  <si>
    <t>Central Appal Coal</t>
  </si>
  <si>
    <t>Central Coal Co</t>
  </si>
  <si>
    <t>Cedar Coal</t>
  </si>
  <si>
    <t>Blackhawk Coal</t>
  </si>
  <si>
    <t>Conesville Coal</t>
  </si>
  <si>
    <t>AEP Energy Services</t>
  </si>
  <si>
    <t>AEP Company</t>
  </si>
  <si>
    <t>AEP Service Corp</t>
  </si>
  <si>
    <t>AEP Pro Serv</t>
  </si>
  <si>
    <t>AEP Investments</t>
  </si>
  <si>
    <t>AEP Resources</t>
  </si>
  <si>
    <t>AEP T&amp;D Services, LLC</t>
  </si>
  <si>
    <t>AEP Credit, Inc</t>
  </si>
  <si>
    <t>Total System</t>
  </si>
  <si>
    <t>AEP Coal, Inc.</t>
  </si>
  <si>
    <t>Snowcap Coal Company, Inc.</t>
  </si>
  <si>
    <t>AEP Elmwood, LLC</t>
  </si>
  <si>
    <t>COMPANY NAME</t>
  </si>
  <si>
    <t>Rep General Partner LLC</t>
  </si>
  <si>
    <t>United Sciences Testing, Inc.</t>
  </si>
  <si>
    <t>AEP Kentucky Coal, LLC</t>
  </si>
  <si>
    <t>AEP Wind LP II, LLC</t>
  </si>
  <si>
    <t>AEP Wind GP, LLC</t>
  </si>
  <si>
    <t>AEP Desert Sky GP, LLC</t>
  </si>
  <si>
    <t>Rep Holdco, LLC</t>
  </si>
  <si>
    <t>Rounding Differences</t>
  </si>
  <si>
    <t>Rounding</t>
  </si>
  <si>
    <t>Differences</t>
  </si>
  <si>
    <t>AEP Wind Holding, LLC</t>
  </si>
  <si>
    <t>Southern Appalachian Coal Co.</t>
  </si>
  <si>
    <t xml:space="preserve">AEP C&amp;I Company, LLC   </t>
  </si>
  <si>
    <t>AEP Utility Funding, LLC</t>
  </si>
  <si>
    <t>AEP Non Utility Funding LLC</t>
  </si>
  <si>
    <t xml:space="preserve">AEP TX C&amp;I Retail LP, LLC     </t>
  </si>
  <si>
    <t xml:space="preserve">AEP TX C&amp;I Retail GP, LLC     </t>
  </si>
  <si>
    <t xml:space="preserve">CSW Energy, Inc      </t>
  </si>
  <si>
    <t>AEP Properties, LLC</t>
  </si>
  <si>
    <t xml:space="preserve">CSW Energy Services, Inc.   </t>
  </si>
  <si>
    <t>AEP Desert Sky LP II, LLC</t>
  </si>
  <si>
    <t>AEP Texas Central Co.</t>
  </si>
  <si>
    <t>AEP Texas North Co.</t>
  </si>
  <si>
    <t>Appalachian Power Co.</t>
  </si>
  <si>
    <t>Indiana Michigan Power Co.</t>
  </si>
  <si>
    <t>Kentucky Power Co.</t>
  </si>
  <si>
    <t>Kingsport Power Co.</t>
  </si>
  <si>
    <t>Ohio Power Co.</t>
  </si>
  <si>
    <t>Public Service Co. of Oklahoma</t>
  </si>
  <si>
    <t>Southwestern Electric Power Co.</t>
  </si>
  <si>
    <t>Wheeling Power Co.</t>
  </si>
  <si>
    <t>Income &lt;Loss&gt;</t>
  </si>
  <si>
    <t>Preliminary</t>
  </si>
  <si>
    <t>CFIT</t>
  </si>
  <si>
    <t>FINAL SEC TAX ALLOCATION</t>
  </si>
  <si>
    <t>AEP Retail Energy, LLC</t>
  </si>
  <si>
    <t>AEP Utilities, Inc.</t>
  </si>
  <si>
    <t>AEP Transmission Company, LLC</t>
  </si>
  <si>
    <t>AEP Transmission Holding Company, LLC</t>
  </si>
  <si>
    <t>AEP Energy Partners, Inc</t>
  </si>
  <si>
    <t>AEP Indiana Michigan Transmission Company</t>
  </si>
  <si>
    <t>AEP Kentucky Transmission Company</t>
  </si>
  <si>
    <t>AEP Southwestern Transmission Company</t>
  </si>
  <si>
    <t>AEP West Virgina Transmission Company</t>
  </si>
  <si>
    <t>AEP Ohio Transmission Company</t>
  </si>
  <si>
    <t>AEP Oklahoma Transmission Company</t>
  </si>
  <si>
    <t>AEP Appalachian Transmission Company</t>
  </si>
  <si>
    <t>AEP Transmission Partner, LLC</t>
  </si>
  <si>
    <t>Blue Star Energy Holdings</t>
  </si>
  <si>
    <t>BSE Solutions LLC</t>
  </si>
  <si>
    <t>AEP Energy Inc.</t>
  </si>
  <si>
    <t>AEP Generation Resources</t>
  </si>
  <si>
    <t>PER 2014 TAX RETURN</t>
  </si>
  <si>
    <t>AEP Energy Supply, LLC</t>
  </si>
  <si>
    <t>AEP River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</si>
</sst>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Arial"/>
    </font>
    <font>
      <sz val="8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" fontId="3" fillId="0" borderId="0"/>
  </cellStyleXfs>
  <cellXfs count="32">
    <xf numFmtId="0" fontId="0" fillId="0" borderId="0" xfId="0"/>
    <xf numFmtId="37" fontId="2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7" fontId="1" fillId="0" borderId="0" xfId="0" applyNumberFormat="1" applyFont="1" applyBorder="1"/>
    <xf numFmtId="0" fontId="4" fillId="0" borderId="0" xfId="0" applyFont="1"/>
    <xf numFmtId="37" fontId="1" fillId="0" borderId="0" xfId="0" applyNumberFormat="1" applyFont="1" applyAlignment="1"/>
    <xf numFmtId="37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7" fontId="1" fillId="0" borderId="1" xfId="0" applyNumberFormat="1" applyFont="1" applyBorder="1" applyAlignment="1"/>
    <xf numFmtId="37" fontId="1" fillId="0" borderId="1" xfId="0" applyNumberFormat="1" applyFont="1" applyBorder="1" applyAlignment="1">
      <alignment horizontal="center"/>
    </xf>
    <xf numFmtId="37" fontId="1" fillId="0" borderId="1" xfId="0" quotePrefix="1" applyNumberFormat="1" applyFont="1" applyBorder="1" applyAlignment="1">
      <alignment horizontal="center"/>
    </xf>
    <xf numFmtId="37" fontId="1" fillId="0" borderId="0" xfId="0" applyNumberFormat="1" applyFont="1"/>
    <xf numFmtId="37" fontId="1" fillId="0" borderId="0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left"/>
    </xf>
    <xf numFmtId="37" fontId="1" fillId="0" borderId="0" xfId="0" applyNumberFormat="1" applyFont="1" applyBorder="1" applyAlignment="1"/>
    <xf numFmtId="37" fontId="5" fillId="0" borderId="0" xfId="0" applyNumberFormat="1" applyFont="1" applyAlignment="1">
      <alignment horizontal="center"/>
    </xf>
    <xf numFmtId="37" fontId="1" fillId="0" borderId="2" xfId="0" applyNumberFormat="1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horizontal="left"/>
    </xf>
    <xf numFmtId="37" fontId="1" fillId="0" borderId="0" xfId="1" applyNumberFormat="1" applyFont="1" applyFill="1" applyBorder="1" applyAlignment="1">
      <alignment horizontal="center"/>
    </xf>
    <xf numFmtId="37" fontId="1" fillId="0" borderId="0" xfId="0" applyNumberFormat="1" applyFont="1" applyFill="1" applyAlignment="1"/>
    <xf numFmtId="0" fontId="1" fillId="0" borderId="0" xfId="0" applyFont="1" applyFill="1"/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/>
    <xf numFmtId="37" fontId="1" fillId="0" borderId="0" xfId="0" applyNumberFormat="1" applyFont="1" applyFill="1" applyBorder="1" applyAlignment="1">
      <alignment horizontal="center"/>
    </xf>
    <xf numFmtId="37" fontId="1" fillId="0" borderId="0" xfId="1" quotePrefix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7" fontId="1" fillId="0" borderId="0" xfId="0" quotePrefix="1" applyNumberFormat="1" applyFont="1" applyFill="1" applyBorder="1" applyAlignment="1">
      <alignment horizontal="left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Forecast 99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zoomScaleNormal="100" zoomScaleSheetLayoutView="5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C10" sqref="C10"/>
    </sheetView>
  </sheetViews>
  <sheetFormatPr defaultRowHeight="11.25" x14ac:dyDescent="0.2"/>
  <cols>
    <col min="1" max="1" width="3.7109375" style="7" customWidth="1"/>
    <col min="2" max="2" width="40.7109375" style="7" customWidth="1"/>
    <col min="3" max="3" width="2.5703125" style="8" customWidth="1"/>
    <col min="4" max="6" width="13.7109375" style="7" customWidth="1"/>
    <col min="7" max="7" width="3.7109375" style="7" customWidth="1"/>
    <col min="8" max="8" width="13.7109375" style="7" customWidth="1"/>
    <col min="9" max="9" width="13.7109375" style="12" customWidth="1"/>
    <col min="10" max="11" width="13.7109375" style="7" customWidth="1"/>
    <col min="12" max="12" width="9.140625" style="7"/>
    <col min="13" max="13" width="11" style="7" customWidth="1"/>
    <col min="14" max="16384" width="9.140625" style="7"/>
  </cols>
  <sheetData>
    <row r="1" spans="1:13" ht="12.75" x14ac:dyDescent="0.2">
      <c r="A1" s="31" t="s">
        <v>0</v>
      </c>
      <c r="B1" s="31"/>
      <c r="C1" s="31"/>
    </row>
    <row r="2" spans="1:13" ht="12.75" x14ac:dyDescent="0.2">
      <c r="A2" s="31" t="s">
        <v>67</v>
      </c>
      <c r="B2" s="31"/>
      <c r="C2" s="31"/>
    </row>
    <row r="3" spans="1:13" ht="12.75" x14ac:dyDescent="0.2">
      <c r="A3" s="31" t="s">
        <v>85</v>
      </c>
      <c r="B3" s="31"/>
      <c r="C3" s="31"/>
      <c r="I3" s="7"/>
    </row>
    <row r="5" spans="1:13" x14ac:dyDescent="0.2">
      <c r="A5" s="19"/>
      <c r="B5" s="9"/>
      <c r="C5" s="10"/>
      <c r="D5" s="9"/>
      <c r="E5" s="9"/>
      <c r="F5" s="9"/>
      <c r="G5" s="9"/>
      <c r="H5" s="11"/>
      <c r="I5" s="11"/>
      <c r="J5" s="11"/>
      <c r="K5" s="9"/>
    </row>
    <row r="6" spans="1:13" x14ac:dyDescent="0.2">
      <c r="A6" s="12"/>
      <c r="B6" s="12"/>
      <c r="C6" s="6"/>
      <c r="D6" s="30">
        <v>2014</v>
      </c>
      <c r="F6" s="8"/>
      <c r="G6" s="8"/>
    </row>
    <row r="7" spans="1:13" s="8" customFormat="1" x14ac:dyDescent="0.2">
      <c r="A7" s="6"/>
      <c r="B7" s="5"/>
      <c r="C7" s="6"/>
      <c r="D7" s="8" t="s">
        <v>1</v>
      </c>
      <c r="E7" s="8" t="s">
        <v>1</v>
      </c>
      <c r="F7" s="8" t="s">
        <v>2</v>
      </c>
      <c r="H7" s="8" t="s">
        <v>65</v>
      </c>
      <c r="I7" s="6" t="s">
        <v>3</v>
      </c>
      <c r="K7" s="8" t="s">
        <v>4</v>
      </c>
    </row>
    <row r="8" spans="1:13" s="8" customFormat="1" x14ac:dyDescent="0.2">
      <c r="A8" s="6"/>
      <c r="B8" s="6" t="s">
        <v>32</v>
      </c>
      <c r="C8" s="6"/>
      <c r="D8" s="8" t="s">
        <v>64</v>
      </c>
      <c r="E8" s="8" t="s">
        <v>5</v>
      </c>
      <c r="F8" s="8" t="s">
        <v>6</v>
      </c>
      <c r="H8" s="8" t="s">
        <v>66</v>
      </c>
      <c r="I8" s="6" t="s">
        <v>7</v>
      </c>
      <c r="J8" s="8" t="s">
        <v>41</v>
      </c>
      <c r="K8" s="8" t="s">
        <v>66</v>
      </c>
    </row>
    <row r="9" spans="1:13" s="8" customFormat="1" x14ac:dyDescent="0.2">
      <c r="A9" s="9"/>
      <c r="B9" s="9"/>
      <c r="C9" s="10"/>
      <c r="D9" s="2"/>
      <c r="E9" s="2" t="s">
        <v>8</v>
      </c>
      <c r="F9" s="2" t="s">
        <v>9</v>
      </c>
      <c r="G9" s="2"/>
      <c r="H9" s="2" t="s">
        <v>10</v>
      </c>
      <c r="I9" s="10" t="s">
        <v>11</v>
      </c>
      <c r="J9" s="2" t="s">
        <v>42</v>
      </c>
      <c r="K9" s="2" t="s">
        <v>10</v>
      </c>
    </row>
    <row r="10" spans="1:13" ht="4.5" customHeight="1" x14ac:dyDescent="0.2">
      <c r="A10" s="1"/>
      <c r="B10" s="5"/>
      <c r="C10" s="6"/>
    </row>
    <row r="11" spans="1:13" x14ac:dyDescent="0.2">
      <c r="A11" s="20"/>
      <c r="B11" s="24" t="s">
        <v>79</v>
      </c>
      <c r="C11" s="25"/>
      <c r="D11" s="23">
        <v>-222320</v>
      </c>
      <c r="E11" s="23">
        <f>IF(D11&gt;0,D11,0)</f>
        <v>0</v>
      </c>
      <c r="F11" s="23">
        <f>-ROUND(E11/E$80*$F$14,0)</f>
        <v>0</v>
      </c>
      <c r="G11" s="23"/>
      <c r="H11" s="23">
        <f>ROUND(D11*0.35,0)</f>
        <v>-77812</v>
      </c>
      <c r="I11" s="23">
        <f t="shared" ref="I11:I16" si="0">ROUND(F11*0.35,0)</f>
        <v>0</v>
      </c>
      <c r="J11" s="23">
        <v>0</v>
      </c>
      <c r="K11" s="23">
        <f>H11+I11+J11</f>
        <v>-77812</v>
      </c>
    </row>
    <row r="12" spans="1:13" x14ac:dyDescent="0.2">
      <c r="A12" s="20"/>
      <c r="B12" s="24" t="s">
        <v>45</v>
      </c>
      <c r="C12" s="25"/>
      <c r="D12" s="23">
        <v>-574345</v>
      </c>
      <c r="E12" s="23">
        <f>IF(D12&gt;0,D12,0)</f>
        <v>0</v>
      </c>
      <c r="F12" s="23">
        <f>-ROUND(E12/E$80*$F$14,0)</f>
        <v>0</v>
      </c>
      <c r="G12" s="23"/>
      <c r="H12" s="23">
        <f>ROUND(D12*0.35,0)</f>
        <v>-201021</v>
      </c>
      <c r="I12" s="23">
        <f t="shared" si="0"/>
        <v>0</v>
      </c>
      <c r="J12" s="23">
        <v>0</v>
      </c>
      <c r="K12" s="23">
        <f>H12+I12+J12</f>
        <v>-201021</v>
      </c>
    </row>
    <row r="13" spans="1:13" x14ac:dyDescent="0.2">
      <c r="A13" s="20"/>
      <c r="B13" s="24" t="s">
        <v>29</v>
      </c>
      <c r="C13" s="25"/>
      <c r="D13" s="23">
        <v>-204565</v>
      </c>
      <c r="E13" s="23">
        <f>IF(D13&gt;0,D13,0)</f>
        <v>0</v>
      </c>
      <c r="F13" s="23">
        <f>-ROUND(E13/E$80*$F$14,0)</f>
        <v>0</v>
      </c>
      <c r="G13" s="23"/>
      <c r="H13" s="23">
        <f t="shared" ref="H13:H17" si="1">ROUND(D13*0.35,0)</f>
        <v>-71598</v>
      </c>
      <c r="I13" s="23">
        <f t="shared" si="0"/>
        <v>0</v>
      </c>
      <c r="J13" s="23">
        <v>0</v>
      </c>
      <c r="K13" s="23">
        <f>H13+I13+J13</f>
        <v>-71598</v>
      </c>
    </row>
    <row r="14" spans="1:13" x14ac:dyDescent="0.2">
      <c r="A14" s="20"/>
      <c r="B14" s="24" t="s">
        <v>21</v>
      </c>
      <c r="C14" s="25"/>
      <c r="D14" s="23">
        <v>-40740850</v>
      </c>
      <c r="E14" s="23">
        <f t="shared" ref="E14:E38" si="2">IF(D14&gt;0,D14,0)</f>
        <v>0</v>
      </c>
      <c r="F14" s="23">
        <v>40740850</v>
      </c>
      <c r="G14" s="24"/>
      <c r="H14" s="23">
        <f t="shared" si="1"/>
        <v>-14259298</v>
      </c>
      <c r="I14" s="23">
        <f t="shared" si="0"/>
        <v>14259298</v>
      </c>
      <c r="J14" s="23">
        <v>0</v>
      </c>
      <c r="K14" s="23">
        <f>H14+I14+J14</f>
        <v>0</v>
      </c>
    </row>
    <row r="15" spans="1:13" x14ac:dyDescent="0.2">
      <c r="A15" s="20"/>
      <c r="B15" s="24" t="s">
        <v>27</v>
      </c>
      <c r="C15" s="25"/>
      <c r="D15" s="23">
        <v>12885878</v>
      </c>
      <c r="E15" s="23">
        <f t="shared" si="2"/>
        <v>12885878</v>
      </c>
      <c r="F15" s="23">
        <f>-ROUND(E15/E$80*$F$14,0)</f>
        <v>-317009</v>
      </c>
      <c r="G15" s="23"/>
      <c r="H15" s="23">
        <f t="shared" si="1"/>
        <v>4510057</v>
      </c>
      <c r="I15" s="23">
        <f t="shared" si="0"/>
        <v>-110953</v>
      </c>
      <c r="J15" s="23">
        <v>0</v>
      </c>
      <c r="K15" s="23">
        <f>H15+I15+J15</f>
        <v>4399104</v>
      </c>
    </row>
    <row r="16" spans="1:13" x14ac:dyDescent="0.2">
      <c r="A16" s="20"/>
      <c r="B16" s="24" t="s">
        <v>38</v>
      </c>
      <c r="C16" s="25"/>
      <c r="D16" s="23">
        <v>22492</v>
      </c>
      <c r="E16" s="23">
        <f t="shared" si="2"/>
        <v>22492</v>
      </c>
      <c r="F16" s="23">
        <f>-ROUND(E16/E$80*$F$14,0)</f>
        <v>-553</v>
      </c>
      <c r="G16" s="23"/>
      <c r="H16" s="23">
        <f t="shared" si="1"/>
        <v>7872</v>
      </c>
      <c r="I16" s="23">
        <f t="shared" si="0"/>
        <v>-194</v>
      </c>
      <c r="J16" s="23">
        <v>0</v>
      </c>
      <c r="K16" s="23">
        <f t="shared" ref="K16:K40" si="3">H16+I16+J16</f>
        <v>7678</v>
      </c>
      <c r="M16" s="12"/>
    </row>
    <row r="17" spans="1:13" x14ac:dyDescent="0.2">
      <c r="A17" s="26"/>
      <c r="B17" s="24" t="s">
        <v>53</v>
      </c>
      <c r="C17" s="25"/>
      <c r="D17" s="23">
        <v>4458121</v>
      </c>
      <c r="E17" s="23">
        <f t="shared" si="2"/>
        <v>4458121</v>
      </c>
      <c r="F17" s="23">
        <f>-ROUND(E17/E$80*$F$14,0)</f>
        <v>-109675</v>
      </c>
      <c r="G17" s="23"/>
      <c r="H17" s="23">
        <f t="shared" si="1"/>
        <v>1560342</v>
      </c>
      <c r="I17" s="23">
        <f t="shared" ref="I17:I64" si="4">ROUND(F17*0.35,0)</f>
        <v>-38386</v>
      </c>
      <c r="J17" s="23">
        <v>0</v>
      </c>
      <c r="K17" s="23">
        <f t="shared" si="3"/>
        <v>1521956</v>
      </c>
      <c r="M17" s="12"/>
    </row>
    <row r="18" spans="1:13" x14ac:dyDescent="0.2">
      <c r="A18" s="20"/>
      <c r="B18" s="24" t="s">
        <v>31</v>
      </c>
      <c r="C18" s="25"/>
      <c r="D18" s="23">
        <v>-9369893</v>
      </c>
      <c r="E18" s="23">
        <f t="shared" si="2"/>
        <v>0</v>
      </c>
      <c r="F18" s="23">
        <f>-ROUND(E18/E$80*$F$14,0)</f>
        <v>0</v>
      </c>
      <c r="G18" s="23"/>
      <c r="H18" s="23">
        <f t="shared" ref="H18:H27" si="5">ROUND(D18*0.35,0)</f>
        <v>-3279463</v>
      </c>
      <c r="I18" s="23">
        <f t="shared" si="4"/>
        <v>0</v>
      </c>
      <c r="J18" s="23">
        <v>0</v>
      </c>
      <c r="K18" s="23">
        <f t="shared" si="3"/>
        <v>-3279463</v>
      </c>
    </row>
    <row r="19" spans="1:13" x14ac:dyDescent="0.2">
      <c r="A19" s="20"/>
      <c r="B19" s="24" t="s">
        <v>72</v>
      </c>
      <c r="C19" s="25"/>
      <c r="D19" s="23">
        <v>28316182</v>
      </c>
      <c r="E19" s="23">
        <f t="shared" si="2"/>
        <v>28316182</v>
      </c>
      <c r="F19" s="23">
        <f>-ROUND(E19/E$80*$F$14,0)</f>
        <v>-696613</v>
      </c>
      <c r="G19" s="23"/>
      <c r="H19" s="23">
        <f>ROUND(D19*0.35,0)</f>
        <v>9910664</v>
      </c>
      <c r="I19" s="23">
        <f>ROUND(F19*0.35,0)</f>
        <v>-243815</v>
      </c>
      <c r="J19" s="23">
        <v>0</v>
      </c>
      <c r="K19" s="23">
        <f>H19+I19+J19</f>
        <v>9666849</v>
      </c>
    </row>
    <row r="20" spans="1:13" x14ac:dyDescent="0.2">
      <c r="A20" s="20"/>
      <c r="B20" s="24" t="s">
        <v>20</v>
      </c>
      <c r="C20" s="25"/>
      <c r="D20" s="23">
        <v>-1876019</v>
      </c>
      <c r="E20" s="23">
        <f t="shared" si="2"/>
        <v>0</v>
      </c>
      <c r="F20" s="23">
        <f>-ROUND(E20/E$80*$F$14,0)</f>
        <v>0</v>
      </c>
      <c r="G20" s="23"/>
      <c r="H20" s="23">
        <f t="shared" si="5"/>
        <v>-656607</v>
      </c>
      <c r="I20" s="23">
        <f t="shared" si="4"/>
        <v>0</v>
      </c>
      <c r="J20" s="23">
        <v>0</v>
      </c>
      <c r="K20" s="23">
        <f t="shared" si="3"/>
        <v>-656607</v>
      </c>
    </row>
    <row r="21" spans="1:13" x14ac:dyDescent="0.2">
      <c r="A21" s="20"/>
      <c r="B21" s="24" t="s">
        <v>12</v>
      </c>
      <c r="C21" s="25"/>
      <c r="D21" s="23">
        <v>3317</v>
      </c>
      <c r="E21" s="23">
        <f t="shared" si="2"/>
        <v>3317</v>
      </c>
      <c r="F21" s="23">
        <f>-ROUND(E21/E$80*$F$14,0)</f>
        <v>-82</v>
      </c>
      <c r="G21" s="23"/>
      <c r="H21" s="23">
        <f t="shared" si="5"/>
        <v>1161</v>
      </c>
      <c r="I21" s="23">
        <f t="shared" si="4"/>
        <v>-29</v>
      </c>
      <c r="J21" s="23">
        <v>0</v>
      </c>
      <c r="K21" s="23">
        <f t="shared" si="3"/>
        <v>1132</v>
      </c>
    </row>
    <row r="22" spans="1:13" x14ac:dyDescent="0.2">
      <c r="A22" s="20"/>
      <c r="B22" s="24" t="s">
        <v>86</v>
      </c>
      <c r="C22" s="25"/>
      <c r="D22" s="23">
        <v>-864617</v>
      </c>
      <c r="E22" s="23">
        <f t="shared" ref="E22" si="6">IF(D22&gt;0,D22,0)</f>
        <v>0</v>
      </c>
      <c r="F22" s="23">
        <f>-ROUND(E22/E$80*$F$14,0)</f>
        <v>0</v>
      </c>
      <c r="G22" s="23"/>
      <c r="H22" s="23">
        <f t="shared" ref="H22" si="7">ROUND(D22*0.35,0)</f>
        <v>-302616</v>
      </c>
      <c r="I22" s="23">
        <f t="shared" ref="I22" si="8">ROUND(F22*0.35,0)</f>
        <v>0</v>
      </c>
      <c r="J22" s="23">
        <v>0</v>
      </c>
      <c r="K22" s="23">
        <f t="shared" ref="K22" si="9">H22+I22+J22</f>
        <v>-302616</v>
      </c>
    </row>
    <row r="23" spans="1:13" x14ac:dyDescent="0.2">
      <c r="A23" s="20"/>
      <c r="B23" s="24" t="s">
        <v>13</v>
      </c>
      <c r="C23" s="25"/>
      <c r="D23" s="23">
        <v>-1583354</v>
      </c>
      <c r="E23" s="23">
        <f t="shared" si="2"/>
        <v>0</v>
      </c>
      <c r="F23" s="23">
        <f>-ROUND(E23/E$80*$F$14,0)</f>
        <v>0</v>
      </c>
      <c r="G23" s="23"/>
      <c r="H23" s="23">
        <f t="shared" si="5"/>
        <v>-554174</v>
      </c>
      <c r="I23" s="23">
        <f t="shared" si="4"/>
        <v>0</v>
      </c>
      <c r="J23" s="23">
        <v>0</v>
      </c>
      <c r="K23" s="23">
        <f t="shared" si="3"/>
        <v>-554174</v>
      </c>
    </row>
    <row r="24" spans="1:13" x14ac:dyDescent="0.2">
      <c r="A24" s="20"/>
      <c r="B24" s="24" t="s">
        <v>14</v>
      </c>
      <c r="C24" s="25"/>
      <c r="D24" s="23">
        <v>70501453</v>
      </c>
      <c r="E24" s="23">
        <f t="shared" si="2"/>
        <v>70501453</v>
      </c>
      <c r="F24" s="23">
        <f>-ROUND(E24/E$80*$F$14,0)</f>
        <v>-1734423</v>
      </c>
      <c r="G24" s="23"/>
      <c r="H24" s="23">
        <f t="shared" si="5"/>
        <v>24675509</v>
      </c>
      <c r="I24" s="23">
        <f t="shared" si="4"/>
        <v>-607048</v>
      </c>
      <c r="J24" s="23">
        <v>0</v>
      </c>
      <c r="K24" s="23">
        <f t="shared" si="3"/>
        <v>24068461</v>
      </c>
    </row>
    <row r="25" spans="1:13" x14ac:dyDescent="0.2">
      <c r="A25" s="20"/>
      <c r="B25" s="24" t="s">
        <v>84</v>
      </c>
      <c r="C25" s="25"/>
      <c r="D25" s="23">
        <v>641928709</v>
      </c>
      <c r="E25" s="23">
        <f>IF(D25&gt;0,D25,0)</f>
        <v>641928709</v>
      </c>
      <c r="F25" s="23">
        <f>-ROUND(E25/E$80*$F$14,0)</f>
        <v>-15792244</v>
      </c>
      <c r="G25" s="23"/>
      <c r="H25" s="23">
        <f>ROUND(D25*0.35,0)</f>
        <v>224675048</v>
      </c>
      <c r="I25" s="23">
        <f>ROUND(F25*0.35,0)</f>
        <v>-5527285</v>
      </c>
      <c r="J25" s="23">
        <v>0</v>
      </c>
      <c r="K25" s="23">
        <f>H25+I25+J25</f>
        <v>219147763</v>
      </c>
    </row>
    <row r="26" spans="1:13" x14ac:dyDescent="0.2">
      <c r="A26" s="20"/>
      <c r="B26" s="24" t="s">
        <v>73</v>
      </c>
      <c r="C26" s="25"/>
      <c r="D26" s="23">
        <v>-17993700</v>
      </c>
      <c r="E26" s="23">
        <f>IF(D26&gt;0,D26,0)</f>
        <v>0</v>
      </c>
      <c r="F26" s="23">
        <f>-ROUND(E26/E$80*$F$14,0)</f>
        <v>0</v>
      </c>
      <c r="G26" s="23"/>
      <c r="H26" s="23">
        <f>ROUND(D26*0.35,0)</f>
        <v>-6297795</v>
      </c>
      <c r="I26" s="23">
        <f>ROUND(F26*0.35,0)</f>
        <v>0</v>
      </c>
      <c r="J26" s="23">
        <v>0</v>
      </c>
      <c r="K26" s="23">
        <f>H26+I26+J26</f>
        <v>-6297795</v>
      </c>
    </row>
    <row r="27" spans="1:13" x14ac:dyDescent="0.2">
      <c r="A27" s="20"/>
      <c r="B27" s="24" t="s">
        <v>24</v>
      </c>
      <c r="C27" s="25"/>
      <c r="D27" s="23">
        <v>-3475312</v>
      </c>
      <c r="E27" s="23">
        <f t="shared" si="2"/>
        <v>0</v>
      </c>
      <c r="F27" s="23">
        <f>-ROUND(E27/E$80*$F$14,0)</f>
        <v>0</v>
      </c>
      <c r="G27" s="23"/>
      <c r="H27" s="23">
        <f t="shared" si="5"/>
        <v>-1216359</v>
      </c>
      <c r="I27" s="23">
        <f t="shared" si="4"/>
        <v>0</v>
      </c>
      <c r="J27" s="23">
        <v>0</v>
      </c>
      <c r="K27" s="23">
        <f t="shared" si="3"/>
        <v>-1216359</v>
      </c>
    </row>
    <row r="28" spans="1:13" x14ac:dyDescent="0.2">
      <c r="A28" s="26"/>
      <c r="B28" s="24" t="s">
        <v>35</v>
      </c>
      <c r="C28" s="25"/>
      <c r="D28" s="23">
        <v>-642001</v>
      </c>
      <c r="E28" s="23">
        <f t="shared" si="2"/>
        <v>0</v>
      </c>
      <c r="F28" s="23">
        <f>-ROUND(E28/E$80*$F$14,0)</f>
        <v>0</v>
      </c>
      <c r="G28" s="23"/>
      <c r="H28" s="23">
        <f t="shared" ref="H28:H38" si="10">ROUND(D28*0.35,0)</f>
        <v>-224700</v>
      </c>
      <c r="I28" s="23">
        <f t="shared" si="4"/>
        <v>0</v>
      </c>
      <c r="J28" s="23">
        <v>0</v>
      </c>
      <c r="K28" s="23">
        <f t="shared" si="3"/>
        <v>-224700</v>
      </c>
    </row>
    <row r="29" spans="1:13" x14ac:dyDescent="0.2">
      <c r="A29" s="26"/>
      <c r="B29" s="24" t="s">
        <v>74</v>
      </c>
      <c r="C29" s="25"/>
      <c r="D29" s="23">
        <v>-82502</v>
      </c>
      <c r="E29" s="23">
        <f t="shared" si="2"/>
        <v>0</v>
      </c>
      <c r="F29" s="23">
        <f>-ROUND(E29/E$80*$F$14,0)</f>
        <v>0</v>
      </c>
      <c r="G29" s="23"/>
      <c r="H29" s="23">
        <f t="shared" si="10"/>
        <v>-28876</v>
      </c>
      <c r="I29" s="23">
        <f t="shared" si="4"/>
        <v>0</v>
      </c>
      <c r="J29" s="23">
        <v>0</v>
      </c>
      <c r="K29" s="23">
        <f t="shared" si="3"/>
        <v>-28876</v>
      </c>
    </row>
    <row r="30" spans="1:13" x14ac:dyDescent="0.2">
      <c r="A30" s="20"/>
      <c r="B30" s="24" t="s">
        <v>47</v>
      </c>
      <c r="C30" s="25"/>
      <c r="D30" s="23">
        <v>-34754</v>
      </c>
      <c r="E30" s="23">
        <f t="shared" si="2"/>
        <v>0</v>
      </c>
      <c r="F30" s="23">
        <f>-ROUND(E30/E$80*$F$14,0)</f>
        <v>0</v>
      </c>
      <c r="G30" s="23"/>
      <c r="H30" s="23">
        <f t="shared" si="10"/>
        <v>-12164</v>
      </c>
      <c r="I30" s="23">
        <f t="shared" si="4"/>
        <v>0</v>
      </c>
      <c r="J30" s="23">
        <v>0</v>
      </c>
      <c r="K30" s="23">
        <f t="shared" si="3"/>
        <v>-12164</v>
      </c>
    </row>
    <row r="31" spans="1:13" x14ac:dyDescent="0.2">
      <c r="A31" s="20"/>
      <c r="B31" s="24" t="s">
        <v>77</v>
      </c>
      <c r="C31" s="25"/>
      <c r="D31" s="23">
        <v>-212042744</v>
      </c>
      <c r="E31" s="23">
        <f>IF(D31&gt;0,D31,0)</f>
        <v>0</v>
      </c>
      <c r="F31" s="23">
        <f>-ROUND(E31/E$80*$F$14,0)</f>
        <v>0</v>
      </c>
      <c r="G31" s="23"/>
      <c r="H31" s="23">
        <f>ROUND(D31*0.35,0)</f>
        <v>-74214960</v>
      </c>
      <c r="I31" s="23">
        <f>ROUND(F31*0.35,0)</f>
        <v>0</v>
      </c>
      <c r="J31" s="23">
        <v>0</v>
      </c>
      <c r="K31" s="23">
        <f>H31+I31+J31</f>
        <v>-74214960</v>
      </c>
    </row>
    <row r="32" spans="1:13" x14ac:dyDescent="0.2">
      <c r="A32" s="20"/>
      <c r="B32" s="24" t="s">
        <v>78</v>
      </c>
      <c r="C32" s="25"/>
      <c r="D32" s="23">
        <v>-31242399</v>
      </c>
      <c r="E32" s="23">
        <f>IF(D32&gt;0,D32,0)</f>
        <v>0</v>
      </c>
      <c r="F32" s="23">
        <f>-ROUND(E32/E$80*$F$14,0)</f>
        <v>0</v>
      </c>
      <c r="G32" s="23"/>
      <c r="H32" s="23">
        <f>ROUND(D32*0.35,0)</f>
        <v>-10934840</v>
      </c>
      <c r="I32" s="23">
        <f>ROUND(F32*0.35,0)</f>
        <v>0</v>
      </c>
      <c r="J32" s="23">
        <v>0</v>
      </c>
      <c r="K32" s="23">
        <f>H32+I32+J32</f>
        <v>-10934840</v>
      </c>
    </row>
    <row r="33" spans="1:11" x14ac:dyDescent="0.2">
      <c r="A33" s="20"/>
      <c r="B33" s="24" t="s">
        <v>23</v>
      </c>
      <c r="C33" s="25"/>
      <c r="D33" s="23">
        <v>248845</v>
      </c>
      <c r="E33" s="23">
        <f t="shared" si="2"/>
        <v>248845</v>
      </c>
      <c r="F33" s="23">
        <f>-ROUND(E33/E$80*$F$14,0)</f>
        <v>-6122</v>
      </c>
      <c r="G33" s="23"/>
      <c r="H33" s="23">
        <f t="shared" si="10"/>
        <v>87096</v>
      </c>
      <c r="I33" s="23">
        <f t="shared" si="4"/>
        <v>-2143</v>
      </c>
      <c r="J33" s="23">
        <v>0</v>
      </c>
      <c r="K33" s="23">
        <f t="shared" si="3"/>
        <v>84953</v>
      </c>
    </row>
    <row r="34" spans="1:11" x14ac:dyDescent="0.2">
      <c r="A34" s="20"/>
      <c r="B34" s="24" t="s">
        <v>51</v>
      </c>
      <c r="C34" s="25"/>
      <c r="D34" s="23">
        <v>148530</v>
      </c>
      <c r="E34" s="23">
        <f t="shared" si="2"/>
        <v>148530</v>
      </c>
      <c r="F34" s="23">
        <f>-ROUND(E34/E$80*$F$14,0)</f>
        <v>-3654</v>
      </c>
      <c r="G34" s="23"/>
      <c r="H34" s="23">
        <f t="shared" si="10"/>
        <v>51986</v>
      </c>
      <c r="I34" s="23">
        <f t="shared" si="4"/>
        <v>-1279</v>
      </c>
      <c r="J34" s="23">
        <v>0</v>
      </c>
      <c r="K34" s="23">
        <f t="shared" si="3"/>
        <v>50707</v>
      </c>
    </row>
    <row r="35" spans="1:11" x14ac:dyDescent="0.2">
      <c r="A35" s="20"/>
      <c r="B35" s="24" t="s">
        <v>25</v>
      </c>
      <c r="C35" s="25"/>
      <c r="D35" s="23">
        <v>2032251</v>
      </c>
      <c r="E35" s="23">
        <f t="shared" si="2"/>
        <v>2032251</v>
      </c>
      <c r="F35" s="23">
        <f>-ROUND(E35/E$80*$F$14,0)</f>
        <v>-49996</v>
      </c>
      <c r="G35" s="23"/>
      <c r="H35" s="23">
        <f t="shared" si="10"/>
        <v>711288</v>
      </c>
      <c r="I35" s="23">
        <f t="shared" si="4"/>
        <v>-17499</v>
      </c>
      <c r="J35" s="23">
        <v>0</v>
      </c>
      <c r="K35" s="23">
        <f t="shared" si="3"/>
        <v>693789</v>
      </c>
    </row>
    <row r="36" spans="1:11" x14ac:dyDescent="0.2">
      <c r="A36" s="26"/>
      <c r="B36" s="29" t="s">
        <v>68</v>
      </c>
      <c r="C36" s="25"/>
      <c r="D36" s="23">
        <v>-1012211</v>
      </c>
      <c r="E36" s="23">
        <f t="shared" si="2"/>
        <v>0</v>
      </c>
      <c r="F36" s="23">
        <f>-ROUND(E36/E$80*$F$14,0)</f>
        <v>0</v>
      </c>
      <c r="G36" s="23"/>
      <c r="H36" s="23">
        <f t="shared" si="10"/>
        <v>-354274</v>
      </c>
      <c r="I36" s="23">
        <f t="shared" si="4"/>
        <v>0</v>
      </c>
      <c r="J36" s="23">
        <v>0</v>
      </c>
      <c r="K36" s="23">
        <f t="shared" si="3"/>
        <v>-354274</v>
      </c>
    </row>
    <row r="37" spans="1:11" x14ac:dyDescent="0.2">
      <c r="A37" s="26"/>
      <c r="B37" s="24" t="s">
        <v>87</v>
      </c>
      <c r="C37" s="25"/>
      <c r="D37" s="23">
        <v>71947878</v>
      </c>
      <c r="E37" s="23">
        <f t="shared" ref="E37" si="11">IF(D37&gt;0,D37,0)</f>
        <v>71947878</v>
      </c>
      <c r="F37" s="23">
        <f>-ROUND(E37/E$80*$F$14,0)</f>
        <v>-1770007</v>
      </c>
      <c r="G37" s="23"/>
      <c r="H37" s="23">
        <f>ROUND(D37*0.35,0)</f>
        <v>25181757</v>
      </c>
      <c r="I37" s="23">
        <f>ROUND(F37*0.35,0)</f>
        <v>-619502</v>
      </c>
      <c r="J37" s="23">
        <v>0</v>
      </c>
      <c r="K37" s="23">
        <f>H37+I37+J37</f>
        <v>24562255</v>
      </c>
    </row>
    <row r="38" spans="1:11" x14ac:dyDescent="0.2">
      <c r="A38" s="20"/>
      <c r="B38" s="24" t="s">
        <v>22</v>
      </c>
      <c r="C38" s="25"/>
      <c r="D38" s="23">
        <v>24955358</v>
      </c>
      <c r="E38" s="23">
        <f t="shared" si="2"/>
        <v>24955358</v>
      </c>
      <c r="F38" s="23">
        <f>-ROUND(E38/E$80*$F$14,0)</f>
        <v>-613933</v>
      </c>
      <c r="G38" s="23"/>
      <c r="H38" s="23">
        <f t="shared" si="10"/>
        <v>8734375</v>
      </c>
      <c r="I38" s="23">
        <f t="shared" si="4"/>
        <v>-214877</v>
      </c>
      <c r="J38" s="23">
        <v>0</v>
      </c>
      <c r="K38" s="23">
        <f t="shared" si="3"/>
        <v>8519498</v>
      </c>
    </row>
    <row r="39" spans="1:11" x14ac:dyDescent="0.2">
      <c r="A39" s="20"/>
      <c r="B39" s="24" t="s">
        <v>75</v>
      </c>
      <c r="C39" s="25"/>
      <c r="D39" s="23">
        <v>-16726</v>
      </c>
      <c r="E39" s="23">
        <f t="shared" ref="E39:E76" si="12">IF(D39&gt;0,D39,0)</f>
        <v>0</v>
      </c>
      <c r="F39" s="23">
        <f>-ROUND(E39/E$80*$F$14,0)</f>
        <v>0</v>
      </c>
      <c r="G39" s="23"/>
      <c r="H39" s="23">
        <f t="shared" ref="H39:H76" si="13">ROUND(D39*0.35,0)</f>
        <v>-5854</v>
      </c>
      <c r="I39" s="23">
        <f>ROUND(F39*0.35,0)</f>
        <v>0</v>
      </c>
      <c r="J39" s="23">
        <v>0</v>
      </c>
      <c r="K39" s="23">
        <f>H39+I39+J39</f>
        <v>-5854</v>
      </c>
    </row>
    <row r="40" spans="1:11" x14ac:dyDescent="0.2">
      <c r="A40" s="20"/>
      <c r="B40" s="24" t="s">
        <v>26</v>
      </c>
      <c r="C40" s="25"/>
      <c r="D40" s="23">
        <v>1520365</v>
      </c>
      <c r="E40" s="23">
        <f t="shared" si="12"/>
        <v>1520365</v>
      </c>
      <c r="F40" s="23">
        <f>-ROUND(E40/E$80*$F$14,0)</f>
        <v>-37403</v>
      </c>
      <c r="G40" s="23"/>
      <c r="H40" s="23">
        <f t="shared" si="13"/>
        <v>532128</v>
      </c>
      <c r="I40" s="23">
        <f t="shared" si="4"/>
        <v>-13091</v>
      </c>
      <c r="J40" s="23">
        <v>0</v>
      </c>
      <c r="K40" s="23">
        <f t="shared" si="3"/>
        <v>519037</v>
      </c>
    </row>
    <row r="41" spans="1:11" x14ac:dyDescent="0.2">
      <c r="A41" s="20"/>
      <c r="B41" s="24" t="s">
        <v>54</v>
      </c>
      <c r="C41" s="25"/>
      <c r="D41" s="23">
        <v>226785184</v>
      </c>
      <c r="E41" s="23">
        <f t="shared" si="12"/>
        <v>226785184</v>
      </c>
      <c r="F41" s="23">
        <f>-ROUND(E41/E$80*$F$14,0)</f>
        <v>-5579197</v>
      </c>
      <c r="G41" s="23"/>
      <c r="H41" s="23">
        <f t="shared" si="13"/>
        <v>79374814</v>
      </c>
      <c r="I41" s="23">
        <f t="shared" si="4"/>
        <v>-1952719</v>
      </c>
      <c r="J41" s="23">
        <v>0</v>
      </c>
      <c r="K41" s="23">
        <f>H41+I41+J41</f>
        <v>77422095</v>
      </c>
    </row>
    <row r="42" spans="1:11" x14ac:dyDescent="0.2">
      <c r="A42" s="20"/>
      <c r="B42" s="24" t="s">
        <v>55</v>
      </c>
      <c r="C42" s="25"/>
      <c r="D42" s="23">
        <v>13702481</v>
      </c>
      <c r="E42" s="23">
        <f t="shared" si="12"/>
        <v>13702481</v>
      </c>
      <c r="F42" s="23">
        <f>-ROUND(E42/E$80*$F$14,0)</f>
        <v>-337098</v>
      </c>
      <c r="G42" s="23"/>
      <c r="H42" s="23">
        <f t="shared" si="13"/>
        <v>4795868</v>
      </c>
      <c r="I42" s="23">
        <f t="shared" si="4"/>
        <v>-117984</v>
      </c>
      <c r="J42" s="23">
        <v>0</v>
      </c>
      <c r="K42" s="23">
        <f>H42+I42+J42</f>
        <v>4677884</v>
      </c>
    </row>
    <row r="43" spans="1:11" s="4" customFormat="1" x14ac:dyDescent="0.2">
      <c r="A43" s="20"/>
      <c r="B43" s="24" t="s">
        <v>70</v>
      </c>
      <c r="C43" s="25"/>
      <c r="D43" s="23">
        <v>-380780</v>
      </c>
      <c r="E43" s="23">
        <f t="shared" si="12"/>
        <v>0</v>
      </c>
      <c r="F43" s="23">
        <f>-ROUND(E43/E$80*$F$14,0)</f>
        <v>0</v>
      </c>
      <c r="G43" s="23"/>
      <c r="H43" s="23">
        <f t="shared" si="13"/>
        <v>-133273</v>
      </c>
      <c r="I43" s="23">
        <f>ROUND(F43*0.35,0)</f>
        <v>0</v>
      </c>
      <c r="J43" s="23">
        <v>0</v>
      </c>
      <c r="K43" s="23">
        <f>H43+I43+J43</f>
        <v>-133273</v>
      </c>
    </row>
    <row r="44" spans="1:11" s="4" customFormat="1" x14ac:dyDescent="0.2">
      <c r="A44" s="20"/>
      <c r="B44" s="24" t="s">
        <v>71</v>
      </c>
      <c r="C44" s="25"/>
      <c r="D44" s="23">
        <v>28607190</v>
      </c>
      <c r="E44" s="23">
        <f t="shared" si="12"/>
        <v>28607190</v>
      </c>
      <c r="F44" s="23">
        <f>-ROUND(E44/E$80*$F$14,0)</f>
        <v>-703772</v>
      </c>
      <c r="G44" s="23"/>
      <c r="H44" s="23">
        <f t="shared" si="13"/>
        <v>10012517</v>
      </c>
      <c r="I44" s="23">
        <f>ROUND(F44*0.35,0)</f>
        <v>-246320</v>
      </c>
      <c r="J44" s="23">
        <v>0</v>
      </c>
      <c r="K44" s="23">
        <f>H44+I44+J44</f>
        <v>9766197</v>
      </c>
    </row>
    <row r="45" spans="1:11" s="4" customFormat="1" x14ac:dyDescent="0.2">
      <c r="A45" s="20"/>
      <c r="B45" s="24" t="s">
        <v>80</v>
      </c>
      <c r="C45" s="25"/>
      <c r="D45" s="23">
        <v>248919</v>
      </c>
      <c r="E45" s="23">
        <f t="shared" si="12"/>
        <v>248919</v>
      </c>
      <c r="F45" s="23">
        <f>-ROUND(E45/E$80*$F$14,0)</f>
        <v>-6124</v>
      </c>
      <c r="G45" s="23"/>
      <c r="H45" s="23">
        <f>ROUND(D45*0.35,0)</f>
        <v>87122</v>
      </c>
      <c r="I45" s="23">
        <f>ROUND(F45*0.35,0)</f>
        <v>-2143</v>
      </c>
      <c r="J45" s="23">
        <v>0</v>
      </c>
      <c r="K45" s="23">
        <f>H45+I45+J45</f>
        <v>84979</v>
      </c>
    </row>
    <row r="46" spans="1:11" s="4" customFormat="1" x14ac:dyDescent="0.2">
      <c r="A46" s="20"/>
      <c r="B46" s="24" t="s">
        <v>49</v>
      </c>
      <c r="C46" s="25"/>
      <c r="D46" s="23">
        <v>-4347</v>
      </c>
      <c r="E46" s="23">
        <f t="shared" si="12"/>
        <v>0</v>
      </c>
      <c r="F46" s="23">
        <f>-ROUND(E46/E$80*$F$14,0)</f>
        <v>0</v>
      </c>
      <c r="G46" s="23"/>
      <c r="H46" s="23">
        <f t="shared" si="13"/>
        <v>-1521</v>
      </c>
      <c r="I46" s="23">
        <f t="shared" si="4"/>
        <v>0</v>
      </c>
      <c r="J46" s="23">
        <v>0</v>
      </c>
      <c r="K46" s="23">
        <f t="shared" ref="K46:K50" si="14">H46+I46+J46</f>
        <v>-1521</v>
      </c>
    </row>
    <row r="47" spans="1:11" s="4" customFormat="1" x14ac:dyDescent="0.2">
      <c r="A47" s="20"/>
      <c r="B47" s="24" t="s">
        <v>48</v>
      </c>
      <c r="C47" s="25"/>
      <c r="D47" s="23">
        <v>-7688</v>
      </c>
      <c r="E47" s="23">
        <f t="shared" si="12"/>
        <v>0</v>
      </c>
      <c r="F47" s="23">
        <f>-ROUND(E47/E$80*$F$14,0)</f>
        <v>0</v>
      </c>
      <c r="G47" s="23"/>
      <c r="H47" s="23">
        <f t="shared" si="13"/>
        <v>-2691</v>
      </c>
      <c r="I47" s="23">
        <f t="shared" si="4"/>
        <v>0</v>
      </c>
      <c r="J47" s="23">
        <v>0</v>
      </c>
      <c r="K47" s="23">
        <f t="shared" si="14"/>
        <v>-2691</v>
      </c>
    </row>
    <row r="48" spans="1:11" x14ac:dyDescent="0.2">
      <c r="A48" s="20"/>
      <c r="B48" s="24" t="s">
        <v>69</v>
      </c>
      <c r="C48" s="28"/>
      <c r="D48" s="23">
        <v>-736000</v>
      </c>
      <c r="E48" s="23">
        <f t="shared" si="12"/>
        <v>0</v>
      </c>
      <c r="F48" s="23">
        <f>-ROUND(E48/E$80*$F$14,0)</f>
        <v>0</v>
      </c>
      <c r="G48" s="23"/>
      <c r="H48" s="23">
        <f t="shared" si="13"/>
        <v>-257600</v>
      </c>
      <c r="I48" s="23">
        <f t="shared" si="4"/>
        <v>0</v>
      </c>
      <c r="J48" s="23">
        <v>0</v>
      </c>
      <c r="K48" s="23">
        <f t="shared" si="14"/>
        <v>-257600</v>
      </c>
    </row>
    <row r="49" spans="1:13" x14ac:dyDescent="0.2">
      <c r="A49" s="20"/>
      <c r="B49" s="24" t="s">
        <v>46</v>
      </c>
      <c r="C49" s="28"/>
      <c r="D49" s="23">
        <v>-19967</v>
      </c>
      <c r="E49" s="23">
        <f t="shared" si="12"/>
        <v>0</v>
      </c>
      <c r="F49" s="23">
        <f>-ROUND(E49/E$80*$F$14,0)</f>
        <v>0</v>
      </c>
      <c r="G49" s="23"/>
      <c r="H49" s="23">
        <f t="shared" si="13"/>
        <v>-6988</v>
      </c>
      <c r="I49" s="23">
        <f t="shared" si="4"/>
        <v>0</v>
      </c>
      <c r="J49" s="23">
        <v>0</v>
      </c>
      <c r="K49" s="23">
        <f t="shared" si="14"/>
        <v>-6988</v>
      </c>
    </row>
    <row r="50" spans="1:13" x14ac:dyDescent="0.2">
      <c r="A50" s="20"/>
      <c r="B50" s="24" t="s">
        <v>76</v>
      </c>
      <c r="C50" s="25"/>
      <c r="D50" s="23">
        <v>-56585722</v>
      </c>
      <c r="E50" s="23">
        <f t="shared" si="12"/>
        <v>0</v>
      </c>
      <c r="F50" s="23">
        <f>-ROUND(E50/E$80*$F$14,0)</f>
        <v>0</v>
      </c>
      <c r="G50" s="23"/>
      <c r="H50" s="23">
        <f t="shared" si="13"/>
        <v>-19805003</v>
      </c>
      <c r="I50" s="23">
        <f>ROUND(F50*0.35,0)</f>
        <v>0</v>
      </c>
      <c r="J50" s="23">
        <v>0</v>
      </c>
      <c r="K50" s="23">
        <f t="shared" si="14"/>
        <v>-19805003</v>
      </c>
    </row>
    <row r="51" spans="1:13" x14ac:dyDescent="0.2">
      <c r="A51" s="20"/>
      <c r="B51" s="24" t="s">
        <v>37</v>
      </c>
      <c r="C51" s="25"/>
      <c r="D51" s="23">
        <v>11081</v>
      </c>
      <c r="E51" s="23">
        <f t="shared" si="12"/>
        <v>11081</v>
      </c>
      <c r="F51" s="23">
        <f>-ROUND(E51/E$80*$F$14,0)</f>
        <v>-273</v>
      </c>
      <c r="G51" s="23"/>
      <c r="H51" s="23">
        <f t="shared" si="13"/>
        <v>3878</v>
      </c>
      <c r="I51" s="23">
        <f t="shared" si="4"/>
        <v>-96</v>
      </c>
      <c r="J51" s="23">
        <v>0</v>
      </c>
      <c r="K51" s="23">
        <f t="shared" ref="K51:K61" si="15">H51+I51+J51</f>
        <v>3782</v>
      </c>
      <c r="M51" s="12"/>
    </row>
    <row r="52" spans="1:13" x14ac:dyDescent="0.2">
      <c r="A52" s="20"/>
      <c r="B52" s="24" t="s">
        <v>43</v>
      </c>
      <c r="C52" s="25"/>
      <c r="D52" s="23">
        <v>-103943</v>
      </c>
      <c r="E52" s="23">
        <f t="shared" si="12"/>
        <v>0</v>
      </c>
      <c r="F52" s="23">
        <f>-ROUND(E52/E$80*$F$14,0)</f>
        <v>0</v>
      </c>
      <c r="G52" s="23"/>
      <c r="H52" s="23">
        <f t="shared" si="13"/>
        <v>-36380</v>
      </c>
      <c r="I52" s="23">
        <f t="shared" si="4"/>
        <v>0</v>
      </c>
      <c r="J52" s="23">
        <v>0</v>
      </c>
      <c r="K52" s="23">
        <f>H52+I52+J52</f>
        <v>-36380</v>
      </c>
    </row>
    <row r="53" spans="1:13" x14ac:dyDescent="0.2">
      <c r="A53" s="20"/>
      <c r="B53" s="24" t="s">
        <v>36</v>
      </c>
      <c r="C53" s="25"/>
      <c r="D53" s="23">
        <v>5091566</v>
      </c>
      <c r="E53" s="23">
        <f t="shared" si="12"/>
        <v>5091566</v>
      </c>
      <c r="F53" s="23">
        <f>-ROUND(E53/E$80*$F$14,0)</f>
        <v>-125259</v>
      </c>
      <c r="G53" s="23"/>
      <c r="H53" s="23">
        <f t="shared" si="13"/>
        <v>1782048</v>
      </c>
      <c r="I53" s="23">
        <f t="shared" si="4"/>
        <v>-43841</v>
      </c>
      <c r="J53" s="23">
        <v>0</v>
      </c>
      <c r="K53" s="23">
        <f t="shared" si="15"/>
        <v>1738207</v>
      </c>
      <c r="M53" s="12"/>
    </row>
    <row r="54" spans="1:13" x14ac:dyDescent="0.2">
      <c r="A54" s="20"/>
      <c r="B54" s="24" t="s">
        <v>56</v>
      </c>
      <c r="C54" s="25"/>
      <c r="D54" s="23">
        <v>96746930</v>
      </c>
      <c r="E54" s="23">
        <f t="shared" si="12"/>
        <v>96746930</v>
      </c>
      <c r="F54" s="23">
        <f>-ROUND(E54/E$80*$F$14,0)</f>
        <v>-2380095</v>
      </c>
      <c r="G54" s="23"/>
      <c r="H54" s="23">
        <f t="shared" si="13"/>
        <v>33861426</v>
      </c>
      <c r="I54" s="23">
        <f t="shared" si="4"/>
        <v>-833033</v>
      </c>
      <c r="J54" s="23">
        <v>0</v>
      </c>
      <c r="K54" s="23">
        <f t="shared" si="15"/>
        <v>33028393</v>
      </c>
    </row>
    <row r="55" spans="1:13" x14ac:dyDescent="0.2">
      <c r="A55" s="20"/>
      <c r="B55" s="24" t="s">
        <v>18</v>
      </c>
      <c r="C55" s="25"/>
      <c r="D55" s="23">
        <v>5103</v>
      </c>
      <c r="E55" s="23">
        <f t="shared" si="12"/>
        <v>5103</v>
      </c>
      <c r="F55" s="23">
        <f>-ROUND(E55/E$80*$F$14,0)</f>
        <v>-126</v>
      </c>
      <c r="G55" s="23"/>
      <c r="H55" s="23">
        <f t="shared" si="13"/>
        <v>1786</v>
      </c>
      <c r="I55" s="23">
        <f t="shared" si="4"/>
        <v>-44</v>
      </c>
      <c r="J55" s="23">
        <v>0</v>
      </c>
      <c r="K55" s="23">
        <f t="shared" si="15"/>
        <v>1742</v>
      </c>
    </row>
    <row r="56" spans="1:13" x14ac:dyDescent="0.2">
      <c r="A56" s="20"/>
      <c r="B56" s="24" t="s">
        <v>81</v>
      </c>
      <c r="C56" s="25"/>
      <c r="D56" s="23">
        <v>-11820</v>
      </c>
      <c r="E56" s="23">
        <f>IF(D56&gt;0,D56,0)</f>
        <v>0</v>
      </c>
      <c r="F56" s="23">
        <f>-ROUND(E56/E$80*$F$14,0)</f>
        <v>0</v>
      </c>
      <c r="G56" s="23"/>
      <c r="H56" s="23">
        <f>ROUND(D56*0.35,0)</f>
        <v>-4137</v>
      </c>
      <c r="I56" s="23">
        <f>ROUND(F56*0.35,0)</f>
        <v>0</v>
      </c>
      <c r="J56" s="23">
        <v>0</v>
      </c>
      <c r="K56" s="23">
        <f>H56+I56+J56</f>
        <v>-4137</v>
      </c>
    </row>
    <row r="57" spans="1:13" x14ac:dyDescent="0.2">
      <c r="A57" s="20"/>
      <c r="B57" s="24" t="s">
        <v>83</v>
      </c>
      <c r="C57" s="25"/>
      <c r="D57" s="23">
        <v>21599574</v>
      </c>
      <c r="E57" s="23">
        <f>IF(D57&gt;0,D57,0)</f>
        <v>21599574</v>
      </c>
      <c r="F57" s="23">
        <f>-ROUND(E57/E$80*$F$14,0)</f>
        <v>-531376</v>
      </c>
      <c r="G57" s="23"/>
      <c r="H57" s="23">
        <f>ROUND(D57*0.35,0)</f>
        <v>7559851</v>
      </c>
      <c r="I57" s="23">
        <f>ROUND(F57*0.35,0)</f>
        <v>-185982</v>
      </c>
      <c r="J57" s="23">
        <v>0</v>
      </c>
      <c r="K57" s="23">
        <f>H57+I57+J57</f>
        <v>7373869</v>
      </c>
    </row>
    <row r="58" spans="1:13" x14ac:dyDescent="0.2">
      <c r="A58" s="20"/>
      <c r="B58" s="24" t="s">
        <v>82</v>
      </c>
      <c r="C58" s="25"/>
      <c r="D58" s="23">
        <v>-1307691</v>
      </c>
      <c r="E58" s="23">
        <f>IF(D58&gt;0,D58,0)</f>
        <v>0</v>
      </c>
      <c r="F58" s="23">
        <f>-ROUND(E58/E$80*$F$14,0)</f>
        <v>0</v>
      </c>
      <c r="G58" s="23"/>
      <c r="H58" s="23">
        <f>ROUND(D58*0.35,0)</f>
        <v>-457692</v>
      </c>
      <c r="I58" s="23">
        <f>ROUND(F58*0.35,0)</f>
        <v>0</v>
      </c>
      <c r="J58" s="23">
        <v>0</v>
      </c>
      <c r="K58" s="23">
        <f>H58+I58+J58</f>
        <v>-457692</v>
      </c>
    </row>
    <row r="59" spans="1:13" x14ac:dyDescent="0.2">
      <c r="A59" s="20"/>
      <c r="B59" s="24" t="s">
        <v>17</v>
      </c>
      <c r="C59" s="25"/>
      <c r="D59" s="23">
        <v>62971</v>
      </c>
      <c r="E59" s="23">
        <f t="shared" si="12"/>
        <v>62971</v>
      </c>
      <c r="F59" s="23">
        <f>-ROUND(E59/E$80*$F$14,0)</f>
        <v>-1549</v>
      </c>
      <c r="G59" s="23"/>
      <c r="H59" s="23">
        <f t="shared" si="13"/>
        <v>22040</v>
      </c>
      <c r="I59" s="23">
        <f t="shared" si="4"/>
        <v>-542</v>
      </c>
      <c r="J59" s="23">
        <v>0</v>
      </c>
      <c r="K59" s="23">
        <f t="shared" si="15"/>
        <v>21498</v>
      </c>
    </row>
    <row r="60" spans="1:13" x14ac:dyDescent="0.2">
      <c r="A60" s="20"/>
      <c r="B60" s="24" t="s">
        <v>15</v>
      </c>
      <c r="C60" s="25"/>
      <c r="D60" s="23">
        <v>-233231</v>
      </c>
      <c r="E60" s="23">
        <f t="shared" si="12"/>
        <v>0</v>
      </c>
      <c r="F60" s="23">
        <f>-ROUND(E60/E$80*$F$14,0)</f>
        <v>0</v>
      </c>
      <c r="G60" s="23"/>
      <c r="H60" s="23">
        <f t="shared" si="13"/>
        <v>-81631</v>
      </c>
      <c r="I60" s="23">
        <f t="shared" si="4"/>
        <v>0</v>
      </c>
      <c r="J60" s="23">
        <v>0</v>
      </c>
      <c r="K60" s="23">
        <f t="shared" si="15"/>
        <v>-81631</v>
      </c>
    </row>
    <row r="61" spans="1:13" x14ac:dyDescent="0.2">
      <c r="A61" s="20"/>
      <c r="B61" s="24" t="s">
        <v>16</v>
      </c>
      <c r="C61" s="25"/>
      <c r="D61" s="23">
        <v>-33181</v>
      </c>
      <c r="E61" s="23">
        <f t="shared" si="12"/>
        <v>0</v>
      </c>
      <c r="F61" s="23">
        <f>-ROUND(E61/E$80*$F$14,0)</f>
        <v>0</v>
      </c>
      <c r="G61" s="23"/>
      <c r="H61" s="23">
        <f t="shared" si="13"/>
        <v>-11613</v>
      </c>
      <c r="I61" s="23">
        <f t="shared" si="4"/>
        <v>0</v>
      </c>
      <c r="J61" s="23">
        <v>0</v>
      </c>
      <c r="K61" s="23">
        <f t="shared" si="15"/>
        <v>-11613</v>
      </c>
    </row>
    <row r="62" spans="1:13" x14ac:dyDescent="0.2">
      <c r="A62" s="20"/>
      <c r="B62" s="24" t="s">
        <v>19</v>
      </c>
      <c r="C62" s="25"/>
      <c r="D62" s="23">
        <v>153075</v>
      </c>
      <c r="E62" s="23">
        <f t="shared" si="12"/>
        <v>153075</v>
      </c>
      <c r="F62" s="23">
        <f>-ROUND(E62/E$80*$F$14,0)</f>
        <v>-3766</v>
      </c>
      <c r="G62" s="23"/>
      <c r="H62" s="23">
        <f t="shared" si="13"/>
        <v>53576</v>
      </c>
      <c r="I62" s="23">
        <f t="shared" si="4"/>
        <v>-1318</v>
      </c>
      <c r="J62" s="23">
        <v>0</v>
      </c>
      <c r="K62" s="23">
        <f t="shared" ref="K62:K67" si="16">H62+I62+J62</f>
        <v>52258</v>
      </c>
    </row>
    <row r="63" spans="1:13" s="4" customFormat="1" x14ac:dyDescent="0.2">
      <c r="A63" s="20"/>
      <c r="B63" s="24" t="s">
        <v>52</v>
      </c>
      <c r="C63" s="25"/>
      <c r="D63" s="23">
        <v>-235544</v>
      </c>
      <c r="E63" s="23">
        <f t="shared" si="12"/>
        <v>0</v>
      </c>
      <c r="F63" s="23">
        <f>-ROUND(E63/E$80*$F$14,0)</f>
        <v>0</v>
      </c>
      <c r="G63" s="23"/>
      <c r="H63" s="23">
        <f t="shared" si="13"/>
        <v>-82440</v>
      </c>
      <c r="I63" s="23">
        <f t="shared" si="4"/>
        <v>0</v>
      </c>
      <c r="J63" s="23">
        <v>0</v>
      </c>
      <c r="K63" s="23">
        <f t="shared" si="16"/>
        <v>-82440</v>
      </c>
    </row>
    <row r="64" spans="1:13" x14ac:dyDescent="0.2">
      <c r="A64" s="20"/>
      <c r="B64" s="24" t="s">
        <v>50</v>
      </c>
      <c r="C64" s="25"/>
      <c r="D64" s="23">
        <v>17399177</v>
      </c>
      <c r="E64" s="23">
        <f t="shared" si="12"/>
        <v>17399177</v>
      </c>
      <c r="F64" s="23">
        <f>-ROUND(E64/E$80*$F$14,0)</f>
        <v>-428041</v>
      </c>
      <c r="G64" s="23"/>
      <c r="H64" s="23">
        <f t="shared" si="13"/>
        <v>6089712</v>
      </c>
      <c r="I64" s="23">
        <f t="shared" si="4"/>
        <v>-149814</v>
      </c>
      <c r="J64" s="23">
        <v>0</v>
      </c>
      <c r="K64" s="23">
        <f t="shared" si="16"/>
        <v>5939898</v>
      </c>
    </row>
    <row r="65" spans="1:11" ht="11.25" customHeight="1" x14ac:dyDescent="0.2">
      <c r="A65" s="20"/>
      <c r="B65" s="24" t="s">
        <v>57</v>
      </c>
      <c r="C65" s="25"/>
      <c r="D65" s="23">
        <v>73721272</v>
      </c>
      <c r="E65" s="23">
        <f t="shared" si="12"/>
        <v>73721272</v>
      </c>
      <c r="F65" s="23">
        <f>-ROUND(E65/E$80*$F$14,0)</f>
        <v>-1813635</v>
      </c>
      <c r="G65" s="23"/>
      <c r="H65" s="23">
        <f t="shared" si="13"/>
        <v>25802445</v>
      </c>
      <c r="I65" s="23">
        <f t="shared" ref="I65:I76" si="17">ROUND(F65*0.35,0)</f>
        <v>-634772</v>
      </c>
      <c r="J65" s="23">
        <v>0</v>
      </c>
      <c r="K65" s="23">
        <f t="shared" si="16"/>
        <v>25167673</v>
      </c>
    </row>
    <row r="66" spans="1:11" x14ac:dyDescent="0.2">
      <c r="A66" s="20"/>
      <c r="B66" s="24" t="s">
        <v>58</v>
      </c>
      <c r="C66" s="25"/>
      <c r="D66" s="23">
        <v>30129387</v>
      </c>
      <c r="E66" s="23">
        <f t="shared" si="12"/>
        <v>30129387</v>
      </c>
      <c r="F66" s="23">
        <f>-ROUND(E66/E$80*$F$14,0)</f>
        <v>-741220</v>
      </c>
      <c r="G66" s="23"/>
      <c r="H66" s="23">
        <f t="shared" si="13"/>
        <v>10545285</v>
      </c>
      <c r="I66" s="23">
        <f t="shared" si="17"/>
        <v>-259427</v>
      </c>
      <c r="J66" s="23">
        <v>0</v>
      </c>
      <c r="K66" s="23">
        <f t="shared" si="16"/>
        <v>10285858</v>
      </c>
    </row>
    <row r="67" spans="1:11" x14ac:dyDescent="0.2">
      <c r="A67" s="20"/>
      <c r="B67" s="24" t="s">
        <v>59</v>
      </c>
      <c r="C67" s="25"/>
      <c r="D67" s="23">
        <v>-4450930</v>
      </c>
      <c r="E67" s="23">
        <f t="shared" si="12"/>
        <v>0</v>
      </c>
      <c r="F67" s="23">
        <f>-ROUND(E67/E$80*$F$14,0)</f>
        <v>0</v>
      </c>
      <c r="G67" s="23"/>
      <c r="H67" s="23">
        <f t="shared" si="13"/>
        <v>-1557826</v>
      </c>
      <c r="I67" s="23">
        <f t="shared" si="17"/>
        <v>0</v>
      </c>
      <c r="J67" s="23">
        <v>0</v>
      </c>
      <c r="K67" s="23">
        <f t="shared" si="16"/>
        <v>-1557826</v>
      </c>
    </row>
    <row r="68" spans="1:11" x14ac:dyDescent="0.2">
      <c r="A68" s="20"/>
      <c r="B68" s="24" t="s">
        <v>60</v>
      </c>
      <c r="C68" s="27"/>
      <c r="D68" s="23">
        <v>166058433</v>
      </c>
      <c r="E68" s="23">
        <f t="shared" si="12"/>
        <v>166058433</v>
      </c>
      <c r="F68" s="23">
        <f>-ROUND(E68/E$80*$F$14,0)</f>
        <v>-4085244</v>
      </c>
      <c r="G68" s="23"/>
      <c r="H68" s="23">
        <f t="shared" si="13"/>
        <v>58120452</v>
      </c>
      <c r="I68" s="23">
        <f t="shared" si="17"/>
        <v>-1429835</v>
      </c>
      <c r="J68" s="23">
        <v>0</v>
      </c>
      <c r="K68" s="23">
        <f t="shared" ref="K68:K73" si="18">H68+I68+J68</f>
        <v>56690617</v>
      </c>
    </row>
    <row r="69" spans="1:11" x14ac:dyDescent="0.2">
      <c r="A69" s="20"/>
      <c r="B69" s="24" t="s">
        <v>61</v>
      </c>
      <c r="C69" s="25"/>
      <c r="D69" s="23">
        <v>-16229004</v>
      </c>
      <c r="E69" s="23">
        <f t="shared" si="12"/>
        <v>0</v>
      </c>
      <c r="F69" s="23">
        <f>-ROUND(E69/E$80*$F$14,0)</f>
        <v>0</v>
      </c>
      <c r="G69" s="23"/>
      <c r="H69" s="23">
        <f t="shared" si="13"/>
        <v>-5680151</v>
      </c>
      <c r="I69" s="23">
        <f t="shared" si="17"/>
        <v>0</v>
      </c>
      <c r="J69" s="23">
        <v>0</v>
      </c>
      <c r="K69" s="23">
        <f t="shared" si="18"/>
        <v>-5680151</v>
      </c>
    </row>
    <row r="70" spans="1:11" x14ac:dyDescent="0.2">
      <c r="A70" s="20"/>
      <c r="B70" s="24" t="s">
        <v>33</v>
      </c>
      <c r="C70" s="25"/>
      <c r="D70" s="23">
        <v>-1734</v>
      </c>
      <c r="E70" s="23">
        <f t="shared" si="12"/>
        <v>0</v>
      </c>
      <c r="F70" s="23">
        <f>-ROUND(E70/E$80*$F$14,0)</f>
        <v>0</v>
      </c>
      <c r="G70" s="23"/>
      <c r="H70" s="23">
        <f t="shared" si="13"/>
        <v>-607</v>
      </c>
      <c r="I70" s="23">
        <f t="shared" si="17"/>
        <v>0</v>
      </c>
      <c r="J70" s="23">
        <v>0</v>
      </c>
      <c r="K70" s="23">
        <f t="shared" si="18"/>
        <v>-607</v>
      </c>
    </row>
    <row r="71" spans="1:11" ht="11.25" customHeight="1" x14ac:dyDescent="0.2">
      <c r="A71" s="20"/>
      <c r="B71" s="24" t="s">
        <v>39</v>
      </c>
      <c r="C71" s="25"/>
      <c r="D71" s="23">
        <v>28080</v>
      </c>
      <c r="E71" s="23">
        <f t="shared" si="12"/>
        <v>28080</v>
      </c>
      <c r="F71" s="23">
        <f>-ROUND(E71/E$80*$F$14,0)</f>
        <v>-691</v>
      </c>
      <c r="G71" s="23"/>
      <c r="H71" s="23">
        <f t="shared" si="13"/>
        <v>9828</v>
      </c>
      <c r="I71" s="23">
        <f t="shared" si="17"/>
        <v>-242</v>
      </c>
      <c r="J71" s="23">
        <v>0</v>
      </c>
      <c r="K71" s="23">
        <f t="shared" si="18"/>
        <v>9586</v>
      </c>
    </row>
    <row r="72" spans="1:11" x14ac:dyDescent="0.2">
      <c r="A72" s="26"/>
      <c r="B72" s="24" t="s">
        <v>30</v>
      </c>
      <c r="C72" s="25"/>
      <c r="D72" s="23">
        <v>-352062</v>
      </c>
      <c r="E72" s="23">
        <f t="shared" si="12"/>
        <v>0</v>
      </c>
      <c r="F72" s="23">
        <f>-ROUND(E72/E$80*$F$14,0)</f>
        <v>0</v>
      </c>
      <c r="G72" s="23"/>
      <c r="H72" s="23">
        <f t="shared" si="13"/>
        <v>-123222</v>
      </c>
      <c r="I72" s="23">
        <f t="shared" si="17"/>
        <v>0</v>
      </c>
      <c r="J72" s="23">
        <v>0</v>
      </c>
      <c r="K72" s="23">
        <f t="shared" si="18"/>
        <v>-123222</v>
      </c>
    </row>
    <row r="73" spans="1:11" s="4" customFormat="1" x14ac:dyDescent="0.2">
      <c r="A73" s="20"/>
      <c r="B73" s="24" t="s">
        <v>44</v>
      </c>
      <c r="C73" s="25"/>
      <c r="D73" s="23">
        <v>-18711</v>
      </c>
      <c r="E73" s="23">
        <f t="shared" si="12"/>
        <v>0</v>
      </c>
      <c r="F73" s="23">
        <f>-ROUND(E73/E$80*$F$14,0)</f>
        <v>0</v>
      </c>
      <c r="G73" s="23"/>
      <c r="H73" s="23">
        <f t="shared" si="13"/>
        <v>-6549</v>
      </c>
      <c r="I73" s="23">
        <f t="shared" si="17"/>
        <v>0</v>
      </c>
      <c r="J73" s="23">
        <v>0</v>
      </c>
      <c r="K73" s="23">
        <f t="shared" si="18"/>
        <v>-6549</v>
      </c>
    </row>
    <row r="74" spans="1:11" x14ac:dyDescent="0.2">
      <c r="A74" s="20"/>
      <c r="B74" s="24" t="s">
        <v>62</v>
      </c>
      <c r="C74" s="25"/>
      <c r="D74" s="23">
        <v>62097705</v>
      </c>
      <c r="E74" s="23">
        <f t="shared" si="12"/>
        <v>62097705</v>
      </c>
      <c r="F74" s="23">
        <f>-ROUND(E74/E$80*$F$14,0)</f>
        <v>-1527681</v>
      </c>
      <c r="G74" s="23"/>
      <c r="H74" s="23">
        <f t="shared" si="13"/>
        <v>21734197</v>
      </c>
      <c r="I74" s="23">
        <f t="shared" si="17"/>
        <v>-534688</v>
      </c>
      <c r="J74" s="23">
        <v>0</v>
      </c>
      <c r="K74" s="23">
        <f>H74+I74+J74</f>
        <v>21199509</v>
      </c>
    </row>
    <row r="75" spans="1:11" x14ac:dyDescent="0.2">
      <c r="A75" s="26"/>
      <c r="B75" s="24" t="s">
        <v>34</v>
      </c>
      <c r="C75" s="25"/>
      <c r="D75" s="23">
        <v>-523124</v>
      </c>
      <c r="E75" s="23">
        <f t="shared" si="12"/>
        <v>0</v>
      </c>
      <c r="F75" s="23">
        <f>-ROUND(E75/E$80*$F$14,0)</f>
        <v>0</v>
      </c>
      <c r="G75" s="23"/>
      <c r="H75" s="23">
        <f t="shared" si="13"/>
        <v>-183093</v>
      </c>
      <c r="I75" s="23">
        <f t="shared" si="17"/>
        <v>0</v>
      </c>
      <c r="J75" s="23">
        <v>0</v>
      </c>
      <c r="K75" s="23">
        <f>H75+I75+J75</f>
        <v>-183093</v>
      </c>
    </row>
    <row r="76" spans="1:11" x14ac:dyDescent="0.2">
      <c r="A76" s="20"/>
      <c r="B76" s="24" t="s">
        <v>63</v>
      </c>
      <c r="C76" s="25"/>
      <c r="D76" s="23">
        <v>54630920</v>
      </c>
      <c r="E76" s="23">
        <f t="shared" si="12"/>
        <v>54630920</v>
      </c>
      <c r="F76" s="23">
        <f>-ROUND(E76/E$80*$F$14,0)</f>
        <v>-1343989</v>
      </c>
      <c r="G76" s="23"/>
      <c r="H76" s="23">
        <f t="shared" si="13"/>
        <v>19120822</v>
      </c>
      <c r="I76" s="23">
        <f t="shared" si="17"/>
        <v>-470396</v>
      </c>
      <c r="J76" s="23">
        <v>0</v>
      </c>
      <c r="K76" s="23">
        <f>H76+I76+J76</f>
        <v>18650426</v>
      </c>
    </row>
    <row r="77" spans="1:11" x14ac:dyDescent="0.2">
      <c r="A77" s="20"/>
      <c r="B77" s="15"/>
      <c r="C77" s="13"/>
      <c r="D77" s="18"/>
      <c r="E77" s="18"/>
      <c r="F77" s="18"/>
      <c r="G77" s="18"/>
      <c r="H77" s="18"/>
      <c r="I77" s="3"/>
      <c r="J77" s="18"/>
      <c r="K77" s="18"/>
    </row>
    <row r="78" spans="1:11" x14ac:dyDescent="0.2">
      <c r="A78" s="20"/>
      <c r="B78" s="15" t="s">
        <v>40</v>
      </c>
      <c r="C78" s="13"/>
      <c r="D78" s="23">
        <v>0</v>
      </c>
      <c r="E78" s="23">
        <f>IF(D78&gt;0,D78,0)</f>
        <v>0</v>
      </c>
      <c r="F78" s="23">
        <v>0</v>
      </c>
      <c r="G78" s="3"/>
      <c r="H78" s="3">
        <v>0</v>
      </c>
      <c r="I78" s="3">
        <v>-1</v>
      </c>
      <c r="J78" s="3">
        <v>1</v>
      </c>
      <c r="K78" s="3">
        <f>H78+I78+J78</f>
        <v>0</v>
      </c>
    </row>
    <row r="79" spans="1:11" x14ac:dyDescent="0.2">
      <c r="A79" s="21"/>
      <c r="B79" s="14"/>
      <c r="C79" s="6"/>
    </row>
    <row r="80" spans="1:11" ht="12" thickBot="1" x14ac:dyDescent="0.25">
      <c r="A80" s="21"/>
      <c r="B80" s="16" t="s">
        <v>28</v>
      </c>
      <c r="C80" s="16"/>
      <c r="D80" s="17">
        <f>SUM(D10:D79)</f>
        <v>1252834636</v>
      </c>
      <c r="E80" s="17">
        <f t="shared" ref="E80:K80" si="19">SUM(E10:E79)</f>
        <v>1656048427</v>
      </c>
      <c r="F80" s="17">
        <f t="shared" si="19"/>
        <v>0</v>
      </c>
      <c r="G80" s="17"/>
      <c r="H80" s="17">
        <f t="shared" si="19"/>
        <v>438492122</v>
      </c>
      <c r="I80" s="17">
        <f t="shared" si="19"/>
        <v>0</v>
      </c>
      <c r="J80" s="17">
        <f t="shared" si="19"/>
        <v>1</v>
      </c>
      <c r="K80" s="17">
        <f t="shared" si="19"/>
        <v>438492123</v>
      </c>
    </row>
    <row r="81" spans="1:11" ht="12" thickTop="1" x14ac:dyDescent="0.2">
      <c r="A81" s="21"/>
      <c r="B81" s="5"/>
      <c r="C81" s="6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22"/>
    </row>
    <row r="83" spans="1:11" x14ac:dyDescent="0.2">
      <c r="A83" s="22"/>
    </row>
    <row r="84" spans="1:11" x14ac:dyDescent="0.2">
      <c r="A84" s="22"/>
    </row>
    <row r="85" spans="1:11" x14ac:dyDescent="0.2">
      <c r="A85" s="22"/>
    </row>
    <row r="86" spans="1:11" x14ac:dyDescent="0.2">
      <c r="A86" s="22"/>
    </row>
    <row r="87" spans="1:11" x14ac:dyDescent="0.2">
      <c r="A87" s="22"/>
    </row>
    <row r="88" spans="1:11" x14ac:dyDescent="0.2">
      <c r="A88" s="22"/>
    </row>
    <row r="89" spans="1:11" x14ac:dyDescent="0.2">
      <c r="A89" s="22"/>
    </row>
    <row r="90" spans="1:11" x14ac:dyDescent="0.2">
      <c r="A90" s="22"/>
    </row>
    <row r="91" spans="1:11" x14ac:dyDescent="0.2">
      <c r="A91" s="22"/>
    </row>
    <row r="92" spans="1:11" x14ac:dyDescent="0.2">
      <c r="A92" s="22"/>
    </row>
    <row r="93" spans="1:11" x14ac:dyDescent="0.2">
      <c r="A93" s="22"/>
    </row>
    <row r="94" spans="1:11" x14ac:dyDescent="0.2">
      <c r="A94" s="22"/>
    </row>
  </sheetData>
  <mergeCells count="3">
    <mergeCell ref="A1:C1"/>
    <mergeCell ref="A2:C2"/>
    <mergeCell ref="A3:C3"/>
  </mergeCells>
  <phoneticPr fontId="0" type="noConversion"/>
  <pageMargins left="0.5" right="0.25" top="0.5" bottom="0.5" header="0.5" footer="0.5"/>
  <pageSetup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SEC Allocation</vt:lpstr>
      <vt:lpstr>'SEC Allocation'!Print_Area</vt:lpstr>
      <vt:lpstr>'SEC Allocation'!Print_Titles</vt:lpstr>
    </vt:vector>
  </TitlesOfParts>
  <Company>AEP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2015-02-03T16:18:50Z</cp:lastPrinted>
  <dcterms:created xsi:type="dcterms:W3CDTF">2001-09-24T21:08:14Z</dcterms:created>
  <dcterms:modified xsi:type="dcterms:W3CDTF">2017-08-16T17:20:29Z</dcterms:modified>
</cp:coreProperties>
</file>