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25" windowWidth="19230" windowHeight="13665"/>
  </bookViews>
  <sheets>
    <sheet name="Exhibit SLS-2" sheetId="1" r:id="rId1"/>
    <sheet name="Worksheet 46" sheetId="2" r:id="rId2"/>
  </sheets>
  <calcPr calcId="145621"/>
</workbook>
</file>

<file path=xl/calcChain.xml><?xml version="1.0" encoding="utf-8"?>
<calcChain xmlns="http://schemas.openxmlformats.org/spreadsheetml/2006/main">
  <c r="G27" i="2" l="1"/>
  <c r="G23" i="2"/>
  <c r="G13" i="2"/>
  <c r="G17" i="2" s="1"/>
  <c r="G29" i="2" s="1"/>
  <c r="E62" i="1" l="1"/>
  <c r="E18" i="1" l="1"/>
  <c r="E58" i="1"/>
  <c r="E57" i="1"/>
  <c r="E56" i="1"/>
  <c r="E35" i="1"/>
  <c r="E34" i="1"/>
  <c r="E33" i="1"/>
  <c r="E40" i="1"/>
  <c r="E44" i="1"/>
  <c r="E59" i="1"/>
  <c r="E71" i="1"/>
  <c r="E66" i="1"/>
  <c r="E61" i="1"/>
  <c r="E23" i="1" l="1"/>
  <c r="E17" i="1"/>
  <c r="E54" i="1"/>
  <c r="E12" i="1" l="1"/>
  <c r="E31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9" i="1"/>
  <c r="E24" i="1" l="1"/>
  <c r="A64" i="1"/>
  <c r="A65" i="1" l="1"/>
  <c r="A66" i="1" s="1"/>
  <c r="A67" i="1" s="1"/>
  <c r="A68" i="1" l="1"/>
  <c r="A69" i="1" l="1"/>
  <c r="A70" i="1" l="1"/>
  <c r="A71" i="1" l="1"/>
  <c r="A72" i="1" l="1"/>
</calcChain>
</file>

<file path=xl/sharedStrings.xml><?xml version="1.0" encoding="utf-8"?>
<sst xmlns="http://schemas.openxmlformats.org/spreadsheetml/2006/main" count="137" uniqueCount="124">
  <si>
    <t>KENTUCKY POWER</t>
  </si>
  <si>
    <t xml:space="preserve"> </t>
  </si>
  <si>
    <t>Line</t>
  </si>
  <si>
    <t>Description</t>
  </si>
  <si>
    <t>Report Reference or Formula</t>
  </si>
  <si>
    <t>Gross Investment</t>
  </si>
  <si>
    <t xml:space="preserve">  Poles</t>
  </si>
  <si>
    <t>FORM 1; Page 207 (g)Ln64</t>
  </si>
  <si>
    <t xml:space="preserve">  Conductor</t>
  </si>
  <si>
    <t>FORM 1; Page 207 (g)Ln65</t>
  </si>
  <si>
    <t xml:space="preserve">  Services</t>
  </si>
  <si>
    <t>FORM 1; Page 207 (g)Ln69</t>
  </si>
  <si>
    <t xml:space="preserve">  Total Overhead Accts</t>
  </si>
  <si>
    <t xml:space="preserve">  Total Dist. Plant</t>
  </si>
  <si>
    <t>FORM 1; Page 207 (g)Ln75</t>
  </si>
  <si>
    <t xml:space="preserve">  Total Utility Plant</t>
  </si>
  <si>
    <t>FORM 1; Page 200 (b)Ln8</t>
  </si>
  <si>
    <t>Deprec. Reserve</t>
  </si>
  <si>
    <t>(L2/L6)*L12</t>
  </si>
  <si>
    <t xml:space="preserve">  Overhead Accts</t>
  </si>
  <si>
    <t>(L5/L6)*L12</t>
  </si>
  <si>
    <t>FORM 1; Page 219 (c)Ln26</t>
  </si>
  <si>
    <t>FORM 1; Page 200 (b)Ln14</t>
  </si>
  <si>
    <t xml:space="preserve">       </t>
  </si>
  <si>
    <t xml:space="preserve">Deferred Taxes </t>
  </si>
  <si>
    <t xml:space="preserve">    For Accel. Amort. Ppty</t>
  </si>
  <si>
    <t>FORM 1; Page 273 (k)Ln8</t>
  </si>
  <si>
    <t xml:space="preserve">    For Other Ppty</t>
  </si>
  <si>
    <t>FORM 1; Page 275 (k)Ln2</t>
  </si>
  <si>
    <t xml:space="preserve">    Deferred FIT-Other</t>
  </si>
  <si>
    <t>FORM 1; Page 277 (k)Ln9</t>
  </si>
  <si>
    <t xml:space="preserve">    Deferred Taxes </t>
  </si>
  <si>
    <t>FORM 1; Page 234 (c)Ln8</t>
  </si>
  <si>
    <t xml:space="preserve">  Deferred Taxes Tot. Plt.</t>
  </si>
  <si>
    <t>Net Pole Investment</t>
  </si>
  <si>
    <t>L2-L10-L16</t>
  </si>
  <si>
    <t>Net Overhead Accts</t>
  </si>
  <si>
    <t>L5-L11-L17</t>
  </si>
  <si>
    <t>Net Plant Investment</t>
  </si>
  <si>
    <t>Appurt. Elimination Rate</t>
  </si>
  <si>
    <t>Number of Poles</t>
  </si>
  <si>
    <t>Net Cost of a Bare Pole</t>
  </si>
  <si>
    <t>Deprec. Rate - Poles</t>
  </si>
  <si>
    <t>Administrative Exp.</t>
  </si>
  <si>
    <t>FORM 1; Page 323 (b)Ln 197</t>
  </si>
  <si>
    <t>Pole Maintenance Exp</t>
  </si>
  <si>
    <t>Mainten. of Overhead Lines</t>
  </si>
  <si>
    <t>FORM 1; Page 322 (b)Ln 149</t>
  </si>
  <si>
    <t>Operating Taxes</t>
  </si>
  <si>
    <t xml:space="preserve">  Taxes Other Than Income</t>
  </si>
  <si>
    <t>FORM 1; Page 114 (c)Ln 14</t>
  </si>
  <si>
    <t xml:space="preserve">  Income Taxes - Federal</t>
  </si>
  <si>
    <t>409.1a</t>
  </si>
  <si>
    <t>FORM 1; Page 114 (c)Ln 15</t>
  </si>
  <si>
    <t xml:space="preserve">  Income Taxes - Other</t>
  </si>
  <si>
    <t>409.1b</t>
  </si>
  <si>
    <t>FORM 1; Page 114 (c)Ln 16</t>
  </si>
  <si>
    <t xml:space="preserve">  Provision for Def. Inc. Tax</t>
  </si>
  <si>
    <t>FORM 1; Page 114 (c)Ln 17</t>
  </si>
  <si>
    <t xml:space="preserve">  Provision for Def. Inc. Tax (cr.)</t>
  </si>
  <si>
    <t>FORM 1; Page 114 (c)Ln 18</t>
  </si>
  <si>
    <t xml:space="preserve">  Investment Tax Cr. Adj. - Net</t>
  </si>
  <si>
    <t>FORM 1; Page 114 (c)Ln 19</t>
  </si>
  <si>
    <t>Operating Taxes - Total</t>
  </si>
  <si>
    <t>Depreciation Expense Factor</t>
  </si>
  <si>
    <t>Admin. Factor</t>
  </si>
  <si>
    <t>Pole Mainten. Factor</t>
  </si>
  <si>
    <t>Tax Expense Factor</t>
  </si>
  <si>
    <t>Rate of Return</t>
  </si>
  <si>
    <t>Annual Cost Factor</t>
  </si>
  <si>
    <t>Annual Net Pole Cost</t>
  </si>
  <si>
    <t>CATV Co. Space %</t>
  </si>
  <si>
    <t>CALCULATION OF CATV ATTACHMENT FEE</t>
  </si>
  <si>
    <t>Major Appurt Elimination Rate</t>
  </si>
  <si>
    <t>(Percentage of the total usable space) * (Operating expenses + Actual capital costs of the utility attributable to the entire pole)</t>
  </si>
  <si>
    <t>FCC:</t>
  </si>
  <si>
    <t>PSC:</t>
  </si>
  <si>
    <t>((Cost of an average bare pole of the utility * an annual carrying charge)) * (Percentage of usable space)</t>
  </si>
  <si>
    <t>Per Administrative Case No. 251</t>
  </si>
  <si>
    <t>Per 2006 Rate Case Settlement</t>
  </si>
  <si>
    <t>Annual Deprec. Rate (Exhibit 11; Final Order Case No. 2014-00396)</t>
  </si>
  <si>
    <t>Sum Accts 364,365,369 (L2+L3+L4)</t>
  </si>
  <si>
    <t>Final Order Case No. 2014-00396</t>
  </si>
  <si>
    <t>Total Utility Plant</t>
  </si>
  <si>
    <t>Two User</t>
  </si>
  <si>
    <t>Three User</t>
  </si>
  <si>
    <t>Proposed CATV Co. Attachment Fee</t>
  </si>
  <si>
    <t>Current Rate</t>
  </si>
  <si>
    <t>L55*L63</t>
  </si>
  <si>
    <t>L55*L58</t>
  </si>
  <si>
    <t>L49+L50+L51+L52+L53</t>
  </si>
  <si>
    <t>L33*L54</t>
  </si>
  <si>
    <t>L47/L28</t>
  </si>
  <si>
    <t>L37/L26</t>
  </si>
  <si>
    <t>L36/L28</t>
  </si>
  <si>
    <t>(L35*L2)/L26</t>
  </si>
  <si>
    <t>L41+L42+L43+L44+L45+L46</t>
  </si>
  <si>
    <t>L26/L27*L38</t>
  </si>
  <si>
    <t>(L26*(1-L31)*(1-L30))/L32</t>
  </si>
  <si>
    <t>L7-L13-L24</t>
  </si>
  <si>
    <t>Sum Accts 281,282,283 Less 190 (L20+L21+L22-L23)</t>
  </si>
  <si>
    <t>(L2-L10)/(L7-L13)*L24</t>
  </si>
  <si>
    <t>(L5-L11)/(L7-L13)*L24</t>
  </si>
  <si>
    <t>Amount</t>
  </si>
  <si>
    <t>FERC Acct. Ref.</t>
  </si>
  <si>
    <t>12ME Dec 31 2016</t>
  </si>
  <si>
    <t>Company Records as of 12/31/16</t>
  </si>
  <si>
    <t>Kentucky Power Company</t>
  </si>
  <si>
    <t>Annualization of Cable Pole Attachment Revenues</t>
  </si>
  <si>
    <t>Test Year Ended 02/28/2017</t>
  </si>
  <si>
    <t>Line No.</t>
  </si>
  <si>
    <t>Rate</t>
  </si>
  <si>
    <t>Proposed Two User Pole Rate</t>
  </si>
  <si>
    <t>Current Two User Pole Rate</t>
  </si>
  <si>
    <r>
      <t xml:space="preserve">Proposed Two User Rate Increase </t>
    </r>
    <r>
      <rPr>
        <sz val="8"/>
        <rFont val="Arial"/>
        <family val="2"/>
      </rPr>
      <t>(Ln 1 - Ln 2)</t>
    </r>
  </si>
  <si>
    <t>Number of Two Users at February 28, 2017</t>
  </si>
  <si>
    <r>
      <t xml:space="preserve">Two User Increased Revenue </t>
    </r>
    <r>
      <rPr>
        <sz val="8"/>
        <rFont val="Arial"/>
        <family val="2"/>
      </rPr>
      <t>(Ln 3 x Ln 4)</t>
    </r>
  </si>
  <si>
    <t>Proposed Three User Pole Rate</t>
  </si>
  <si>
    <t>Current Three User Pole Rate</t>
  </si>
  <si>
    <r>
      <t xml:space="preserve">Proposed Three User Pole Rate </t>
    </r>
    <r>
      <rPr>
        <sz val="8"/>
        <rFont val="Arial"/>
        <family val="2"/>
      </rPr>
      <t>(Ln 6 - Ln 7)</t>
    </r>
  </si>
  <si>
    <t>Number of Three Users at February 28, 2017</t>
  </si>
  <si>
    <r>
      <t xml:space="preserve">Three User Increased Revenue </t>
    </r>
    <r>
      <rPr>
        <sz val="8"/>
        <rFont val="Arial"/>
        <family val="2"/>
      </rPr>
      <t>(Ln 8 x Ln 9)</t>
    </r>
  </si>
  <si>
    <r>
      <t xml:space="preserve">KPSC Jurisdiction Amount </t>
    </r>
    <r>
      <rPr>
        <sz val="8"/>
        <rFont val="Arial"/>
        <family val="2"/>
      </rPr>
      <t>(Ln 5 + Ln 10)</t>
    </r>
  </si>
  <si>
    <t>Witness:  Stephen L. Sharp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</si>
</sst>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#,##0.000"/>
    <numFmt numFmtId="167" formatCode="_(* #,##0_);_(* \(#,##0\);_(* &quot;-&quot;??_);_(@_)"/>
    <numFmt numFmtId="168" formatCode="0.000_);\(0.000\)"/>
  </numFmts>
  <fonts count="12">
    <font>
      <sz val="8"/>
      <name val="Arial MT"/>
    </font>
    <font>
      <sz val="11"/>
      <color theme="1"/>
      <name val="Calibri"/>
      <family val="2"/>
      <scheme val="minor"/>
    </font>
    <font>
      <b/>
      <sz val="8"/>
      <name val="Arial MT"/>
    </font>
    <font>
      <sz val="8"/>
      <color rgb="FFFF0000"/>
      <name val="Arial MT"/>
    </font>
    <font>
      <b/>
      <u/>
      <sz val="8"/>
      <name val="Arial MT"/>
    </font>
    <font>
      <b/>
      <sz val="8"/>
      <color rgb="FF0070C0"/>
      <name val="Arial MT"/>
    </font>
    <font>
      <b/>
      <i/>
      <sz val="8"/>
      <color rgb="FF0070C0"/>
      <name val="Arial MT"/>
    </font>
    <font>
      <b/>
      <u/>
      <sz val="8"/>
      <color indexed="8"/>
      <name val="Arial MT"/>
    </font>
    <font>
      <sz val="8"/>
      <name val="Arial MT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1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</cellStyleXfs>
  <cellXfs count="77">
    <xf numFmtId="10" fontId="0" fillId="0" borderId="0" xfId="0"/>
    <xf numFmtId="3" fontId="0" fillId="0" borderId="0" xfId="0" applyNumberFormat="1" applyFont="1" applyAlignment="1" applyProtection="1">
      <protection locked="0"/>
    </xf>
    <xf numFmtId="3" fontId="0" fillId="0" borderId="0" xfId="0" applyNumberFormat="1" applyFont="1" applyAlignment="1"/>
    <xf numFmtId="3" fontId="0" fillId="0" borderId="0" xfId="0" applyNumberFormat="1" applyFont="1" applyAlignment="1">
      <alignment horizontal="center"/>
    </xf>
    <xf numFmtId="3" fontId="0" fillId="0" borderId="0" xfId="0" applyNumberFormat="1" applyFont="1" applyFill="1" applyAlignment="1" applyProtection="1">
      <protection locked="0"/>
    </xf>
    <xf numFmtId="3" fontId="0" fillId="0" borderId="0" xfId="0" applyNumberFormat="1" applyFont="1" applyFill="1" applyAlignment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/>
    <xf numFmtId="165" fontId="0" fillId="0" borderId="0" xfId="0" applyNumberFormat="1" applyFont="1" applyAlignment="1"/>
    <xf numFmtId="165" fontId="0" fillId="0" borderId="0" xfId="0" applyNumberFormat="1"/>
    <xf numFmtId="3" fontId="0" fillId="0" borderId="0" xfId="0" applyNumberFormat="1" applyFont="1" applyAlignment="1" applyProtection="1">
      <protection locked="0"/>
    </xf>
    <xf numFmtId="4" fontId="0" fillId="0" borderId="0" xfId="0" applyNumberFormat="1" applyFont="1" applyAlignment="1" applyProtection="1">
      <protection locked="0"/>
    </xf>
    <xf numFmtId="166" fontId="0" fillId="0" borderId="0" xfId="0" applyNumberFormat="1" applyFont="1" applyAlignment="1" applyProtection="1">
      <protection locked="0"/>
    </xf>
    <xf numFmtId="3" fontId="3" fillId="0" borderId="0" xfId="0" applyNumberFormat="1" applyFont="1" applyFill="1" applyAlignment="1" applyProtection="1">
      <protection locked="0"/>
    </xf>
    <xf numFmtId="3" fontId="0" fillId="0" borderId="0" xfId="0" applyNumberFormat="1" applyFont="1" applyFill="1" applyAlignment="1">
      <alignment horizontal="left" indent="1"/>
    </xf>
    <xf numFmtId="3" fontId="4" fillId="0" borderId="0" xfId="0" applyNumberFormat="1" applyFont="1" applyAlignment="1"/>
    <xf numFmtId="10" fontId="0" fillId="0" borderId="0" xfId="0" applyFont="1"/>
    <xf numFmtId="3" fontId="0" fillId="0" borderId="0" xfId="0" applyNumberFormat="1" applyFont="1" applyFill="1" applyProtection="1">
      <protection locked="0"/>
    </xf>
    <xf numFmtId="10" fontId="0" fillId="0" borderId="0" xfId="0" applyNumberFormat="1" applyFont="1"/>
    <xf numFmtId="10" fontId="0" fillId="0" borderId="0" xfId="0" applyNumberFormat="1" applyFont="1" applyFill="1"/>
    <xf numFmtId="10" fontId="0" fillId="0" borderId="0" xfId="0" applyFont="1" applyFill="1"/>
    <xf numFmtId="165" fontId="5" fillId="0" borderId="0" xfId="0" applyNumberFormat="1" applyFont="1"/>
    <xf numFmtId="3" fontId="4" fillId="0" borderId="0" xfId="0" applyNumberFormat="1" applyFont="1" applyAlignment="1" applyProtection="1">
      <protection locked="0"/>
    </xf>
    <xf numFmtId="10" fontId="5" fillId="0" borderId="0" xfId="0" applyFont="1"/>
    <xf numFmtId="165" fontId="0" fillId="0" borderId="0" xfId="0" applyNumberFormat="1" applyFont="1"/>
    <xf numFmtId="10" fontId="6" fillId="0" borderId="0" xfId="0" applyFont="1"/>
    <xf numFmtId="3" fontId="0" fillId="0" borderId="0" xfId="0" applyNumberFormat="1" applyFont="1" applyAlignment="1" applyProtection="1">
      <alignment horizontal="center"/>
      <protection locked="0"/>
    </xf>
    <xf numFmtId="3" fontId="0" fillId="2" borderId="0" xfId="0" applyNumberFormat="1" applyFont="1" applyFill="1" applyAlignment="1" applyProtection="1">
      <alignment horizontal="center"/>
      <protection locked="0"/>
    </xf>
    <xf numFmtId="3" fontId="0" fillId="2" borderId="0" xfId="0" applyNumberFormat="1" applyFont="1" applyFill="1" applyAlignment="1" applyProtection="1">
      <protection locked="0"/>
    </xf>
    <xf numFmtId="3" fontId="0" fillId="2" borderId="0" xfId="0" applyNumberFormat="1" applyFill="1" applyAlignment="1" applyProtection="1">
      <protection locked="0"/>
    </xf>
    <xf numFmtId="10" fontId="0" fillId="0" borderId="0" xfId="0" applyFont="1" applyFill="1" applyAlignment="1"/>
    <xf numFmtId="0" fontId="0" fillId="0" borderId="0" xfId="0" applyNumberFormat="1" applyFont="1"/>
    <xf numFmtId="3" fontId="2" fillId="0" borderId="0" xfId="0" applyNumberFormat="1" applyFont="1" applyAlignment="1"/>
    <xf numFmtId="3" fontId="0" fillId="0" borderId="0" xfId="0" applyNumberFormat="1" applyFont="1" applyFill="1" applyAlignment="1" applyProtection="1">
      <alignment horizontal="center"/>
      <protection locked="0"/>
    </xf>
    <xf numFmtId="3" fontId="2" fillId="0" borderId="0" xfId="0" applyNumberFormat="1" applyFont="1" applyFill="1" applyAlignment="1"/>
    <xf numFmtId="3" fontId="0" fillId="0" borderId="0" xfId="0" applyNumberFormat="1" applyFill="1" applyAlignment="1" applyProtection="1">
      <protection locked="0"/>
    </xf>
    <xf numFmtId="3" fontId="2" fillId="0" borderId="0" xfId="0" applyNumberFormat="1" applyFont="1" applyFill="1" applyAlignment="1">
      <alignment horizontal="left"/>
    </xf>
    <xf numFmtId="4" fontId="0" fillId="0" borderId="0" xfId="0" applyNumberFormat="1" applyFont="1" applyFill="1"/>
    <xf numFmtId="164" fontId="0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/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9" fillId="0" borderId="0" xfId="3" applyAlignment="1">
      <alignment horizontal="center"/>
    </xf>
    <xf numFmtId="0" fontId="9" fillId="0" borderId="0" xfId="3" applyFont="1" applyAlignment="1">
      <alignment horizontal="center"/>
    </xf>
    <xf numFmtId="0" fontId="9" fillId="0" borderId="0" xfId="3"/>
    <xf numFmtId="0" fontId="9" fillId="0" borderId="0" xfId="3" applyAlignment="1">
      <alignment horizontal="center"/>
    </xf>
    <xf numFmtId="49" fontId="10" fillId="0" borderId="0" xfId="3" applyNumberFormat="1" applyFont="1" applyAlignment="1">
      <alignment horizontal="center" vertical="center" wrapText="1"/>
    </xf>
    <xf numFmtId="49" fontId="9" fillId="0" borderId="0" xfId="3" applyNumberFormat="1" applyAlignment="1">
      <alignment horizontal="center" vertical="center" wrapText="1"/>
    </xf>
    <xf numFmtId="0" fontId="9" fillId="0" borderId="0" xfId="3" applyAlignment="1">
      <alignment vertical="center"/>
    </xf>
    <xf numFmtId="37" fontId="11" fillId="0" borderId="0" xfId="3" applyNumberFormat="1" applyFont="1" applyAlignment="1">
      <alignment horizontal="center"/>
    </xf>
    <xf numFmtId="0" fontId="11" fillId="0" borderId="0" xfId="3" applyFont="1"/>
    <xf numFmtId="49" fontId="9" fillId="0" borderId="0" xfId="3" applyNumberFormat="1" applyFont="1" applyAlignment="1">
      <alignment horizontal="left" wrapText="1"/>
    </xf>
    <xf numFmtId="7" fontId="1" fillId="0" borderId="0" xfId="2" applyNumberFormat="1" applyFont="1" applyAlignment="1">
      <alignment horizontal="left" indent="5"/>
    </xf>
    <xf numFmtId="49" fontId="9" fillId="0" borderId="0" xfId="3" applyNumberFormat="1" applyAlignment="1">
      <alignment horizontal="left"/>
    </xf>
    <xf numFmtId="49" fontId="9" fillId="0" borderId="0" xfId="3" applyNumberFormat="1" applyAlignment="1">
      <alignment horizontal="left" wrapText="1"/>
    </xf>
    <xf numFmtId="7" fontId="1" fillId="0" borderId="1" xfId="2" applyNumberFormat="1" applyFont="1" applyBorder="1" applyAlignment="1">
      <alignment horizontal="left" indent="6"/>
    </xf>
    <xf numFmtId="7" fontId="1" fillId="0" borderId="0" xfId="2" applyNumberFormat="1" applyFont="1" applyBorder="1" applyAlignment="1">
      <alignment horizontal="left" indent="6"/>
    </xf>
    <xf numFmtId="7" fontId="9" fillId="0" borderId="0" xfId="3" applyNumberFormat="1" applyAlignment="1">
      <alignment horizontal="left" indent="5"/>
    </xf>
    <xf numFmtId="10" fontId="0" fillId="0" borderId="0" xfId="0" applyBorder="1"/>
    <xf numFmtId="7" fontId="1" fillId="0" borderId="0" xfId="2" applyNumberFormat="1" applyFont="1" applyAlignment="1">
      <alignment horizontal="left" indent="10"/>
    </xf>
    <xf numFmtId="167" fontId="1" fillId="0" borderId="0" xfId="1" applyNumberFormat="1" applyFont="1"/>
    <xf numFmtId="44" fontId="0" fillId="0" borderId="0" xfId="0" applyNumberFormat="1"/>
    <xf numFmtId="5" fontId="1" fillId="0" borderId="2" xfId="2" applyNumberFormat="1" applyFont="1" applyBorder="1" applyAlignment="1">
      <alignment horizontal="left" indent="8"/>
    </xf>
    <xf numFmtId="7" fontId="1" fillId="0" borderId="0" xfId="2" applyNumberFormat="1" applyFont="1" applyAlignment="1">
      <alignment horizontal="left" indent="6"/>
    </xf>
    <xf numFmtId="0" fontId="9" fillId="0" borderId="0" xfId="3" applyFill="1"/>
    <xf numFmtId="49" fontId="9" fillId="0" borderId="0" xfId="3" applyNumberFormat="1" applyFill="1" applyAlignment="1">
      <alignment horizontal="left"/>
    </xf>
    <xf numFmtId="49" fontId="9" fillId="0" borderId="0" xfId="3" applyNumberFormat="1" applyFont="1" applyFill="1" applyAlignment="1">
      <alignment horizontal="left"/>
    </xf>
    <xf numFmtId="44" fontId="9" fillId="0" borderId="0" xfId="3" applyNumberFormat="1" applyAlignment="1">
      <alignment horizontal="left" indent="5"/>
    </xf>
    <xf numFmtId="5" fontId="9" fillId="0" borderId="0" xfId="3" applyNumberFormat="1" applyBorder="1" applyAlignment="1">
      <alignment wrapText="1"/>
    </xf>
    <xf numFmtId="168" fontId="9" fillId="0" borderId="0" xfId="3" applyNumberFormat="1" applyAlignment="1">
      <alignment wrapText="1"/>
    </xf>
    <xf numFmtId="167" fontId="9" fillId="0" borderId="0" xfId="1" applyNumberFormat="1" applyFont="1" applyAlignment="1">
      <alignment horizontal="right"/>
    </xf>
    <xf numFmtId="5" fontId="9" fillId="0" borderId="0" xfId="3" applyNumberFormat="1" applyAlignment="1">
      <alignment horizontal="left" indent="2"/>
    </xf>
    <xf numFmtId="5" fontId="1" fillId="0" borderId="3" xfId="2" applyNumberFormat="1" applyFont="1" applyBorder="1" applyAlignment="1">
      <alignment horizontal="left" indent="8"/>
    </xf>
    <xf numFmtId="49" fontId="9" fillId="0" borderId="0" xfId="3" applyNumberFormat="1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 13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zoomScaleNormal="100" workbookViewId="0">
      <selection activeCell="L45" sqref="L45"/>
    </sheetView>
  </sheetViews>
  <sheetFormatPr defaultColWidth="13.6640625" defaultRowHeight="11.25"/>
  <cols>
    <col min="1" max="1" width="4.6640625" style="26" customWidth="1"/>
    <col min="2" max="2" width="33.33203125" style="1" customWidth="1"/>
    <col min="3" max="3" width="9.6640625" style="1" customWidth="1"/>
    <col min="4" max="4" width="60.1640625" style="1" customWidth="1"/>
    <col min="5" max="5" width="13.6640625" style="1" customWidth="1"/>
    <col min="6" max="6" width="4.6640625" style="26" customWidth="1"/>
    <col min="7" max="7" width="4.6640625" style="1" customWidth="1"/>
    <col min="8" max="9" width="13.6640625" style="1"/>
    <col min="10" max="10" width="0" style="1" hidden="1" customWidth="1"/>
    <col min="11" max="16384" width="13.6640625" style="1"/>
  </cols>
  <sheetData>
    <row r="1" spans="1:6">
      <c r="A1" s="40" t="s">
        <v>0</v>
      </c>
      <c r="B1" s="40"/>
      <c r="C1" s="40"/>
      <c r="D1" s="40"/>
      <c r="E1" s="40"/>
      <c r="F1" s="40"/>
    </row>
    <row r="2" spans="1:6">
      <c r="A2" s="40" t="s">
        <v>72</v>
      </c>
      <c r="B2" s="40"/>
      <c r="C2" s="40"/>
      <c r="D2" s="40"/>
      <c r="E2" s="40"/>
      <c r="F2" s="40"/>
    </row>
    <row r="3" spans="1:6">
      <c r="A3" s="40" t="s">
        <v>105</v>
      </c>
      <c r="B3" s="40"/>
      <c r="C3" s="40"/>
      <c r="D3" s="40"/>
      <c r="E3" s="40"/>
      <c r="F3" s="40"/>
    </row>
    <row r="4" spans="1:6" ht="6" customHeight="1">
      <c r="A4" s="27"/>
      <c r="B4" s="29"/>
      <c r="C4" s="28"/>
      <c r="D4" s="28"/>
      <c r="E4" s="28"/>
      <c r="F4" s="27"/>
    </row>
    <row r="5" spans="1:6">
      <c r="A5" s="41" t="s">
        <v>2</v>
      </c>
      <c r="B5" s="42" t="s">
        <v>3</v>
      </c>
      <c r="C5" s="43" t="s">
        <v>104</v>
      </c>
      <c r="D5" s="41" t="s">
        <v>4</v>
      </c>
      <c r="E5" s="41" t="s">
        <v>103</v>
      </c>
      <c r="F5" s="44" t="s">
        <v>2</v>
      </c>
    </row>
    <row r="6" spans="1:6">
      <c r="A6" s="41"/>
      <c r="B6" s="42"/>
      <c r="C6" s="43"/>
      <c r="D6" s="41"/>
      <c r="E6" s="41"/>
      <c r="F6" s="44"/>
    </row>
    <row r="7" spans="1:6" ht="4.5" customHeight="1">
      <c r="A7" s="27"/>
      <c r="B7" s="28"/>
      <c r="C7" s="28"/>
      <c r="D7" s="28"/>
      <c r="E7" s="28"/>
      <c r="F7" s="27"/>
    </row>
    <row r="8" spans="1:6">
      <c r="A8" s="26">
        <v>1</v>
      </c>
      <c r="B8" s="32" t="s">
        <v>5</v>
      </c>
      <c r="C8" s="3"/>
      <c r="F8" s="26">
        <f>A8</f>
        <v>1</v>
      </c>
    </row>
    <row r="9" spans="1:6">
      <c r="A9" s="26">
        <f>A8+1</f>
        <v>2</v>
      </c>
      <c r="B9" s="5" t="s">
        <v>6</v>
      </c>
      <c r="C9" s="6">
        <v>364</v>
      </c>
      <c r="D9" s="7" t="s">
        <v>7</v>
      </c>
      <c r="E9" s="17">
        <v>200051477</v>
      </c>
      <c r="F9" s="33">
        <f t="shared" ref="F9:F72" si="0">A9</f>
        <v>2</v>
      </c>
    </row>
    <row r="10" spans="1:6">
      <c r="A10" s="26">
        <f t="shared" ref="A10:A72" si="1">A9+1</f>
        <v>3</v>
      </c>
      <c r="B10" s="5" t="s">
        <v>8</v>
      </c>
      <c r="C10" s="6">
        <v>365</v>
      </c>
      <c r="D10" s="7" t="s">
        <v>9</v>
      </c>
      <c r="E10" s="17">
        <v>217777641</v>
      </c>
      <c r="F10" s="33">
        <f t="shared" si="0"/>
        <v>3</v>
      </c>
    </row>
    <row r="11" spans="1:6">
      <c r="A11" s="26">
        <f t="shared" si="1"/>
        <v>4</v>
      </c>
      <c r="B11" s="5" t="s">
        <v>10</v>
      </c>
      <c r="C11" s="6">
        <v>369</v>
      </c>
      <c r="D11" s="7" t="s">
        <v>11</v>
      </c>
      <c r="E11" s="17">
        <v>59716180</v>
      </c>
      <c r="F11" s="33">
        <f t="shared" si="0"/>
        <v>4</v>
      </c>
    </row>
    <row r="12" spans="1:6">
      <c r="A12" s="26">
        <f t="shared" si="1"/>
        <v>5</v>
      </c>
      <c r="B12" s="5" t="s">
        <v>12</v>
      </c>
      <c r="C12" s="6"/>
      <c r="D12" s="5" t="s">
        <v>81</v>
      </c>
      <c r="E12" s="4">
        <f>SUM(E9:E11)</f>
        <v>477545298</v>
      </c>
      <c r="F12" s="33">
        <f t="shared" si="0"/>
        <v>5</v>
      </c>
    </row>
    <row r="13" spans="1:6">
      <c r="A13" s="26">
        <f t="shared" si="1"/>
        <v>6</v>
      </c>
      <c r="B13" s="5" t="s">
        <v>13</v>
      </c>
      <c r="C13" s="6"/>
      <c r="D13" s="7" t="s">
        <v>14</v>
      </c>
      <c r="E13" s="17">
        <v>782655295</v>
      </c>
      <c r="F13" s="33">
        <f t="shared" si="0"/>
        <v>6</v>
      </c>
    </row>
    <row r="14" spans="1:6">
      <c r="A14" s="26">
        <f t="shared" si="1"/>
        <v>7</v>
      </c>
      <c r="B14" s="5" t="s">
        <v>15</v>
      </c>
      <c r="C14" s="6"/>
      <c r="D14" s="7" t="s">
        <v>16</v>
      </c>
      <c r="E14" s="17">
        <v>2595462093</v>
      </c>
      <c r="F14" s="33">
        <f t="shared" si="0"/>
        <v>7</v>
      </c>
    </row>
    <row r="15" spans="1:6">
      <c r="A15" s="26">
        <f t="shared" si="1"/>
        <v>8</v>
      </c>
      <c r="B15" s="4"/>
      <c r="C15" s="6"/>
      <c r="D15" s="4"/>
      <c r="E15" s="4"/>
      <c r="F15" s="33">
        <f t="shared" si="0"/>
        <v>8</v>
      </c>
    </row>
    <row r="16" spans="1:6">
      <c r="A16" s="26">
        <f t="shared" si="1"/>
        <v>9</v>
      </c>
      <c r="B16" s="34" t="s">
        <v>17</v>
      </c>
      <c r="C16" s="6"/>
      <c r="D16" s="4"/>
      <c r="E16" s="4"/>
      <c r="F16" s="33">
        <f t="shared" si="0"/>
        <v>9</v>
      </c>
    </row>
    <row r="17" spans="1:6">
      <c r="A17" s="26">
        <f t="shared" si="1"/>
        <v>10</v>
      </c>
      <c r="B17" s="5" t="s">
        <v>6</v>
      </c>
      <c r="C17" s="6"/>
      <c r="D17" s="5" t="s">
        <v>18</v>
      </c>
      <c r="E17" s="4">
        <f>ROUND(E9/$E$13*E$19,0)</f>
        <v>57943222</v>
      </c>
      <c r="F17" s="33">
        <f t="shared" si="0"/>
        <v>10</v>
      </c>
    </row>
    <row r="18" spans="1:6">
      <c r="A18" s="26">
        <f t="shared" si="1"/>
        <v>11</v>
      </c>
      <c r="B18" s="5" t="s">
        <v>19</v>
      </c>
      <c r="C18" s="6"/>
      <c r="D18" s="5" t="s">
        <v>20</v>
      </c>
      <c r="E18" s="4">
        <f>ROUND(E12/$E$13*E$19,0)</f>
        <v>138316967</v>
      </c>
      <c r="F18" s="33">
        <f t="shared" si="0"/>
        <v>11</v>
      </c>
    </row>
    <row r="19" spans="1:6">
      <c r="A19" s="26">
        <f t="shared" si="1"/>
        <v>12</v>
      </c>
      <c r="B19" s="5" t="s">
        <v>13</v>
      </c>
      <c r="C19" s="6"/>
      <c r="D19" s="7" t="s">
        <v>21</v>
      </c>
      <c r="E19" s="17">
        <v>226689503</v>
      </c>
      <c r="F19" s="33">
        <f t="shared" si="0"/>
        <v>12</v>
      </c>
    </row>
    <row r="20" spans="1:6" s="4" customFormat="1">
      <c r="A20" s="26">
        <f t="shared" si="1"/>
        <v>13</v>
      </c>
      <c r="B20" s="5" t="s">
        <v>15</v>
      </c>
      <c r="C20" s="6"/>
      <c r="D20" s="7" t="s">
        <v>22</v>
      </c>
      <c r="E20" s="17">
        <v>855212999</v>
      </c>
      <c r="F20" s="33">
        <f t="shared" si="0"/>
        <v>13</v>
      </c>
    </row>
    <row r="21" spans="1:6">
      <c r="A21" s="26">
        <f t="shared" si="1"/>
        <v>14</v>
      </c>
      <c r="B21" s="4"/>
      <c r="C21" s="6"/>
      <c r="D21" s="35" t="s">
        <v>23</v>
      </c>
      <c r="E21" s="4"/>
      <c r="F21" s="33">
        <f t="shared" si="0"/>
        <v>14</v>
      </c>
    </row>
    <row r="22" spans="1:6">
      <c r="A22" s="26">
        <f t="shared" si="1"/>
        <v>15</v>
      </c>
      <c r="B22" s="34" t="s">
        <v>24</v>
      </c>
      <c r="C22" s="6"/>
      <c r="D22" s="4"/>
      <c r="E22" s="4"/>
      <c r="F22" s="33">
        <f t="shared" si="0"/>
        <v>15</v>
      </c>
    </row>
    <row r="23" spans="1:6">
      <c r="A23" s="26">
        <f t="shared" si="1"/>
        <v>16</v>
      </c>
      <c r="B23" s="5" t="s">
        <v>6</v>
      </c>
      <c r="C23" s="6"/>
      <c r="D23" s="7" t="s">
        <v>101</v>
      </c>
      <c r="E23" s="4">
        <f>ROUND((E$9-E$17)/(E$14-E$20)*E$31,0)</f>
        <v>40588537</v>
      </c>
      <c r="F23" s="33">
        <f t="shared" si="0"/>
        <v>16</v>
      </c>
    </row>
    <row r="24" spans="1:6">
      <c r="A24" s="26">
        <f t="shared" si="1"/>
        <v>17</v>
      </c>
      <c r="B24" s="5" t="s">
        <v>19</v>
      </c>
      <c r="C24" s="6"/>
      <c r="D24" s="7" t="s">
        <v>102</v>
      </c>
      <c r="E24" s="4">
        <f>ROUND((E$12-E$18)/(E$14-E$20)*E$31,0)</f>
        <v>96889386</v>
      </c>
      <c r="F24" s="33">
        <f t="shared" si="0"/>
        <v>17</v>
      </c>
    </row>
    <row r="25" spans="1:6" s="10" customFormat="1">
      <c r="A25" s="26">
        <f t="shared" si="1"/>
        <v>18</v>
      </c>
      <c r="B25" s="5"/>
      <c r="C25" s="6"/>
      <c r="D25" s="7"/>
      <c r="E25" s="4"/>
      <c r="F25" s="33">
        <f t="shared" si="0"/>
        <v>18</v>
      </c>
    </row>
    <row r="26" spans="1:6">
      <c r="A26" s="26">
        <f t="shared" si="1"/>
        <v>19</v>
      </c>
      <c r="B26" s="36" t="s">
        <v>83</v>
      </c>
      <c r="C26" s="6"/>
      <c r="D26" s="4"/>
      <c r="E26" s="4"/>
      <c r="F26" s="33">
        <f t="shared" si="0"/>
        <v>19</v>
      </c>
    </row>
    <row r="27" spans="1:6">
      <c r="A27" s="26">
        <f t="shared" si="1"/>
        <v>20</v>
      </c>
      <c r="B27" s="5" t="s">
        <v>25</v>
      </c>
      <c r="C27" s="6">
        <v>281</v>
      </c>
      <c r="D27" s="5" t="s">
        <v>26</v>
      </c>
      <c r="E27" s="5">
        <v>58282271</v>
      </c>
      <c r="F27" s="33">
        <f t="shared" si="0"/>
        <v>20</v>
      </c>
    </row>
    <row r="28" spans="1:6">
      <c r="A28" s="26">
        <f t="shared" si="1"/>
        <v>21</v>
      </c>
      <c r="B28" s="5" t="s">
        <v>27</v>
      </c>
      <c r="C28" s="6">
        <v>282</v>
      </c>
      <c r="D28" s="5" t="s">
        <v>28</v>
      </c>
      <c r="E28" s="5">
        <v>340485495</v>
      </c>
      <c r="F28" s="33">
        <f t="shared" si="0"/>
        <v>21</v>
      </c>
    </row>
    <row r="29" spans="1:6">
      <c r="A29" s="26">
        <f t="shared" si="1"/>
        <v>22</v>
      </c>
      <c r="B29" s="7" t="s">
        <v>29</v>
      </c>
      <c r="C29" s="6">
        <v>283</v>
      </c>
      <c r="D29" s="7" t="s">
        <v>30</v>
      </c>
      <c r="E29" s="5">
        <v>123374858</v>
      </c>
      <c r="F29" s="33">
        <f t="shared" si="0"/>
        <v>22</v>
      </c>
    </row>
    <row r="30" spans="1:6">
      <c r="A30" s="26">
        <f t="shared" si="1"/>
        <v>23</v>
      </c>
      <c r="B30" s="7" t="s">
        <v>31</v>
      </c>
      <c r="C30" s="6">
        <v>190</v>
      </c>
      <c r="D30" s="7" t="s">
        <v>32</v>
      </c>
      <c r="E30" s="5">
        <v>25097857</v>
      </c>
      <c r="F30" s="33">
        <f t="shared" si="0"/>
        <v>23</v>
      </c>
    </row>
    <row r="31" spans="1:6">
      <c r="A31" s="26">
        <f t="shared" si="1"/>
        <v>24</v>
      </c>
      <c r="B31" s="5" t="s">
        <v>33</v>
      </c>
      <c r="C31" s="6"/>
      <c r="D31" s="7" t="s">
        <v>100</v>
      </c>
      <c r="E31" s="4">
        <f>E27+E28+E29-E30</f>
        <v>497044767</v>
      </c>
      <c r="F31" s="33">
        <f t="shared" si="0"/>
        <v>24</v>
      </c>
    </row>
    <row r="32" spans="1:6">
      <c r="A32" s="26">
        <f t="shared" si="1"/>
        <v>25</v>
      </c>
      <c r="B32" s="4"/>
      <c r="C32" s="6"/>
      <c r="D32" s="4"/>
      <c r="E32" s="4"/>
      <c r="F32" s="33">
        <f t="shared" si="0"/>
        <v>25</v>
      </c>
    </row>
    <row r="33" spans="1:11" ht="12.75" customHeight="1">
      <c r="A33" s="26">
        <f t="shared" si="1"/>
        <v>26</v>
      </c>
      <c r="B33" s="5" t="s">
        <v>34</v>
      </c>
      <c r="C33" s="6"/>
      <c r="D33" s="5" t="s">
        <v>35</v>
      </c>
      <c r="E33" s="4">
        <f>E9-E17-E23</f>
        <v>101519718</v>
      </c>
      <c r="F33" s="33">
        <f t="shared" si="0"/>
        <v>26</v>
      </c>
    </row>
    <row r="34" spans="1:11">
      <c r="A34" s="26">
        <f t="shared" si="1"/>
        <v>27</v>
      </c>
      <c r="B34" s="5" t="s">
        <v>36</v>
      </c>
      <c r="C34" s="6"/>
      <c r="D34" s="5" t="s">
        <v>37</v>
      </c>
      <c r="E34" s="4">
        <f>E12-E18-E24</f>
        <v>242338945</v>
      </c>
      <c r="F34" s="33">
        <f t="shared" si="0"/>
        <v>27</v>
      </c>
    </row>
    <row r="35" spans="1:11">
      <c r="A35" s="26">
        <f t="shared" si="1"/>
        <v>28</v>
      </c>
      <c r="B35" s="5" t="s">
        <v>38</v>
      </c>
      <c r="C35" s="6"/>
      <c r="D35" s="7" t="s">
        <v>99</v>
      </c>
      <c r="E35" s="4">
        <f>E14-E20-E31</f>
        <v>1243204327</v>
      </c>
      <c r="F35" s="33">
        <f t="shared" si="0"/>
        <v>28</v>
      </c>
    </row>
    <row r="36" spans="1:11">
      <c r="A36" s="26">
        <f t="shared" si="1"/>
        <v>29</v>
      </c>
      <c r="B36" s="4"/>
      <c r="C36" s="6"/>
      <c r="D36" s="4"/>
      <c r="E36" s="4"/>
      <c r="F36" s="33">
        <f t="shared" si="0"/>
        <v>29</v>
      </c>
      <c r="J36" s="1" t="s">
        <v>75</v>
      </c>
    </row>
    <row r="37" spans="1:11">
      <c r="A37" s="26">
        <f t="shared" si="1"/>
        <v>30</v>
      </c>
      <c r="B37" s="5" t="s">
        <v>39</v>
      </c>
      <c r="C37" s="6"/>
      <c r="D37" s="20" t="s">
        <v>78</v>
      </c>
      <c r="E37" s="19">
        <v>0.15</v>
      </c>
      <c r="F37" s="33">
        <f t="shared" si="0"/>
        <v>30</v>
      </c>
      <c r="J37" s="1" t="s">
        <v>74</v>
      </c>
    </row>
    <row r="38" spans="1:11" s="10" customFormat="1">
      <c r="A38" s="26">
        <f t="shared" si="1"/>
        <v>31</v>
      </c>
      <c r="B38" s="14" t="s">
        <v>73</v>
      </c>
      <c r="C38" s="6"/>
      <c r="D38" s="5" t="s">
        <v>79</v>
      </c>
      <c r="E38" s="19">
        <v>0.32240000000000002</v>
      </c>
      <c r="F38" s="33">
        <f t="shared" si="0"/>
        <v>31</v>
      </c>
      <c r="G38" s="4"/>
      <c r="H38" s="4"/>
      <c r="I38" s="4"/>
      <c r="J38" s="4"/>
      <c r="K38" s="4"/>
    </row>
    <row r="39" spans="1:11">
      <c r="A39" s="26">
        <f t="shared" si="1"/>
        <v>32</v>
      </c>
      <c r="B39" s="5" t="s">
        <v>40</v>
      </c>
      <c r="C39" s="6"/>
      <c r="D39" s="5" t="s">
        <v>106</v>
      </c>
      <c r="E39" s="5">
        <v>215838</v>
      </c>
      <c r="F39" s="33">
        <f t="shared" si="0"/>
        <v>32</v>
      </c>
    </row>
    <row r="40" spans="1:11">
      <c r="A40" s="26">
        <f t="shared" si="1"/>
        <v>33</v>
      </c>
      <c r="B40" s="5" t="s">
        <v>41</v>
      </c>
      <c r="C40" s="6"/>
      <c r="D40" s="5" t="s">
        <v>98</v>
      </c>
      <c r="E40" s="37">
        <f>ROUND((E33*(1-E38)*(1-E37))/E39,2)</f>
        <v>270.89999999999998</v>
      </c>
      <c r="F40" s="33">
        <f t="shared" si="0"/>
        <v>33</v>
      </c>
      <c r="J40" s="1" t="s">
        <v>76</v>
      </c>
    </row>
    <row r="41" spans="1:11">
      <c r="A41" s="26">
        <f t="shared" si="1"/>
        <v>34</v>
      </c>
      <c r="B41" s="4"/>
      <c r="C41" s="6"/>
      <c r="D41" s="4"/>
      <c r="E41" s="4"/>
      <c r="F41" s="33">
        <f t="shared" si="0"/>
        <v>34</v>
      </c>
      <c r="J41" s="1" t="s">
        <v>77</v>
      </c>
    </row>
    <row r="42" spans="1:11">
      <c r="A42" s="26">
        <f t="shared" si="1"/>
        <v>35</v>
      </c>
      <c r="B42" s="5" t="s">
        <v>42</v>
      </c>
      <c r="C42" s="6"/>
      <c r="D42" s="5" t="s">
        <v>80</v>
      </c>
      <c r="E42" s="20">
        <v>3.5200000000000002E-2</v>
      </c>
      <c r="F42" s="33">
        <f t="shared" si="0"/>
        <v>35</v>
      </c>
      <c r="G42" s="13"/>
      <c r="H42" s="13"/>
      <c r="I42" s="4"/>
    </row>
    <row r="43" spans="1:11">
      <c r="A43" s="26">
        <f t="shared" si="1"/>
        <v>36</v>
      </c>
      <c r="B43" s="5" t="s">
        <v>43</v>
      </c>
      <c r="C43" s="6"/>
      <c r="D43" s="5" t="s">
        <v>44</v>
      </c>
      <c r="E43" s="17">
        <v>21710706</v>
      </c>
      <c r="F43" s="33">
        <f t="shared" si="0"/>
        <v>36</v>
      </c>
    </row>
    <row r="44" spans="1:11">
      <c r="A44" s="26">
        <f t="shared" si="1"/>
        <v>37</v>
      </c>
      <c r="B44" s="5" t="s">
        <v>45</v>
      </c>
      <c r="C44" s="6"/>
      <c r="D44" s="5" t="s">
        <v>97</v>
      </c>
      <c r="E44" s="4">
        <f>ROUND(E33/E34*E45,0)</f>
        <v>16550591</v>
      </c>
      <c r="F44" s="33">
        <f t="shared" si="0"/>
        <v>37</v>
      </c>
    </row>
    <row r="45" spans="1:11">
      <c r="A45" s="26">
        <f t="shared" si="1"/>
        <v>38</v>
      </c>
      <c r="B45" s="5" t="s">
        <v>46</v>
      </c>
      <c r="C45" s="6">
        <v>593</v>
      </c>
      <c r="D45" s="5" t="s">
        <v>47</v>
      </c>
      <c r="E45" s="17">
        <v>39508115</v>
      </c>
      <c r="F45" s="33">
        <f t="shared" si="0"/>
        <v>38</v>
      </c>
    </row>
    <row r="46" spans="1:11" s="10" customFormat="1">
      <c r="A46" s="26">
        <f t="shared" si="1"/>
        <v>39</v>
      </c>
      <c r="B46" s="5"/>
      <c r="C46" s="6"/>
      <c r="D46" s="5"/>
      <c r="E46" s="17"/>
      <c r="F46" s="33">
        <f t="shared" si="0"/>
        <v>39</v>
      </c>
    </row>
    <row r="47" spans="1:11">
      <c r="A47" s="26">
        <f t="shared" si="1"/>
        <v>40</v>
      </c>
      <c r="B47" s="34" t="s">
        <v>48</v>
      </c>
      <c r="C47" s="6"/>
      <c r="D47" s="4"/>
      <c r="E47" s="4" t="s">
        <v>1</v>
      </c>
      <c r="F47" s="33">
        <f t="shared" si="0"/>
        <v>40</v>
      </c>
    </row>
    <row r="48" spans="1:11">
      <c r="A48" s="26">
        <f t="shared" si="1"/>
        <v>41</v>
      </c>
      <c r="B48" s="5" t="s">
        <v>49</v>
      </c>
      <c r="C48" s="6">
        <v>408.1</v>
      </c>
      <c r="D48" s="5" t="s">
        <v>50</v>
      </c>
      <c r="E48" s="17">
        <v>21299832</v>
      </c>
      <c r="F48" s="33">
        <f t="shared" si="0"/>
        <v>41</v>
      </c>
    </row>
    <row r="49" spans="1:9">
      <c r="A49" s="26">
        <f t="shared" si="1"/>
        <v>42</v>
      </c>
      <c r="B49" s="5" t="s">
        <v>51</v>
      </c>
      <c r="C49" s="6" t="s">
        <v>52</v>
      </c>
      <c r="D49" s="5" t="s">
        <v>53</v>
      </c>
      <c r="E49" s="17">
        <v>5704182</v>
      </c>
      <c r="F49" s="33">
        <f t="shared" si="0"/>
        <v>42</v>
      </c>
    </row>
    <row r="50" spans="1:9">
      <c r="A50" s="26">
        <f t="shared" si="1"/>
        <v>43</v>
      </c>
      <c r="B50" s="5" t="s">
        <v>54</v>
      </c>
      <c r="C50" s="6" t="s">
        <v>55</v>
      </c>
      <c r="D50" s="5" t="s">
        <v>56</v>
      </c>
      <c r="E50" s="17">
        <v>96461</v>
      </c>
      <c r="F50" s="33">
        <f t="shared" si="0"/>
        <v>43</v>
      </c>
    </row>
    <row r="51" spans="1:9">
      <c r="A51" s="26">
        <f t="shared" si="1"/>
        <v>44</v>
      </c>
      <c r="B51" s="5" t="s">
        <v>57</v>
      </c>
      <c r="C51" s="38">
        <v>410.1</v>
      </c>
      <c r="D51" s="5" t="s">
        <v>58</v>
      </c>
      <c r="E51" s="17">
        <v>115546545</v>
      </c>
      <c r="F51" s="33">
        <f t="shared" si="0"/>
        <v>44</v>
      </c>
    </row>
    <row r="52" spans="1:9">
      <c r="A52" s="26">
        <f t="shared" si="1"/>
        <v>45</v>
      </c>
      <c r="B52" s="5" t="s">
        <v>59</v>
      </c>
      <c r="C52" s="38">
        <v>411.1</v>
      </c>
      <c r="D52" s="5" t="s">
        <v>60</v>
      </c>
      <c r="E52" s="17">
        <v>-95774242</v>
      </c>
      <c r="F52" s="33">
        <f t="shared" si="0"/>
        <v>45</v>
      </c>
    </row>
    <row r="53" spans="1:9">
      <c r="A53" s="26">
        <f t="shared" si="1"/>
        <v>46</v>
      </c>
      <c r="B53" s="5" t="s">
        <v>61</v>
      </c>
      <c r="C53" s="38">
        <v>411.4</v>
      </c>
      <c r="D53" s="5" t="s">
        <v>62</v>
      </c>
      <c r="E53" s="17">
        <v>-2630</v>
      </c>
      <c r="F53" s="33">
        <f t="shared" si="0"/>
        <v>46</v>
      </c>
    </row>
    <row r="54" spans="1:9">
      <c r="A54" s="26">
        <f t="shared" si="1"/>
        <v>47</v>
      </c>
      <c r="B54" s="5" t="s">
        <v>63</v>
      </c>
      <c r="C54" s="6"/>
      <c r="D54" s="4" t="s">
        <v>96</v>
      </c>
      <c r="E54" s="4">
        <f>SUM(E48:E53)</f>
        <v>46870148</v>
      </c>
      <c r="F54" s="33">
        <f t="shared" si="0"/>
        <v>47</v>
      </c>
    </row>
    <row r="55" spans="1:9">
      <c r="A55" s="26">
        <f t="shared" si="1"/>
        <v>48</v>
      </c>
      <c r="B55" s="4"/>
      <c r="C55" s="6"/>
      <c r="D55" s="4"/>
      <c r="E55" s="4"/>
      <c r="F55" s="33">
        <f t="shared" si="0"/>
        <v>48</v>
      </c>
    </row>
    <row r="56" spans="1:9">
      <c r="A56" s="26">
        <f t="shared" si="1"/>
        <v>49</v>
      </c>
      <c r="B56" s="5" t="s">
        <v>64</v>
      </c>
      <c r="C56" s="6"/>
      <c r="D56" s="5" t="s">
        <v>95</v>
      </c>
      <c r="E56" s="19">
        <f>ROUND((E42*E9)/E33,4)</f>
        <v>6.9400000000000003E-2</v>
      </c>
      <c r="F56" s="33">
        <f t="shared" si="0"/>
        <v>49</v>
      </c>
      <c r="G56" s="11"/>
    </row>
    <row r="57" spans="1:9">
      <c r="A57" s="26">
        <f t="shared" si="1"/>
        <v>50</v>
      </c>
      <c r="B57" s="5" t="s">
        <v>65</v>
      </c>
      <c r="C57" s="6"/>
      <c r="D57" s="5" t="s">
        <v>94</v>
      </c>
      <c r="E57" s="19">
        <f>ROUND(E43/E35,4)</f>
        <v>1.7500000000000002E-2</v>
      </c>
      <c r="F57" s="33">
        <f t="shared" si="0"/>
        <v>50</v>
      </c>
    </row>
    <row r="58" spans="1:9">
      <c r="A58" s="26">
        <f t="shared" si="1"/>
        <v>51</v>
      </c>
      <c r="B58" s="5" t="s">
        <v>66</v>
      </c>
      <c r="C58" s="6"/>
      <c r="D58" s="5" t="s">
        <v>93</v>
      </c>
      <c r="E58" s="19">
        <f>ROUND(E44/E33,4)</f>
        <v>0.16300000000000001</v>
      </c>
      <c r="F58" s="33">
        <f t="shared" si="0"/>
        <v>51</v>
      </c>
    </row>
    <row r="59" spans="1:9">
      <c r="A59" s="26">
        <f t="shared" si="1"/>
        <v>52</v>
      </c>
      <c r="B59" s="5" t="s">
        <v>67</v>
      </c>
      <c r="C59" s="6"/>
      <c r="D59" s="5" t="s">
        <v>92</v>
      </c>
      <c r="E59" s="19">
        <f>ROUND(E54/E35,4)</f>
        <v>3.7699999999999997E-2</v>
      </c>
      <c r="F59" s="33">
        <f t="shared" si="0"/>
        <v>52</v>
      </c>
    </row>
    <row r="60" spans="1:9">
      <c r="A60" s="26">
        <f t="shared" si="1"/>
        <v>53</v>
      </c>
      <c r="B60" s="5" t="s">
        <v>68</v>
      </c>
      <c r="C60" s="6"/>
      <c r="D60" s="5" t="s">
        <v>82</v>
      </c>
      <c r="E60" s="30">
        <v>7.3400000000000007E-2</v>
      </c>
      <c r="F60" s="33">
        <f t="shared" si="0"/>
        <v>53</v>
      </c>
      <c r="G60" s="13"/>
      <c r="H60" s="13"/>
      <c r="I60" s="4"/>
    </row>
    <row r="61" spans="1:9">
      <c r="A61" s="26">
        <f t="shared" si="1"/>
        <v>54</v>
      </c>
      <c r="B61" s="5" t="s">
        <v>69</v>
      </c>
      <c r="C61" s="6"/>
      <c r="D61" s="5" t="s">
        <v>90</v>
      </c>
      <c r="E61" s="19">
        <f>SUM(E56:E60)</f>
        <v>0.36100000000000004</v>
      </c>
      <c r="F61" s="33">
        <f t="shared" si="0"/>
        <v>54</v>
      </c>
    </row>
    <row r="62" spans="1:9">
      <c r="A62" s="26">
        <f t="shared" si="1"/>
        <v>55</v>
      </c>
      <c r="B62" s="5" t="s">
        <v>70</v>
      </c>
      <c r="C62" s="6"/>
      <c r="D62" s="5" t="s">
        <v>91</v>
      </c>
      <c r="E62" s="39">
        <f>ROUND(E61*E40,2)</f>
        <v>97.79</v>
      </c>
      <c r="F62" s="33">
        <f t="shared" si="0"/>
        <v>55</v>
      </c>
    </row>
    <row r="63" spans="1:9" s="10" customFormat="1">
      <c r="A63" s="26">
        <f t="shared" si="1"/>
        <v>56</v>
      </c>
      <c r="B63" s="2"/>
      <c r="C63" s="3"/>
      <c r="D63" s="2"/>
      <c r="E63" s="8"/>
      <c r="F63" s="26">
        <f t="shared" si="0"/>
        <v>56</v>
      </c>
    </row>
    <row r="64" spans="1:9">
      <c r="A64" s="26">
        <f t="shared" si="1"/>
        <v>57</v>
      </c>
      <c r="B64" s="15" t="s">
        <v>84</v>
      </c>
      <c r="C64" s="16"/>
      <c r="D64" s="16"/>
      <c r="E64" s="31"/>
      <c r="F64" s="26">
        <f t="shared" si="0"/>
        <v>57</v>
      </c>
    </row>
    <row r="65" spans="1:11">
      <c r="A65" s="26">
        <f t="shared" si="1"/>
        <v>58</v>
      </c>
      <c r="B65" s="16" t="s">
        <v>71</v>
      </c>
      <c r="C65" s="16"/>
      <c r="D65" s="16" t="s">
        <v>78</v>
      </c>
      <c r="E65" s="18">
        <v>0.12239999999999999</v>
      </c>
      <c r="F65" s="26">
        <f t="shared" si="0"/>
        <v>58</v>
      </c>
    </row>
    <row r="66" spans="1:11">
      <c r="A66" s="26">
        <f t="shared" si="1"/>
        <v>59</v>
      </c>
      <c r="B66" s="25" t="s">
        <v>86</v>
      </c>
      <c r="C66" s="23"/>
      <c r="D66" s="23" t="s">
        <v>89</v>
      </c>
      <c r="E66" s="21">
        <f>ROUND(E65*E62,2)</f>
        <v>11.97</v>
      </c>
      <c r="F66" s="26">
        <f t="shared" si="0"/>
        <v>59</v>
      </c>
      <c r="H66" s="9"/>
      <c r="K66" s="12"/>
    </row>
    <row r="67" spans="1:11" s="10" customFormat="1">
      <c r="A67" s="26">
        <f t="shared" si="1"/>
        <v>60</v>
      </c>
      <c r="B67" t="s">
        <v>87</v>
      </c>
      <c r="C67"/>
      <c r="D67"/>
      <c r="E67" s="24">
        <v>7.21</v>
      </c>
      <c r="F67" s="26">
        <f t="shared" si="0"/>
        <v>60</v>
      </c>
      <c r="H67" s="9"/>
      <c r="K67" s="12"/>
    </row>
    <row r="68" spans="1:11">
      <c r="A68" s="26">
        <f t="shared" si="1"/>
        <v>61</v>
      </c>
      <c r="F68" s="26">
        <f t="shared" si="0"/>
        <v>61</v>
      </c>
    </row>
    <row r="69" spans="1:11" s="10" customFormat="1">
      <c r="A69" s="26">
        <f t="shared" si="1"/>
        <v>62</v>
      </c>
      <c r="B69" s="22" t="s">
        <v>85</v>
      </c>
      <c r="F69" s="26">
        <f t="shared" si="0"/>
        <v>62</v>
      </c>
    </row>
    <row r="70" spans="1:11">
      <c r="A70" s="26">
        <f t="shared" si="1"/>
        <v>63</v>
      </c>
      <c r="B70" s="16" t="s">
        <v>71</v>
      </c>
      <c r="C70" s="16"/>
      <c r="D70" s="16" t="s">
        <v>78</v>
      </c>
      <c r="E70" s="18">
        <v>7.5899999999999995E-2</v>
      </c>
      <c r="F70" s="26">
        <f t="shared" si="0"/>
        <v>63</v>
      </c>
    </row>
    <row r="71" spans="1:11">
      <c r="A71" s="26">
        <f t="shared" si="1"/>
        <v>64</v>
      </c>
      <c r="B71" s="25" t="s">
        <v>86</v>
      </c>
      <c r="C71" s="23"/>
      <c r="D71" s="23" t="s">
        <v>88</v>
      </c>
      <c r="E71" s="21">
        <f>ROUND(E70*E62,2)</f>
        <v>7.42</v>
      </c>
      <c r="F71" s="26">
        <f t="shared" si="0"/>
        <v>64</v>
      </c>
      <c r="H71" s="9"/>
      <c r="K71" s="12"/>
    </row>
    <row r="72" spans="1:11">
      <c r="A72" s="26">
        <f t="shared" si="1"/>
        <v>65</v>
      </c>
      <c r="B72" s="1" t="s">
        <v>87</v>
      </c>
      <c r="E72" s="24">
        <v>4.47</v>
      </c>
      <c r="F72" s="26">
        <f t="shared" si="0"/>
        <v>65</v>
      </c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 gridLines="1"/>
  <pageMargins left="0.5" right="0.5" top="0.5" bottom="0.5" header="0.5" footer="0.5"/>
  <pageSetup scale="96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C37" sqref="C37"/>
    </sheetView>
  </sheetViews>
  <sheetFormatPr defaultRowHeight="11.25"/>
  <cols>
    <col min="1" max="1" width="5.83203125" customWidth="1"/>
    <col min="2" max="2" width="2" customWidth="1"/>
    <col min="3" max="3" width="59.83203125" customWidth="1"/>
    <col min="4" max="4" width="2" customWidth="1"/>
    <col min="5" max="5" width="16.6640625" customWidth="1"/>
    <col min="6" max="6" width="2" customWidth="1"/>
    <col min="7" max="7" width="22.6640625" customWidth="1"/>
  </cols>
  <sheetData>
    <row r="1" spans="1:7" ht="12.75">
      <c r="A1" s="45" t="s">
        <v>107</v>
      </c>
      <c r="B1" s="45"/>
      <c r="C1" s="45"/>
      <c r="D1" s="45"/>
      <c r="E1" s="45"/>
      <c r="F1" s="45"/>
      <c r="G1" s="45"/>
    </row>
    <row r="2" spans="1:7" ht="12.75">
      <c r="A2" s="45" t="s">
        <v>108</v>
      </c>
      <c r="B2" s="45"/>
      <c r="C2" s="45"/>
      <c r="D2" s="45"/>
      <c r="E2" s="45"/>
      <c r="F2" s="45"/>
      <c r="G2" s="45"/>
    </row>
    <row r="3" spans="1:7" ht="12.75">
      <c r="A3" s="46" t="s">
        <v>109</v>
      </c>
      <c r="B3" s="46"/>
      <c r="C3" s="46"/>
      <c r="D3" s="46"/>
      <c r="E3" s="46"/>
      <c r="F3" s="46"/>
      <c r="G3" s="46"/>
    </row>
    <row r="4" spans="1:7" ht="12.75">
      <c r="A4" s="47"/>
      <c r="B4" s="47"/>
      <c r="C4" s="48"/>
      <c r="D4" s="47"/>
      <c r="E4" s="47"/>
      <c r="F4" s="47"/>
      <c r="G4" s="47"/>
    </row>
    <row r="6" spans="1:7" ht="25.5">
      <c r="A6" s="49" t="s">
        <v>110</v>
      </c>
      <c r="B6" s="50"/>
      <c r="C6" s="49" t="s">
        <v>3</v>
      </c>
      <c r="D6" s="51"/>
      <c r="E6" s="49" t="s">
        <v>111</v>
      </c>
      <c r="F6" s="50"/>
      <c r="G6" s="49" t="s">
        <v>103</v>
      </c>
    </row>
    <row r="7" spans="1:7">
      <c r="A7" s="52">
        <v>-1</v>
      </c>
      <c r="B7" s="52"/>
      <c r="C7" s="52">
        <v>-2</v>
      </c>
      <c r="D7" s="53"/>
      <c r="E7" s="52">
        <v>-3</v>
      </c>
      <c r="F7" s="52"/>
      <c r="G7" s="52">
        <v>-4</v>
      </c>
    </row>
    <row r="8" spans="1:7" ht="12.75">
      <c r="A8" s="48"/>
      <c r="B8" s="48"/>
      <c r="C8" s="47"/>
      <c r="D8" s="47"/>
      <c r="E8" s="47"/>
      <c r="F8" s="47"/>
      <c r="G8" s="47"/>
    </row>
    <row r="9" spans="1:7" ht="64.5">
      <c r="A9" s="48">
        <v>1</v>
      </c>
      <c r="B9" s="48"/>
      <c r="C9" s="54" t="s">
        <v>112</v>
      </c>
      <c r="D9" s="47"/>
      <c r="E9" s="55">
        <v>11.97</v>
      </c>
      <c r="F9" s="55"/>
    </row>
    <row r="10" spans="1:7" ht="15">
      <c r="A10" s="48"/>
      <c r="B10" s="48"/>
      <c r="C10" s="56"/>
      <c r="D10" s="47"/>
      <c r="E10" s="55"/>
      <c r="F10" s="55"/>
    </row>
    <row r="11" spans="1:7" ht="64.5">
      <c r="A11" s="48">
        <v>2</v>
      </c>
      <c r="B11" s="48"/>
      <c r="C11" s="57" t="s">
        <v>113</v>
      </c>
      <c r="D11" s="47"/>
      <c r="E11" s="58">
        <v>7.21</v>
      </c>
      <c r="F11" s="59"/>
    </row>
    <row r="12" spans="1:7" ht="12.75">
      <c r="A12" s="48"/>
      <c r="B12" s="48"/>
      <c r="C12" s="56"/>
      <c r="D12" s="47"/>
      <c r="E12" s="60"/>
      <c r="F12" s="60"/>
      <c r="G12" s="61"/>
    </row>
    <row r="13" spans="1:7" ht="15">
      <c r="A13" s="48">
        <v>3</v>
      </c>
      <c r="B13" s="48"/>
      <c r="C13" s="56" t="s">
        <v>114</v>
      </c>
      <c r="D13" s="47"/>
      <c r="E13" s="60"/>
      <c r="F13" s="60"/>
      <c r="G13" s="62">
        <f>E9-E11</f>
        <v>4.7600000000000007</v>
      </c>
    </row>
    <row r="14" spans="1:7" ht="12.75">
      <c r="A14" s="48"/>
      <c r="B14" s="48"/>
      <c r="C14" s="56"/>
      <c r="D14" s="47"/>
      <c r="E14" s="60"/>
      <c r="F14" s="60"/>
    </row>
    <row r="15" spans="1:7" ht="15">
      <c r="A15" s="48">
        <v>4</v>
      </c>
      <c r="B15" s="48"/>
      <c r="C15" s="47" t="s">
        <v>115</v>
      </c>
      <c r="D15" s="47"/>
      <c r="E15" s="60"/>
      <c r="F15" s="60"/>
      <c r="G15" s="63">
        <v>62819</v>
      </c>
    </row>
    <row r="16" spans="1:7" ht="12.75">
      <c r="A16" s="48"/>
      <c r="B16" s="48"/>
      <c r="C16" s="56"/>
      <c r="D16" s="47"/>
      <c r="E16" s="60"/>
      <c r="F16" s="60"/>
      <c r="G16" s="64"/>
    </row>
    <row r="17" spans="1:7" ht="15">
      <c r="A17" s="48">
        <v>5</v>
      </c>
      <c r="B17" s="48"/>
      <c r="C17" s="56" t="s">
        <v>116</v>
      </c>
      <c r="D17" s="47"/>
      <c r="E17" s="60"/>
      <c r="F17" s="60"/>
      <c r="G17" s="65">
        <f>G13*G15</f>
        <v>299018.44000000006</v>
      </c>
    </row>
    <row r="18" spans="1:7" ht="12.75">
      <c r="A18" s="48"/>
      <c r="B18" s="48"/>
      <c r="C18" s="57"/>
      <c r="D18" s="47"/>
      <c r="E18" s="60"/>
      <c r="F18" s="60"/>
    </row>
    <row r="19" spans="1:7" ht="64.5">
      <c r="A19" s="48">
        <v>6</v>
      </c>
      <c r="B19" s="48"/>
      <c r="C19" s="57" t="s">
        <v>117</v>
      </c>
      <c r="D19" s="47"/>
      <c r="E19" s="66">
        <v>7.42</v>
      </c>
      <c r="F19" s="66"/>
    </row>
    <row r="20" spans="1:7" ht="15">
      <c r="A20" s="48"/>
      <c r="B20" s="48"/>
      <c r="C20" s="67"/>
      <c r="D20" s="47"/>
      <c r="E20" s="55"/>
      <c r="F20" s="55"/>
    </row>
    <row r="21" spans="1:7" ht="15">
      <c r="A21" s="48">
        <v>7</v>
      </c>
      <c r="B21" s="48"/>
      <c r="C21" s="68" t="s">
        <v>118</v>
      </c>
      <c r="D21" s="47"/>
      <c r="E21" s="58">
        <v>4.47</v>
      </c>
      <c r="F21" s="59"/>
    </row>
    <row r="22" spans="1:7" ht="12.75">
      <c r="A22" s="48"/>
      <c r="B22" s="48"/>
      <c r="C22" s="69"/>
      <c r="D22" s="47"/>
      <c r="E22" s="70"/>
      <c r="F22" s="70"/>
      <c r="G22" s="71"/>
    </row>
    <row r="23" spans="1:7" ht="15">
      <c r="A23" s="48">
        <v>8</v>
      </c>
      <c r="B23" s="48"/>
      <c r="C23" s="69" t="s">
        <v>119</v>
      </c>
      <c r="D23" s="47"/>
      <c r="E23" s="47"/>
      <c r="F23" s="47"/>
      <c r="G23" s="62">
        <f>E19-E21</f>
        <v>2.95</v>
      </c>
    </row>
    <row r="24" spans="1:7" ht="12.75">
      <c r="A24" s="48"/>
      <c r="B24" s="48"/>
      <c r="C24" s="69"/>
      <c r="D24" s="47"/>
      <c r="E24" s="47"/>
      <c r="F24" s="47"/>
      <c r="G24" s="72"/>
    </row>
    <row r="25" spans="1:7" ht="12.75">
      <c r="A25" s="48">
        <v>9</v>
      </c>
      <c r="B25" s="48"/>
      <c r="C25" s="69" t="s">
        <v>120</v>
      </c>
      <c r="D25" s="47"/>
      <c r="E25" s="47"/>
      <c r="F25" s="47"/>
      <c r="G25" s="73">
        <v>79102</v>
      </c>
    </row>
    <row r="26" spans="1:7" ht="12.75">
      <c r="A26" s="48"/>
      <c r="B26" s="48"/>
      <c r="C26" s="68"/>
      <c r="D26" s="47"/>
      <c r="E26" s="47"/>
      <c r="F26" s="47"/>
      <c r="G26" s="72"/>
    </row>
    <row r="27" spans="1:7" ht="15">
      <c r="A27" s="48">
        <v>10</v>
      </c>
      <c r="B27" s="48"/>
      <c r="C27" s="56" t="s">
        <v>121</v>
      </c>
      <c r="D27" s="47"/>
      <c r="E27" s="47"/>
      <c r="F27" s="47"/>
      <c r="G27" s="65">
        <f>G23*G25</f>
        <v>233350.90000000002</v>
      </c>
    </row>
    <row r="28" spans="1:7" ht="12.75">
      <c r="A28" s="48"/>
      <c r="B28" s="48"/>
      <c r="C28" s="47"/>
      <c r="D28" s="47"/>
      <c r="E28" s="47"/>
      <c r="F28" s="47"/>
      <c r="G28" s="74"/>
    </row>
    <row r="29" spans="1:7" ht="15.75" thickBot="1">
      <c r="A29" s="48">
        <v>11</v>
      </c>
      <c r="B29" s="48"/>
      <c r="C29" s="47" t="s">
        <v>122</v>
      </c>
      <c r="D29" s="47"/>
      <c r="E29" s="47"/>
      <c r="F29" s="47"/>
      <c r="G29" s="75">
        <f>G17+G27</f>
        <v>532369.34000000008</v>
      </c>
    </row>
    <row r="30" spans="1:7" ht="13.5" thickTop="1">
      <c r="A30" s="47"/>
      <c r="B30" s="47"/>
      <c r="C30" s="47"/>
      <c r="D30" s="47"/>
      <c r="E30" s="47"/>
      <c r="F30" s="47"/>
      <c r="G30" s="72"/>
    </row>
    <row r="31" spans="1:7" ht="12.75">
      <c r="A31" s="48"/>
      <c r="B31" s="48"/>
      <c r="C31" s="47"/>
      <c r="D31" s="47"/>
      <c r="E31" s="47"/>
      <c r="F31" s="47"/>
      <c r="G31" s="72"/>
    </row>
    <row r="32" spans="1:7" ht="12.75">
      <c r="A32" s="48"/>
      <c r="B32" s="48"/>
      <c r="C32" s="56"/>
      <c r="D32" s="47"/>
      <c r="E32" s="47"/>
      <c r="F32" s="47"/>
      <c r="G32" s="72"/>
    </row>
    <row r="33" spans="3:3" ht="12.75">
      <c r="C33" s="56"/>
    </row>
    <row r="34" spans="3:3" ht="12.75">
      <c r="C34" s="76" t="s">
        <v>123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SLS-2</vt:lpstr>
      <vt:lpstr>Worksheet 46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Ellis</dc:creator>
  <cp:lastModifiedBy>AEP</cp:lastModifiedBy>
  <cp:lastPrinted>2017-05-17T13:30:17Z</cp:lastPrinted>
  <dcterms:created xsi:type="dcterms:W3CDTF">2016-06-15T20:25:07Z</dcterms:created>
  <dcterms:modified xsi:type="dcterms:W3CDTF">2017-08-16T13:52:11Z</dcterms:modified>
</cp:coreProperties>
</file>