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040" yWindow="170" windowWidth="13060" windowHeight="10340" tabRatio="804"/>
  </bookViews>
  <sheets>
    <sheet name="Sheet 1" sheetId="13" r:id="rId1"/>
  </sheets>
  <definedNames>
    <definedName name="_xlnm.Print_Area" localSheetId="0">'Sheet 1'!$A$1:$J$86</definedName>
  </definedNames>
  <calcPr calcId="145621"/>
</workbook>
</file>

<file path=xl/calcChain.xml><?xml version="1.0" encoding="utf-8"?>
<calcChain xmlns="http://schemas.openxmlformats.org/spreadsheetml/2006/main">
  <c r="D9" i="13" l="1"/>
  <c r="D7" i="13"/>
  <c r="C9" i="13"/>
  <c r="C7" i="13"/>
  <c r="G82" i="13" l="1"/>
  <c r="H82" i="13" s="1"/>
  <c r="J82" i="13" s="1"/>
  <c r="G81" i="13"/>
  <c r="H81" i="13" s="1"/>
  <c r="J81" i="13" s="1"/>
  <c r="G80" i="13"/>
  <c r="H80" i="13" s="1"/>
  <c r="J80" i="13" s="1"/>
  <c r="G79" i="13"/>
  <c r="H79" i="13" s="1"/>
  <c r="J79" i="13" s="1"/>
  <c r="A79" i="13"/>
  <c r="A80" i="13" s="1"/>
  <c r="A81" i="13" s="1"/>
  <c r="A82" i="13" s="1"/>
  <c r="A84" i="13" s="1"/>
  <c r="A86" i="13" s="1"/>
  <c r="G48" i="13"/>
  <c r="I48" i="13" s="1"/>
  <c r="G47" i="13"/>
  <c r="I47" i="13" s="1"/>
  <c r="G46" i="13"/>
  <c r="I46" i="13" s="1"/>
  <c r="G45" i="13"/>
  <c r="I45" i="13" s="1"/>
  <c r="A45" i="13"/>
  <c r="A46" i="13" s="1"/>
  <c r="A47" i="13" s="1"/>
  <c r="A48" i="13" s="1"/>
  <c r="A49" i="13" s="1"/>
  <c r="A51" i="13" s="1"/>
  <c r="G69" i="13"/>
  <c r="H69" i="13" s="1"/>
  <c r="J69" i="13" s="1"/>
  <c r="G68" i="13"/>
  <c r="H68" i="13" s="1"/>
  <c r="J68" i="13" s="1"/>
  <c r="G66" i="13"/>
  <c r="H66" i="13" s="1"/>
  <c r="J66" i="13" s="1"/>
  <c r="G65" i="13"/>
  <c r="H65" i="13" s="1"/>
  <c r="J65" i="13" s="1"/>
  <c r="G64" i="13"/>
  <c r="H64" i="13" s="1"/>
  <c r="J64" i="13" s="1"/>
  <c r="G63" i="13"/>
  <c r="H63" i="13" s="1"/>
  <c r="J63" i="13" s="1"/>
  <c r="A63" i="13"/>
  <c r="A64" i="13" s="1"/>
  <c r="A65" i="13" s="1"/>
  <c r="A66" i="13" s="1"/>
  <c r="A67" i="13" s="1"/>
  <c r="A68" i="13" s="1"/>
  <c r="A69" i="13" s="1"/>
  <c r="A71" i="13" s="1"/>
  <c r="G35" i="13"/>
  <c r="I35" i="13" s="1"/>
  <c r="G34" i="13"/>
  <c r="I34" i="13" s="1"/>
  <c r="G32" i="13"/>
  <c r="I32" i="13" s="1"/>
  <c r="G31" i="13"/>
  <c r="I31" i="13" s="1"/>
  <c r="G30" i="13"/>
  <c r="I30" i="13" s="1"/>
  <c r="G29" i="13"/>
  <c r="I29" i="13" s="1"/>
  <c r="A29" i="13"/>
  <c r="A30" i="13" s="1"/>
  <c r="A31" i="13" s="1"/>
  <c r="A32" i="13" s="1"/>
  <c r="A33" i="13" s="1"/>
  <c r="A34" i="13" s="1"/>
  <c r="A35" i="13" s="1"/>
  <c r="A37" i="13" s="1"/>
  <c r="I49" i="13" l="1"/>
  <c r="I51" i="13" s="1"/>
  <c r="J84" i="13"/>
  <c r="J86" i="13" s="1"/>
  <c r="I37" i="13"/>
  <c r="J71" i="13"/>
  <c r="C10" i="13" l="1"/>
  <c r="C13" i="13" s="1"/>
  <c r="C16" i="13" s="1"/>
  <c r="C19" i="13" s="1"/>
  <c r="A9" i="13" l="1"/>
  <c r="A10" i="13" s="1"/>
  <c r="A12" i="13" s="1"/>
  <c r="A13" i="13" s="1"/>
  <c r="A15" i="13" s="1"/>
  <c r="A16" i="13" s="1"/>
  <c r="A18" i="13" s="1"/>
  <c r="A19" i="13" s="1"/>
  <c r="D10" i="13" l="1"/>
  <c r="D13" i="13" s="1"/>
  <c r="D16" i="13" s="1"/>
  <c r="D19" i="13" s="1"/>
</calcChain>
</file>

<file path=xl/sharedStrings.xml><?xml version="1.0" encoding="utf-8"?>
<sst xmlns="http://schemas.openxmlformats.org/spreadsheetml/2006/main" count="151" uniqueCount="57">
  <si>
    <t>Kentucky Power Company</t>
  </si>
  <si>
    <t>Line</t>
  </si>
  <si>
    <t>Description</t>
  </si>
  <si>
    <t>Amount</t>
  </si>
  <si>
    <t>(1)</t>
  </si>
  <si>
    <t>(2)</t>
  </si>
  <si>
    <t>(4)</t>
  </si>
  <si>
    <t>(5)</t>
  </si>
  <si>
    <t>(6)</t>
  </si>
  <si>
    <t>(7)</t>
  </si>
  <si>
    <t>Funding</t>
  </si>
  <si>
    <t>Participating</t>
  </si>
  <si>
    <t xml:space="preserve">Employees   </t>
  </si>
  <si>
    <t xml:space="preserve">(3)  </t>
  </si>
  <si>
    <t>Employee</t>
  </si>
  <si>
    <t>Contribution</t>
  </si>
  <si>
    <t>Costs</t>
  </si>
  <si>
    <t>Aetna Dental PPO Plan</t>
  </si>
  <si>
    <t>Employee Only</t>
  </si>
  <si>
    <t>Employee + Spouse</t>
  </si>
  <si>
    <t>Employee + Child(ren)</t>
  </si>
  <si>
    <t>Employee + Family</t>
  </si>
  <si>
    <t xml:space="preserve">Blended </t>
  </si>
  <si>
    <t>Net</t>
  </si>
  <si>
    <t>Monthly</t>
  </si>
  <si>
    <t>2017 Total Calculated Cost</t>
  </si>
  <si>
    <t>50% Billed to Wheeling Power Company</t>
  </si>
  <si>
    <t>(Excludes any Kammer Plant Employees)</t>
  </si>
  <si>
    <t>Annual</t>
  </si>
  <si>
    <t>2017 Total Calculated Cost for Mitchell</t>
  </si>
  <si>
    <t>For the Test Year Ending 2/28/17</t>
  </si>
  <si>
    <t>Aetna Dental DMO Plan</t>
  </si>
  <si>
    <t>No.</t>
  </si>
  <si>
    <t>2017 Mitchell Calculated Cost, Billed to WPCo</t>
  </si>
  <si>
    <t>2017 Net Calculated Costs</t>
  </si>
  <si>
    <t>Test Year Net Employee Related Expenses</t>
  </si>
  <si>
    <t>Adjusted Employee Related Group Benefit Expenses</t>
  </si>
  <si>
    <t>Cost Applicable to O&amp;M</t>
  </si>
  <si>
    <t>Allocation Factor - OML</t>
  </si>
  <si>
    <t>KPSC Jurisdictional Amount</t>
  </si>
  <si>
    <t>Group Benefit Costs Applicable to O&amp;M</t>
  </si>
  <si>
    <t>(a)</t>
  </si>
  <si>
    <t>(b)</t>
  </si>
  <si>
    <t>2017 Total Calculated Costs (Account 926)</t>
  </si>
  <si>
    <t>%</t>
  </si>
  <si>
    <t>(8)</t>
  </si>
  <si>
    <t>Expected 2017 Employee Dental Benefit Cost</t>
  </si>
  <si>
    <t>Expected 2017 Employee Dental Benefit Cost for Mitchell Plant</t>
  </si>
  <si>
    <t>Dental Adjustment recalculated using Staff requested employee contribution percentages</t>
  </si>
  <si>
    <t xml:space="preserve"> </t>
  </si>
  <si>
    <t>(c)</t>
  </si>
  <si>
    <t>2017 Employee Dental Benefit Cost Per Using Staff requested employee contribution percentages</t>
  </si>
  <si>
    <t>2017 Employee Dental Benefit Cost Per Using Staff requested employee contribution percentages for Mitchell Plant</t>
  </si>
  <si>
    <t>Employee Dental Benefit Expenses</t>
  </si>
  <si>
    <t>As Filed</t>
  </si>
  <si>
    <t>Recalculated using Staff requested employee contribution percentages</t>
  </si>
  <si>
    <t>Dental portion of Benefits  Adjustment as Filed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</si>
</sst>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* #,##0.000_);_(* \(#,##0.000\);_(* &quot;-&quot;_);_(@_)"/>
  </numFmts>
  <fonts count="12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5"/>
      <color theme="1"/>
      <name val="Arial"/>
      <family val="2"/>
    </font>
    <font>
      <sz val="10"/>
      <color rgb="FF000000"/>
      <name val="Times New Roman"/>
      <charset val="204"/>
    </font>
    <font>
      <b/>
      <sz val="10"/>
      <color theme="1"/>
      <name val="Arial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mediumGray">
        <fgColor indexed="22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5" fillId="0" borderId="2">
      <alignment horizontal="center"/>
    </xf>
    <xf numFmtId="40" fontId="4" fillId="0" borderId="0" applyFont="0" applyFill="0" applyBorder="0" applyAlignment="0" applyProtection="0"/>
    <xf numFmtId="0" fontId="4" fillId="0" borderId="0" applyNumberFormat="0" applyFont="0" applyFill="0" applyBorder="0" applyAlignment="0" applyProtection="0">
      <alignment horizontal="left"/>
    </xf>
    <xf numFmtId="3" fontId="4" fillId="0" borderId="0" applyFont="0" applyFill="0" applyBorder="0" applyAlignment="0" applyProtection="0"/>
    <xf numFmtId="1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0" fontId="4" fillId="2" borderId="0" applyNumberFormat="0" applyFont="0" applyBorder="0" applyAlignment="0" applyProtection="0"/>
    <xf numFmtId="0" fontId="6" fillId="0" borderId="0"/>
    <xf numFmtId="40" fontId="6" fillId="0" borderId="0" applyFont="0" applyFill="0" applyBorder="0" applyAlignment="0" applyProtection="0"/>
    <xf numFmtId="0" fontId="6" fillId="0" borderId="0" applyNumberFormat="0" applyFont="0" applyFill="0" applyBorder="0" applyAlignment="0" applyProtection="0">
      <alignment horizontal="left"/>
    </xf>
    <xf numFmtId="3" fontId="6" fillId="0" borderId="0" applyFont="0" applyFill="0" applyBorder="0" applyAlignment="0" applyProtection="0"/>
    <xf numFmtId="0" fontId="7" fillId="0" borderId="2">
      <alignment horizontal="center"/>
    </xf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4" fillId="0" borderId="0"/>
    <xf numFmtId="40" fontId="4" fillId="0" borderId="0" applyFont="0" applyFill="0" applyBorder="0" applyAlignment="0" applyProtection="0"/>
    <xf numFmtId="0" fontId="4" fillId="0" borderId="0" applyNumberFormat="0" applyFont="0" applyFill="0" applyBorder="0" applyAlignment="0" applyProtection="0">
      <alignment horizontal="left"/>
    </xf>
    <xf numFmtId="3" fontId="4" fillId="0" borderId="0" applyFont="0" applyFill="0" applyBorder="0" applyAlignment="0" applyProtection="0"/>
    <xf numFmtId="0" fontId="5" fillId="0" borderId="2">
      <alignment horizontal="center"/>
    </xf>
  </cellStyleXfs>
  <cellXfs count="63">
    <xf numFmtId="0" fontId="0" fillId="0" borderId="0" xfId="0"/>
    <xf numFmtId="49" fontId="0" fillId="0" borderId="0" xfId="0" applyNumberFormat="1"/>
    <xf numFmtId="164" fontId="0" fillId="0" borderId="0" xfId="1" applyNumberFormat="1" applyFont="1" applyAlignment="1"/>
    <xf numFmtId="49" fontId="0" fillId="0" borderId="0" xfId="0" applyNumberFormat="1" applyAlignment="1">
      <alignment horizontal="center"/>
    </xf>
    <xf numFmtId="41" fontId="0" fillId="0" borderId="0" xfId="0" applyNumberFormat="1"/>
    <xf numFmtId="41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41" fontId="0" fillId="0" borderId="1" xfId="0" applyNumberFormat="1" applyBorder="1"/>
    <xf numFmtId="10" fontId="0" fillId="0" borderId="0" xfId="16" applyNumberFormat="1" applyFont="1"/>
    <xf numFmtId="166" fontId="0" fillId="0" borderId="0" xfId="0" applyNumberFormat="1"/>
    <xf numFmtId="0" fontId="8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/>
    </xf>
    <xf numFmtId="49" fontId="8" fillId="0" borderId="0" xfId="0" applyNumberFormat="1" applyFont="1"/>
    <xf numFmtId="165" fontId="0" fillId="0" borderId="1" xfId="15" applyNumberFormat="1" applyFont="1" applyBorder="1"/>
    <xf numFmtId="41" fontId="0" fillId="0" borderId="0" xfId="0" applyNumberFormat="1" applyAlignment="1">
      <alignment horizontal="right"/>
    </xf>
    <xf numFmtId="0" fontId="10" fillId="0" borderId="0" xfId="0" applyFont="1"/>
    <xf numFmtId="0" fontId="11" fillId="0" borderId="0" xfId="0" applyFont="1" applyAlignment="1"/>
    <xf numFmtId="41" fontId="0" fillId="0" borderId="3" xfId="0" applyNumberFormat="1" applyBorder="1"/>
    <xf numFmtId="165" fontId="0" fillId="0" borderId="0" xfId="15" applyNumberFormat="1" applyFont="1" applyBorder="1"/>
    <xf numFmtId="41" fontId="0" fillId="0" borderId="0" xfId="0" applyNumberFormat="1" applyAlignment="1">
      <alignment horizontal="center" wrapText="1"/>
    </xf>
    <xf numFmtId="41" fontId="0" fillId="0" borderId="3" xfId="1" applyNumberFormat="1" applyFont="1" applyBorder="1"/>
    <xf numFmtId="49" fontId="0" fillId="0" borderId="0" xfId="0" applyNumberFormat="1" applyAlignment="1">
      <alignment horizontal="center"/>
    </xf>
    <xf numFmtId="41" fontId="0" fillId="0" borderId="0" xfId="0" applyNumberFormat="1"/>
    <xf numFmtId="41" fontId="0" fillId="0" borderId="1" xfId="0" applyNumberFormat="1" applyBorder="1"/>
    <xf numFmtId="10" fontId="0" fillId="0" borderId="0" xfId="16" applyNumberFormat="1" applyFont="1"/>
    <xf numFmtId="166" fontId="0" fillId="0" borderId="0" xfId="0" applyNumberFormat="1"/>
    <xf numFmtId="165" fontId="0" fillId="0" borderId="1" xfId="15" applyNumberFormat="1" applyFont="1" applyBorder="1"/>
    <xf numFmtId="0" fontId="0" fillId="0" borderId="0" xfId="0"/>
    <xf numFmtId="0" fontId="2" fillId="0" borderId="0" xfId="0" applyFont="1"/>
    <xf numFmtId="164" fontId="0" fillId="0" borderId="0" xfId="1" applyNumberFormat="1" applyFont="1"/>
    <xf numFmtId="164" fontId="0" fillId="0" borderId="0" xfId="1" applyNumberFormat="1" applyFont="1" applyAlignment="1">
      <alignment horizontal="right"/>
    </xf>
    <xf numFmtId="49" fontId="0" fillId="0" borderId="0" xfId="0" applyNumberFormat="1" applyFont="1" applyAlignment="1">
      <alignment horizontal="center"/>
    </xf>
    <xf numFmtId="49" fontId="0" fillId="0" borderId="0" xfId="0" applyNumberFormat="1"/>
    <xf numFmtId="49" fontId="3" fillId="0" borderId="0" xfId="0" applyNumberFormat="1" applyFont="1" applyAlignment="1">
      <alignment horizontal="center" vertical="top"/>
    </xf>
    <xf numFmtId="49" fontId="3" fillId="0" borderId="0" xfId="1" applyNumberFormat="1" applyFont="1" applyAlignment="1">
      <alignment horizontal="center" vertical="top"/>
    </xf>
    <xf numFmtId="0" fontId="2" fillId="0" borderId="0" xfId="0" applyFont="1" applyAlignment="1">
      <alignment horizontal="right" indent="1"/>
    </xf>
    <xf numFmtId="0" fontId="0" fillId="0" borderId="0" xfId="0" applyFill="1"/>
    <xf numFmtId="0" fontId="0" fillId="0" borderId="0" xfId="0" applyAlignment="1">
      <alignment horizontal="center"/>
    </xf>
    <xf numFmtId="43" fontId="0" fillId="0" borderId="0" xfId="1" applyNumberFormat="1" applyFont="1"/>
    <xf numFmtId="43" fontId="3" fillId="0" borderId="0" xfId="1" applyNumberFormat="1" applyFont="1" applyAlignment="1">
      <alignment horizontal="center" vertical="top"/>
    </xf>
    <xf numFmtId="43" fontId="0" fillId="0" borderId="0" xfId="1" applyNumberFormat="1" applyFont="1" applyBorder="1"/>
    <xf numFmtId="164" fontId="0" fillId="0" borderId="0" xfId="1" applyNumberFormat="1" applyFont="1" applyBorder="1"/>
    <xf numFmtId="43" fontId="0" fillId="0" borderId="0" xfId="1" applyNumberFormat="1" applyFont="1" applyAlignment="1">
      <alignment horizontal="center"/>
    </xf>
    <xf numFmtId="164" fontId="0" fillId="0" borderId="0" xfId="1" applyNumberFormat="1" applyFont="1" applyAlignment="1">
      <alignment horizontal="center"/>
    </xf>
    <xf numFmtId="49" fontId="3" fillId="0" borderId="0" xfId="1" applyNumberFormat="1" applyFont="1" applyBorder="1" applyAlignment="1">
      <alignment horizontal="center" vertical="top"/>
    </xf>
    <xf numFmtId="43" fontId="0" fillId="0" borderId="0" xfId="1" applyNumberFormat="1" applyFont="1" applyBorder="1" applyAlignment="1">
      <alignment horizontal="center"/>
    </xf>
    <xf numFmtId="43" fontId="0" fillId="0" borderId="0" xfId="0" applyNumberFormat="1" applyAlignment="1">
      <alignment horizontal="center"/>
    </xf>
    <xf numFmtId="43" fontId="0" fillId="0" borderId="0" xfId="1" applyNumberFormat="1" applyFont="1" applyBorder="1" applyAlignment="1">
      <alignment horizontal="center" wrapText="1"/>
    </xf>
    <xf numFmtId="43" fontId="3" fillId="0" borderId="0" xfId="1" applyNumberFormat="1" applyFont="1" applyBorder="1" applyAlignment="1">
      <alignment horizontal="center" vertical="top"/>
    </xf>
    <xf numFmtId="0" fontId="2" fillId="0" borderId="0" xfId="0" applyFont="1" applyFill="1" applyAlignment="1">
      <alignment horizontal="right" indent="1"/>
    </xf>
    <xf numFmtId="43" fontId="0" fillId="0" borderId="0" xfId="1" applyNumberFormat="1" applyFont="1" applyFill="1" applyBorder="1"/>
    <xf numFmtId="164" fontId="0" fillId="0" borderId="0" xfId="1" applyNumberFormat="1" applyFont="1" applyFill="1" applyBorder="1"/>
    <xf numFmtId="164" fontId="0" fillId="0" borderId="0" xfId="1" applyNumberFormat="1" applyFont="1" applyFill="1"/>
    <xf numFmtId="164" fontId="0" fillId="0" borderId="0" xfId="1" applyNumberFormat="1" applyFont="1" applyAlignment="1">
      <alignment horizontal="left"/>
    </xf>
    <xf numFmtId="41" fontId="0" fillId="0" borderId="0" xfId="1" applyNumberFormat="1" applyFont="1"/>
    <xf numFmtId="41" fontId="0" fillId="0" borderId="0" xfId="0" applyNumberFormat="1"/>
    <xf numFmtId="9" fontId="0" fillId="0" borderId="0" xfId="16" applyFont="1"/>
    <xf numFmtId="0" fontId="0" fillId="0" borderId="0" xfId="0" applyAlignment="1"/>
    <xf numFmtId="0" fontId="11" fillId="0" borderId="0" xfId="0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1" fontId="0" fillId="0" borderId="0" xfId="0" applyNumberFormat="1" applyAlignment="1">
      <alignment horizontal="center"/>
    </xf>
  </cellXfs>
  <cellStyles count="23">
    <cellStyle name="Comma" xfId="1" builtinId="3"/>
    <cellStyle name="Comma 2" xfId="4"/>
    <cellStyle name="Comma 3" xfId="11"/>
    <cellStyle name="Comma 3 2" xfId="19"/>
    <cellStyle name="Currency" xfId="15" builtinId="4"/>
    <cellStyle name="Normal" xfId="0" builtinId="0"/>
    <cellStyle name="Normal 2" xfId="2"/>
    <cellStyle name="Normal 3" xfId="10"/>
    <cellStyle name="Normal 3 2" xfId="18"/>
    <cellStyle name="Normal 4" xfId="17"/>
    <cellStyle name="Percent" xfId="16" builtinId="5"/>
    <cellStyle name="PSChar" xfId="5"/>
    <cellStyle name="PSChar 2" xfId="12"/>
    <cellStyle name="PSChar 2 2" xfId="20"/>
    <cellStyle name="PSDate" xfId="7"/>
    <cellStyle name="PSDec" xfId="8"/>
    <cellStyle name="PSHeading" xfId="3"/>
    <cellStyle name="PSHeading 2" xfId="14"/>
    <cellStyle name="PSHeading 2 2" xfId="22"/>
    <cellStyle name="PSInt" xfId="6"/>
    <cellStyle name="PSInt 2" xfId="13"/>
    <cellStyle name="PSInt 2 2" xfId="21"/>
    <cellStyle name="PSSpacer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K88"/>
  <sheetViews>
    <sheetView tabSelected="1" zoomScaleNormal="100" workbookViewId="0"/>
  </sheetViews>
  <sheetFormatPr defaultColWidth="8.90625" defaultRowHeight="12.5" x14ac:dyDescent="0.25"/>
  <cols>
    <col min="1" max="1" width="4.453125" style="6" bestFit="1" customWidth="1"/>
    <col min="2" max="2" width="44.453125" style="4" customWidth="1"/>
    <col min="3" max="3" width="14.08984375" style="4" bestFit="1" customWidth="1"/>
    <col min="4" max="4" width="17" style="4" customWidth="1"/>
    <col min="5" max="5" width="12.81640625" style="4" customWidth="1"/>
    <col min="6" max="6" width="10.08984375" style="4" customWidth="1"/>
    <col min="7" max="7" width="8.90625" style="4"/>
    <col min="8" max="8" width="12.26953125" style="4" customWidth="1"/>
    <col min="9" max="9" width="11.81640625" style="4" customWidth="1"/>
    <col min="10" max="10" width="11.36328125" style="4" customWidth="1"/>
    <col min="11" max="16384" width="8.90625" style="4"/>
  </cols>
  <sheetData>
    <row r="1" spans="1:5" x14ac:dyDescent="0.25">
      <c r="B1" s="62" t="s">
        <v>0</v>
      </c>
      <c r="C1" s="62"/>
      <c r="D1" s="55"/>
    </row>
    <row r="2" spans="1:5" x14ac:dyDescent="0.25">
      <c r="B2" s="62" t="s">
        <v>53</v>
      </c>
      <c r="C2" s="62"/>
      <c r="D2" s="14"/>
    </row>
    <row r="3" spans="1:5" x14ac:dyDescent="0.25">
      <c r="B3" s="62" t="s">
        <v>30</v>
      </c>
      <c r="C3" s="62"/>
      <c r="D3" s="14"/>
    </row>
    <row r="4" spans="1:5" ht="85.5" customHeight="1" x14ac:dyDescent="0.25">
      <c r="A4" s="6" t="s">
        <v>1</v>
      </c>
      <c r="B4" s="5" t="s">
        <v>2</v>
      </c>
      <c r="C4" s="19" t="s">
        <v>56</v>
      </c>
      <c r="D4" s="19" t="s">
        <v>48</v>
      </c>
    </row>
    <row r="5" spans="1:5" s="1" customFormat="1" x14ac:dyDescent="0.25">
      <c r="A5" s="6" t="s">
        <v>32</v>
      </c>
      <c r="B5" s="3" t="s">
        <v>41</v>
      </c>
      <c r="C5" s="3" t="s">
        <v>42</v>
      </c>
      <c r="D5" s="21" t="s">
        <v>50</v>
      </c>
      <c r="E5" s="1" t="s">
        <v>49</v>
      </c>
    </row>
    <row r="6" spans="1:5" s="12" customFormat="1" ht="6.5" x14ac:dyDescent="0.15">
      <c r="A6" s="10"/>
      <c r="B6" s="11"/>
      <c r="C6" s="11"/>
    </row>
    <row r="7" spans="1:5" x14ac:dyDescent="0.25">
      <c r="A7" s="6">
        <v>1</v>
      </c>
      <c r="B7" s="4" t="s">
        <v>43</v>
      </c>
      <c r="C7" s="18">
        <f>+I37</f>
        <v>277443</v>
      </c>
      <c r="D7" s="18">
        <f>+J71</f>
        <v>183711</v>
      </c>
    </row>
    <row r="8" spans="1:5" x14ac:dyDescent="0.25">
      <c r="C8" s="22" t="s">
        <v>49</v>
      </c>
      <c r="D8" s="4" t="s">
        <v>49</v>
      </c>
    </row>
    <row r="9" spans="1:5" x14ac:dyDescent="0.25">
      <c r="A9" s="6">
        <f>1+A7</f>
        <v>2</v>
      </c>
      <c r="B9" s="4" t="s">
        <v>33</v>
      </c>
      <c r="C9" s="17">
        <f>-I51</f>
        <v>-59105</v>
      </c>
      <c r="D9" s="17">
        <f>-J86</f>
        <v>-40441</v>
      </c>
    </row>
    <row r="10" spans="1:5" x14ac:dyDescent="0.25">
      <c r="A10" s="6">
        <f>1+A9</f>
        <v>3</v>
      </c>
      <c r="B10" s="4" t="s">
        <v>34</v>
      </c>
      <c r="C10" s="22">
        <f t="shared" ref="C10:D10" si="0">+C7+C9</f>
        <v>218338</v>
      </c>
      <c r="D10" s="4">
        <f t="shared" si="0"/>
        <v>143270</v>
      </c>
    </row>
    <row r="11" spans="1:5" x14ac:dyDescent="0.25">
      <c r="C11" s="22"/>
    </row>
    <row r="12" spans="1:5" x14ac:dyDescent="0.25">
      <c r="A12" s="6">
        <f>1+A10</f>
        <v>4</v>
      </c>
      <c r="B12" s="4" t="s">
        <v>35</v>
      </c>
      <c r="C12" s="22">
        <v>207943.12324611287</v>
      </c>
      <c r="D12" s="4">
        <v>207943.12324611287</v>
      </c>
    </row>
    <row r="13" spans="1:5" x14ac:dyDescent="0.25">
      <c r="A13" s="6">
        <f t="shared" ref="A13:A19" si="1">1+A12</f>
        <v>5</v>
      </c>
      <c r="B13" s="4" t="s">
        <v>36</v>
      </c>
      <c r="C13" s="22">
        <f t="shared" ref="C13:D13" si="2">+C10-C12</f>
        <v>10394.876753887133</v>
      </c>
      <c r="D13" s="4">
        <f t="shared" si="2"/>
        <v>-64673.123246112867</v>
      </c>
    </row>
    <row r="14" spans="1:5" x14ac:dyDescent="0.25">
      <c r="C14" s="22"/>
    </row>
    <row r="15" spans="1:5" x14ac:dyDescent="0.25">
      <c r="A15" s="6">
        <f>1+A13</f>
        <v>6</v>
      </c>
      <c r="B15" s="4" t="s">
        <v>37</v>
      </c>
      <c r="C15" s="24">
        <v>0.70960000000000001</v>
      </c>
      <c r="D15" s="8">
        <v>0.70960000000000001</v>
      </c>
    </row>
    <row r="16" spans="1:5" x14ac:dyDescent="0.25">
      <c r="A16" s="6">
        <f t="shared" si="1"/>
        <v>7</v>
      </c>
      <c r="B16" s="4" t="s">
        <v>40</v>
      </c>
      <c r="C16" s="23">
        <f t="shared" ref="C16:D16" si="3">ROUND(C13*C15,0)</f>
        <v>7376</v>
      </c>
      <c r="D16" s="7">
        <f t="shared" si="3"/>
        <v>-45892</v>
      </c>
    </row>
    <row r="17" spans="1:11" x14ac:dyDescent="0.25">
      <c r="C17" s="22"/>
    </row>
    <row r="18" spans="1:11" x14ac:dyDescent="0.25">
      <c r="A18" s="6">
        <f>1+A16</f>
        <v>8</v>
      </c>
      <c r="B18" s="4" t="s">
        <v>38</v>
      </c>
      <c r="C18" s="25">
        <v>0.99199999999999999</v>
      </c>
      <c r="D18" s="9">
        <v>0.99199999999999999</v>
      </c>
    </row>
    <row r="19" spans="1:11" x14ac:dyDescent="0.25">
      <c r="A19" s="6">
        <f t="shared" si="1"/>
        <v>9</v>
      </c>
      <c r="B19" s="4" t="s">
        <v>39</v>
      </c>
      <c r="C19" s="26">
        <f t="shared" ref="C19:D19" si="4">ROUND(C16*C18,0)</f>
        <v>7317</v>
      </c>
      <c r="D19" s="13">
        <f t="shared" si="4"/>
        <v>-45525</v>
      </c>
    </row>
    <row r="22" spans="1:11" ht="13" x14ac:dyDescent="0.3">
      <c r="A22" s="15" t="s">
        <v>54</v>
      </c>
      <c r="C22" s="58" t="s">
        <v>46</v>
      </c>
      <c r="D22" s="58"/>
      <c r="E22" s="58"/>
      <c r="F22" s="58"/>
      <c r="G22" s="58"/>
      <c r="H22" s="58"/>
      <c r="I22" s="58"/>
      <c r="J22" s="2"/>
      <c r="K22" s="2"/>
    </row>
    <row r="23" spans="1:11" x14ac:dyDescent="0.25">
      <c r="A23" s="28"/>
      <c r="B23" s="27"/>
      <c r="C23" s="61" t="s">
        <v>27</v>
      </c>
      <c r="D23" s="61"/>
      <c r="E23" s="61"/>
      <c r="F23" s="61"/>
      <c r="G23" s="61"/>
      <c r="H23" s="61"/>
      <c r="I23" s="61"/>
      <c r="J23" s="2"/>
      <c r="K23" s="2"/>
    </row>
    <row r="24" spans="1:11" x14ac:dyDescent="0.25">
      <c r="A24" s="28"/>
      <c r="B24" s="27"/>
      <c r="C24" s="37"/>
      <c r="D24" s="37"/>
      <c r="E24" s="37"/>
      <c r="F24" s="37"/>
      <c r="G24" s="46" t="s">
        <v>23</v>
      </c>
      <c r="H24" s="43"/>
      <c r="I24" s="30"/>
      <c r="J24" s="27"/>
      <c r="K24" s="27"/>
    </row>
    <row r="25" spans="1:11" x14ac:dyDescent="0.25">
      <c r="A25" s="28"/>
      <c r="B25" s="27"/>
      <c r="C25" s="27"/>
      <c r="D25" s="27"/>
      <c r="E25" s="42" t="s">
        <v>22</v>
      </c>
      <c r="F25" s="45" t="s">
        <v>14</v>
      </c>
      <c r="G25" s="47" t="s">
        <v>24</v>
      </c>
      <c r="H25" s="43" t="s">
        <v>11</v>
      </c>
      <c r="I25" s="43" t="s">
        <v>28</v>
      </c>
      <c r="J25" s="27"/>
      <c r="K25" s="27"/>
    </row>
    <row r="26" spans="1:11" x14ac:dyDescent="0.25">
      <c r="A26" s="31" t="s">
        <v>1</v>
      </c>
      <c r="B26" s="60" t="s">
        <v>2</v>
      </c>
      <c r="C26" s="60"/>
      <c r="D26" s="60"/>
      <c r="E26" s="42" t="s">
        <v>10</v>
      </c>
      <c r="F26" s="45" t="s">
        <v>15</v>
      </c>
      <c r="G26" s="45" t="s">
        <v>16</v>
      </c>
      <c r="H26" s="53" t="s">
        <v>12</v>
      </c>
      <c r="I26" s="43" t="s">
        <v>3</v>
      </c>
      <c r="J26" s="32"/>
      <c r="K26" s="32"/>
    </row>
    <row r="27" spans="1:11" x14ac:dyDescent="0.25">
      <c r="A27" s="33" t="s">
        <v>4</v>
      </c>
      <c r="B27" s="59" t="s">
        <v>5</v>
      </c>
      <c r="C27" s="59"/>
      <c r="D27" s="59"/>
      <c r="E27" s="34" t="s">
        <v>13</v>
      </c>
      <c r="F27" s="44" t="s">
        <v>7</v>
      </c>
      <c r="G27" s="48" t="s">
        <v>8</v>
      </c>
      <c r="H27" s="34" t="s">
        <v>9</v>
      </c>
      <c r="I27" s="33" t="s">
        <v>45</v>
      </c>
      <c r="J27" s="33"/>
      <c r="K27" s="33"/>
    </row>
    <row r="28" spans="1:11" x14ac:dyDescent="0.25">
      <c r="A28" s="35">
        <v>1</v>
      </c>
      <c r="B28" s="27" t="s">
        <v>17</v>
      </c>
      <c r="C28" s="27"/>
      <c r="D28" s="27"/>
      <c r="E28" s="27"/>
      <c r="F28" s="40"/>
      <c r="G28" s="40"/>
      <c r="H28" s="51"/>
      <c r="I28" s="54"/>
      <c r="J28" s="27"/>
      <c r="K28" s="27"/>
    </row>
    <row r="29" spans="1:11" x14ac:dyDescent="0.25">
      <c r="A29" s="35">
        <f t="shared" ref="A29:A35" si="5">1+A28</f>
        <v>2</v>
      </c>
      <c r="B29" s="27"/>
      <c r="C29" s="27" t="s">
        <v>18</v>
      </c>
      <c r="D29" s="27"/>
      <c r="E29" s="38">
        <v>72.63</v>
      </c>
      <c r="F29" s="40">
        <v>11.75</v>
      </c>
      <c r="G29" s="40">
        <f>+E29-F29</f>
        <v>60.879999999999995</v>
      </c>
      <c r="H29" s="51">
        <v>107</v>
      </c>
      <c r="I29" s="54">
        <f>ROUND(G29*H29*12,0)</f>
        <v>78170</v>
      </c>
      <c r="J29" s="27"/>
      <c r="K29" s="27"/>
    </row>
    <row r="30" spans="1:11" x14ac:dyDescent="0.25">
      <c r="A30" s="35">
        <f t="shared" si="5"/>
        <v>3</v>
      </c>
      <c r="B30" s="27"/>
      <c r="C30" s="27" t="s">
        <v>19</v>
      </c>
      <c r="D30" s="27"/>
      <c r="E30" s="38">
        <v>72.63</v>
      </c>
      <c r="F30" s="40">
        <v>23.38</v>
      </c>
      <c r="G30" s="40">
        <f>+E30-F30</f>
        <v>49.25</v>
      </c>
      <c r="H30" s="51">
        <v>186</v>
      </c>
      <c r="I30" s="54">
        <f t="shared" ref="I30:I32" si="6">ROUND(G30*H30*12,0)</f>
        <v>109926</v>
      </c>
      <c r="J30" s="27"/>
      <c r="K30" s="27"/>
    </row>
    <row r="31" spans="1:11" x14ac:dyDescent="0.25">
      <c r="A31" s="35">
        <f t="shared" si="5"/>
        <v>4</v>
      </c>
      <c r="B31" s="27"/>
      <c r="C31" s="27" t="s">
        <v>20</v>
      </c>
      <c r="D31" s="27"/>
      <c r="E31" s="38">
        <v>72.63</v>
      </c>
      <c r="F31" s="40">
        <v>31.37</v>
      </c>
      <c r="G31" s="40">
        <f>+E31-F31</f>
        <v>41.259999999999991</v>
      </c>
      <c r="H31" s="51">
        <v>43</v>
      </c>
      <c r="I31" s="54">
        <f t="shared" si="6"/>
        <v>21290</v>
      </c>
      <c r="J31" s="27"/>
      <c r="K31" s="27"/>
    </row>
    <row r="32" spans="1:11" x14ac:dyDescent="0.25">
      <c r="A32" s="35">
        <f t="shared" si="5"/>
        <v>5</v>
      </c>
      <c r="B32" s="27"/>
      <c r="C32" s="27" t="s">
        <v>21</v>
      </c>
      <c r="D32" s="27"/>
      <c r="E32" s="38">
        <v>72.63</v>
      </c>
      <c r="F32" s="40">
        <v>43</v>
      </c>
      <c r="G32" s="40">
        <f>+E32-F32</f>
        <v>29.629999999999995</v>
      </c>
      <c r="H32" s="51">
        <v>190</v>
      </c>
      <c r="I32" s="54">
        <f t="shared" si="6"/>
        <v>67556</v>
      </c>
      <c r="J32" s="27"/>
      <c r="K32" s="27"/>
    </row>
    <row r="33" spans="1:11" x14ac:dyDescent="0.25">
      <c r="A33" s="35">
        <f t="shared" si="5"/>
        <v>6</v>
      </c>
      <c r="B33" s="27" t="s">
        <v>31</v>
      </c>
      <c r="C33" s="27"/>
      <c r="D33" s="27"/>
      <c r="E33" s="38"/>
      <c r="F33" s="40"/>
      <c r="G33" s="40"/>
      <c r="H33" s="51"/>
      <c r="I33" s="54"/>
      <c r="J33" s="27"/>
      <c r="K33" s="27"/>
    </row>
    <row r="34" spans="1:11" x14ac:dyDescent="0.25">
      <c r="A34" s="35">
        <f t="shared" si="5"/>
        <v>7</v>
      </c>
      <c r="B34" s="27"/>
      <c r="C34" s="27" t="s">
        <v>18</v>
      </c>
      <c r="D34" s="27"/>
      <c r="E34" s="38">
        <v>23.2</v>
      </c>
      <c r="F34" s="40">
        <v>9.2799999999999994</v>
      </c>
      <c r="G34" s="40">
        <f>+E34-F34</f>
        <v>13.92</v>
      </c>
      <c r="H34" s="51">
        <v>1</v>
      </c>
      <c r="I34" s="54">
        <f>ROUND(G34*H34*12,0)</f>
        <v>167</v>
      </c>
      <c r="J34" s="27"/>
      <c r="K34" s="27"/>
    </row>
    <row r="35" spans="1:11" x14ac:dyDescent="0.25">
      <c r="A35" s="35">
        <f t="shared" si="5"/>
        <v>8</v>
      </c>
      <c r="B35" s="27"/>
      <c r="C35" s="27" t="s">
        <v>19</v>
      </c>
      <c r="D35" s="27"/>
      <c r="E35" s="38">
        <v>46.41</v>
      </c>
      <c r="F35" s="40">
        <v>18.559999999999999</v>
      </c>
      <c r="G35" s="40">
        <f>+E35-F35</f>
        <v>27.849999999999998</v>
      </c>
      <c r="H35" s="51">
        <v>1</v>
      </c>
      <c r="I35" s="20">
        <f>ROUND(G35*H35*12,0)</f>
        <v>334</v>
      </c>
      <c r="J35" s="27"/>
      <c r="K35" s="27"/>
    </row>
    <row r="36" spans="1:11" x14ac:dyDescent="0.25">
      <c r="A36" s="49"/>
      <c r="B36" s="36"/>
      <c r="C36" s="36"/>
      <c r="D36" s="36"/>
      <c r="E36" s="36"/>
      <c r="F36" s="50"/>
      <c r="G36" s="50"/>
      <c r="H36" s="51"/>
      <c r="I36" s="52"/>
      <c r="J36" s="36"/>
      <c r="K36" s="36"/>
    </row>
    <row r="37" spans="1:11" x14ac:dyDescent="0.25">
      <c r="A37" s="35">
        <f>+A35</f>
        <v>8</v>
      </c>
      <c r="B37" s="27" t="s">
        <v>25</v>
      </c>
      <c r="C37" s="27"/>
      <c r="D37" s="27"/>
      <c r="E37" s="27"/>
      <c r="F37" s="40"/>
      <c r="G37" s="40"/>
      <c r="H37" s="41"/>
      <c r="I37" s="54">
        <f>SUM(I28:I36)</f>
        <v>277443</v>
      </c>
      <c r="J37" s="27"/>
      <c r="K37" s="27"/>
    </row>
    <row r="38" spans="1:11" x14ac:dyDescent="0.25">
      <c r="A38" s="35"/>
      <c r="B38" s="27"/>
      <c r="C38" s="27"/>
      <c r="D38" s="27"/>
      <c r="E38" s="27"/>
      <c r="F38" s="27"/>
      <c r="G38" s="40"/>
      <c r="H38" s="40"/>
      <c r="I38" s="41"/>
      <c r="J38" s="29"/>
      <c r="K38" s="27"/>
    </row>
    <row r="39" spans="1:11" s="27" customFormat="1" x14ac:dyDescent="0.25">
      <c r="A39" s="28"/>
      <c r="C39" s="58" t="s">
        <v>47</v>
      </c>
      <c r="D39" s="58"/>
      <c r="E39" s="58"/>
      <c r="F39" s="58"/>
      <c r="G39" s="58"/>
      <c r="H39" s="58"/>
      <c r="I39" s="58"/>
      <c r="J39" s="2"/>
      <c r="K39" s="2"/>
    </row>
    <row r="40" spans="1:11" s="27" customFormat="1" x14ac:dyDescent="0.25">
      <c r="A40" s="28"/>
      <c r="C40" s="37"/>
      <c r="D40" s="37"/>
      <c r="E40" s="37"/>
      <c r="F40" s="37"/>
      <c r="G40" s="46" t="s">
        <v>23</v>
      </c>
      <c r="H40" s="43"/>
      <c r="I40" s="30"/>
    </row>
    <row r="41" spans="1:11" s="27" customFormat="1" x14ac:dyDescent="0.25">
      <c r="A41" s="28"/>
      <c r="E41" s="42" t="s">
        <v>22</v>
      </c>
      <c r="F41" s="45" t="s">
        <v>14</v>
      </c>
      <c r="G41" s="47" t="s">
        <v>24</v>
      </c>
      <c r="H41" s="43" t="s">
        <v>11</v>
      </c>
      <c r="I41" s="43" t="s">
        <v>28</v>
      </c>
    </row>
    <row r="42" spans="1:11" s="32" customFormat="1" x14ac:dyDescent="0.25">
      <c r="A42" s="31" t="s">
        <v>1</v>
      </c>
      <c r="B42" s="60" t="s">
        <v>2</v>
      </c>
      <c r="C42" s="60"/>
      <c r="D42" s="60"/>
      <c r="E42" s="42" t="s">
        <v>10</v>
      </c>
      <c r="F42" s="45" t="s">
        <v>15</v>
      </c>
      <c r="G42" s="45" t="s">
        <v>16</v>
      </c>
      <c r="H42" s="53" t="s">
        <v>12</v>
      </c>
      <c r="I42" s="43" t="s">
        <v>3</v>
      </c>
    </row>
    <row r="43" spans="1:11" s="33" customFormat="1" ht="13.25" customHeight="1" x14ac:dyDescent="0.25">
      <c r="A43" s="33" t="s">
        <v>4</v>
      </c>
      <c r="B43" s="59" t="s">
        <v>5</v>
      </c>
      <c r="C43" s="59"/>
      <c r="D43" s="59"/>
      <c r="E43" s="34" t="s">
        <v>13</v>
      </c>
      <c r="F43" s="44" t="s">
        <v>7</v>
      </c>
      <c r="G43" s="48" t="s">
        <v>8</v>
      </c>
      <c r="H43" s="34" t="s">
        <v>9</v>
      </c>
      <c r="I43" s="33" t="s">
        <v>45</v>
      </c>
    </row>
    <row r="44" spans="1:11" s="27" customFormat="1" x14ac:dyDescent="0.25">
      <c r="A44" s="35">
        <v>1</v>
      </c>
      <c r="B44" s="27" t="s">
        <v>17</v>
      </c>
      <c r="F44" s="40"/>
      <c r="G44" s="40"/>
      <c r="H44" s="51"/>
      <c r="I44" s="54"/>
    </row>
    <row r="45" spans="1:11" s="27" customFormat="1" x14ac:dyDescent="0.25">
      <c r="A45" s="35">
        <f t="shared" ref="A45:A48" si="7">1+A44</f>
        <v>2</v>
      </c>
      <c r="C45" s="27" t="s">
        <v>18</v>
      </c>
      <c r="E45" s="38">
        <v>72.63</v>
      </c>
      <c r="F45" s="40">
        <v>11.75</v>
      </c>
      <c r="G45" s="40">
        <f>+E45-F45</f>
        <v>60.879999999999995</v>
      </c>
      <c r="H45" s="51">
        <v>46</v>
      </c>
      <c r="I45" s="54">
        <f>ROUND(G45*H45*12,0)</f>
        <v>33606</v>
      </c>
    </row>
    <row r="46" spans="1:11" s="27" customFormat="1" x14ac:dyDescent="0.25">
      <c r="A46" s="35">
        <f t="shared" si="7"/>
        <v>3</v>
      </c>
      <c r="C46" s="27" t="s">
        <v>19</v>
      </c>
      <c r="E46" s="38">
        <v>72.63</v>
      </c>
      <c r="F46" s="40">
        <v>23.38</v>
      </c>
      <c r="G46" s="40">
        <f>+E46-F46</f>
        <v>49.25</v>
      </c>
      <c r="H46" s="51">
        <v>66</v>
      </c>
      <c r="I46" s="54">
        <f t="shared" ref="I46:I48" si="8">ROUND(G46*H46*12,0)</f>
        <v>39006</v>
      </c>
    </row>
    <row r="47" spans="1:11" s="27" customFormat="1" x14ac:dyDescent="0.25">
      <c r="A47" s="35">
        <f t="shared" si="7"/>
        <v>4</v>
      </c>
      <c r="C47" s="27" t="s">
        <v>20</v>
      </c>
      <c r="E47" s="38">
        <v>72.63</v>
      </c>
      <c r="F47" s="40">
        <v>31.37</v>
      </c>
      <c r="G47" s="40">
        <f>+E47-F47</f>
        <v>41.259999999999991</v>
      </c>
      <c r="H47" s="51">
        <v>21</v>
      </c>
      <c r="I47" s="54">
        <f t="shared" si="8"/>
        <v>10398</v>
      </c>
    </row>
    <row r="48" spans="1:11" s="27" customFormat="1" x14ac:dyDescent="0.25">
      <c r="A48" s="35">
        <f t="shared" si="7"/>
        <v>5</v>
      </c>
      <c r="C48" s="27" t="s">
        <v>21</v>
      </c>
      <c r="E48" s="38">
        <v>72.63</v>
      </c>
      <c r="F48" s="40">
        <v>43</v>
      </c>
      <c r="G48" s="40">
        <f>+E48-F48</f>
        <v>29.629999999999995</v>
      </c>
      <c r="H48" s="51">
        <v>99</v>
      </c>
      <c r="I48" s="20">
        <f t="shared" si="8"/>
        <v>35200</v>
      </c>
    </row>
    <row r="49" spans="1:11" s="27" customFormat="1" x14ac:dyDescent="0.25">
      <c r="A49" s="35">
        <f>+A48+1</f>
        <v>6</v>
      </c>
      <c r="B49" s="27" t="s">
        <v>25</v>
      </c>
      <c r="F49" s="40"/>
      <c r="G49" s="40"/>
      <c r="H49" s="41"/>
      <c r="I49" s="54">
        <f>SUM(I44:I48)</f>
        <v>118210</v>
      </c>
    </row>
    <row r="50" spans="1:11" s="27" customFormat="1" x14ac:dyDescent="0.25">
      <c r="A50" s="35"/>
      <c r="G50" s="40"/>
      <c r="H50" s="40"/>
      <c r="I50" s="54"/>
      <c r="J50" s="29"/>
    </row>
    <row r="51" spans="1:11" s="27" customFormat="1" x14ac:dyDescent="0.25">
      <c r="A51" s="35">
        <f>1+A49</f>
        <v>7</v>
      </c>
      <c r="B51" s="27" t="s">
        <v>26</v>
      </c>
      <c r="G51" s="40"/>
      <c r="H51" s="54"/>
      <c r="I51" s="54">
        <f>ROUND(I49*0.5,0)</f>
        <v>59105</v>
      </c>
    </row>
    <row r="52" spans="1:11" s="27" customFormat="1" x14ac:dyDescent="0.25">
      <c r="A52" s="28"/>
      <c r="G52" s="40"/>
      <c r="H52" s="40"/>
      <c r="I52" s="41"/>
      <c r="J52" s="29"/>
    </row>
    <row r="53" spans="1:11" s="55" customFormat="1" x14ac:dyDescent="0.25">
      <c r="A53" s="35"/>
      <c r="B53" s="27"/>
      <c r="C53" s="27"/>
      <c r="D53" s="27"/>
      <c r="E53" s="27"/>
      <c r="F53" s="27"/>
      <c r="G53" s="40"/>
      <c r="H53" s="40"/>
      <c r="I53" s="41"/>
      <c r="J53" s="29"/>
      <c r="K53" s="27"/>
    </row>
    <row r="54" spans="1:11" ht="13" x14ac:dyDescent="0.3">
      <c r="A54" s="15" t="s">
        <v>55</v>
      </c>
      <c r="C54" s="27"/>
      <c r="D54" s="27"/>
      <c r="E54" s="27"/>
      <c r="F54" s="27"/>
      <c r="G54" s="40"/>
      <c r="H54" s="40"/>
      <c r="I54" s="41"/>
      <c r="J54" s="29"/>
      <c r="K54" s="27"/>
    </row>
    <row r="55" spans="1:11" s="55" customFormat="1" ht="13" x14ac:dyDescent="0.3">
      <c r="A55" s="28"/>
      <c r="B55" s="15"/>
      <c r="C55" s="27"/>
      <c r="D55" s="27"/>
      <c r="E55" s="27"/>
      <c r="F55" s="27"/>
      <c r="G55" s="40"/>
      <c r="H55" s="40"/>
      <c r="I55" s="41"/>
      <c r="J55" s="29"/>
      <c r="K55" s="27"/>
    </row>
    <row r="56" spans="1:11" x14ac:dyDescent="0.25">
      <c r="A56" s="27"/>
      <c r="B56" s="27"/>
      <c r="C56" s="58" t="s">
        <v>51</v>
      </c>
      <c r="D56" s="58"/>
      <c r="E56" s="58"/>
      <c r="F56" s="58"/>
      <c r="G56" s="58"/>
      <c r="H56" s="58"/>
      <c r="I56" s="58"/>
      <c r="J56" s="2"/>
      <c r="K56" s="2"/>
    </row>
    <row r="57" spans="1:11" x14ac:dyDescent="0.25">
      <c r="A57" s="28"/>
      <c r="B57" s="27"/>
      <c r="C57" s="61" t="s">
        <v>27</v>
      </c>
      <c r="D57" s="61"/>
      <c r="E57" s="61"/>
      <c r="F57" s="61"/>
      <c r="G57" s="61"/>
      <c r="H57" s="61"/>
      <c r="I57" s="61"/>
      <c r="J57" s="2"/>
      <c r="K57" s="2"/>
    </row>
    <row r="58" spans="1:11" x14ac:dyDescent="0.25">
      <c r="A58" s="28"/>
      <c r="B58" s="27"/>
      <c r="C58" s="37"/>
      <c r="D58" s="37"/>
      <c r="E58" s="37"/>
      <c r="F58" s="45" t="s">
        <v>14</v>
      </c>
      <c r="G58" s="37"/>
      <c r="H58" s="46" t="s">
        <v>23</v>
      </c>
      <c r="I58" s="43"/>
      <c r="J58" s="30"/>
      <c r="K58" s="27"/>
    </row>
    <row r="59" spans="1:11" x14ac:dyDescent="0.25">
      <c r="A59" s="28"/>
      <c r="B59" s="27"/>
      <c r="C59" s="27"/>
      <c r="D59" s="27"/>
      <c r="E59" s="42" t="s">
        <v>22</v>
      </c>
      <c r="F59" s="45" t="s">
        <v>15</v>
      </c>
      <c r="G59" s="45" t="s">
        <v>14</v>
      </c>
      <c r="H59" s="47" t="s">
        <v>24</v>
      </c>
      <c r="I59" s="43" t="s">
        <v>11</v>
      </c>
      <c r="J59" s="43" t="s">
        <v>28</v>
      </c>
      <c r="K59" s="27"/>
    </row>
    <row r="60" spans="1:11" x14ac:dyDescent="0.25">
      <c r="A60" s="31" t="s">
        <v>1</v>
      </c>
      <c r="B60" s="60" t="s">
        <v>2</v>
      </c>
      <c r="C60" s="60"/>
      <c r="D60" s="60"/>
      <c r="E60" s="42" t="s">
        <v>10</v>
      </c>
      <c r="F60" s="42" t="s">
        <v>44</v>
      </c>
      <c r="G60" s="45" t="s">
        <v>15</v>
      </c>
      <c r="H60" s="45" t="s">
        <v>16</v>
      </c>
      <c r="I60" s="53" t="s">
        <v>12</v>
      </c>
      <c r="J60" s="43" t="s">
        <v>3</v>
      </c>
      <c r="K60" s="32"/>
    </row>
    <row r="61" spans="1:11" x14ac:dyDescent="0.25">
      <c r="A61" s="33" t="s">
        <v>4</v>
      </c>
      <c r="B61" s="59" t="s">
        <v>5</v>
      </c>
      <c r="C61" s="59"/>
      <c r="D61" s="59"/>
      <c r="E61" s="34" t="s">
        <v>13</v>
      </c>
      <c r="F61" s="39" t="s">
        <v>6</v>
      </c>
      <c r="G61" s="44" t="s">
        <v>7</v>
      </c>
      <c r="H61" s="48" t="s">
        <v>8</v>
      </c>
      <c r="I61" s="34" t="s">
        <v>9</v>
      </c>
      <c r="J61" s="33" t="s">
        <v>45</v>
      </c>
      <c r="K61" s="33"/>
    </row>
    <row r="62" spans="1:11" x14ac:dyDescent="0.25">
      <c r="A62" s="35">
        <v>1</v>
      </c>
      <c r="B62" s="27" t="s">
        <v>17</v>
      </c>
      <c r="C62" s="27"/>
      <c r="D62" s="27"/>
      <c r="E62" s="27"/>
      <c r="F62" s="56"/>
      <c r="G62" s="40"/>
      <c r="H62" s="40"/>
      <c r="I62" s="51"/>
      <c r="J62" s="54"/>
      <c r="K62" s="27"/>
    </row>
    <row r="63" spans="1:11" x14ac:dyDescent="0.25">
      <c r="A63" s="35">
        <f t="shared" ref="A63:A69" si="9">1+A62</f>
        <v>2</v>
      </c>
      <c r="B63" s="27"/>
      <c r="C63" s="27" t="s">
        <v>18</v>
      </c>
      <c r="D63" s="27"/>
      <c r="E63" s="38">
        <v>72.63</v>
      </c>
      <c r="F63" s="56">
        <v>0.6</v>
      </c>
      <c r="G63" s="40">
        <f t="shared" ref="G63:G66" si="10">+E63*F63</f>
        <v>43.577999999999996</v>
      </c>
      <c r="H63" s="40">
        <f>+E63-G63</f>
        <v>29.052</v>
      </c>
      <c r="I63" s="51">
        <v>107</v>
      </c>
      <c r="J63" s="54">
        <f>ROUND(H63*I63*12,0)</f>
        <v>37303</v>
      </c>
      <c r="K63" s="27"/>
    </row>
    <row r="64" spans="1:11" x14ac:dyDescent="0.25">
      <c r="A64" s="35">
        <f t="shared" si="9"/>
        <v>3</v>
      </c>
      <c r="B64" s="27"/>
      <c r="C64" s="27" t="s">
        <v>19</v>
      </c>
      <c r="D64" s="27"/>
      <c r="E64" s="38">
        <v>72.63</v>
      </c>
      <c r="F64" s="56">
        <v>0.6</v>
      </c>
      <c r="G64" s="40">
        <f t="shared" si="10"/>
        <v>43.577999999999996</v>
      </c>
      <c r="H64" s="40">
        <f>+E64-G64</f>
        <v>29.052</v>
      </c>
      <c r="I64" s="51">
        <v>186</v>
      </c>
      <c r="J64" s="54">
        <f t="shared" ref="J64:J66" si="11">ROUND(H64*I64*12,0)</f>
        <v>64844</v>
      </c>
      <c r="K64" s="27"/>
    </row>
    <row r="65" spans="1:11" x14ac:dyDescent="0.25">
      <c r="A65" s="35">
        <f t="shared" si="9"/>
        <v>4</v>
      </c>
      <c r="B65" s="27"/>
      <c r="C65" s="27" t="s">
        <v>20</v>
      </c>
      <c r="D65" s="27"/>
      <c r="E65" s="38">
        <v>72.63</v>
      </c>
      <c r="F65" s="56">
        <v>0.6</v>
      </c>
      <c r="G65" s="40">
        <f t="shared" si="10"/>
        <v>43.577999999999996</v>
      </c>
      <c r="H65" s="40">
        <f>+E65-G65</f>
        <v>29.052</v>
      </c>
      <c r="I65" s="51">
        <v>43</v>
      </c>
      <c r="J65" s="54">
        <f t="shared" si="11"/>
        <v>14991</v>
      </c>
      <c r="K65" s="27"/>
    </row>
    <row r="66" spans="1:11" x14ac:dyDescent="0.25">
      <c r="A66" s="35">
        <f t="shared" si="9"/>
        <v>5</v>
      </c>
      <c r="B66" s="27"/>
      <c r="C66" s="27" t="s">
        <v>21</v>
      </c>
      <c r="D66" s="27"/>
      <c r="E66" s="38">
        <v>72.63</v>
      </c>
      <c r="F66" s="56">
        <v>0.6</v>
      </c>
      <c r="G66" s="40">
        <f t="shared" si="10"/>
        <v>43.577999999999996</v>
      </c>
      <c r="H66" s="40">
        <f>+E66-G66</f>
        <v>29.052</v>
      </c>
      <c r="I66" s="51">
        <v>190</v>
      </c>
      <c r="J66" s="54">
        <f t="shared" si="11"/>
        <v>66239</v>
      </c>
      <c r="K66" s="27"/>
    </row>
    <row r="67" spans="1:11" x14ac:dyDescent="0.25">
      <c r="A67" s="35">
        <f t="shared" si="9"/>
        <v>6</v>
      </c>
      <c r="B67" s="27" t="s">
        <v>31</v>
      </c>
      <c r="C67" s="27"/>
      <c r="D67" s="27"/>
      <c r="E67" s="38"/>
      <c r="F67" s="56"/>
      <c r="G67" s="40"/>
      <c r="H67" s="40"/>
      <c r="I67" s="51"/>
      <c r="J67" s="54"/>
      <c r="K67" s="27"/>
    </row>
    <row r="68" spans="1:11" x14ac:dyDescent="0.25">
      <c r="A68" s="35">
        <f t="shared" si="9"/>
        <v>7</v>
      </c>
      <c r="B68" s="27"/>
      <c r="C68" s="27" t="s">
        <v>18</v>
      </c>
      <c r="D68" s="27"/>
      <c r="E68" s="38">
        <v>23.2</v>
      </c>
      <c r="F68" s="56">
        <v>0.6</v>
      </c>
      <c r="G68" s="40">
        <f t="shared" ref="G68:G69" si="12">+E68*F68</f>
        <v>13.92</v>
      </c>
      <c r="H68" s="40">
        <f>+E68-G68</f>
        <v>9.2799999999999994</v>
      </c>
      <c r="I68" s="51">
        <v>1</v>
      </c>
      <c r="J68" s="54">
        <f>ROUND(H68*I68*12,0)</f>
        <v>111</v>
      </c>
      <c r="K68" s="27"/>
    </row>
    <row r="69" spans="1:11" x14ac:dyDescent="0.25">
      <c r="A69" s="35">
        <f t="shared" si="9"/>
        <v>8</v>
      </c>
      <c r="B69" s="27"/>
      <c r="C69" s="27" t="s">
        <v>19</v>
      </c>
      <c r="D69" s="27"/>
      <c r="E69" s="38">
        <v>46.41</v>
      </c>
      <c r="F69" s="56">
        <v>0.6</v>
      </c>
      <c r="G69" s="40">
        <f t="shared" si="12"/>
        <v>27.845999999999997</v>
      </c>
      <c r="H69" s="40">
        <f>+E69-G69</f>
        <v>18.564</v>
      </c>
      <c r="I69" s="51">
        <v>1</v>
      </c>
      <c r="J69" s="20">
        <f>ROUND(H69*I69*12,0)</f>
        <v>223</v>
      </c>
      <c r="K69" s="27"/>
    </row>
    <row r="70" spans="1:11" x14ac:dyDescent="0.25">
      <c r="A70" s="49"/>
      <c r="B70" s="36"/>
      <c r="C70" s="36"/>
      <c r="D70" s="36"/>
      <c r="E70" s="36"/>
      <c r="F70" s="36"/>
      <c r="G70" s="50"/>
      <c r="H70" s="50"/>
      <c r="I70" s="51"/>
      <c r="J70" s="52"/>
      <c r="K70" s="36"/>
    </row>
    <row r="71" spans="1:11" x14ac:dyDescent="0.25">
      <c r="A71" s="35">
        <f>+A69</f>
        <v>8</v>
      </c>
      <c r="B71" s="27" t="s">
        <v>25</v>
      </c>
      <c r="C71" s="27"/>
      <c r="D71" s="27"/>
      <c r="E71" s="27"/>
      <c r="F71" s="27"/>
      <c r="G71" s="40"/>
      <c r="H71" s="40"/>
      <c r="I71" s="41"/>
      <c r="J71" s="54">
        <f>SUM(J62:J70)</f>
        <v>183711</v>
      </c>
      <c r="K71" s="27"/>
    </row>
    <row r="72" spans="1:11" s="27" customFormat="1" x14ac:dyDescent="0.25">
      <c r="A72" s="28"/>
      <c r="G72" s="40"/>
      <c r="H72" s="40"/>
      <c r="I72" s="41"/>
      <c r="J72" s="29"/>
    </row>
    <row r="73" spans="1:11" s="27" customFormat="1" x14ac:dyDescent="0.25">
      <c r="C73" s="16" t="s">
        <v>52</v>
      </c>
      <c r="D73" s="57"/>
      <c r="E73" s="57"/>
      <c r="F73" s="57"/>
      <c r="G73" s="57"/>
      <c r="H73" s="57"/>
      <c r="I73" s="57"/>
      <c r="J73" s="30"/>
    </row>
    <row r="74" spans="1:11" s="27" customFormat="1" x14ac:dyDescent="0.25">
      <c r="A74" s="28"/>
      <c r="C74" s="37"/>
      <c r="D74" s="37"/>
      <c r="E74" s="37"/>
      <c r="F74" s="45" t="s">
        <v>14</v>
      </c>
      <c r="G74" s="37"/>
      <c r="H74" s="46" t="s">
        <v>23</v>
      </c>
      <c r="I74" s="43"/>
      <c r="J74" s="30"/>
    </row>
    <row r="75" spans="1:11" s="27" customFormat="1" x14ac:dyDescent="0.25">
      <c r="A75" s="28"/>
      <c r="E75" s="42" t="s">
        <v>22</v>
      </c>
      <c r="F75" s="45" t="s">
        <v>15</v>
      </c>
      <c r="G75" s="45" t="s">
        <v>14</v>
      </c>
      <c r="H75" s="47" t="s">
        <v>24</v>
      </c>
      <c r="I75" s="43" t="s">
        <v>11</v>
      </c>
      <c r="J75" s="43" t="s">
        <v>28</v>
      </c>
    </row>
    <row r="76" spans="1:11" s="32" customFormat="1" x14ac:dyDescent="0.25">
      <c r="A76" s="31" t="s">
        <v>1</v>
      </c>
      <c r="B76" s="60" t="s">
        <v>2</v>
      </c>
      <c r="C76" s="60"/>
      <c r="D76" s="60"/>
      <c r="E76" s="42" t="s">
        <v>10</v>
      </c>
      <c r="F76" s="42" t="s">
        <v>44</v>
      </c>
      <c r="G76" s="45" t="s">
        <v>15</v>
      </c>
      <c r="H76" s="45" t="s">
        <v>16</v>
      </c>
      <c r="I76" s="53" t="s">
        <v>12</v>
      </c>
      <c r="J76" s="43" t="s">
        <v>3</v>
      </c>
    </row>
    <row r="77" spans="1:11" s="33" customFormat="1" ht="13.25" customHeight="1" x14ac:dyDescent="0.25">
      <c r="A77" s="33" t="s">
        <v>4</v>
      </c>
      <c r="B77" s="59" t="s">
        <v>5</v>
      </c>
      <c r="C77" s="59"/>
      <c r="D77" s="59"/>
      <c r="E77" s="34" t="s">
        <v>13</v>
      </c>
      <c r="F77" s="39" t="s">
        <v>6</v>
      </c>
      <c r="G77" s="44" t="s">
        <v>7</v>
      </c>
      <c r="H77" s="48" t="s">
        <v>8</v>
      </c>
      <c r="I77" s="34" t="s">
        <v>9</v>
      </c>
      <c r="J77" s="33" t="s">
        <v>45</v>
      </c>
    </row>
    <row r="78" spans="1:11" s="27" customFormat="1" x14ac:dyDescent="0.25">
      <c r="A78" s="35">
        <v>1</v>
      </c>
      <c r="B78" s="27" t="s">
        <v>17</v>
      </c>
      <c r="F78" s="56"/>
      <c r="G78" s="40"/>
      <c r="H78" s="40"/>
      <c r="I78" s="51"/>
      <c r="J78" s="54"/>
    </row>
    <row r="79" spans="1:11" s="27" customFormat="1" x14ac:dyDescent="0.25">
      <c r="A79" s="35">
        <f t="shared" ref="A79:A82" si="13">1+A78</f>
        <v>2</v>
      </c>
      <c r="C79" s="27" t="s">
        <v>18</v>
      </c>
      <c r="E79" s="38">
        <v>72.63</v>
      </c>
      <c r="F79" s="56">
        <v>0.6</v>
      </c>
      <c r="G79" s="40">
        <f t="shared" ref="G79:G82" si="14">+E79*F79</f>
        <v>43.577999999999996</v>
      </c>
      <c r="H79" s="40">
        <f>+E79-G79</f>
        <v>29.052</v>
      </c>
      <c r="I79" s="51">
        <v>46</v>
      </c>
      <c r="J79" s="54">
        <f>ROUND(H79*I79*12,0)</f>
        <v>16037</v>
      </c>
    </row>
    <row r="80" spans="1:11" s="27" customFormat="1" x14ac:dyDescent="0.25">
      <c r="A80" s="35">
        <f t="shared" si="13"/>
        <v>3</v>
      </c>
      <c r="C80" s="27" t="s">
        <v>19</v>
      </c>
      <c r="E80" s="38">
        <v>72.63</v>
      </c>
      <c r="F80" s="56">
        <v>0.6</v>
      </c>
      <c r="G80" s="40">
        <f t="shared" si="14"/>
        <v>43.577999999999996</v>
      </c>
      <c r="H80" s="40">
        <f>+E80-G80</f>
        <v>29.052</v>
      </c>
      <c r="I80" s="51">
        <v>66</v>
      </c>
      <c r="J80" s="54">
        <f t="shared" ref="J80:J82" si="15">ROUND(H80*I80*12,0)</f>
        <v>23009</v>
      </c>
    </row>
    <row r="81" spans="1:10" s="27" customFormat="1" x14ac:dyDescent="0.25">
      <c r="A81" s="35">
        <f t="shared" si="13"/>
        <v>4</v>
      </c>
      <c r="C81" s="27" t="s">
        <v>20</v>
      </c>
      <c r="E81" s="38">
        <v>72.63</v>
      </c>
      <c r="F81" s="56">
        <v>0.6</v>
      </c>
      <c r="G81" s="40">
        <f t="shared" si="14"/>
        <v>43.577999999999996</v>
      </c>
      <c r="H81" s="40">
        <f>+E81-G81</f>
        <v>29.052</v>
      </c>
      <c r="I81" s="51">
        <v>21</v>
      </c>
      <c r="J81" s="54">
        <f t="shared" si="15"/>
        <v>7321</v>
      </c>
    </row>
    <row r="82" spans="1:10" s="27" customFormat="1" x14ac:dyDescent="0.25">
      <c r="A82" s="35">
        <f t="shared" si="13"/>
        <v>5</v>
      </c>
      <c r="C82" s="27" t="s">
        <v>21</v>
      </c>
      <c r="E82" s="38">
        <v>72.63</v>
      </c>
      <c r="F82" s="56">
        <v>0.6</v>
      </c>
      <c r="G82" s="40">
        <f t="shared" si="14"/>
        <v>43.577999999999996</v>
      </c>
      <c r="H82" s="40">
        <f>+E82-G82</f>
        <v>29.052</v>
      </c>
      <c r="I82" s="51">
        <v>99</v>
      </c>
      <c r="J82" s="20">
        <f t="shared" si="15"/>
        <v>34514</v>
      </c>
    </row>
    <row r="83" spans="1:10" s="36" customFormat="1" ht="6" customHeight="1" x14ac:dyDescent="0.25">
      <c r="A83" s="49"/>
      <c r="G83" s="50"/>
      <c r="H83" s="50"/>
      <c r="I83" s="51"/>
      <c r="J83" s="52"/>
    </row>
    <row r="84" spans="1:10" s="27" customFormat="1" x14ac:dyDescent="0.25">
      <c r="A84" s="35">
        <f>+A82+1</f>
        <v>6</v>
      </c>
      <c r="B84" s="27" t="s">
        <v>29</v>
      </c>
      <c r="G84" s="40"/>
      <c r="H84" s="40"/>
      <c r="I84" s="41"/>
      <c r="J84" s="54">
        <f>SUM(J78:J83)</f>
        <v>80881</v>
      </c>
    </row>
    <row r="85" spans="1:10" s="27" customFormat="1" x14ac:dyDescent="0.25">
      <c r="A85" s="35"/>
      <c r="G85" s="40"/>
      <c r="H85" s="40"/>
      <c r="I85" s="41"/>
      <c r="J85" s="54"/>
    </row>
    <row r="86" spans="1:10" s="27" customFormat="1" x14ac:dyDescent="0.25">
      <c r="A86" s="35">
        <f>1+A84</f>
        <v>7</v>
      </c>
      <c r="B86" s="27" t="s">
        <v>26</v>
      </c>
      <c r="G86" s="40"/>
      <c r="H86" s="40"/>
      <c r="I86" s="41"/>
      <c r="J86" s="54">
        <f>ROUND(J84*0.5,0)</f>
        <v>40441</v>
      </c>
    </row>
    <row r="87" spans="1:10" s="27" customFormat="1" x14ac:dyDescent="0.25">
      <c r="A87" s="35"/>
      <c r="G87" s="40"/>
      <c r="H87" s="54"/>
      <c r="I87" s="41"/>
      <c r="J87" s="29"/>
    </row>
    <row r="88" spans="1:10" s="27" customFormat="1" x14ac:dyDescent="0.25">
      <c r="A88" s="35"/>
      <c r="G88" s="40"/>
      <c r="H88" s="40"/>
      <c r="I88" s="41"/>
      <c r="J88" s="29"/>
    </row>
  </sheetData>
  <mergeCells count="16">
    <mergeCell ref="B1:C1"/>
    <mergeCell ref="B2:C2"/>
    <mergeCell ref="B3:C3"/>
    <mergeCell ref="C22:I22"/>
    <mergeCell ref="C39:I39"/>
    <mergeCell ref="C23:I23"/>
    <mergeCell ref="B26:D26"/>
    <mergeCell ref="B27:D27"/>
    <mergeCell ref="C56:I56"/>
    <mergeCell ref="B77:D77"/>
    <mergeCell ref="B42:D42"/>
    <mergeCell ref="B43:D43"/>
    <mergeCell ref="B76:D76"/>
    <mergeCell ref="C57:I57"/>
    <mergeCell ref="B60:D60"/>
    <mergeCell ref="B61:D61"/>
  </mergeCells>
  <pageMargins left="0.7" right="0.7" top="0.75" bottom="0.75" header="0.3" footer="0.3"/>
  <pageSetup scale="60" orientation="portrait" r:id="rId1"/>
  <headerFooter>
    <oddHeader xml:space="preserve">&amp;R
</oddHeader>
  </headerFooter>
  <rowBreaks count="1" manualBreakCount="1">
    <brk id="72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 1</vt:lpstr>
      <vt:lpstr>'Sheet 1'!Print_Area</vt:lpstr>
    </vt:vector>
  </TitlesOfParts>
  <Company>American Electric Power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Holmes</dc:creator>
  <cp:lastModifiedBy>Jeff  Brubaker</cp:lastModifiedBy>
  <cp:lastPrinted>2017-08-19T18:35:40Z</cp:lastPrinted>
  <dcterms:created xsi:type="dcterms:W3CDTF">2016-12-20T19:45:50Z</dcterms:created>
  <dcterms:modified xsi:type="dcterms:W3CDTF">2017-08-19T18:39:14Z</dcterms:modified>
</cp:coreProperties>
</file>