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40" yWindow="110" windowWidth="13060" windowHeight="10400" tabRatio="804"/>
  </bookViews>
  <sheets>
    <sheet name="Sheet 1" sheetId="13" r:id="rId1"/>
  </sheets>
  <definedNames>
    <definedName name="_xlnm.Print_Area" localSheetId="0">'Sheet 1'!$A$1:$J$156</definedName>
  </definedNames>
  <calcPr calcId="145621"/>
</workbook>
</file>

<file path=xl/calcChain.xml><?xml version="1.0" encoding="utf-8"?>
<calcChain xmlns="http://schemas.openxmlformats.org/spreadsheetml/2006/main">
  <c r="H149" i="13" l="1"/>
  <c r="H148" i="13"/>
  <c r="I147" i="13"/>
  <c r="I148" i="13" s="1"/>
  <c r="H147" i="13"/>
  <c r="G145" i="13"/>
  <c r="H145" i="13" s="1"/>
  <c r="J145" i="13" s="1"/>
  <c r="G144" i="13"/>
  <c r="H144" i="13" s="1"/>
  <c r="J144" i="13" s="1"/>
  <c r="G143" i="13"/>
  <c r="H143" i="13" s="1"/>
  <c r="J143" i="13" s="1"/>
  <c r="G142" i="13"/>
  <c r="H142" i="13" s="1"/>
  <c r="J142" i="13" s="1"/>
  <c r="G140" i="13"/>
  <c r="H140" i="13" s="1"/>
  <c r="J140" i="13" s="1"/>
  <c r="G139" i="13"/>
  <c r="H139" i="13" s="1"/>
  <c r="J139" i="13" s="1"/>
  <c r="G138" i="13"/>
  <c r="H138" i="13" s="1"/>
  <c r="J138" i="13" s="1"/>
  <c r="G137" i="13"/>
  <c r="H137" i="13" s="1"/>
  <c r="J137" i="13" s="1"/>
  <c r="G135" i="13"/>
  <c r="H135" i="13" s="1"/>
  <c r="J135" i="13" s="1"/>
  <c r="G134" i="13"/>
  <c r="H134" i="13" s="1"/>
  <c r="J134" i="13" s="1"/>
  <c r="G133" i="13"/>
  <c r="H133" i="13" s="1"/>
  <c r="J133" i="13" s="1"/>
  <c r="G132" i="13"/>
  <c r="H132" i="13" s="1"/>
  <c r="J132" i="13" s="1"/>
  <c r="A131" i="13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1" i="13" s="1"/>
  <c r="A154" i="13" s="1"/>
  <c r="A156" i="13" s="1"/>
  <c r="G79" i="13"/>
  <c r="G78" i="13"/>
  <c r="H77" i="13"/>
  <c r="H78" i="13" s="1"/>
  <c r="H79" i="13" s="1"/>
  <c r="G77" i="13"/>
  <c r="G75" i="13"/>
  <c r="I75" i="13" s="1"/>
  <c r="G74" i="13"/>
  <c r="I74" i="13" s="1"/>
  <c r="G73" i="13"/>
  <c r="I73" i="13" s="1"/>
  <c r="G72" i="13"/>
  <c r="I72" i="13" s="1"/>
  <c r="G70" i="13"/>
  <c r="I70" i="13" s="1"/>
  <c r="G69" i="13"/>
  <c r="I69" i="13" s="1"/>
  <c r="G68" i="13"/>
  <c r="I68" i="13" s="1"/>
  <c r="G67" i="13"/>
  <c r="I67" i="13" s="1"/>
  <c r="G65" i="13"/>
  <c r="I65" i="13" s="1"/>
  <c r="G64" i="13"/>
  <c r="I64" i="13" s="1"/>
  <c r="G63" i="13"/>
  <c r="I63" i="13" s="1"/>
  <c r="G62" i="13"/>
  <c r="I62" i="13" s="1"/>
  <c r="A61" i="13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1" i="13" s="1"/>
  <c r="A83" i="13" s="1"/>
  <c r="A85" i="13" s="1"/>
  <c r="H116" i="13"/>
  <c r="H115" i="13"/>
  <c r="I114" i="13"/>
  <c r="I115" i="13" s="1"/>
  <c r="I116" i="13" s="1"/>
  <c r="H114" i="13"/>
  <c r="J114" i="13" s="1"/>
  <c r="G112" i="13"/>
  <c r="H112" i="13" s="1"/>
  <c r="J112" i="13" s="1"/>
  <c r="G111" i="13"/>
  <c r="H111" i="13" s="1"/>
  <c r="J111" i="13" s="1"/>
  <c r="G110" i="13"/>
  <c r="H110" i="13" s="1"/>
  <c r="J110" i="13" s="1"/>
  <c r="G109" i="13"/>
  <c r="H109" i="13" s="1"/>
  <c r="J109" i="13" s="1"/>
  <c r="G107" i="13"/>
  <c r="H107" i="13" s="1"/>
  <c r="J107" i="13" s="1"/>
  <c r="G106" i="13"/>
  <c r="H106" i="13" s="1"/>
  <c r="J106" i="13" s="1"/>
  <c r="G105" i="13"/>
  <c r="H105" i="13" s="1"/>
  <c r="J105" i="13" s="1"/>
  <c r="G104" i="13"/>
  <c r="H104" i="13" s="1"/>
  <c r="J104" i="13" s="1"/>
  <c r="G102" i="13"/>
  <c r="H102" i="13" s="1"/>
  <c r="J102" i="13" s="1"/>
  <c r="G101" i="13"/>
  <c r="H101" i="13" s="1"/>
  <c r="J101" i="13" s="1"/>
  <c r="G100" i="13"/>
  <c r="H100" i="13" s="1"/>
  <c r="J100" i="13" s="1"/>
  <c r="G99" i="13"/>
  <c r="H99" i="13" s="1"/>
  <c r="J99" i="13" s="1"/>
  <c r="A98" i="13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8" i="13" s="1"/>
  <c r="A121" i="13" s="1"/>
  <c r="G48" i="13"/>
  <c r="G47" i="13"/>
  <c r="H46" i="13"/>
  <c r="H47" i="13" s="1"/>
  <c r="G46" i="13"/>
  <c r="I46" i="13" s="1"/>
  <c r="G44" i="13"/>
  <c r="I44" i="13" s="1"/>
  <c r="G43" i="13"/>
  <c r="I43" i="13" s="1"/>
  <c r="G42" i="13"/>
  <c r="I42" i="13" s="1"/>
  <c r="G41" i="13"/>
  <c r="I41" i="13" s="1"/>
  <c r="G39" i="13"/>
  <c r="I39" i="13" s="1"/>
  <c r="G38" i="13"/>
  <c r="I38" i="13" s="1"/>
  <c r="G37" i="13"/>
  <c r="I37" i="13" s="1"/>
  <c r="G36" i="13"/>
  <c r="I36" i="13" s="1"/>
  <c r="G34" i="13"/>
  <c r="I34" i="13" s="1"/>
  <c r="G33" i="13"/>
  <c r="I33" i="13" s="1"/>
  <c r="G32" i="13"/>
  <c r="I32" i="13" s="1"/>
  <c r="G31" i="13"/>
  <c r="I31" i="13" s="1"/>
  <c r="A30" i="13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50" i="13" s="1"/>
  <c r="A52" i="13" s="1"/>
  <c r="I77" i="13" l="1"/>
  <c r="J147" i="13"/>
  <c r="I78" i="13"/>
  <c r="I149" i="13"/>
  <c r="J149" i="13" s="1"/>
  <c r="J148" i="13"/>
  <c r="I79" i="13"/>
  <c r="J115" i="13"/>
  <c r="I47" i="13"/>
  <c r="H48" i="13"/>
  <c r="I48" i="13" s="1"/>
  <c r="J116" i="13"/>
  <c r="J121" i="13" l="1"/>
  <c r="D8" i="13" s="1"/>
  <c r="I83" i="13"/>
  <c r="I85" i="13" s="1"/>
  <c r="C10" i="13" s="1"/>
  <c r="J154" i="13"/>
  <c r="J156" i="13" s="1"/>
  <c r="D10" i="13" s="1"/>
  <c r="D11" i="13" s="1"/>
  <c r="D14" i="13" s="1"/>
  <c r="I52" i="13"/>
  <c r="C8" i="13" s="1"/>
  <c r="D17" i="13" l="1"/>
  <c r="D20" i="13" s="1"/>
  <c r="A10" i="13" l="1"/>
  <c r="A11" i="13" s="1"/>
  <c r="A13" i="13" s="1"/>
  <c r="A14" i="13" s="1"/>
  <c r="A16" i="13" s="1"/>
  <c r="A17" i="13" s="1"/>
  <c r="A19" i="13" s="1"/>
  <c r="A20" i="13" s="1"/>
  <c r="C11" i="13" l="1"/>
  <c r="C14" i="13" l="1"/>
  <c r="C17" i="13" l="1"/>
  <c r="C20" i="13" l="1"/>
</calcChain>
</file>

<file path=xl/sharedStrings.xml><?xml version="1.0" encoding="utf-8"?>
<sst xmlns="http://schemas.openxmlformats.org/spreadsheetml/2006/main" count="211" uniqueCount="64">
  <si>
    <t>Kentucky Power Company</t>
  </si>
  <si>
    <t>Line</t>
  </si>
  <si>
    <t>Description</t>
  </si>
  <si>
    <t>Amount</t>
  </si>
  <si>
    <t>(1)</t>
  </si>
  <si>
    <t>(2)</t>
  </si>
  <si>
    <t>(4)</t>
  </si>
  <si>
    <t>(5)</t>
  </si>
  <si>
    <t>(6)</t>
  </si>
  <si>
    <t>(7)</t>
  </si>
  <si>
    <t>Funding</t>
  </si>
  <si>
    <t>Anthem HRA</t>
  </si>
  <si>
    <t>Anthem HSA Plus</t>
  </si>
  <si>
    <t>Anthem HSA Basic</t>
  </si>
  <si>
    <t>Participating</t>
  </si>
  <si>
    <t xml:space="preserve">Employees   </t>
  </si>
  <si>
    <t xml:space="preserve">(3)  </t>
  </si>
  <si>
    <t>Employee</t>
  </si>
  <si>
    <t>Contribution</t>
  </si>
  <si>
    <t>Costs</t>
  </si>
  <si>
    <t>CancerBridge</t>
  </si>
  <si>
    <t>Employee Only</t>
  </si>
  <si>
    <t>Employee + Spouse</t>
  </si>
  <si>
    <t>Employee + Child(ren)</t>
  </si>
  <si>
    <t>Employee + Family</t>
  </si>
  <si>
    <t xml:space="preserve">Blended </t>
  </si>
  <si>
    <t>Net</t>
  </si>
  <si>
    <t>Monthly</t>
  </si>
  <si>
    <t>2017 Insurance Calculation:</t>
  </si>
  <si>
    <t>Additional Monthly Fees:</t>
  </si>
  <si>
    <t xml:space="preserve">Express Scripts Prescription Drug </t>
  </si>
  <si>
    <t>2017 Total Calculated Cost</t>
  </si>
  <si>
    <t>Magellan Employee Assistance</t>
  </si>
  <si>
    <t>50% Billed to Wheeling Power Company</t>
  </si>
  <si>
    <t>(Excludes any Kammer Plant Employees)</t>
  </si>
  <si>
    <t>Annual</t>
  </si>
  <si>
    <t>Wellness Incentive Payout</t>
  </si>
  <si>
    <t>2017 Total Calculated Cost for Mitchell</t>
  </si>
  <si>
    <t>For the Test Year Ending 2/28/17</t>
  </si>
  <si>
    <t>No.</t>
  </si>
  <si>
    <t>2017 Mitchell Calculated Cost, Billed to WPCo</t>
  </si>
  <si>
    <t>2017 Net Calculated Costs</t>
  </si>
  <si>
    <t>Test Year Net Employee Related Expenses</t>
  </si>
  <si>
    <t>Adjusted Employee Related Group Benefit Expenses</t>
  </si>
  <si>
    <t>Cost Applicable to O&amp;M</t>
  </si>
  <si>
    <t>Allocation Factor - OML</t>
  </si>
  <si>
    <t>KPSC Jurisdictional Amount</t>
  </si>
  <si>
    <t>Group Benefit Costs Applicable to O&amp;M</t>
  </si>
  <si>
    <t>(a)</t>
  </si>
  <si>
    <t>(b)</t>
  </si>
  <si>
    <t>2017 Total Calculated Costs (Account 926)</t>
  </si>
  <si>
    <t xml:space="preserve"> </t>
  </si>
  <si>
    <t>%</t>
  </si>
  <si>
    <t>(8)</t>
  </si>
  <si>
    <t>Expected 2017 Employee Medical Benefit Cost</t>
  </si>
  <si>
    <t>2017 Employee Medical Benefit Cost Per Using Staff requested employee contribution percentages</t>
  </si>
  <si>
    <t>2017 Employee Medical Benefit Cost Per Using Staff requested employee contribution percentages for Mitchell Plant</t>
  </si>
  <si>
    <t>Medical Adjustment recalculated using Staff requested employee contribution percentages</t>
  </si>
  <si>
    <t>(c)</t>
  </si>
  <si>
    <t>Employee Medical Benefit Expenses</t>
  </si>
  <si>
    <t>As Filed</t>
  </si>
  <si>
    <t>Recalculated using Staff requested employee contribution percentages</t>
  </si>
  <si>
    <t>Medical portion of Benefits Adjustment as Filed</t>
  </si>
  <si>
    <t>Expected 2017 Employee Medical Benefit Cost for Mitchell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</si>
</sst>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000000"/>
      <name val="Times New Roman"/>
      <charset val="204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2">
      <alignment horizontal="center"/>
    </xf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3" fontId="6" fillId="0" borderId="0" applyFont="0" applyFill="0" applyBorder="0" applyAlignment="0" applyProtection="0"/>
    <xf numFmtId="0" fontId="7" fillId="0" borderId="2">
      <alignment horizontal="center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  <xf numFmtId="0" fontId="4" fillId="0" borderId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" fillId="0" borderId="0" applyFont="0" applyFill="0" applyBorder="0" applyAlignment="0" applyProtection="0"/>
    <xf numFmtId="0" fontId="5" fillId="0" borderId="2">
      <alignment horizontal="center"/>
    </xf>
  </cellStyleXfs>
  <cellXfs count="71">
    <xf numFmtId="0" fontId="0" fillId="0" borderId="0" xfId="0"/>
    <xf numFmtId="0" fontId="2" fillId="0" borderId="0" xfId="0" applyFont="1"/>
    <xf numFmtId="164" fontId="0" fillId="0" borderId="0" xfId="1" applyNumberFormat="1" applyFont="1"/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3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right" indent="1"/>
    </xf>
    <xf numFmtId="0" fontId="0" fillId="0" borderId="0" xfId="0" applyFill="1"/>
    <xf numFmtId="43" fontId="0" fillId="0" borderId="0" xfId="1" applyNumberFormat="1" applyFont="1"/>
    <xf numFmtId="43" fontId="3" fillId="0" borderId="0" xfId="1" applyNumberFormat="1" applyFont="1" applyAlignment="1">
      <alignment horizontal="center" vertical="top"/>
    </xf>
    <xf numFmtId="43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 vertical="top"/>
    </xf>
    <xf numFmtId="43" fontId="0" fillId="0" borderId="0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1" applyNumberFormat="1" applyFont="1" applyBorder="1" applyAlignment="1">
      <alignment horizontal="center" wrapText="1"/>
    </xf>
    <xf numFmtId="43" fontId="3" fillId="0" borderId="0" xfId="1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 indent="1"/>
    </xf>
    <xf numFmtId="43" fontId="0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Alignment="1">
      <alignment horizontal="left"/>
    </xf>
    <xf numFmtId="41" fontId="0" fillId="0" borderId="0" xfId="1" applyNumberFormat="1" applyFont="1"/>
    <xf numFmtId="41" fontId="0" fillId="0" borderId="0" xfId="1" applyNumberFormat="1" applyFont="1" applyFill="1"/>
    <xf numFmtId="49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1" fontId="0" fillId="0" borderId="1" xfId="0" applyNumberFormat="1" applyBorder="1"/>
    <xf numFmtId="10" fontId="0" fillId="0" borderId="0" xfId="16" applyNumberFormat="1" applyFont="1"/>
    <xf numFmtId="166" fontId="0" fillId="0" borderId="0" xfId="0" applyNumberFormat="1"/>
    <xf numFmtId="165" fontId="0" fillId="0" borderId="1" xfId="15" applyNumberFormat="1" applyFont="1" applyBorder="1"/>
    <xf numFmtId="41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9" fontId="0" fillId="0" borderId="0" xfId="16" applyFont="1"/>
    <xf numFmtId="41" fontId="0" fillId="0" borderId="0" xfId="0" applyNumberFormat="1" applyAlignment="1">
      <alignment horizontal="center" wrapText="1"/>
    </xf>
    <xf numFmtId="165" fontId="0" fillId="0" borderId="0" xfId="15" applyNumberFormat="1" applyFont="1"/>
    <xf numFmtId="41" fontId="0" fillId="0" borderId="3" xfId="0" applyNumberFormat="1" applyBorder="1"/>
    <xf numFmtId="0" fontId="0" fillId="0" borderId="0" xfId="0"/>
    <xf numFmtId="41" fontId="0" fillId="0" borderId="0" xfId="0" applyNumberFormat="1"/>
    <xf numFmtId="0" fontId="9" fillId="0" borderId="0" xfId="0" applyFont="1"/>
    <xf numFmtId="41" fontId="0" fillId="0" borderId="3" xfId="1" applyNumberFormat="1" applyFont="1" applyBorder="1"/>
    <xf numFmtId="164" fontId="0" fillId="0" borderId="0" xfId="1" applyNumberFormat="1" applyFont="1"/>
    <xf numFmtId="0" fontId="2" fillId="0" borderId="0" xfId="0" applyFont="1" applyAlignment="1">
      <alignment horizontal="right" indent="1"/>
    </xf>
    <xf numFmtId="43" fontId="0" fillId="0" borderId="0" xfId="1" applyNumberFormat="1" applyFont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0" fontId="0" fillId="0" borderId="0" xfId="0"/>
    <xf numFmtId="164" fontId="0" fillId="0" borderId="0" xfId="1" applyNumberFormat="1" applyFont="1" applyAlignment="1"/>
    <xf numFmtId="41" fontId="0" fillId="0" borderId="0" xfId="0" applyNumberFormat="1"/>
    <xf numFmtId="0" fontId="9" fillId="0" borderId="0" xfId="0" applyFont="1"/>
    <xf numFmtId="0" fontId="0" fillId="0" borderId="0" xfId="0" applyAlignment="1">
      <alignment horizontal="center"/>
    </xf>
    <xf numFmtId="41" fontId="0" fillId="0" borderId="3" xfId="1" applyNumberFormat="1" applyFont="1" applyBorder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41" fontId="0" fillId="0" borderId="0" xfId="1" applyNumberFormat="1" applyFont="1"/>
    <xf numFmtId="0" fontId="0" fillId="0" borderId="0" xfId="0" applyAlignment="1"/>
    <xf numFmtId="0" fontId="10" fillId="0" borderId="0" xfId="0" applyFont="1" applyAlignment="1"/>
    <xf numFmtId="164" fontId="10" fillId="0" borderId="0" xfId="1" applyNumberFormat="1" applyFont="1" applyAlignment="1">
      <alignment horizontal="right"/>
    </xf>
    <xf numFmtId="4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</cellXfs>
  <cellStyles count="28">
    <cellStyle name="Comma" xfId="1" builtinId="3"/>
    <cellStyle name="Comma 2" xfId="4"/>
    <cellStyle name="Comma 3" xfId="11"/>
    <cellStyle name="Comma 3 2" xfId="24"/>
    <cellStyle name="Comma 3 3" xfId="19"/>
    <cellStyle name="Currency" xfId="15" builtinId="4"/>
    <cellStyle name="Normal" xfId="0" builtinId="0"/>
    <cellStyle name="Normal 2" xfId="2"/>
    <cellStyle name="Normal 3" xfId="10"/>
    <cellStyle name="Normal 3 2" xfId="23"/>
    <cellStyle name="Normal 3 3" xfId="18"/>
    <cellStyle name="Normal 4" xfId="17"/>
    <cellStyle name="Percent" xfId="16" builtinId="5"/>
    <cellStyle name="PSChar" xfId="5"/>
    <cellStyle name="PSChar 2" xfId="12"/>
    <cellStyle name="PSChar 2 2" xfId="25"/>
    <cellStyle name="PSChar 2 3" xfId="20"/>
    <cellStyle name="PSDate" xfId="7"/>
    <cellStyle name="PSDec" xfId="8"/>
    <cellStyle name="PSHeading" xfId="3"/>
    <cellStyle name="PSHeading 2" xfId="14"/>
    <cellStyle name="PSHeading 2 2" xfId="27"/>
    <cellStyle name="PSHeading 2 3" xfId="22"/>
    <cellStyle name="PSInt" xfId="6"/>
    <cellStyle name="PSInt 2" xfId="13"/>
    <cellStyle name="PSInt 2 2" xfId="26"/>
    <cellStyle name="PSInt 2 3" xfId="21"/>
    <cellStyle name="PSSpac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157"/>
  <sheetViews>
    <sheetView tabSelected="1" workbookViewId="0"/>
  </sheetViews>
  <sheetFormatPr defaultColWidth="8.90625" defaultRowHeight="12.5" x14ac:dyDescent="0.25"/>
  <cols>
    <col min="1" max="1" width="5.81640625" style="29" customWidth="1"/>
    <col min="2" max="2" width="49.1796875" style="27" customWidth="1"/>
    <col min="3" max="3" width="14.08984375" style="27" bestFit="1" customWidth="1"/>
    <col min="4" max="4" width="20.90625" style="27" customWidth="1"/>
    <col min="5" max="5" width="11" style="27" customWidth="1"/>
    <col min="6" max="6" width="10.08984375" style="27" customWidth="1"/>
    <col min="7" max="7" width="11.54296875" style="27" customWidth="1"/>
    <col min="8" max="8" width="10.6328125" style="27" customWidth="1"/>
    <col min="9" max="9" width="11.36328125" style="27" customWidth="1"/>
    <col min="10" max="10" width="11.6328125" style="27" customWidth="1"/>
    <col min="11" max="16384" width="8.90625" style="27"/>
  </cols>
  <sheetData>
    <row r="1" spans="1:11" x14ac:dyDescent="0.25">
      <c r="B1" s="64" t="s">
        <v>0</v>
      </c>
      <c r="C1" s="64"/>
    </row>
    <row r="2" spans="1:11" x14ac:dyDescent="0.25">
      <c r="B2" s="64" t="s">
        <v>59</v>
      </c>
      <c r="C2" s="64"/>
      <c r="D2" s="34"/>
    </row>
    <row r="3" spans="1:11" x14ac:dyDescent="0.25">
      <c r="B3" s="64" t="s">
        <v>38</v>
      </c>
      <c r="C3" s="64"/>
      <c r="D3" s="34"/>
    </row>
    <row r="4" spans="1:11" x14ac:dyDescent="0.25">
      <c r="D4" s="34"/>
    </row>
    <row r="6" spans="1:11" ht="76.5" customHeight="1" x14ac:dyDescent="0.25">
      <c r="A6" s="29" t="s">
        <v>1</v>
      </c>
      <c r="B6" s="28" t="s">
        <v>2</v>
      </c>
      <c r="C6" s="40" t="s">
        <v>62</v>
      </c>
      <c r="D6" s="40" t="s">
        <v>57</v>
      </c>
      <c r="E6" s="61"/>
      <c r="F6" s="61"/>
      <c r="G6" s="61"/>
      <c r="H6" s="61"/>
      <c r="I6" s="61"/>
      <c r="J6" s="61"/>
      <c r="K6" s="61"/>
    </row>
    <row r="7" spans="1:11" s="4" customFormat="1" x14ac:dyDescent="0.25">
      <c r="A7" s="29" t="s">
        <v>39</v>
      </c>
      <c r="B7" s="26" t="s">
        <v>48</v>
      </c>
      <c r="C7" s="26" t="s">
        <v>49</v>
      </c>
      <c r="D7" s="35" t="s">
        <v>58</v>
      </c>
    </row>
    <row r="8" spans="1:11" x14ac:dyDescent="0.25">
      <c r="A8" s="29">
        <v>1</v>
      </c>
      <c r="B8" s="27" t="s">
        <v>50</v>
      </c>
      <c r="C8" s="41">
        <f>+I52</f>
        <v>6379950</v>
      </c>
      <c r="D8" s="41">
        <f>+J121</f>
        <v>5670747</v>
      </c>
    </row>
    <row r="9" spans="1:11" x14ac:dyDescent="0.25">
      <c r="C9" s="27" t="s">
        <v>51</v>
      </c>
      <c r="D9" s="27" t="s">
        <v>51</v>
      </c>
    </row>
    <row r="10" spans="1:11" x14ac:dyDescent="0.25">
      <c r="A10" s="29">
        <f>1+A8</f>
        <v>2</v>
      </c>
      <c r="B10" s="27" t="s">
        <v>40</v>
      </c>
      <c r="C10" s="42">
        <f>-I85</f>
        <v>-1369777</v>
      </c>
      <c r="D10" s="42">
        <f>-J156</f>
        <v>-1212817</v>
      </c>
    </row>
    <row r="11" spans="1:11" x14ac:dyDescent="0.25">
      <c r="A11" s="29">
        <f>1+A10</f>
        <v>3</v>
      </c>
      <c r="B11" s="27" t="s">
        <v>41</v>
      </c>
      <c r="C11" s="27">
        <f t="shared" ref="C11:D11" si="0">+C8+C10</f>
        <v>5010173</v>
      </c>
      <c r="D11" s="27">
        <f t="shared" si="0"/>
        <v>4457930</v>
      </c>
    </row>
    <row r="13" spans="1:11" x14ac:dyDescent="0.25">
      <c r="A13" s="29">
        <f>1+A11</f>
        <v>4</v>
      </c>
      <c r="B13" s="27" t="s">
        <v>42</v>
      </c>
      <c r="C13" s="27">
        <v>4213608</v>
      </c>
      <c r="D13" s="27">
        <v>4213607.7100251941</v>
      </c>
    </row>
    <row r="14" spans="1:11" x14ac:dyDescent="0.25">
      <c r="A14" s="29">
        <f t="shared" ref="A14:A20" si="1">1+A13</f>
        <v>5</v>
      </c>
      <c r="B14" s="27" t="s">
        <v>43</v>
      </c>
      <c r="C14" s="27">
        <f t="shared" ref="C14:D14" si="2">+C11-C13</f>
        <v>796565</v>
      </c>
      <c r="D14" s="27">
        <f t="shared" si="2"/>
        <v>244322.2899748059</v>
      </c>
    </row>
    <row r="16" spans="1:11" x14ac:dyDescent="0.25">
      <c r="A16" s="29">
        <f>1+A14</f>
        <v>6</v>
      </c>
      <c r="B16" s="27" t="s">
        <v>44</v>
      </c>
      <c r="C16" s="31">
        <v>0.70960000000000001</v>
      </c>
      <c r="D16" s="31">
        <v>0.70960000000000001</v>
      </c>
    </row>
    <row r="17" spans="1:11" x14ac:dyDescent="0.25">
      <c r="A17" s="29">
        <f t="shared" si="1"/>
        <v>7</v>
      </c>
      <c r="B17" s="27" t="s">
        <v>47</v>
      </c>
      <c r="C17" s="30">
        <f>ROUND(C14*C16,0)-1</f>
        <v>565242</v>
      </c>
      <c r="D17" s="30">
        <f>ROUND(D14*D16,0)</f>
        <v>173371</v>
      </c>
    </row>
    <row r="19" spans="1:11" x14ac:dyDescent="0.25">
      <c r="A19" s="29">
        <f>1+A17</f>
        <v>8</v>
      </c>
      <c r="B19" s="27" t="s">
        <v>45</v>
      </c>
      <c r="C19" s="32">
        <v>0.99199999999999999</v>
      </c>
      <c r="D19" s="32">
        <v>0.99199999999999999</v>
      </c>
    </row>
    <row r="20" spans="1:11" x14ac:dyDescent="0.25">
      <c r="A20" s="29">
        <f t="shared" si="1"/>
        <v>9</v>
      </c>
      <c r="B20" s="27" t="s">
        <v>46</v>
      </c>
      <c r="C20" s="33">
        <f>ROUND(C17*C19,0)-1</f>
        <v>560719</v>
      </c>
      <c r="D20" s="33">
        <f>ROUND(D17*D19,0)-1</f>
        <v>171983</v>
      </c>
    </row>
    <row r="23" spans="1:11" ht="13" x14ac:dyDescent="0.3">
      <c r="A23" s="45" t="s">
        <v>60</v>
      </c>
      <c r="B23"/>
      <c r="C23" s="65" t="s">
        <v>54</v>
      </c>
      <c r="D23" s="65"/>
      <c r="E23" s="65"/>
      <c r="F23" s="65"/>
      <c r="G23" s="65"/>
      <c r="H23" s="65"/>
      <c r="I23" s="66"/>
      <c r="J23" s="66"/>
      <c r="K23"/>
    </row>
    <row r="24" spans="1:11" x14ac:dyDescent="0.25">
      <c r="A24" s="1"/>
      <c r="B24"/>
      <c r="C24" s="67" t="s">
        <v>34</v>
      </c>
      <c r="D24" s="67"/>
      <c r="E24" s="67"/>
      <c r="F24" s="67"/>
      <c r="G24" s="67"/>
      <c r="H24" s="67"/>
      <c r="I24" s="66"/>
      <c r="J24" s="66"/>
      <c r="K24"/>
    </row>
    <row r="25" spans="1:11" x14ac:dyDescent="0.25">
      <c r="A25" s="1"/>
      <c r="B25"/>
      <c r="C25" s="37"/>
      <c r="D25" s="37"/>
      <c r="E25" s="37"/>
      <c r="F25" s="37"/>
      <c r="G25" s="16" t="s">
        <v>26</v>
      </c>
      <c r="H25" s="13"/>
      <c r="I25" s="38"/>
      <c r="J25"/>
      <c r="K25"/>
    </row>
    <row r="26" spans="1:11" x14ac:dyDescent="0.25">
      <c r="A26" s="1"/>
      <c r="B26"/>
      <c r="C26"/>
      <c r="D26"/>
      <c r="E26" s="12" t="s">
        <v>25</v>
      </c>
      <c r="F26" s="15" t="s">
        <v>17</v>
      </c>
      <c r="G26" s="17" t="s">
        <v>27</v>
      </c>
      <c r="H26" s="13" t="s">
        <v>14</v>
      </c>
      <c r="I26" s="13" t="s">
        <v>35</v>
      </c>
      <c r="J26"/>
      <c r="K26"/>
    </row>
    <row r="27" spans="1:11" x14ac:dyDescent="0.25">
      <c r="A27" s="3" t="s">
        <v>1</v>
      </c>
      <c r="B27" s="68" t="s">
        <v>2</v>
      </c>
      <c r="C27" s="68"/>
      <c r="D27" s="68"/>
      <c r="E27" s="12" t="s">
        <v>10</v>
      </c>
      <c r="F27" s="15" t="s">
        <v>18</v>
      </c>
      <c r="G27" s="15" t="s">
        <v>19</v>
      </c>
      <c r="H27" s="23" t="s">
        <v>15</v>
      </c>
      <c r="I27" s="13" t="s">
        <v>3</v>
      </c>
      <c r="J27" s="4"/>
      <c r="K27" s="4"/>
    </row>
    <row r="28" spans="1:11" x14ac:dyDescent="0.25">
      <c r="A28" s="36" t="s">
        <v>4</v>
      </c>
      <c r="B28" s="69" t="s">
        <v>5</v>
      </c>
      <c r="C28" s="69"/>
      <c r="D28" s="69"/>
      <c r="E28" s="5" t="s">
        <v>16</v>
      </c>
      <c r="F28" s="9" t="s">
        <v>6</v>
      </c>
      <c r="G28" s="14" t="s">
        <v>7</v>
      </c>
      <c r="H28" s="18" t="s">
        <v>8</v>
      </c>
      <c r="I28" s="5" t="s">
        <v>9</v>
      </c>
      <c r="J28" s="36"/>
      <c r="K28" s="36"/>
    </row>
    <row r="29" spans="1:11" x14ac:dyDescent="0.25">
      <c r="A29" s="6">
        <v>1</v>
      </c>
      <c r="B29" t="s">
        <v>28</v>
      </c>
      <c r="C29"/>
      <c r="D29"/>
      <c r="E29"/>
      <c r="F29" s="10"/>
      <c r="G29" s="10"/>
      <c r="H29" s="11"/>
      <c r="I29" s="2"/>
      <c r="J29"/>
      <c r="K29"/>
    </row>
    <row r="30" spans="1:11" x14ac:dyDescent="0.25">
      <c r="A30" s="6">
        <f t="shared" ref="A30:A48" si="3">1+A29</f>
        <v>2</v>
      </c>
      <c r="B30" t="s">
        <v>11</v>
      </c>
      <c r="C30"/>
      <c r="D30"/>
      <c r="E30"/>
      <c r="F30" s="10"/>
      <c r="G30" s="10"/>
      <c r="H30" s="11"/>
      <c r="I30" s="2"/>
      <c r="J30"/>
      <c r="K30"/>
    </row>
    <row r="31" spans="1:11" x14ac:dyDescent="0.25">
      <c r="A31" s="6">
        <f t="shared" si="3"/>
        <v>3</v>
      </c>
      <c r="B31"/>
      <c r="C31" t="s">
        <v>21</v>
      </c>
      <c r="D31"/>
      <c r="E31" s="8">
        <v>1338.1</v>
      </c>
      <c r="F31" s="10">
        <v>141.9</v>
      </c>
      <c r="G31" s="10">
        <f>+E31-F31</f>
        <v>1196.1999999999998</v>
      </c>
      <c r="H31" s="21">
        <v>86</v>
      </c>
      <c r="I31" s="25">
        <f>ROUND(G31*H31*12,0)</f>
        <v>1234478</v>
      </c>
      <c r="J31"/>
      <c r="K31"/>
    </row>
    <row r="32" spans="1:11" x14ac:dyDescent="0.25">
      <c r="A32" s="6">
        <f t="shared" si="3"/>
        <v>4</v>
      </c>
      <c r="B32"/>
      <c r="C32" t="s">
        <v>22</v>
      </c>
      <c r="D32"/>
      <c r="E32" s="8">
        <v>1338.1</v>
      </c>
      <c r="F32" s="10">
        <v>314.64999999999998</v>
      </c>
      <c r="G32" s="10">
        <f>+E32-F32</f>
        <v>1023.4499999999999</v>
      </c>
      <c r="H32" s="21">
        <v>115</v>
      </c>
      <c r="I32" s="25">
        <f t="shared" ref="I32:I34" si="4">ROUND(G32*H32*12,0)</f>
        <v>1412361</v>
      </c>
      <c r="J32"/>
      <c r="K32"/>
    </row>
    <row r="33" spans="1:11" x14ac:dyDescent="0.25">
      <c r="A33" s="6">
        <f t="shared" si="3"/>
        <v>5</v>
      </c>
      <c r="B33"/>
      <c r="C33" t="s">
        <v>23</v>
      </c>
      <c r="D33"/>
      <c r="E33" s="8">
        <v>1338.1</v>
      </c>
      <c r="F33" s="10">
        <v>270.06</v>
      </c>
      <c r="G33" s="10">
        <f>+E33-F33</f>
        <v>1068.04</v>
      </c>
      <c r="H33" s="21">
        <v>31</v>
      </c>
      <c r="I33" s="25">
        <f t="shared" si="4"/>
        <v>397311</v>
      </c>
      <c r="J33"/>
      <c r="K33"/>
    </row>
    <row r="34" spans="1:11" x14ac:dyDescent="0.25">
      <c r="A34" s="6">
        <f t="shared" si="3"/>
        <v>6</v>
      </c>
      <c r="B34"/>
      <c r="C34" t="s">
        <v>24</v>
      </c>
      <c r="D34"/>
      <c r="E34" s="8">
        <v>1338.1</v>
      </c>
      <c r="F34" s="10">
        <v>442.77</v>
      </c>
      <c r="G34" s="10">
        <f>+E34-F34</f>
        <v>895.32999999999993</v>
      </c>
      <c r="H34" s="21">
        <v>112</v>
      </c>
      <c r="I34" s="25">
        <f t="shared" si="4"/>
        <v>1203324</v>
      </c>
      <c r="J34"/>
      <c r="K34"/>
    </row>
    <row r="35" spans="1:11" x14ac:dyDescent="0.25">
      <c r="A35" s="6">
        <f t="shared" si="3"/>
        <v>7</v>
      </c>
      <c r="B35" t="s">
        <v>12</v>
      </c>
      <c r="C35"/>
      <c r="D35"/>
      <c r="E35"/>
      <c r="F35" s="10"/>
      <c r="G35" s="10"/>
      <c r="H35" s="21"/>
      <c r="I35" s="25"/>
      <c r="J35"/>
      <c r="K35"/>
    </row>
    <row r="36" spans="1:11" x14ac:dyDescent="0.25">
      <c r="A36" s="6">
        <f t="shared" si="3"/>
        <v>8</v>
      </c>
      <c r="B36"/>
      <c r="C36" t="s">
        <v>21</v>
      </c>
      <c r="D36"/>
      <c r="E36" s="8">
        <v>1245.9100000000001</v>
      </c>
      <c r="F36" s="10">
        <v>89.7</v>
      </c>
      <c r="G36" s="10">
        <f>+E36-F36</f>
        <v>1156.21</v>
      </c>
      <c r="H36" s="21">
        <v>16</v>
      </c>
      <c r="I36" s="25">
        <f>ROUND(G36*H36*12,0)</f>
        <v>221992</v>
      </c>
      <c r="J36"/>
      <c r="K36"/>
    </row>
    <row r="37" spans="1:11" x14ac:dyDescent="0.25">
      <c r="A37" s="6">
        <f t="shared" si="3"/>
        <v>9</v>
      </c>
      <c r="B37"/>
      <c r="C37" t="s">
        <v>22</v>
      </c>
      <c r="D37"/>
      <c r="E37" s="8">
        <v>1245.9100000000001</v>
      </c>
      <c r="F37" s="10">
        <v>198.53</v>
      </c>
      <c r="G37" s="10">
        <f>+E37-F37</f>
        <v>1047.3800000000001</v>
      </c>
      <c r="H37" s="21">
        <v>18</v>
      </c>
      <c r="I37" s="25">
        <f t="shared" ref="I37:I39" si="5">ROUND(G37*H37*12,0)</f>
        <v>226234</v>
      </c>
      <c r="J37"/>
      <c r="K37"/>
    </row>
    <row r="38" spans="1:11" x14ac:dyDescent="0.25">
      <c r="A38" s="6">
        <f t="shared" si="3"/>
        <v>10</v>
      </c>
      <c r="B38" s="7"/>
      <c r="C38" t="s">
        <v>23</v>
      </c>
      <c r="D38" s="7"/>
      <c r="E38" s="8">
        <v>1245.9100000000001</v>
      </c>
      <c r="F38" s="10">
        <v>172.09</v>
      </c>
      <c r="G38" s="10">
        <f>+E38-F38</f>
        <v>1073.8200000000002</v>
      </c>
      <c r="H38" s="21">
        <v>12</v>
      </c>
      <c r="I38" s="25">
        <f t="shared" si="5"/>
        <v>154630</v>
      </c>
      <c r="J38"/>
      <c r="K38"/>
    </row>
    <row r="39" spans="1:11" x14ac:dyDescent="0.25">
      <c r="A39" s="6">
        <f t="shared" si="3"/>
        <v>11</v>
      </c>
      <c r="B39"/>
      <c r="C39" t="s">
        <v>24</v>
      </c>
      <c r="D39"/>
      <c r="E39" s="8">
        <v>1245.9100000000001</v>
      </c>
      <c r="F39" s="10">
        <v>280.91000000000003</v>
      </c>
      <c r="G39" s="10">
        <f>+E39-F39</f>
        <v>965</v>
      </c>
      <c r="H39" s="21">
        <v>33</v>
      </c>
      <c r="I39" s="25">
        <f t="shared" si="5"/>
        <v>382140</v>
      </c>
      <c r="J39"/>
      <c r="K39"/>
    </row>
    <row r="40" spans="1:11" x14ac:dyDescent="0.25">
      <c r="A40" s="6">
        <f t="shared" si="3"/>
        <v>12</v>
      </c>
      <c r="B40" t="s">
        <v>13</v>
      </c>
      <c r="C40"/>
      <c r="D40"/>
      <c r="E40"/>
      <c r="F40" s="10"/>
      <c r="G40" s="10"/>
      <c r="H40" s="21"/>
      <c r="I40" s="25"/>
      <c r="J40"/>
      <c r="K40"/>
    </row>
    <row r="41" spans="1:11" x14ac:dyDescent="0.25">
      <c r="A41" s="6">
        <f t="shared" si="3"/>
        <v>13</v>
      </c>
      <c r="B41"/>
      <c r="C41" t="s">
        <v>21</v>
      </c>
      <c r="D41"/>
      <c r="E41" s="8">
        <v>934.21</v>
      </c>
      <c r="F41" s="10">
        <v>31.09</v>
      </c>
      <c r="G41" s="10">
        <f>+E41-F41</f>
        <v>903.12</v>
      </c>
      <c r="H41" s="21">
        <v>36</v>
      </c>
      <c r="I41" s="25">
        <f>ROUND(G41*H41*12,0)</f>
        <v>390148</v>
      </c>
      <c r="J41"/>
      <c r="K41"/>
    </row>
    <row r="42" spans="1:11" x14ac:dyDescent="0.25">
      <c r="A42" s="6">
        <f t="shared" si="3"/>
        <v>14</v>
      </c>
      <c r="B42"/>
      <c r="C42" t="s">
        <v>22</v>
      </c>
      <c r="D42"/>
      <c r="E42" s="8">
        <v>934.21</v>
      </c>
      <c r="F42" s="10">
        <v>67</v>
      </c>
      <c r="G42" s="10">
        <f>+E42-F42</f>
        <v>867.21</v>
      </c>
      <c r="H42" s="21">
        <v>24</v>
      </c>
      <c r="I42" s="25">
        <f t="shared" ref="I42:I44" si="6">ROUND(G42*H42*12,0)</f>
        <v>249756</v>
      </c>
      <c r="J42"/>
      <c r="K42"/>
    </row>
    <row r="43" spans="1:11" x14ac:dyDescent="0.25">
      <c r="A43" s="6">
        <f t="shared" si="3"/>
        <v>15</v>
      </c>
      <c r="B43"/>
      <c r="C43" t="s">
        <v>23</v>
      </c>
      <c r="D43"/>
      <c r="E43" s="8">
        <v>934.21</v>
      </c>
      <c r="F43" s="10">
        <v>62.79</v>
      </c>
      <c r="G43" s="10">
        <f>+E43-F43</f>
        <v>871.42000000000007</v>
      </c>
      <c r="H43" s="21">
        <v>8</v>
      </c>
      <c r="I43" s="25">
        <f t="shared" si="6"/>
        <v>83656</v>
      </c>
      <c r="J43"/>
      <c r="K43"/>
    </row>
    <row r="44" spans="1:11" x14ac:dyDescent="0.25">
      <c r="A44" s="6">
        <f t="shared" si="3"/>
        <v>16</v>
      </c>
      <c r="B44"/>
      <c r="C44" t="s">
        <v>24</v>
      </c>
      <c r="D44"/>
      <c r="E44" s="8">
        <v>934.21</v>
      </c>
      <c r="F44" s="10">
        <v>96.6</v>
      </c>
      <c r="G44" s="10">
        <f>+E44-F44</f>
        <v>837.61</v>
      </c>
      <c r="H44" s="21">
        <v>22</v>
      </c>
      <c r="I44" s="25">
        <f t="shared" si="6"/>
        <v>221129</v>
      </c>
      <c r="J44"/>
      <c r="K44"/>
    </row>
    <row r="45" spans="1:11" x14ac:dyDescent="0.25">
      <c r="A45" s="6">
        <f t="shared" si="3"/>
        <v>17</v>
      </c>
      <c r="B45" t="s">
        <v>29</v>
      </c>
      <c r="C45"/>
      <c r="D45"/>
      <c r="E45" s="8"/>
      <c r="F45" s="10"/>
      <c r="G45" s="10"/>
      <c r="H45" s="21"/>
      <c r="I45" s="24"/>
      <c r="J45"/>
      <c r="K45"/>
    </row>
    <row r="46" spans="1:11" x14ac:dyDescent="0.25">
      <c r="A46" s="6">
        <f t="shared" si="3"/>
        <v>18</v>
      </c>
      <c r="B46"/>
      <c r="C46" t="s">
        <v>30</v>
      </c>
      <c r="D46"/>
      <c r="E46" s="8">
        <v>8</v>
      </c>
      <c r="F46" s="10"/>
      <c r="G46" s="10">
        <f>+E46-F46</f>
        <v>8</v>
      </c>
      <c r="H46" s="21">
        <f>SUM(H31:H44)</f>
        <v>513</v>
      </c>
      <c r="I46" s="24">
        <f>ROUND(G46*H46*12,0)</f>
        <v>49248</v>
      </c>
      <c r="J46"/>
      <c r="K46"/>
    </row>
    <row r="47" spans="1:11" x14ac:dyDescent="0.25">
      <c r="A47" s="6">
        <f t="shared" si="3"/>
        <v>19</v>
      </c>
      <c r="B47"/>
      <c r="C47" t="s">
        <v>32</v>
      </c>
      <c r="D47"/>
      <c r="E47" s="8">
        <v>1.7</v>
      </c>
      <c r="F47" s="10"/>
      <c r="G47" s="10">
        <f>+E47-F47</f>
        <v>1.7</v>
      </c>
      <c r="H47" s="21">
        <f>+H46</f>
        <v>513</v>
      </c>
      <c r="I47" s="24">
        <f>ROUND(G47*H47*12,0)</f>
        <v>10465</v>
      </c>
      <c r="J47"/>
      <c r="K47"/>
    </row>
    <row r="48" spans="1:11" x14ac:dyDescent="0.25">
      <c r="A48" s="6">
        <f t="shared" si="3"/>
        <v>20</v>
      </c>
      <c r="B48"/>
      <c r="C48" t="s">
        <v>20</v>
      </c>
      <c r="D48"/>
      <c r="E48" s="8">
        <v>0.5</v>
      </c>
      <c r="F48" s="10"/>
      <c r="G48" s="10">
        <f>+E48-F48</f>
        <v>0.5</v>
      </c>
      <c r="H48" s="21">
        <f>+H47</f>
        <v>513</v>
      </c>
      <c r="I48" s="24">
        <f>ROUND(G48*H48*12,0)</f>
        <v>3078</v>
      </c>
      <c r="J48"/>
      <c r="K48"/>
    </row>
    <row r="49" spans="1:11" x14ac:dyDescent="0.25">
      <c r="A49" s="6" t="s">
        <v>51</v>
      </c>
      <c r="B49"/>
      <c r="C49"/>
      <c r="D49"/>
      <c r="E49"/>
      <c r="F49" s="10"/>
      <c r="G49" s="10"/>
      <c r="H49" s="21"/>
      <c r="I49" s="24"/>
      <c r="J49"/>
      <c r="K49"/>
    </row>
    <row r="50" spans="1:11" x14ac:dyDescent="0.25">
      <c r="A50" s="6">
        <f>+A48+1</f>
        <v>21</v>
      </c>
      <c r="B50" t="s">
        <v>36</v>
      </c>
      <c r="C50"/>
      <c r="D50"/>
      <c r="E50" s="8"/>
      <c r="F50" s="10"/>
      <c r="G50" s="10"/>
      <c r="H50" s="21"/>
      <c r="I50" s="46">
        <v>140000</v>
      </c>
      <c r="J50"/>
      <c r="K50"/>
    </row>
    <row r="51" spans="1:11" x14ac:dyDescent="0.25">
      <c r="A51" s="19"/>
      <c r="B51" s="7"/>
      <c r="C51" s="7"/>
      <c r="D51" s="7"/>
      <c r="E51" s="7"/>
      <c r="F51" s="20"/>
      <c r="G51" s="20"/>
      <c r="H51" s="21"/>
      <c r="I51" s="22"/>
      <c r="J51" s="7"/>
      <c r="K51" s="7"/>
    </row>
    <row r="52" spans="1:11" x14ac:dyDescent="0.25">
      <c r="A52" s="6">
        <f>+A50+1</f>
        <v>22</v>
      </c>
      <c r="B52" t="s">
        <v>31</v>
      </c>
      <c r="C52"/>
      <c r="D52"/>
      <c r="E52"/>
      <c r="F52" s="10"/>
      <c r="G52" s="10"/>
      <c r="H52" s="11"/>
      <c r="I52" s="47">
        <f>SUM(I29:I51)</f>
        <v>6379950</v>
      </c>
      <c r="J52"/>
      <c r="K52"/>
    </row>
    <row r="53" spans="1:11" x14ac:dyDescent="0.25">
      <c r="A53" s="6"/>
      <c r="B53"/>
      <c r="C53"/>
      <c r="D53"/>
      <c r="E53"/>
      <c r="F53" s="10"/>
      <c r="G53" s="10"/>
      <c r="H53" s="11"/>
      <c r="I53" s="2"/>
      <c r="J53"/>
      <c r="K53"/>
    </row>
    <row r="54" spans="1:11" x14ac:dyDescent="0.25">
      <c r="A54" s="1"/>
      <c r="B54"/>
      <c r="C54" s="65" t="s">
        <v>63</v>
      </c>
      <c r="D54" s="65"/>
      <c r="E54" s="65"/>
      <c r="F54" s="65"/>
      <c r="G54" s="65"/>
      <c r="H54" s="65"/>
      <c r="I54" s="38"/>
      <c r="J54"/>
      <c r="K54"/>
    </row>
    <row r="55" spans="1:11" x14ac:dyDescent="0.25">
      <c r="A55" s="6"/>
      <c r="B55"/>
      <c r="C55"/>
      <c r="D55"/>
      <c r="E55"/>
      <c r="F55" s="10"/>
      <c r="G55" s="10"/>
      <c r="H55" s="11"/>
      <c r="I55" s="2"/>
      <c r="J55"/>
      <c r="K55"/>
    </row>
    <row r="56" spans="1:11" x14ac:dyDescent="0.25">
      <c r="A56" s="1"/>
      <c r="B56"/>
      <c r="C56" s="37"/>
      <c r="D56" s="37"/>
      <c r="E56" s="37"/>
      <c r="F56" s="37"/>
      <c r="G56" s="16" t="s">
        <v>26</v>
      </c>
      <c r="H56" s="13"/>
      <c r="I56" s="38"/>
      <c r="J56"/>
      <c r="K56"/>
    </row>
    <row r="57" spans="1:11" x14ac:dyDescent="0.25">
      <c r="A57" s="1"/>
      <c r="B57"/>
      <c r="C57"/>
      <c r="D57"/>
      <c r="E57" s="12" t="s">
        <v>25</v>
      </c>
      <c r="F57" s="15" t="s">
        <v>17</v>
      </c>
      <c r="G57" s="17" t="s">
        <v>27</v>
      </c>
      <c r="H57" s="13" t="s">
        <v>14</v>
      </c>
      <c r="I57" s="13" t="s">
        <v>35</v>
      </c>
      <c r="J57"/>
      <c r="K57"/>
    </row>
    <row r="58" spans="1:11" x14ac:dyDescent="0.25">
      <c r="A58" s="3" t="s">
        <v>1</v>
      </c>
      <c r="B58" s="68" t="s">
        <v>2</v>
      </c>
      <c r="C58" s="68"/>
      <c r="D58" s="68"/>
      <c r="E58" s="12" t="s">
        <v>10</v>
      </c>
      <c r="F58" s="15" t="s">
        <v>18</v>
      </c>
      <c r="G58" s="15" t="s">
        <v>19</v>
      </c>
      <c r="H58" s="23" t="s">
        <v>15</v>
      </c>
      <c r="I58" s="13" t="s">
        <v>3</v>
      </c>
      <c r="J58" s="4"/>
      <c r="K58" s="4"/>
    </row>
    <row r="59" spans="1:11" x14ac:dyDescent="0.25">
      <c r="A59" s="36" t="s">
        <v>4</v>
      </c>
      <c r="B59" s="69" t="s">
        <v>5</v>
      </c>
      <c r="C59" s="69"/>
      <c r="D59" s="69"/>
      <c r="E59" s="5" t="s">
        <v>16</v>
      </c>
      <c r="F59" s="9" t="s">
        <v>6</v>
      </c>
      <c r="G59" s="14" t="s">
        <v>7</v>
      </c>
      <c r="H59" s="18" t="s">
        <v>8</v>
      </c>
      <c r="I59" s="5" t="s">
        <v>9</v>
      </c>
      <c r="J59" s="36"/>
      <c r="K59" s="36"/>
    </row>
    <row r="60" spans="1:11" x14ac:dyDescent="0.25">
      <c r="A60" s="6">
        <v>1</v>
      </c>
      <c r="B60" t="s">
        <v>28</v>
      </c>
      <c r="C60"/>
      <c r="D60"/>
      <c r="E60"/>
      <c r="F60" s="10"/>
      <c r="G60" s="10"/>
      <c r="H60" s="11"/>
      <c r="I60" s="2"/>
      <c r="J60"/>
      <c r="K60"/>
    </row>
    <row r="61" spans="1:11" x14ac:dyDescent="0.25">
      <c r="A61" s="6">
        <f t="shared" ref="A61:A79" si="7">1+A60</f>
        <v>2</v>
      </c>
      <c r="B61" t="s">
        <v>11</v>
      </c>
      <c r="C61"/>
      <c r="D61"/>
      <c r="E61"/>
      <c r="F61" s="10"/>
      <c r="G61" s="10"/>
      <c r="H61" s="11"/>
      <c r="I61" s="2"/>
      <c r="J61"/>
      <c r="K61"/>
    </row>
    <row r="62" spans="1:11" x14ac:dyDescent="0.25">
      <c r="A62" s="6">
        <f t="shared" si="7"/>
        <v>3</v>
      </c>
      <c r="B62"/>
      <c r="C62" t="s">
        <v>21</v>
      </c>
      <c r="D62"/>
      <c r="E62" s="8">
        <v>1338.1</v>
      </c>
      <c r="F62" s="10">
        <v>141.9</v>
      </c>
      <c r="G62" s="10">
        <f>+E62-F62</f>
        <v>1196.1999999999998</v>
      </c>
      <c r="H62" s="21">
        <v>33</v>
      </c>
      <c r="I62" s="60">
        <f>ROUND(G62*H62*12,0)</f>
        <v>473695</v>
      </c>
      <c r="J62"/>
      <c r="K62"/>
    </row>
    <row r="63" spans="1:11" x14ac:dyDescent="0.25">
      <c r="A63" s="6">
        <f t="shared" si="7"/>
        <v>4</v>
      </c>
      <c r="B63"/>
      <c r="C63" t="s">
        <v>22</v>
      </c>
      <c r="D63"/>
      <c r="E63" s="8">
        <v>1338.1</v>
      </c>
      <c r="F63" s="10">
        <v>314.64999999999998</v>
      </c>
      <c r="G63" s="10">
        <f>+E63-F63</f>
        <v>1023.4499999999999</v>
      </c>
      <c r="H63" s="21">
        <v>43</v>
      </c>
      <c r="I63" s="24">
        <f t="shared" ref="I63:I65" si="8">ROUND(G63*H63*12,0)</f>
        <v>528100</v>
      </c>
      <c r="J63"/>
      <c r="K63"/>
    </row>
    <row r="64" spans="1:11" x14ac:dyDescent="0.25">
      <c r="A64" s="6">
        <f t="shared" si="7"/>
        <v>5</v>
      </c>
      <c r="B64"/>
      <c r="C64" t="s">
        <v>23</v>
      </c>
      <c r="D64"/>
      <c r="E64" s="8">
        <v>1338.1</v>
      </c>
      <c r="F64" s="10">
        <v>270.06</v>
      </c>
      <c r="G64" s="10">
        <f>+E64-F64</f>
        <v>1068.04</v>
      </c>
      <c r="H64" s="21">
        <v>9</v>
      </c>
      <c r="I64" s="24">
        <f t="shared" si="8"/>
        <v>115348</v>
      </c>
      <c r="J64"/>
      <c r="K64"/>
    </row>
    <row r="65" spans="1:11" x14ac:dyDescent="0.25">
      <c r="A65" s="6">
        <f t="shared" si="7"/>
        <v>6</v>
      </c>
      <c r="B65"/>
      <c r="C65" t="s">
        <v>24</v>
      </c>
      <c r="D65"/>
      <c r="E65" s="8">
        <v>1338.1</v>
      </c>
      <c r="F65" s="10">
        <v>442.77</v>
      </c>
      <c r="G65" s="10">
        <f>+E65-F65</f>
        <v>895.32999999999993</v>
      </c>
      <c r="H65" s="21">
        <v>49</v>
      </c>
      <c r="I65" s="24">
        <f t="shared" si="8"/>
        <v>526454</v>
      </c>
      <c r="J65"/>
      <c r="K65"/>
    </row>
    <row r="66" spans="1:11" x14ac:dyDescent="0.25">
      <c r="A66" s="6">
        <f t="shared" si="7"/>
        <v>7</v>
      </c>
      <c r="B66" t="s">
        <v>12</v>
      </c>
      <c r="C66"/>
      <c r="D66"/>
      <c r="E66"/>
      <c r="F66" s="10"/>
      <c r="G66" s="10"/>
      <c r="H66" s="21"/>
      <c r="I66" s="24"/>
      <c r="J66"/>
      <c r="K66"/>
    </row>
    <row r="67" spans="1:11" x14ac:dyDescent="0.25">
      <c r="A67" s="6">
        <f t="shared" si="7"/>
        <v>8</v>
      </c>
      <c r="B67"/>
      <c r="C67" t="s">
        <v>21</v>
      </c>
      <c r="D67"/>
      <c r="E67" s="8">
        <v>1245.9100000000001</v>
      </c>
      <c r="F67" s="10">
        <v>89.7</v>
      </c>
      <c r="G67" s="10">
        <f>+E67-F67</f>
        <v>1156.21</v>
      </c>
      <c r="H67" s="21">
        <v>6</v>
      </c>
      <c r="I67" s="24">
        <f>ROUND(G67*H67*12,0)</f>
        <v>83247</v>
      </c>
      <c r="J67"/>
      <c r="K67"/>
    </row>
    <row r="68" spans="1:11" x14ac:dyDescent="0.25">
      <c r="A68" s="6">
        <f t="shared" si="7"/>
        <v>9</v>
      </c>
      <c r="B68"/>
      <c r="C68" t="s">
        <v>22</v>
      </c>
      <c r="D68"/>
      <c r="E68" s="8">
        <v>1245.9100000000001</v>
      </c>
      <c r="F68" s="10">
        <v>198.53</v>
      </c>
      <c r="G68" s="10">
        <f>+E68-F68</f>
        <v>1047.3800000000001</v>
      </c>
      <c r="H68" s="21">
        <v>6</v>
      </c>
      <c r="I68" s="24">
        <f t="shared" ref="I68:I70" si="9">ROUND(G68*H68*12,0)</f>
        <v>75411</v>
      </c>
      <c r="J68"/>
      <c r="K68"/>
    </row>
    <row r="69" spans="1:11" x14ac:dyDescent="0.25">
      <c r="A69" s="6">
        <f t="shared" si="7"/>
        <v>10</v>
      </c>
      <c r="B69" s="7"/>
      <c r="C69" t="s">
        <v>23</v>
      </c>
      <c r="D69" s="7"/>
      <c r="E69" s="8">
        <v>1245.9100000000001</v>
      </c>
      <c r="F69" s="10">
        <v>172.09</v>
      </c>
      <c r="G69" s="10">
        <f>+E69-F69</f>
        <v>1073.8200000000002</v>
      </c>
      <c r="H69" s="21">
        <v>8</v>
      </c>
      <c r="I69" s="24">
        <f t="shared" si="9"/>
        <v>103087</v>
      </c>
      <c r="J69"/>
      <c r="K69"/>
    </row>
    <row r="70" spans="1:11" x14ac:dyDescent="0.25">
      <c r="A70" s="6">
        <f t="shared" si="7"/>
        <v>11</v>
      </c>
      <c r="B70"/>
      <c r="C70" t="s">
        <v>24</v>
      </c>
      <c r="D70"/>
      <c r="E70" s="8">
        <v>1245.9100000000001</v>
      </c>
      <c r="F70" s="10">
        <v>280.91000000000003</v>
      </c>
      <c r="G70" s="10">
        <f>+E70-F70</f>
        <v>965</v>
      </c>
      <c r="H70" s="21">
        <v>22</v>
      </c>
      <c r="I70" s="24">
        <f t="shared" si="9"/>
        <v>254760</v>
      </c>
      <c r="J70"/>
      <c r="K70"/>
    </row>
    <row r="71" spans="1:11" x14ac:dyDescent="0.25">
      <c r="A71" s="6">
        <f t="shared" si="7"/>
        <v>12</v>
      </c>
      <c r="B71" t="s">
        <v>13</v>
      </c>
      <c r="C71"/>
      <c r="D71"/>
      <c r="E71"/>
      <c r="F71" s="10"/>
      <c r="G71" s="10"/>
      <c r="H71" s="21"/>
      <c r="I71" s="24"/>
      <c r="J71"/>
      <c r="K71"/>
    </row>
    <row r="72" spans="1:11" x14ac:dyDescent="0.25">
      <c r="A72" s="6">
        <f t="shared" si="7"/>
        <v>13</v>
      </c>
      <c r="B72"/>
      <c r="C72" t="s">
        <v>21</v>
      </c>
      <c r="D72"/>
      <c r="E72" s="8">
        <v>934.21</v>
      </c>
      <c r="F72" s="10">
        <v>31.09</v>
      </c>
      <c r="G72" s="10">
        <f>+E72-F72</f>
        <v>903.12</v>
      </c>
      <c r="H72" s="21">
        <v>17</v>
      </c>
      <c r="I72" s="24">
        <f>ROUND(G72*H72*12,0)</f>
        <v>184236</v>
      </c>
      <c r="J72"/>
      <c r="K72"/>
    </row>
    <row r="73" spans="1:11" x14ac:dyDescent="0.25">
      <c r="A73" s="6">
        <f t="shared" si="7"/>
        <v>14</v>
      </c>
      <c r="B73"/>
      <c r="C73" t="s">
        <v>22</v>
      </c>
      <c r="D73"/>
      <c r="E73" s="8">
        <v>934.21</v>
      </c>
      <c r="F73" s="10">
        <v>67</v>
      </c>
      <c r="G73" s="10">
        <f>+E73-F73</f>
        <v>867.21</v>
      </c>
      <c r="H73" s="21">
        <v>10</v>
      </c>
      <c r="I73" s="24">
        <f t="shared" ref="I73:I75" si="10">ROUND(G73*H73*12,0)</f>
        <v>104065</v>
      </c>
      <c r="J73"/>
      <c r="K73"/>
    </row>
    <row r="74" spans="1:11" x14ac:dyDescent="0.25">
      <c r="A74" s="6">
        <f t="shared" si="7"/>
        <v>15</v>
      </c>
      <c r="B74"/>
      <c r="C74" t="s">
        <v>23</v>
      </c>
      <c r="D74"/>
      <c r="E74" s="8">
        <v>934.21</v>
      </c>
      <c r="F74" s="10">
        <v>62.79</v>
      </c>
      <c r="G74" s="10">
        <f>+E74-F74</f>
        <v>871.42000000000007</v>
      </c>
      <c r="H74" s="21">
        <v>5</v>
      </c>
      <c r="I74" s="24">
        <f t="shared" si="10"/>
        <v>52285</v>
      </c>
      <c r="J74"/>
      <c r="K74"/>
    </row>
    <row r="75" spans="1:11" x14ac:dyDescent="0.25">
      <c r="A75" s="6">
        <f t="shared" si="7"/>
        <v>16</v>
      </c>
      <c r="B75"/>
      <c r="C75" t="s">
        <v>24</v>
      </c>
      <c r="D75"/>
      <c r="E75" s="8">
        <v>934.21</v>
      </c>
      <c r="F75" s="10">
        <v>96.6</v>
      </c>
      <c r="G75" s="10">
        <f>+E75-F75</f>
        <v>837.61</v>
      </c>
      <c r="H75" s="21">
        <v>15</v>
      </c>
      <c r="I75" s="24">
        <f t="shared" si="10"/>
        <v>150770</v>
      </c>
      <c r="J75"/>
      <c r="K75"/>
    </row>
    <row r="76" spans="1:11" x14ac:dyDescent="0.25">
      <c r="A76" s="6">
        <f t="shared" si="7"/>
        <v>17</v>
      </c>
      <c r="B76" t="s">
        <v>29</v>
      </c>
      <c r="C76"/>
      <c r="D76"/>
      <c r="E76" s="8"/>
      <c r="F76" s="10"/>
      <c r="G76" s="10"/>
      <c r="H76" s="21"/>
      <c r="I76" s="24"/>
      <c r="J76"/>
      <c r="K76"/>
    </row>
    <row r="77" spans="1:11" x14ac:dyDescent="0.25">
      <c r="A77" s="6">
        <f t="shared" si="7"/>
        <v>18</v>
      </c>
      <c r="B77"/>
      <c r="C77" t="s">
        <v>30</v>
      </c>
      <c r="D77"/>
      <c r="E77" s="8">
        <v>8</v>
      </c>
      <c r="F77" s="10"/>
      <c r="G77" s="10">
        <f>+E77-F77</f>
        <v>8</v>
      </c>
      <c r="H77" s="21">
        <f>SUM(H62:H75)</f>
        <v>223</v>
      </c>
      <c r="I77" s="24">
        <f>ROUND(G77*H77*12,0)</f>
        <v>21408</v>
      </c>
      <c r="J77"/>
      <c r="K77"/>
    </row>
    <row r="78" spans="1:11" x14ac:dyDescent="0.25">
      <c r="A78" s="6">
        <f t="shared" si="7"/>
        <v>19</v>
      </c>
      <c r="B78"/>
      <c r="C78" t="s">
        <v>32</v>
      </c>
      <c r="D78"/>
      <c r="E78" s="8">
        <v>1.7</v>
      </c>
      <c r="F78" s="10"/>
      <c r="G78" s="10">
        <f>+E78-F78</f>
        <v>1.7</v>
      </c>
      <c r="H78" s="21">
        <f>+H77</f>
        <v>223</v>
      </c>
      <c r="I78" s="24">
        <f>ROUND(G78*H78*12,0)</f>
        <v>4549</v>
      </c>
      <c r="J78"/>
      <c r="K78"/>
    </row>
    <row r="79" spans="1:11" x14ac:dyDescent="0.25">
      <c r="A79" s="6">
        <f t="shared" si="7"/>
        <v>20</v>
      </c>
      <c r="B79"/>
      <c r="C79" t="s">
        <v>20</v>
      </c>
      <c r="D79"/>
      <c r="E79" s="8">
        <v>0.5</v>
      </c>
      <c r="F79" s="10"/>
      <c r="G79" s="10">
        <f>+E79-F79</f>
        <v>0.5</v>
      </c>
      <c r="H79" s="21">
        <f>+H78</f>
        <v>223</v>
      </c>
      <c r="I79" s="24">
        <f>ROUND(G79*H79*12,0)</f>
        <v>1338</v>
      </c>
      <c r="J79"/>
      <c r="K79"/>
    </row>
    <row r="80" spans="1:11" x14ac:dyDescent="0.25">
      <c r="A80" s="6"/>
      <c r="B80"/>
      <c r="C80"/>
      <c r="D80"/>
      <c r="E80"/>
      <c r="F80" s="10"/>
      <c r="G80" s="10"/>
      <c r="H80" s="21"/>
      <c r="I80" s="24"/>
      <c r="J80"/>
      <c r="K80"/>
    </row>
    <row r="81" spans="1:11" x14ac:dyDescent="0.25">
      <c r="A81" s="6">
        <f>1+A79</f>
        <v>21</v>
      </c>
      <c r="B81" t="s">
        <v>36</v>
      </c>
      <c r="C81"/>
      <c r="D81"/>
      <c r="E81" s="8"/>
      <c r="F81" s="10"/>
      <c r="G81" s="10"/>
      <c r="H81" s="21"/>
      <c r="I81" s="24">
        <v>60800</v>
      </c>
      <c r="J81"/>
      <c r="K81"/>
    </row>
    <row r="82" spans="1:11" x14ac:dyDescent="0.25">
      <c r="A82" s="19"/>
      <c r="B82" s="7"/>
      <c r="C82" s="7"/>
      <c r="D82" s="7"/>
      <c r="E82" s="7"/>
      <c r="F82" s="20"/>
      <c r="G82" s="20"/>
      <c r="H82" s="21"/>
      <c r="I82" s="22"/>
      <c r="J82" s="7"/>
      <c r="K82" s="7"/>
    </row>
    <row r="83" spans="1:11" x14ac:dyDescent="0.25">
      <c r="A83" s="6">
        <f>+A81+1</f>
        <v>22</v>
      </c>
      <c r="B83" t="s">
        <v>37</v>
      </c>
      <c r="C83"/>
      <c r="D83"/>
      <c r="E83"/>
      <c r="F83" s="10"/>
      <c r="G83" s="10"/>
      <c r="H83" s="11"/>
      <c r="I83" s="51">
        <f>SUM(I60:I82)</f>
        <v>2739553</v>
      </c>
      <c r="J83"/>
      <c r="K83"/>
    </row>
    <row r="84" spans="1:11" x14ac:dyDescent="0.25">
      <c r="A84" s="6"/>
      <c r="B84"/>
      <c r="C84"/>
      <c r="D84"/>
      <c r="E84"/>
      <c r="F84" s="10"/>
      <c r="G84" s="10"/>
      <c r="H84" s="11"/>
      <c r="I84" s="58"/>
      <c r="J84"/>
      <c r="K84"/>
    </row>
    <row r="85" spans="1:11" x14ac:dyDescent="0.25">
      <c r="A85" s="6">
        <f>1+A83</f>
        <v>23</v>
      </c>
      <c r="B85" t="s">
        <v>33</v>
      </c>
      <c r="C85"/>
      <c r="D85"/>
      <c r="E85"/>
      <c r="F85" s="10"/>
      <c r="G85" s="10"/>
      <c r="H85" s="11"/>
      <c r="I85" s="58">
        <f>ROUND(I83*0.5,0)</f>
        <v>1369777</v>
      </c>
      <c r="J85"/>
      <c r="K85"/>
    </row>
    <row r="86" spans="1:11" x14ac:dyDescent="0.25">
      <c r="A86" s="6"/>
      <c r="B86"/>
      <c r="C86"/>
      <c r="D86"/>
      <c r="E86"/>
      <c r="F86" s="10"/>
      <c r="G86" s="10"/>
      <c r="H86" s="11"/>
      <c r="I86" s="2"/>
      <c r="J86"/>
      <c r="K86"/>
    </row>
    <row r="87" spans="1:11" s="44" customFormat="1" x14ac:dyDescent="0.25">
      <c r="A87" s="48"/>
      <c r="B87" s="43"/>
      <c r="C87" s="43"/>
      <c r="D87" s="43"/>
      <c r="E87" s="43"/>
      <c r="F87" s="49"/>
      <c r="G87" s="49"/>
      <c r="H87" s="50"/>
      <c r="I87" s="47"/>
      <c r="J87" s="43"/>
      <c r="K87" s="43"/>
    </row>
    <row r="88" spans="1:11" x14ac:dyDescent="0.25">
      <c r="A88" s="70"/>
      <c r="B88" s="70"/>
      <c r="C88" s="70"/>
      <c r="D88" s="70"/>
      <c r="E88"/>
      <c r="F88" s="10"/>
      <c r="G88" s="10"/>
      <c r="H88" s="11"/>
      <c r="I88" s="2"/>
      <c r="J88"/>
      <c r="K88"/>
    </row>
    <row r="89" spans="1:11" ht="13" x14ac:dyDescent="0.3">
      <c r="A89" s="55" t="s">
        <v>61</v>
      </c>
      <c r="B89"/>
      <c r="C89" s="37"/>
      <c r="D89" s="37"/>
      <c r="E89" s="37"/>
      <c r="F89" s="37"/>
      <c r="G89" s="37"/>
      <c r="H89" s="37"/>
      <c r="I89" s="38"/>
      <c r="J89" s="38"/>
      <c r="K89"/>
    </row>
    <row r="90" spans="1:11" s="54" customFormat="1" ht="13" x14ac:dyDescent="0.3">
      <c r="A90" s="55"/>
      <c r="B90" s="52"/>
      <c r="C90" s="56"/>
      <c r="D90" s="56"/>
      <c r="E90" s="56"/>
      <c r="F90" s="56"/>
      <c r="G90" s="56"/>
      <c r="H90" s="56"/>
      <c r="I90" s="59"/>
      <c r="J90" s="59"/>
      <c r="K90" s="52"/>
    </row>
    <row r="91" spans="1:11" x14ac:dyDescent="0.25">
      <c r="A91" s="1"/>
      <c r="B91"/>
      <c r="C91" s="65" t="s">
        <v>55</v>
      </c>
      <c r="D91" s="65"/>
      <c r="E91" s="65"/>
      <c r="F91" s="65"/>
      <c r="G91" s="65"/>
      <c r="H91" s="65"/>
      <c r="I91" s="65"/>
      <c r="J91" s="53"/>
      <c r="K91" s="53"/>
    </row>
    <row r="92" spans="1:11" x14ac:dyDescent="0.25">
      <c r="A92" s="1"/>
      <c r="B92"/>
      <c r="C92" s="67" t="s">
        <v>34</v>
      </c>
      <c r="D92" s="67"/>
      <c r="E92" s="67"/>
      <c r="F92" s="67"/>
      <c r="G92" s="67"/>
      <c r="H92" s="67"/>
      <c r="I92" s="67"/>
      <c r="J92" s="53"/>
      <c r="K92" s="53"/>
    </row>
    <row r="93" spans="1:11" x14ac:dyDescent="0.25">
      <c r="A93" s="1"/>
      <c r="B93"/>
      <c r="C93" s="37"/>
      <c r="D93" s="37"/>
      <c r="E93" s="37"/>
      <c r="F93" s="15" t="s">
        <v>17</v>
      </c>
      <c r="G93" s="37"/>
      <c r="H93" s="16" t="s">
        <v>26</v>
      </c>
      <c r="I93" s="13"/>
      <c r="J93" s="38"/>
      <c r="K93"/>
    </row>
    <row r="94" spans="1:11" x14ac:dyDescent="0.25">
      <c r="A94" s="1"/>
      <c r="B94"/>
      <c r="C94"/>
      <c r="D94"/>
      <c r="E94" s="12" t="s">
        <v>25</v>
      </c>
      <c r="F94" s="15" t="s">
        <v>18</v>
      </c>
      <c r="G94" s="15" t="s">
        <v>17</v>
      </c>
      <c r="H94" s="17" t="s">
        <v>27</v>
      </c>
      <c r="I94" s="13" t="s">
        <v>14</v>
      </c>
      <c r="J94" s="13" t="s">
        <v>35</v>
      </c>
      <c r="K94"/>
    </row>
    <row r="95" spans="1:11" x14ac:dyDescent="0.25">
      <c r="A95" s="3" t="s">
        <v>1</v>
      </c>
      <c r="B95" s="68" t="s">
        <v>2</v>
      </c>
      <c r="C95" s="68"/>
      <c r="D95" s="68"/>
      <c r="E95" s="12" t="s">
        <v>10</v>
      </c>
      <c r="F95" s="12" t="s">
        <v>52</v>
      </c>
      <c r="G95" s="15" t="s">
        <v>18</v>
      </c>
      <c r="H95" s="15" t="s">
        <v>19</v>
      </c>
      <c r="I95" s="23" t="s">
        <v>15</v>
      </c>
      <c r="J95" s="13" t="s">
        <v>3</v>
      </c>
      <c r="K95" s="4"/>
    </row>
    <row r="96" spans="1:11" x14ac:dyDescent="0.25">
      <c r="A96" s="36" t="s">
        <v>4</v>
      </c>
      <c r="B96" s="69" t="s">
        <v>5</v>
      </c>
      <c r="C96" s="69"/>
      <c r="D96" s="69"/>
      <c r="E96" s="5" t="s">
        <v>16</v>
      </c>
      <c r="F96" s="9" t="s">
        <v>6</v>
      </c>
      <c r="G96" s="14" t="s">
        <v>7</v>
      </c>
      <c r="H96" s="18" t="s">
        <v>8</v>
      </c>
      <c r="I96" s="5" t="s">
        <v>9</v>
      </c>
      <c r="J96" s="36" t="s">
        <v>53</v>
      </c>
      <c r="K96" s="36"/>
    </row>
    <row r="97" spans="1:11" x14ac:dyDescent="0.25">
      <c r="A97" s="6">
        <v>1</v>
      </c>
      <c r="B97" t="s">
        <v>28</v>
      </c>
      <c r="C97"/>
      <c r="D97"/>
      <c r="E97"/>
      <c r="F97"/>
      <c r="G97" s="10"/>
      <c r="H97" s="10"/>
      <c r="I97" s="11"/>
      <c r="J97" s="2"/>
      <c r="K97"/>
    </row>
    <row r="98" spans="1:11" x14ac:dyDescent="0.25">
      <c r="A98" s="6">
        <f t="shared" ref="A98:A116" si="11">1+A97</f>
        <v>2</v>
      </c>
      <c r="B98" t="s">
        <v>11</v>
      </c>
      <c r="C98"/>
      <c r="D98"/>
      <c r="E98"/>
      <c r="F98"/>
      <c r="G98" s="10"/>
      <c r="H98" s="10"/>
      <c r="I98" s="11"/>
      <c r="J98" s="2"/>
      <c r="K98"/>
    </row>
    <row r="99" spans="1:11" x14ac:dyDescent="0.25">
      <c r="A99" s="6">
        <f t="shared" si="11"/>
        <v>3</v>
      </c>
      <c r="B99"/>
      <c r="C99" t="s">
        <v>21</v>
      </c>
      <c r="D99"/>
      <c r="E99" s="8">
        <v>1338.1</v>
      </c>
      <c r="F99" s="39">
        <v>0.21</v>
      </c>
      <c r="G99" s="10">
        <f>+E99*F99</f>
        <v>281.00099999999998</v>
      </c>
      <c r="H99" s="10">
        <f>+E99-G99</f>
        <v>1057.0989999999999</v>
      </c>
      <c r="I99" s="21">
        <v>86</v>
      </c>
      <c r="J99" s="25">
        <f>ROUND(H99*I99*12,0)</f>
        <v>1090926</v>
      </c>
      <c r="K99"/>
    </row>
    <row r="100" spans="1:11" x14ac:dyDescent="0.25">
      <c r="A100" s="6">
        <f t="shared" si="11"/>
        <v>4</v>
      </c>
      <c r="B100"/>
      <c r="C100" t="s">
        <v>22</v>
      </c>
      <c r="D100"/>
      <c r="E100" s="8">
        <v>1338.1</v>
      </c>
      <c r="F100" s="39">
        <v>0.32</v>
      </c>
      <c r="G100" s="10">
        <f t="shared" ref="G100:G102" si="12">+E100*F100</f>
        <v>428.19200000000001</v>
      </c>
      <c r="H100" s="10">
        <f>+E100-G100</f>
        <v>909.9079999999999</v>
      </c>
      <c r="I100" s="21">
        <v>115</v>
      </c>
      <c r="J100" s="25">
        <f t="shared" ref="J100:J102" si="13">ROUND(H100*I100*12,0)</f>
        <v>1255673</v>
      </c>
      <c r="K100"/>
    </row>
    <row r="101" spans="1:11" x14ac:dyDescent="0.25">
      <c r="A101" s="6">
        <f t="shared" si="11"/>
        <v>5</v>
      </c>
      <c r="B101"/>
      <c r="C101" t="s">
        <v>23</v>
      </c>
      <c r="D101"/>
      <c r="E101" s="8">
        <v>1338.1</v>
      </c>
      <c r="F101" s="39">
        <v>0.32</v>
      </c>
      <c r="G101" s="10">
        <f t="shared" si="12"/>
        <v>428.19200000000001</v>
      </c>
      <c r="H101" s="10">
        <f>+E101-G101</f>
        <v>909.9079999999999</v>
      </c>
      <c r="I101" s="21">
        <v>31</v>
      </c>
      <c r="J101" s="25">
        <f t="shared" si="13"/>
        <v>338486</v>
      </c>
      <c r="K101"/>
    </row>
    <row r="102" spans="1:11" x14ac:dyDescent="0.25">
      <c r="A102" s="6">
        <f t="shared" si="11"/>
        <v>6</v>
      </c>
      <c r="B102"/>
      <c r="C102" t="s">
        <v>24</v>
      </c>
      <c r="D102"/>
      <c r="E102" s="8">
        <v>1338.1</v>
      </c>
      <c r="F102" s="39">
        <v>0.32</v>
      </c>
      <c r="G102" s="10">
        <f t="shared" si="12"/>
        <v>428.19200000000001</v>
      </c>
      <c r="H102" s="10">
        <f>+E102-G102</f>
        <v>909.9079999999999</v>
      </c>
      <c r="I102" s="21">
        <v>112</v>
      </c>
      <c r="J102" s="25">
        <f t="shared" si="13"/>
        <v>1222916</v>
      </c>
      <c r="K102"/>
    </row>
    <row r="103" spans="1:11" x14ac:dyDescent="0.25">
      <c r="A103" s="6">
        <f t="shared" si="11"/>
        <v>7</v>
      </c>
      <c r="B103" t="s">
        <v>12</v>
      </c>
      <c r="C103"/>
      <c r="D103"/>
      <c r="E103"/>
      <c r="F103" s="39"/>
      <c r="G103" s="10"/>
      <c r="H103" s="10"/>
      <c r="I103" s="21"/>
      <c r="J103" s="25"/>
      <c r="K103"/>
    </row>
    <row r="104" spans="1:11" x14ac:dyDescent="0.25">
      <c r="A104" s="6">
        <f t="shared" si="11"/>
        <v>8</v>
      </c>
      <c r="B104"/>
      <c r="C104" t="s">
        <v>21</v>
      </c>
      <c r="D104"/>
      <c r="E104" s="8">
        <v>1245.9100000000001</v>
      </c>
      <c r="F104" s="39">
        <v>0.21</v>
      </c>
      <c r="G104" s="10">
        <f t="shared" ref="G104:G107" si="14">+E104*F104</f>
        <v>261.64109999999999</v>
      </c>
      <c r="H104" s="10">
        <f>+E104-G104</f>
        <v>984.26890000000003</v>
      </c>
      <c r="I104" s="21">
        <v>16</v>
      </c>
      <c r="J104" s="25">
        <f>ROUND(H104*I104*12,0)</f>
        <v>188980</v>
      </c>
      <c r="K104"/>
    </row>
    <row r="105" spans="1:11" x14ac:dyDescent="0.25">
      <c r="A105" s="6">
        <f t="shared" si="11"/>
        <v>9</v>
      </c>
      <c r="B105"/>
      <c r="C105" t="s">
        <v>22</v>
      </c>
      <c r="D105"/>
      <c r="E105" s="8">
        <v>1245.9100000000001</v>
      </c>
      <c r="F105" s="39">
        <v>0.32</v>
      </c>
      <c r="G105" s="10">
        <f t="shared" si="14"/>
        <v>398.69120000000004</v>
      </c>
      <c r="H105" s="10">
        <f>+E105-G105</f>
        <v>847.2188000000001</v>
      </c>
      <c r="I105" s="21">
        <v>18</v>
      </c>
      <c r="J105" s="25">
        <f t="shared" ref="J105:J107" si="15">ROUND(H105*I105*12,0)</f>
        <v>182999</v>
      </c>
      <c r="K105"/>
    </row>
    <row r="106" spans="1:11" x14ac:dyDescent="0.25">
      <c r="A106" s="6">
        <f t="shared" si="11"/>
        <v>10</v>
      </c>
      <c r="B106" s="7"/>
      <c r="C106" t="s">
        <v>23</v>
      </c>
      <c r="D106" s="7"/>
      <c r="E106" s="8">
        <v>1245.9100000000001</v>
      </c>
      <c r="F106" s="39">
        <v>0.32</v>
      </c>
      <c r="G106" s="10">
        <f t="shared" si="14"/>
        <v>398.69120000000004</v>
      </c>
      <c r="H106" s="10">
        <f>+E106-G106</f>
        <v>847.2188000000001</v>
      </c>
      <c r="I106" s="21">
        <v>12</v>
      </c>
      <c r="J106" s="25">
        <f t="shared" si="15"/>
        <v>122000</v>
      </c>
      <c r="K106"/>
    </row>
    <row r="107" spans="1:11" x14ac:dyDescent="0.25">
      <c r="A107" s="6">
        <f t="shared" si="11"/>
        <v>11</v>
      </c>
      <c r="B107"/>
      <c r="C107" t="s">
        <v>24</v>
      </c>
      <c r="D107"/>
      <c r="E107" s="8">
        <v>1245.9100000000001</v>
      </c>
      <c r="F107" s="39">
        <v>0.32</v>
      </c>
      <c r="G107" s="10">
        <f t="shared" si="14"/>
        <v>398.69120000000004</v>
      </c>
      <c r="H107" s="10">
        <f>+E107-G107</f>
        <v>847.2188000000001</v>
      </c>
      <c r="I107" s="21">
        <v>33</v>
      </c>
      <c r="J107" s="25">
        <f t="shared" si="15"/>
        <v>335499</v>
      </c>
      <c r="K107"/>
    </row>
    <row r="108" spans="1:11" x14ac:dyDescent="0.25">
      <c r="A108" s="6">
        <f t="shared" si="11"/>
        <v>12</v>
      </c>
      <c r="B108" t="s">
        <v>13</v>
      </c>
      <c r="C108"/>
      <c r="D108"/>
      <c r="E108"/>
      <c r="F108" s="39"/>
      <c r="G108" s="10"/>
      <c r="H108" s="10"/>
      <c r="I108" s="21"/>
      <c r="J108" s="25"/>
      <c r="K108"/>
    </row>
    <row r="109" spans="1:11" x14ac:dyDescent="0.25">
      <c r="A109" s="6">
        <f t="shared" si="11"/>
        <v>13</v>
      </c>
      <c r="B109"/>
      <c r="C109" t="s">
        <v>21</v>
      </c>
      <c r="D109"/>
      <c r="E109" s="8">
        <v>934.21</v>
      </c>
      <c r="F109" s="39">
        <v>0.21</v>
      </c>
      <c r="G109" s="10">
        <f t="shared" ref="G109:G112" si="16">+E109*F109</f>
        <v>196.1841</v>
      </c>
      <c r="H109" s="10">
        <f>+E109-G109</f>
        <v>738.02590000000009</v>
      </c>
      <c r="I109" s="21">
        <v>36</v>
      </c>
      <c r="J109" s="25">
        <f>ROUND(H109*I109*12,0)</f>
        <v>318827</v>
      </c>
      <c r="K109"/>
    </row>
    <row r="110" spans="1:11" x14ac:dyDescent="0.25">
      <c r="A110" s="6">
        <f t="shared" si="11"/>
        <v>14</v>
      </c>
      <c r="B110"/>
      <c r="C110" t="s">
        <v>22</v>
      </c>
      <c r="D110"/>
      <c r="E110" s="8">
        <v>934.21</v>
      </c>
      <c r="F110" s="39">
        <v>0.32</v>
      </c>
      <c r="G110" s="10">
        <f t="shared" si="16"/>
        <v>298.94720000000001</v>
      </c>
      <c r="H110" s="10">
        <f>+E110-G110</f>
        <v>635.26279999999997</v>
      </c>
      <c r="I110" s="21">
        <v>24</v>
      </c>
      <c r="J110" s="25">
        <f t="shared" ref="J110:J112" si="17">ROUND(H110*I110*12,0)</f>
        <v>182956</v>
      </c>
      <c r="K110"/>
    </row>
    <row r="111" spans="1:11" x14ac:dyDescent="0.25">
      <c r="A111" s="6">
        <f t="shared" si="11"/>
        <v>15</v>
      </c>
      <c r="B111"/>
      <c r="C111" t="s">
        <v>23</v>
      </c>
      <c r="D111"/>
      <c r="E111" s="8">
        <v>934.21</v>
      </c>
      <c r="F111" s="39">
        <v>0.32</v>
      </c>
      <c r="G111" s="10">
        <f t="shared" si="16"/>
        <v>298.94720000000001</v>
      </c>
      <c r="H111" s="10">
        <f>+E111-G111</f>
        <v>635.26279999999997</v>
      </c>
      <c r="I111" s="21">
        <v>8</v>
      </c>
      <c r="J111" s="25">
        <f t="shared" si="17"/>
        <v>60985</v>
      </c>
      <c r="K111"/>
    </row>
    <row r="112" spans="1:11" x14ac:dyDescent="0.25">
      <c r="A112" s="6">
        <f t="shared" si="11"/>
        <v>16</v>
      </c>
      <c r="B112"/>
      <c r="C112" t="s">
        <v>24</v>
      </c>
      <c r="D112"/>
      <c r="E112" s="8">
        <v>934.21</v>
      </c>
      <c r="F112" s="39">
        <v>0.32</v>
      </c>
      <c r="G112" s="10">
        <f t="shared" si="16"/>
        <v>298.94720000000001</v>
      </c>
      <c r="H112" s="10">
        <f>+E112-G112</f>
        <v>635.26279999999997</v>
      </c>
      <c r="I112" s="21">
        <v>22</v>
      </c>
      <c r="J112" s="25">
        <f t="shared" si="17"/>
        <v>167709</v>
      </c>
      <c r="K112"/>
    </row>
    <row r="113" spans="1:11" x14ac:dyDescent="0.25">
      <c r="A113" s="6">
        <f t="shared" si="11"/>
        <v>17</v>
      </c>
      <c r="B113" t="s">
        <v>29</v>
      </c>
      <c r="C113"/>
      <c r="D113"/>
      <c r="E113" s="8"/>
      <c r="F113" s="8"/>
      <c r="G113" s="10"/>
      <c r="H113" s="10"/>
      <c r="I113" s="21"/>
      <c r="J113" s="24"/>
      <c r="K113"/>
    </row>
    <row r="114" spans="1:11" x14ac:dyDescent="0.25">
      <c r="A114" s="6">
        <f t="shared" si="11"/>
        <v>18</v>
      </c>
      <c r="B114"/>
      <c r="C114" t="s">
        <v>30</v>
      </c>
      <c r="D114"/>
      <c r="E114" s="8">
        <v>8</v>
      </c>
      <c r="F114" s="8"/>
      <c r="G114" s="10"/>
      <c r="H114" s="10">
        <f>+E114-G114</f>
        <v>8</v>
      </c>
      <c r="I114" s="21">
        <f>SUM(I99:I112)</f>
        <v>513</v>
      </c>
      <c r="J114" s="24">
        <f>ROUND(H114*I114*12,0)</f>
        <v>49248</v>
      </c>
      <c r="K114"/>
    </row>
    <row r="115" spans="1:11" x14ac:dyDescent="0.25">
      <c r="A115" s="6">
        <f t="shared" si="11"/>
        <v>19</v>
      </c>
      <c r="B115"/>
      <c r="C115" t="s">
        <v>32</v>
      </c>
      <c r="D115"/>
      <c r="E115" s="8">
        <v>1.7</v>
      </c>
      <c r="F115" s="8"/>
      <c r="G115" s="10"/>
      <c r="H115" s="10">
        <f>+E115-G115</f>
        <v>1.7</v>
      </c>
      <c r="I115" s="21">
        <f>+I114</f>
        <v>513</v>
      </c>
      <c r="J115" s="24">
        <f>ROUND(H115*I115*12,0)</f>
        <v>10465</v>
      </c>
      <c r="K115"/>
    </row>
    <row r="116" spans="1:11" x14ac:dyDescent="0.25">
      <c r="A116" s="6">
        <f t="shared" si="11"/>
        <v>20</v>
      </c>
      <c r="B116"/>
      <c r="C116" t="s">
        <v>20</v>
      </c>
      <c r="D116"/>
      <c r="E116" s="8">
        <v>0.5</v>
      </c>
      <c r="F116" s="8"/>
      <c r="G116" s="10"/>
      <c r="H116" s="10">
        <f>+E116-G116</f>
        <v>0.5</v>
      </c>
      <c r="I116" s="21">
        <f>+I115</f>
        <v>513</v>
      </c>
      <c r="J116" s="24">
        <f>ROUND(H116*I116*12,0)</f>
        <v>3078</v>
      </c>
      <c r="K116"/>
    </row>
    <row r="117" spans="1:11" x14ac:dyDescent="0.25">
      <c r="A117" s="6"/>
      <c r="B117"/>
      <c r="C117"/>
      <c r="D117"/>
      <c r="E117"/>
      <c r="F117"/>
      <c r="G117" s="10"/>
      <c r="H117" s="10"/>
      <c r="I117" s="21"/>
      <c r="J117" s="24"/>
      <c r="K117"/>
    </row>
    <row r="118" spans="1:11" x14ac:dyDescent="0.25">
      <c r="A118" s="6">
        <f>1+A116</f>
        <v>21</v>
      </c>
      <c r="B118" t="s">
        <v>36</v>
      </c>
      <c r="C118"/>
      <c r="D118"/>
      <c r="E118" s="8"/>
      <c r="F118" s="8"/>
      <c r="G118" s="10"/>
      <c r="H118" s="10"/>
      <c r="I118" s="21"/>
      <c r="J118" s="57">
        <v>140000</v>
      </c>
      <c r="K118"/>
    </row>
    <row r="119" spans="1:11" x14ac:dyDescent="0.25">
      <c r="A119" s="6"/>
      <c r="B119"/>
      <c r="C119" t="s">
        <v>51</v>
      </c>
      <c r="D119"/>
      <c r="E119" s="8"/>
      <c r="F119" s="8"/>
      <c r="G119" s="10"/>
      <c r="H119" s="10"/>
      <c r="I119" s="21"/>
      <c r="J119" s="24"/>
      <c r="K119"/>
    </row>
    <row r="120" spans="1:11" x14ac:dyDescent="0.25">
      <c r="A120" s="6"/>
      <c r="B120"/>
      <c r="C120"/>
      <c r="D120"/>
      <c r="E120"/>
      <c r="F120"/>
      <c r="G120" s="10"/>
      <c r="H120" s="10"/>
      <c r="I120" s="21"/>
      <c r="J120" s="24"/>
      <c r="K120"/>
    </row>
    <row r="121" spans="1:11" x14ac:dyDescent="0.25">
      <c r="A121" s="6">
        <f>+A118+1</f>
        <v>22</v>
      </c>
      <c r="B121" t="s">
        <v>31</v>
      </c>
      <c r="C121"/>
      <c r="D121"/>
      <c r="E121"/>
      <c r="F121"/>
      <c r="G121" s="10"/>
      <c r="H121" s="10"/>
      <c r="I121" s="11"/>
      <c r="J121" s="58">
        <f>SUM(J97:J120)</f>
        <v>5670747</v>
      </c>
      <c r="K121"/>
    </row>
    <row r="123" spans="1:11" x14ac:dyDescent="0.25">
      <c r="A123" s="6"/>
      <c r="B123"/>
      <c r="C123"/>
      <c r="D123"/>
      <c r="E123"/>
      <c r="F123"/>
      <c r="G123" s="10"/>
      <c r="H123" s="10"/>
      <c r="I123" s="11"/>
      <c r="J123" s="2"/>
      <c r="K123"/>
    </row>
    <row r="124" spans="1:11" x14ac:dyDescent="0.25">
      <c r="A124" s="1"/>
      <c r="B124"/>
      <c r="C124" s="62" t="s">
        <v>56</v>
      </c>
      <c r="D124" s="62"/>
      <c r="E124" s="62"/>
      <c r="F124" s="62"/>
      <c r="G124" s="62"/>
      <c r="H124" s="62"/>
      <c r="I124" s="62"/>
      <c r="J124" s="63"/>
      <c r="K124"/>
    </row>
    <row r="125" spans="1:11" x14ac:dyDescent="0.25">
      <c r="A125" s="6"/>
      <c r="B125"/>
      <c r="C125"/>
      <c r="D125"/>
      <c r="E125"/>
      <c r="F125"/>
      <c r="G125" s="10"/>
      <c r="H125" s="10"/>
      <c r="I125" s="11"/>
      <c r="J125" s="2"/>
      <c r="K125"/>
    </row>
    <row r="126" spans="1:11" x14ac:dyDescent="0.25">
      <c r="A126" s="1"/>
      <c r="B126"/>
      <c r="C126" s="37"/>
      <c r="D126" s="37"/>
      <c r="E126" s="37"/>
      <c r="F126" s="15" t="s">
        <v>17</v>
      </c>
      <c r="G126" s="37"/>
      <c r="H126" s="16" t="s">
        <v>26</v>
      </c>
      <c r="I126" s="13"/>
      <c r="J126" s="38"/>
      <c r="K126"/>
    </row>
    <row r="127" spans="1:11" x14ac:dyDescent="0.25">
      <c r="A127" s="1"/>
      <c r="B127"/>
      <c r="C127"/>
      <c r="D127"/>
      <c r="E127" s="12" t="s">
        <v>25</v>
      </c>
      <c r="F127" s="15" t="s">
        <v>18</v>
      </c>
      <c r="G127" s="15" t="s">
        <v>17</v>
      </c>
      <c r="H127" s="17" t="s">
        <v>27</v>
      </c>
      <c r="I127" s="13" t="s">
        <v>14</v>
      </c>
      <c r="J127" s="13" t="s">
        <v>35</v>
      </c>
      <c r="K127"/>
    </row>
    <row r="128" spans="1:11" x14ac:dyDescent="0.25">
      <c r="A128" s="3" t="s">
        <v>1</v>
      </c>
      <c r="B128" s="68" t="s">
        <v>2</v>
      </c>
      <c r="C128" s="68"/>
      <c r="D128" s="68"/>
      <c r="E128" s="12" t="s">
        <v>10</v>
      </c>
      <c r="F128" s="12" t="s">
        <v>52</v>
      </c>
      <c r="G128" s="15" t="s">
        <v>18</v>
      </c>
      <c r="H128" s="15" t="s">
        <v>19</v>
      </c>
      <c r="I128" s="23" t="s">
        <v>15</v>
      </c>
      <c r="J128" s="13" t="s">
        <v>3</v>
      </c>
      <c r="K128" s="4"/>
    </row>
    <row r="129" spans="1:11" x14ac:dyDescent="0.25">
      <c r="A129" s="36" t="s">
        <v>4</v>
      </c>
      <c r="B129" s="69" t="s">
        <v>5</v>
      </c>
      <c r="C129" s="69"/>
      <c r="D129" s="69"/>
      <c r="E129" s="5" t="s">
        <v>16</v>
      </c>
      <c r="F129" s="9" t="s">
        <v>6</v>
      </c>
      <c r="G129" s="14" t="s">
        <v>7</v>
      </c>
      <c r="H129" s="18" t="s">
        <v>8</v>
      </c>
      <c r="I129" s="5" t="s">
        <v>9</v>
      </c>
      <c r="J129" s="36" t="s">
        <v>53</v>
      </c>
      <c r="K129" s="36"/>
    </row>
    <row r="130" spans="1:11" x14ac:dyDescent="0.25">
      <c r="A130" s="6">
        <v>1</v>
      </c>
      <c r="B130" t="s">
        <v>28</v>
      </c>
      <c r="C130"/>
      <c r="D130"/>
      <c r="E130"/>
      <c r="F130"/>
      <c r="G130" s="10"/>
      <c r="H130" s="10"/>
      <c r="I130" s="11"/>
      <c r="J130" s="2"/>
      <c r="K130"/>
    </row>
    <row r="131" spans="1:11" x14ac:dyDescent="0.25">
      <c r="A131" s="6">
        <f t="shared" ref="A131:A149" si="18">1+A130</f>
        <v>2</v>
      </c>
      <c r="B131" t="s">
        <v>11</v>
      </c>
      <c r="C131"/>
      <c r="D131"/>
      <c r="E131"/>
      <c r="F131"/>
      <c r="G131" s="10"/>
      <c r="H131" s="10"/>
      <c r="I131" s="11"/>
      <c r="J131" s="2"/>
      <c r="K131"/>
    </row>
    <row r="132" spans="1:11" x14ac:dyDescent="0.25">
      <c r="A132" s="6">
        <f t="shared" si="18"/>
        <v>3</v>
      </c>
      <c r="B132"/>
      <c r="C132" t="s">
        <v>21</v>
      </c>
      <c r="D132"/>
      <c r="E132" s="8">
        <v>1338.1</v>
      </c>
      <c r="F132" s="39">
        <v>0.21</v>
      </c>
      <c r="G132" s="10">
        <f>+E132*F132</f>
        <v>281.00099999999998</v>
      </c>
      <c r="H132" s="10">
        <f>+E132-G132</f>
        <v>1057.0989999999999</v>
      </c>
      <c r="I132" s="21">
        <v>33</v>
      </c>
      <c r="J132" s="60">
        <f>ROUND(H132*I132*12,0)</f>
        <v>418611</v>
      </c>
      <c r="K132"/>
    </row>
    <row r="133" spans="1:11" x14ac:dyDescent="0.25">
      <c r="A133" s="6">
        <f t="shared" si="18"/>
        <v>4</v>
      </c>
      <c r="B133"/>
      <c r="C133" t="s">
        <v>22</v>
      </c>
      <c r="D133"/>
      <c r="E133" s="8">
        <v>1338.1</v>
      </c>
      <c r="F133" s="39">
        <v>0.32</v>
      </c>
      <c r="G133" s="10">
        <f t="shared" ref="G133:G135" si="19">+E133*F133</f>
        <v>428.19200000000001</v>
      </c>
      <c r="H133" s="10">
        <f>+E133-G133</f>
        <v>909.9079999999999</v>
      </c>
      <c r="I133" s="21">
        <v>43</v>
      </c>
      <c r="J133" s="24">
        <f t="shared" ref="J133:J135" si="20">ROUND(H133*I133*12,0)</f>
        <v>469513</v>
      </c>
      <c r="K133"/>
    </row>
    <row r="134" spans="1:11" x14ac:dyDescent="0.25">
      <c r="A134" s="6">
        <f t="shared" si="18"/>
        <v>5</v>
      </c>
      <c r="B134"/>
      <c r="C134" t="s">
        <v>23</v>
      </c>
      <c r="D134"/>
      <c r="E134" s="8">
        <v>1338.1</v>
      </c>
      <c r="F134" s="39">
        <v>0.32</v>
      </c>
      <c r="G134" s="10">
        <f t="shared" si="19"/>
        <v>428.19200000000001</v>
      </c>
      <c r="H134" s="10">
        <f>+E134-G134</f>
        <v>909.9079999999999</v>
      </c>
      <c r="I134" s="21">
        <v>9</v>
      </c>
      <c r="J134" s="24">
        <f t="shared" si="20"/>
        <v>98270</v>
      </c>
      <c r="K134"/>
    </row>
    <row r="135" spans="1:11" x14ac:dyDescent="0.25">
      <c r="A135" s="6">
        <f t="shared" si="18"/>
        <v>6</v>
      </c>
      <c r="B135"/>
      <c r="C135" t="s">
        <v>24</v>
      </c>
      <c r="D135"/>
      <c r="E135" s="8">
        <v>1338.1</v>
      </c>
      <c r="F135" s="39">
        <v>0.32</v>
      </c>
      <c r="G135" s="10">
        <f t="shared" si="19"/>
        <v>428.19200000000001</v>
      </c>
      <c r="H135" s="10">
        <f>+E135-G135</f>
        <v>909.9079999999999</v>
      </c>
      <c r="I135" s="21">
        <v>49</v>
      </c>
      <c r="J135" s="24">
        <f t="shared" si="20"/>
        <v>535026</v>
      </c>
      <c r="K135"/>
    </row>
    <row r="136" spans="1:11" x14ac:dyDescent="0.25">
      <c r="A136" s="6">
        <f t="shared" si="18"/>
        <v>7</v>
      </c>
      <c r="B136" t="s">
        <v>12</v>
      </c>
      <c r="C136"/>
      <c r="D136"/>
      <c r="E136"/>
      <c r="F136" s="39"/>
      <c r="G136" s="10"/>
      <c r="H136" s="10"/>
      <c r="I136" s="21"/>
      <c r="J136" s="24"/>
      <c r="K136"/>
    </row>
    <row r="137" spans="1:11" x14ac:dyDescent="0.25">
      <c r="A137" s="6">
        <f t="shared" si="18"/>
        <v>8</v>
      </c>
      <c r="B137"/>
      <c r="C137" t="s">
        <v>21</v>
      </c>
      <c r="D137"/>
      <c r="E137" s="8">
        <v>1245.9100000000001</v>
      </c>
      <c r="F137" s="39">
        <v>0.21</v>
      </c>
      <c r="G137" s="10">
        <f t="shared" ref="G137:G140" si="21">+E137*F137</f>
        <v>261.64109999999999</v>
      </c>
      <c r="H137" s="10">
        <f>+E137-G137</f>
        <v>984.26890000000003</v>
      </c>
      <c r="I137" s="21">
        <v>6</v>
      </c>
      <c r="J137" s="24">
        <f>ROUND(H137*I137*12,0)</f>
        <v>70867</v>
      </c>
      <c r="K137"/>
    </row>
    <row r="138" spans="1:11" x14ac:dyDescent="0.25">
      <c r="A138" s="6">
        <f t="shared" si="18"/>
        <v>9</v>
      </c>
      <c r="B138"/>
      <c r="C138" t="s">
        <v>22</v>
      </c>
      <c r="D138"/>
      <c r="E138" s="8">
        <v>1245.9100000000001</v>
      </c>
      <c r="F138" s="39">
        <v>0.32</v>
      </c>
      <c r="G138" s="10">
        <f t="shared" si="21"/>
        <v>398.69120000000004</v>
      </c>
      <c r="H138" s="10">
        <f>+E138-G138</f>
        <v>847.2188000000001</v>
      </c>
      <c r="I138" s="21">
        <v>6</v>
      </c>
      <c r="J138" s="24">
        <f t="shared" ref="J138:J140" si="22">ROUND(H138*I138*12,0)</f>
        <v>61000</v>
      </c>
      <c r="K138"/>
    </row>
    <row r="139" spans="1:11" x14ac:dyDescent="0.25">
      <c r="A139" s="6">
        <f t="shared" si="18"/>
        <v>10</v>
      </c>
      <c r="B139" s="7"/>
      <c r="C139" t="s">
        <v>23</v>
      </c>
      <c r="D139" s="7"/>
      <c r="E139" s="8">
        <v>1245.9100000000001</v>
      </c>
      <c r="F139" s="39">
        <v>0.32</v>
      </c>
      <c r="G139" s="10">
        <f t="shared" si="21"/>
        <v>398.69120000000004</v>
      </c>
      <c r="H139" s="10">
        <f>+E139-G139</f>
        <v>847.2188000000001</v>
      </c>
      <c r="I139" s="21">
        <v>8</v>
      </c>
      <c r="J139" s="24">
        <f t="shared" si="22"/>
        <v>81333</v>
      </c>
      <c r="K139"/>
    </row>
    <row r="140" spans="1:11" x14ac:dyDescent="0.25">
      <c r="A140" s="6">
        <f t="shared" si="18"/>
        <v>11</v>
      </c>
      <c r="B140"/>
      <c r="C140" t="s">
        <v>24</v>
      </c>
      <c r="D140"/>
      <c r="E140" s="8">
        <v>1245.9100000000001</v>
      </c>
      <c r="F140" s="39">
        <v>0.32</v>
      </c>
      <c r="G140" s="10">
        <f t="shared" si="21"/>
        <v>398.69120000000004</v>
      </c>
      <c r="H140" s="10">
        <f>+E140-G140</f>
        <v>847.2188000000001</v>
      </c>
      <c r="I140" s="21">
        <v>22</v>
      </c>
      <c r="J140" s="24">
        <f t="shared" si="22"/>
        <v>223666</v>
      </c>
      <c r="K140"/>
    </row>
    <row r="141" spans="1:11" x14ac:dyDescent="0.25">
      <c r="A141" s="6">
        <f t="shared" si="18"/>
        <v>12</v>
      </c>
      <c r="B141" t="s">
        <v>13</v>
      </c>
      <c r="C141"/>
      <c r="D141"/>
      <c r="E141"/>
      <c r="F141" s="39"/>
      <c r="G141" s="10"/>
      <c r="H141" s="10"/>
      <c r="I141" s="21"/>
      <c r="J141" s="24"/>
      <c r="K141"/>
    </row>
    <row r="142" spans="1:11" x14ac:dyDescent="0.25">
      <c r="A142" s="6">
        <f t="shared" si="18"/>
        <v>13</v>
      </c>
      <c r="B142"/>
      <c r="C142" t="s">
        <v>21</v>
      </c>
      <c r="D142"/>
      <c r="E142" s="8">
        <v>934.21</v>
      </c>
      <c r="F142" s="39">
        <v>0.21</v>
      </c>
      <c r="G142" s="10">
        <f t="shared" ref="G142:G145" si="23">+E142*F142</f>
        <v>196.1841</v>
      </c>
      <c r="H142" s="10">
        <f>+E142-G142</f>
        <v>738.02590000000009</v>
      </c>
      <c r="I142" s="21">
        <v>17</v>
      </c>
      <c r="J142" s="24">
        <f>ROUND(H142*I142*12,0)</f>
        <v>150557</v>
      </c>
      <c r="K142"/>
    </row>
    <row r="143" spans="1:11" x14ac:dyDescent="0.25">
      <c r="A143" s="6">
        <f t="shared" si="18"/>
        <v>14</v>
      </c>
      <c r="B143"/>
      <c r="C143" t="s">
        <v>22</v>
      </c>
      <c r="D143"/>
      <c r="E143" s="8">
        <v>934.21</v>
      </c>
      <c r="F143" s="39">
        <v>0.32</v>
      </c>
      <c r="G143" s="10">
        <f t="shared" si="23"/>
        <v>298.94720000000001</v>
      </c>
      <c r="H143" s="10">
        <f>+E143-G143</f>
        <v>635.26279999999997</v>
      </c>
      <c r="I143" s="21">
        <v>10</v>
      </c>
      <c r="J143" s="24">
        <f t="shared" ref="J143:J145" si="24">ROUND(H143*I143*12,0)</f>
        <v>76232</v>
      </c>
      <c r="K143"/>
    </row>
    <row r="144" spans="1:11" x14ac:dyDescent="0.25">
      <c r="A144" s="6">
        <f t="shared" si="18"/>
        <v>15</v>
      </c>
      <c r="B144"/>
      <c r="C144" t="s">
        <v>23</v>
      </c>
      <c r="D144"/>
      <c r="E144" s="8">
        <v>934.21</v>
      </c>
      <c r="F144" s="39">
        <v>0.32</v>
      </c>
      <c r="G144" s="10">
        <f t="shared" si="23"/>
        <v>298.94720000000001</v>
      </c>
      <c r="H144" s="10">
        <f>+E144-G144</f>
        <v>635.26279999999997</v>
      </c>
      <c r="I144" s="21">
        <v>5</v>
      </c>
      <c r="J144" s="24">
        <f t="shared" si="24"/>
        <v>38116</v>
      </c>
      <c r="K144"/>
    </row>
    <row r="145" spans="1:11" x14ac:dyDescent="0.25">
      <c r="A145" s="6">
        <f t="shared" si="18"/>
        <v>16</v>
      </c>
      <c r="B145"/>
      <c r="C145" t="s">
        <v>24</v>
      </c>
      <c r="D145"/>
      <c r="E145" s="8">
        <v>934.21</v>
      </c>
      <c r="F145" s="39">
        <v>0.32</v>
      </c>
      <c r="G145" s="10">
        <f t="shared" si="23"/>
        <v>298.94720000000001</v>
      </c>
      <c r="H145" s="10">
        <f>+E145-G145</f>
        <v>635.26279999999997</v>
      </c>
      <c r="I145" s="21">
        <v>15</v>
      </c>
      <c r="J145" s="24">
        <f t="shared" si="24"/>
        <v>114347</v>
      </c>
      <c r="K145"/>
    </row>
    <row r="146" spans="1:11" x14ac:dyDescent="0.25">
      <c r="A146" s="6">
        <f t="shared" si="18"/>
        <v>17</v>
      </c>
      <c r="B146" t="s">
        <v>29</v>
      </c>
      <c r="C146"/>
      <c r="D146"/>
      <c r="E146" s="8"/>
      <c r="F146" s="8"/>
      <c r="G146" s="10"/>
      <c r="H146" s="10"/>
      <c r="I146" s="21"/>
      <c r="J146" s="24"/>
      <c r="K146"/>
    </row>
    <row r="147" spans="1:11" x14ac:dyDescent="0.25">
      <c r="A147" s="6">
        <f t="shared" si="18"/>
        <v>18</v>
      </c>
      <c r="B147"/>
      <c r="C147" t="s">
        <v>30</v>
      </c>
      <c r="D147"/>
      <c r="E147" s="8">
        <v>8</v>
      </c>
      <c r="F147" s="8"/>
      <c r="G147" s="10"/>
      <c r="H147" s="10">
        <f>+E147-G147</f>
        <v>8</v>
      </c>
      <c r="I147" s="21">
        <f>SUM(I132:I145)</f>
        <v>223</v>
      </c>
      <c r="J147" s="24">
        <f>ROUND(H147*I147*12,0)</f>
        <v>21408</v>
      </c>
      <c r="K147"/>
    </row>
    <row r="148" spans="1:11" x14ac:dyDescent="0.25">
      <c r="A148" s="6">
        <f t="shared" si="18"/>
        <v>19</v>
      </c>
      <c r="B148"/>
      <c r="C148" t="s">
        <v>32</v>
      </c>
      <c r="D148"/>
      <c r="E148" s="8">
        <v>1.7</v>
      </c>
      <c r="F148" s="8"/>
      <c r="G148" s="10"/>
      <c r="H148" s="10">
        <f>+E148-G148</f>
        <v>1.7</v>
      </c>
      <c r="I148" s="21">
        <f>+I147</f>
        <v>223</v>
      </c>
      <c r="J148" s="24">
        <f>ROUND(H148*I148*12,0)</f>
        <v>4549</v>
      </c>
      <c r="K148"/>
    </row>
    <row r="149" spans="1:11" x14ac:dyDescent="0.25">
      <c r="A149" s="6">
        <f t="shared" si="18"/>
        <v>20</v>
      </c>
      <c r="B149"/>
      <c r="C149" t="s">
        <v>20</v>
      </c>
      <c r="D149"/>
      <c r="E149" s="8">
        <v>0.5</v>
      </c>
      <c r="F149" s="8"/>
      <c r="G149" s="10"/>
      <c r="H149" s="10">
        <f>+E149-G149</f>
        <v>0.5</v>
      </c>
      <c r="I149" s="21">
        <f>+I148</f>
        <v>223</v>
      </c>
      <c r="J149" s="24">
        <f>ROUND(H149*I149*12,0)</f>
        <v>1338</v>
      </c>
      <c r="K149"/>
    </row>
    <row r="150" spans="1:11" x14ac:dyDescent="0.25">
      <c r="A150" s="6"/>
      <c r="B150"/>
      <c r="C150"/>
      <c r="D150"/>
      <c r="E150"/>
      <c r="F150"/>
      <c r="G150" s="10"/>
      <c r="H150" s="10"/>
      <c r="I150" s="21"/>
      <c r="J150" s="24"/>
      <c r="K150"/>
    </row>
    <row r="151" spans="1:11" x14ac:dyDescent="0.25">
      <c r="A151" s="6">
        <f>1+A149</f>
        <v>21</v>
      </c>
      <c r="B151" t="s">
        <v>36</v>
      </c>
      <c r="C151"/>
      <c r="D151"/>
      <c r="E151" s="8"/>
      <c r="F151" s="8"/>
      <c r="G151" s="10"/>
      <c r="H151" s="10"/>
      <c r="I151" s="21"/>
      <c r="J151" s="24">
        <v>60800</v>
      </c>
      <c r="K151"/>
    </row>
    <row r="152" spans="1:11" x14ac:dyDescent="0.25">
      <c r="A152" s="6"/>
      <c r="B152"/>
      <c r="C152" t="s">
        <v>51</v>
      </c>
      <c r="D152"/>
      <c r="E152" s="8"/>
      <c r="F152" s="8"/>
      <c r="G152" s="10"/>
      <c r="H152" s="10"/>
      <c r="I152" s="21"/>
      <c r="J152" s="24"/>
      <c r="K152"/>
    </row>
    <row r="153" spans="1:11" x14ac:dyDescent="0.25">
      <c r="A153" s="19"/>
      <c r="B153" s="7"/>
      <c r="C153" s="7"/>
      <c r="D153" s="7"/>
      <c r="E153" s="7"/>
      <c r="F153" s="7"/>
      <c r="G153" s="20"/>
      <c r="H153" s="20"/>
      <c r="I153" s="21"/>
      <c r="J153" s="22"/>
      <c r="K153" s="7"/>
    </row>
    <row r="154" spans="1:11" x14ac:dyDescent="0.25">
      <c r="A154" s="6">
        <f>+A151+1</f>
        <v>22</v>
      </c>
      <c r="B154" t="s">
        <v>37</v>
      </c>
      <c r="C154"/>
      <c r="D154"/>
      <c r="E154"/>
      <c r="F154"/>
      <c r="G154" s="10"/>
      <c r="H154" s="10"/>
      <c r="I154" s="11"/>
      <c r="J154" s="51">
        <f>SUM(J130:J153)</f>
        <v>2425633</v>
      </c>
      <c r="K154"/>
    </row>
    <row r="155" spans="1:11" x14ac:dyDescent="0.25">
      <c r="A155" s="6"/>
      <c r="B155"/>
      <c r="C155"/>
      <c r="D155"/>
      <c r="E155"/>
      <c r="F155"/>
      <c r="G155" s="10"/>
      <c r="H155" s="10"/>
      <c r="I155" s="11"/>
      <c r="J155" s="58"/>
      <c r="K155"/>
    </row>
    <row r="156" spans="1:11" x14ac:dyDescent="0.25">
      <c r="A156" s="6">
        <f>1+A154</f>
        <v>23</v>
      </c>
      <c r="B156" t="s">
        <v>33</v>
      </c>
      <c r="C156"/>
      <c r="D156"/>
      <c r="E156"/>
      <c r="F156"/>
      <c r="G156" s="10"/>
      <c r="H156" s="10"/>
      <c r="I156" s="11"/>
      <c r="J156" s="58">
        <f>ROUND(J154*0.5,0)</f>
        <v>1212817</v>
      </c>
      <c r="K156"/>
    </row>
    <row r="157" spans="1:11" x14ac:dyDescent="0.25">
      <c r="A157" s="6"/>
      <c r="B157"/>
      <c r="C157"/>
      <c r="D157"/>
      <c r="E157"/>
      <c r="F157"/>
      <c r="G157" s="10"/>
      <c r="H157" s="10"/>
      <c r="I157" s="11"/>
      <c r="J157" s="2"/>
      <c r="K157"/>
    </row>
  </sheetData>
  <mergeCells count="19">
    <mergeCell ref="B128:D128"/>
    <mergeCell ref="B129:D129"/>
    <mergeCell ref="B96:D96"/>
    <mergeCell ref="C54:H54"/>
    <mergeCell ref="B58:D58"/>
    <mergeCell ref="B59:D59"/>
    <mergeCell ref="C91:I91"/>
    <mergeCell ref="C92:I92"/>
    <mergeCell ref="B95:D95"/>
    <mergeCell ref="C24:H24"/>
    <mergeCell ref="I24:J24"/>
    <mergeCell ref="B27:D27"/>
    <mergeCell ref="B28:D28"/>
    <mergeCell ref="A88:D88"/>
    <mergeCell ref="B1:C1"/>
    <mergeCell ref="B2:C2"/>
    <mergeCell ref="B3:C3"/>
    <mergeCell ref="C23:H23"/>
    <mergeCell ref="I23:J23"/>
  </mergeCells>
  <pageMargins left="0.7" right="0.7" top="0.75" bottom="0.75" header="0.3" footer="0.3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cp:lastPrinted>2017-08-19T18:33:30Z</cp:lastPrinted>
  <dcterms:created xsi:type="dcterms:W3CDTF">2016-12-20T19:45:50Z</dcterms:created>
  <dcterms:modified xsi:type="dcterms:W3CDTF">2017-08-19T18:35:09Z</dcterms:modified>
</cp:coreProperties>
</file>