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25" windowWidth="15330" windowHeight="4185" activeTab="1"/>
  </bookViews>
  <sheets>
    <sheet name="KP" sheetId="27" r:id="rId1"/>
    <sheet name="Calculations (Exhibits 5 &amp; 8)" sheetId="28" r:id="rId2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PD_Demand_LF">'Calculations (Exhibits 5 &amp; 8)'!$F$8</definedName>
    <definedName name="PD_Energy_LF">'Calculations (Exhibits 5 &amp; 8)'!$G$8</definedName>
    <definedName name="Pri_Fix">'Calculations (Exhibits 5 &amp; 8)'!$B$19</definedName>
    <definedName name="Pri_Var">'Calculations (Exhibits 5 &amp; 8)'!$C$19</definedName>
    <definedName name="Sec_Fix">'Calculations (Exhibits 5 &amp; 8)'!$B$24</definedName>
    <definedName name="Sec_Var">'Calculations (Exhibits 5 &amp; 8)'!$C$24</definedName>
    <definedName name="SubTLossFix" localSheetId="0">#REF!</definedName>
    <definedName name="Subtran_Fix">'Calculations (Exhibits 5 &amp; 8)'!$B$15</definedName>
    <definedName name="Subtran_Var">'Calculations (Exhibits 5 &amp; 8)'!$C$15</definedName>
    <definedName name="TLoad" localSheetId="0">#REF!</definedName>
    <definedName name="Tran_Fix">'Calculations (Exhibits 5 &amp; 8)'!$B$14</definedName>
    <definedName name="Tran_Var">'Calculations (Exhibits 5 &amp; 8)'!$C$14</definedName>
  </definedNames>
  <calcPr calcId="145621"/>
</workbook>
</file>

<file path=xl/calcChain.xml><?xml version="1.0" encoding="utf-8"?>
<calcChain xmlns="http://schemas.openxmlformats.org/spreadsheetml/2006/main">
  <c r="C18" i="27" l="1"/>
  <c r="C19" i="27" l="1"/>
  <c r="B33" i="28"/>
  <c r="B36" i="28" s="1"/>
  <c r="G8" i="28"/>
  <c r="F8" i="28"/>
  <c r="C12" i="27" s="1"/>
  <c r="B24" i="28"/>
  <c r="C24" i="28"/>
  <c r="C13" i="27"/>
  <c r="B19" i="28"/>
  <c r="C19" i="28"/>
  <c r="C10" i="27"/>
  <c r="D10" i="27"/>
  <c r="C9" i="27"/>
  <c r="D9" i="27"/>
  <c r="C8" i="28"/>
  <c r="B8" i="28"/>
  <c r="C16" i="27"/>
  <c r="C15" i="27"/>
  <c r="D13" i="27"/>
  <c r="D12" i="27" l="1"/>
  <c r="B35" i="28"/>
  <c r="B37" i="28" s="1"/>
</calcChain>
</file>

<file path=xl/sharedStrings.xml><?xml version="1.0" encoding="utf-8"?>
<sst xmlns="http://schemas.openxmlformats.org/spreadsheetml/2006/main" count="84" uniqueCount="52">
  <si>
    <t>Subtransmission</t>
  </si>
  <si>
    <t>Transmission</t>
  </si>
  <si>
    <t>Loss Factors by System</t>
  </si>
  <si>
    <t>System</t>
  </si>
  <si>
    <t>Primary Distribution</t>
  </si>
  <si>
    <t>Secondary Distribution</t>
  </si>
  <si>
    <t>Demand</t>
  </si>
  <si>
    <t>Energy</t>
  </si>
  <si>
    <t>Test Year Ending:</t>
  </si>
  <si>
    <t>Subtransmission-Reg</t>
  </si>
  <si>
    <t>Subtransmission-Adj</t>
  </si>
  <si>
    <t>Cumulative Loss Factors are applicable to load metered at respective system voltages to determine losses back to the generator.</t>
  </si>
  <si>
    <t>Notes:</t>
  </si>
  <si>
    <t>(1)</t>
  </si>
  <si>
    <t>(2)</t>
  </si>
  <si>
    <t>PRIMARY LINES</t>
  </si>
  <si>
    <t>DISTRIBUTION SUBST</t>
  </si>
  <si>
    <t>Cumulative (Calculated)</t>
  </si>
  <si>
    <t>Primary Distribution Loss Factor</t>
  </si>
  <si>
    <t>MAC study value taken from Exhibit 8.</t>
  </si>
  <si>
    <t>See Note 3</t>
  </si>
  <si>
    <t>(3)</t>
  </si>
  <si>
    <t>Connected to 138 kV</t>
  </si>
  <si>
    <t>Connected to 69 kV</t>
  </si>
  <si>
    <t>Total</t>
  </si>
  <si>
    <t>Load Distribution</t>
  </si>
  <si>
    <t>Input to Distr Transf:</t>
  </si>
  <si>
    <t>MW LOAD</t>
  </si>
  <si>
    <t>Distr Load on Subtrans</t>
  </si>
  <si>
    <t>(Compounded)</t>
  </si>
  <si>
    <t>Cumulative Loss Factors</t>
  </si>
  <si>
    <t>Connected to 34 kV</t>
  </si>
  <si>
    <t>Fixed</t>
  </si>
  <si>
    <t>Variable</t>
  </si>
  <si>
    <t>(NO LOAD)</t>
  </si>
  <si>
    <t>(LOAD)</t>
  </si>
  <si>
    <t>(MW)</t>
  </si>
  <si>
    <t>Substations</t>
  </si>
  <si>
    <t>Lines</t>
  </si>
  <si>
    <t>Line Transformers</t>
  </si>
  <si>
    <t>Secondary</t>
  </si>
  <si>
    <t>Services</t>
  </si>
  <si>
    <t>Subtotal</t>
  </si>
  <si>
    <t>Fixed and Variable Losses (Demand Only)</t>
  </si>
  <si>
    <t>From Exhibit 8 (Adjusted, Internal Load Only)</t>
  </si>
  <si>
    <t>From Exhibit 5 (Unadjusted, Connected Load)</t>
  </si>
  <si>
    <t>Current Loss Factors</t>
  </si>
  <si>
    <t>KP</t>
  </si>
  <si>
    <t>Connected to 46 kV</t>
  </si>
  <si>
    <t>Connected to 161 kV</t>
  </si>
  <si>
    <t>Distr Load on Trans</t>
  </si>
  <si>
    <t>Updated with results from final MAC study dated March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</si>
</sst>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0.00000"/>
    <numFmt numFmtId="167" formatCode="0.000000"/>
    <numFmt numFmtId="168" formatCode="0.0000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4" fontId="6" fillId="0" borderId="0" xfId="0" applyNumberFormat="1" applyFont="1" applyAlignment="1"/>
    <xf numFmtId="0" fontId="4" fillId="0" borderId="0" xfId="0" applyFont="1" applyAlignment="1"/>
    <xf numFmtId="0" fontId="7" fillId="0" borderId="0" xfId="0" applyFont="1"/>
    <xf numFmtId="14" fontId="2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6" fontId="3" fillId="0" borderId="0" xfId="1" applyNumberFormat="1" applyFont="1" applyAlignment="1">
      <alignment horizontal="center"/>
    </xf>
    <xf numFmtId="0" fontId="2" fillId="0" borderId="0" xfId="0" applyFont="1"/>
    <xf numFmtId="0" fontId="0" fillId="0" borderId="0" xfId="0" quotePrefix="1" applyAlignment="1">
      <alignment horizontal="right"/>
    </xf>
    <xf numFmtId="168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0" fillId="0" borderId="1" xfId="0" applyBorder="1"/>
    <xf numFmtId="166" fontId="0" fillId="0" borderId="0" xfId="0" applyNumberFormat="1"/>
    <xf numFmtId="167" fontId="2" fillId="0" borderId="0" xfId="0" applyNumberFormat="1" applyFont="1"/>
    <xf numFmtId="168" fontId="2" fillId="0" borderId="0" xfId="0" applyNumberFormat="1" applyFont="1"/>
    <xf numFmtId="0" fontId="2" fillId="0" borderId="1" xfId="0" applyFont="1" applyBorder="1"/>
    <xf numFmtId="166" fontId="2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 indent="2"/>
    </xf>
    <xf numFmtId="2" fontId="0" fillId="0" borderId="0" xfId="0" applyNumberFormat="1"/>
    <xf numFmtId="0" fontId="11" fillId="0" borderId="0" xfId="0" applyFont="1" applyAlignment="1">
      <alignment horizontal="left" indent="2"/>
    </xf>
    <xf numFmtId="2" fontId="6" fillId="0" borderId="0" xfId="0" applyNumberFormat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/>
    <xf numFmtId="0" fontId="2" fillId="0" borderId="0" xfId="0" applyFont="1" applyAlignment="1"/>
    <xf numFmtId="0" fontId="6" fillId="0" borderId="0" xfId="0" applyFont="1"/>
    <xf numFmtId="14" fontId="2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166" fontId="3" fillId="0" borderId="0" xfId="1" applyNumberFormat="1" applyFont="1" applyFill="1" applyAlignment="1">
      <alignment horizontal="center"/>
    </xf>
    <xf numFmtId="0" fontId="0" fillId="0" borderId="0" xfId="0" applyFill="1"/>
    <xf numFmtId="0" fontId="0" fillId="0" borderId="2" xfId="0" applyFill="1" applyBorder="1" applyAlignment="1"/>
    <xf numFmtId="165" fontId="0" fillId="0" borderId="3" xfId="0" applyNumberFormat="1" applyFill="1" applyBorder="1"/>
    <xf numFmtId="0" fontId="0" fillId="0" borderId="4" xfId="0" applyFill="1" applyBorder="1" applyAlignment="1"/>
    <xf numFmtId="165" fontId="0" fillId="0" borderId="1" xfId="0" applyNumberFormat="1" applyFill="1" applyBorder="1"/>
    <xf numFmtId="0" fontId="0" fillId="0" borderId="5" xfId="0" applyFill="1" applyBorder="1"/>
    <xf numFmtId="165" fontId="2" fillId="0" borderId="6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selection activeCell="F8" sqref="F8"/>
    </sheetView>
  </sheetViews>
  <sheetFormatPr defaultRowHeight="12.75" x14ac:dyDescent="0.2"/>
  <cols>
    <col min="1" max="1" width="4.7109375" customWidth="1"/>
    <col min="2" max="2" width="20.28515625" customWidth="1"/>
    <col min="3" max="4" width="10.7109375" customWidth="1"/>
    <col min="5" max="5" width="10.42578125" customWidth="1"/>
  </cols>
  <sheetData>
    <row r="1" spans="1:5" x14ac:dyDescent="0.2">
      <c r="A1" s="3" t="s">
        <v>47</v>
      </c>
    </row>
    <row r="2" spans="1:5" x14ac:dyDescent="0.2">
      <c r="A2" s="3" t="s">
        <v>46</v>
      </c>
      <c r="B2" s="3"/>
      <c r="C2" s="38"/>
      <c r="D2" s="37"/>
    </row>
    <row r="3" spans="1:5" x14ac:dyDescent="0.2">
      <c r="A3" s="3"/>
      <c r="B3" s="3"/>
      <c r="C3" s="38"/>
      <c r="D3" s="37"/>
    </row>
    <row r="4" spans="1:5" s="5" customFormat="1" x14ac:dyDescent="0.2">
      <c r="B4" s="8" t="s">
        <v>8</v>
      </c>
      <c r="C4" s="40">
        <v>42004</v>
      </c>
      <c r="D4" s="40"/>
    </row>
    <row r="5" spans="1:5" x14ac:dyDescent="0.2">
      <c r="B5" s="2"/>
      <c r="C5" s="41"/>
      <c r="D5" s="41"/>
    </row>
    <row r="6" spans="1:5" x14ac:dyDescent="0.2">
      <c r="A6" s="7" t="s">
        <v>2</v>
      </c>
      <c r="C6" s="39"/>
      <c r="D6" s="39"/>
    </row>
    <row r="7" spans="1:5" x14ac:dyDescent="0.2">
      <c r="A7" s="2"/>
      <c r="B7" s="4" t="s">
        <v>3</v>
      </c>
      <c r="C7" s="4" t="s">
        <v>24</v>
      </c>
      <c r="D7" s="4" t="s">
        <v>32</v>
      </c>
    </row>
    <row r="8" spans="1:5" x14ac:dyDescent="0.2">
      <c r="A8" s="6" t="s">
        <v>6</v>
      </c>
      <c r="C8" s="39"/>
      <c r="D8" s="39"/>
    </row>
    <row r="9" spans="1:5" x14ac:dyDescent="0.2">
      <c r="B9" t="s">
        <v>1</v>
      </c>
      <c r="C9" s="42">
        <f>C25-1</f>
        <v>4.5339999999999936E-2</v>
      </c>
      <c r="D9" s="42">
        <f>(Tran_Fix/(Tran_Fix+Tran_Var))*C9</f>
        <v>3.1796883116883075E-3</v>
      </c>
    </row>
    <row r="10" spans="1:5" x14ac:dyDescent="0.2">
      <c r="B10" t="s">
        <v>9</v>
      </c>
      <c r="C10" s="42">
        <f>C26/C25-1</f>
        <v>2.3207760154591028E-2</v>
      </c>
      <c r="D10" s="42">
        <f>(Subtran_Fix/(Subtran_Fix+Subtran_Var))*C10</f>
        <v>1.0851290570019938E-3</v>
      </c>
    </row>
    <row r="11" spans="1:5" x14ac:dyDescent="0.2">
      <c r="B11" t="s">
        <v>10</v>
      </c>
      <c r="C11" s="42"/>
      <c r="D11" s="42"/>
    </row>
    <row r="12" spans="1:5" x14ac:dyDescent="0.2">
      <c r="B12" t="s">
        <v>4</v>
      </c>
      <c r="C12" s="42">
        <f>PD_Demand_LF - 1</f>
        <v>2.8630472099999915E-2</v>
      </c>
      <c r="D12" s="42">
        <f>(Pri_Fix/(Pri_Fix+Pri_Var))*C12</f>
        <v>2.0969860792477667E-3</v>
      </c>
      <c r="E12" t="s">
        <v>20</v>
      </c>
    </row>
    <row r="13" spans="1:5" x14ac:dyDescent="0.2">
      <c r="B13" t="s">
        <v>5</v>
      </c>
      <c r="C13" s="42">
        <f>C28/C27-1</f>
        <v>3.2474094216212279E-2</v>
      </c>
      <c r="D13" s="42">
        <f>(Sec_Fix/(Sec_Fix+Sec_Var))*C13</f>
        <v>1.1308970048903022E-2</v>
      </c>
    </row>
    <row r="14" spans="1:5" x14ac:dyDescent="0.2">
      <c r="A14" s="6" t="s">
        <v>7</v>
      </c>
      <c r="C14" s="42"/>
      <c r="D14" s="42"/>
    </row>
    <row r="15" spans="1:5" x14ac:dyDescent="0.2">
      <c r="B15" t="s">
        <v>1</v>
      </c>
      <c r="C15" s="10">
        <f>C30-1</f>
        <v>2.9719999999999969E-2</v>
      </c>
      <c r="D15" s="10"/>
    </row>
    <row r="16" spans="1:5" x14ac:dyDescent="0.2">
      <c r="B16" t="s">
        <v>9</v>
      </c>
      <c r="C16" s="10">
        <f>C31/C30-1</f>
        <v>1.4100920638620229E-2</v>
      </c>
      <c r="D16" s="10"/>
    </row>
    <row r="17" spans="1:5" x14ac:dyDescent="0.2">
      <c r="B17" t="s">
        <v>10</v>
      </c>
      <c r="C17" s="10"/>
      <c r="D17" s="10"/>
    </row>
    <row r="18" spans="1:5" x14ac:dyDescent="0.2">
      <c r="B18" t="s">
        <v>4</v>
      </c>
      <c r="C18" s="10">
        <f>PD_Energy_LF - 1</f>
        <v>1.524526599999998E-2</v>
      </c>
      <c r="D18" s="10"/>
      <c r="E18" t="s">
        <v>20</v>
      </c>
    </row>
    <row r="19" spans="1:5" x14ac:dyDescent="0.2">
      <c r="B19" t="s">
        <v>5</v>
      </c>
      <c r="C19" s="10">
        <f>C33/C32-1</f>
        <v>2.6058939690278393E-2</v>
      </c>
      <c r="D19" s="10"/>
    </row>
    <row r="20" spans="1:5" x14ac:dyDescent="0.2">
      <c r="C20" s="10"/>
      <c r="D20" s="10"/>
    </row>
    <row r="21" spans="1:5" x14ac:dyDescent="0.2">
      <c r="A21" s="7" t="s">
        <v>30</v>
      </c>
      <c r="B21" s="7"/>
      <c r="C21" s="10"/>
      <c r="D21" s="10"/>
    </row>
    <row r="22" spans="1:5" x14ac:dyDescent="0.2">
      <c r="A22" s="7"/>
      <c r="B22" s="7" t="s">
        <v>29</v>
      </c>
      <c r="C22" s="10"/>
      <c r="D22" s="10"/>
    </row>
    <row r="23" spans="1:5" x14ac:dyDescent="0.2">
      <c r="B23" s="4" t="s">
        <v>3</v>
      </c>
      <c r="C23" s="10"/>
      <c r="D23" s="10"/>
    </row>
    <row r="24" spans="1:5" x14ac:dyDescent="0.2">
      <c r="A24" s="6" t="s">
        <v>6</v>
      </c>
      <c r="C24" s="10"/>
      <c r="D24" s="10"/>
    </row>
    <row r="25" spans="1:5" x14ac:dyDescent="0.2">
      <c r="B25" t="s">
        <v>1</v>
      </c>
      <c r="C25" s="10">
        <v>1.0453399999999999</v>
      </c>
      <c r="D25" s="10"/>
    </row>
    <row r="26" spans="1:5" x14ac:dyDescent="0.2">
      <c r="B26" t="s">
        <v>0</v>
      </c>
      <c r="C26" s="10">
        <v>1.0696000000000001</v>
      </c>
      <c r="D26" s="10"/>
    </row>
    <row r="27" spans="1:5" x14ac:dyDescent="0.2">
      <c r="B27" t="s">
        <v>4</v>
      </c>
      <c r="C27" s="10">
        <v>1.08856</v>
      </c>
      <c r="D27" s="10"/>
    </row>
    <row r="28" spans="1:5" x14ac:dyDescent="0.2">
      <c r="B28" t="s">
        <v>5</v>
      </c>
      <c r="C28" s="10">
        <v>1.12391</v>
      </c>
      <c r="D28" s="10"/>
    </row>
    <row r="29" spans="1:5" x14ac:dyDescent="0.2">
      <c r="A29" s="6" t="s">
        <v>7</v>
      </c>
      <c r="C29" s="10"/>
      <c r="D29" s="10"/>
    </row>
    <row r="30" spans="1:5" x14ac:dyDescent="0.2">
      <c r="B30" t="s">
        <v>1</v>
      </c>
      <c r="C30" s="10">
        <v>1.02972</v>
      </c>
      <c r="D30" s="10"/>
    </row>
    <row r="31" spans="1:5" x14ac:dyDescent="0.2">
      <c r="B31" t="s">
        <v>0</v>
      </c>
      <c r="C31" s="10">
        <v>1.0442400000000001</v>
      </c>
      <c r="D31" s="10"/>
    </row>
    <row r="32" spans="1:5" x14ac:dyDescent="0.2">
      <c r="B32" t="s">
        <v>4</v>
      </c>
      <c r="C32" s="10">
        <v>1.05837</v>
      </c>
      <c r="D32" s="10"/>
    </row>
    <row r="33" spans="1:4" x14ac:dyDescent="0.2">
      <c r="B33" t="s">
        <v>5</v>
      </c>
      <c r="C33" s="10">
        <v>1.08595</v>
      </c>
      <c r="D33" s="10"/>
    </row>
    <row r="35" spans="1:4" x14ac:dyDescent="0.2">
      <c r="A35" s="11" t="s">
        <v>12</v>
      </c>
      <c r="C35" s="9"/>
      <c r="D35" s="9"/>
    </row>
    <row r="36" spans="1:4" x14ac:dyDescent="0.2">
      <c r="A36" s="12" t="s">
        <v>13</v>
      </c>
      <c r="B36" t="s">
        <v>51</v>
      </c>
      <c r="C36" s="9"/>
      <c r="D36" s="9"/>
    </row>
    <row r="37" spans="1:4" x14ac:dyDescent="0.2">
      <c r="A37" s="12" t="s">
        <v>14</v>
      </c>
      <c r="B37" t="s">
        <v>11</v>
      </c>
      <c r="C37" s="9"/>
      <c r="D37" s="9"/>
    </row>
    <row r="38" spans="1:4" x14ac:dyDescent="0.2">
      <c r="A38" s="12" t="s">
        <v>21</v>
      </c>
      <c r="B38" t="s">
        <v>19</v>
      </c>
      <c r="C38" s="9"/>
      <c r="D38" s="9"/>
    </row>
  </sheetData>
  <phoneticPr fontId="0" type="noConversion"/>
  <pageMargins left="0.75" right="0.75" top="1" bottom="1" header="0.5" footer="0.5"/>
  <pageSetup scale="98" orientation="landscape" r:id="rId1"/>
  <headerFooter alignWithMargins="0"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H2" sqref="H2"/>
    </sheetView>
  </sheetViews>
  <sheetFormatPr defaultRowHeight="12.75" x14ac:dyDescent="0.2"/>
  <cols>
    <col min="1" max="1" width="21.7109375" customWidth="1"/>
    <col min="2" max="3" width="10.7109375" customWidth="1"/>
    <col min="4" max="4" width="4.7109375" customWidth="1"/>
    <col min="5" max="5" width="21.7109375" customWidth="1"/>
    <col min="6" max="7" width="10.7109375" customWidth="1"/>
  </cols>
  <sheetData>
    <row r="1" spans="1:7" ht="15" x14ac:dyDescent="0.2">
      <c r="A1" s="18" t="s">
        <v>45</v>
      </c>
      <c r="D1" s="19"/>
      <c r="E1" s="18" t="s">
        <v>44</v>
      </c>
    </row>
    <row r="2" spans="1:7" ht="15" x14ac:dyDescent="0.2">
      <c r="A2" s="18"/>
      <c r="D2" s="19"/>
      <c r="E2" s="18"/>
    </row>
    <row r="3" spans="1:7" x14ac:dyDescent="0.2">
      <c r="D3" s="19"/>
    </row>
    <row r="4" spans="1:7" x14ac:dyDescent="0.2">
      <c r="A4" s="17" t="s">
        <v>18</v>
      </c>
      <c r="B4" s="16"/>
      <c r="C4" s="16"/>
      <c r="D4" s="19"/>
      <c r="E4" s="17" t="s">
        <v>18</v>
      </c>
      <c r="F4" s="16"/>
      <c r="G4" s="16"/>
    </row>
    <row r="5" spans="1:7" x14ac:dyDescent="0.2">
      <c r="A5" s="17"/>
      <c r="B5" s="16" t="s">
        <v>6</v>
      </c>
      <c r="C5" s="16" t="s">
        <v>7</v>
      </c>
      <c r="D5" s="19"/>
      <c r="E5" s="17"/>
      <c r="F5" s="16" t="s">
        <v>6</v>
      </c>
      <c r="G5" s="16" t="s">
        <v>7</v>
      </c>
    </row>
    <row r="6" spans="1:7" x14ac:dyDescent="0.2">
      <c r="A6" t="s">
        <v>16</v>
      </c>
      <c r="B6" s="14">
        <v>1.005147</v>
      </c>
      <c r="C6" s="13">
        <v>1.0061171</v>
      </c>
      <c r="D6" s="19"/>
      <c r="E6" t="s">
        <v>16</v>
      </c>
      <c r="F6" s="20">
        <v>1.00573</v>
      </c>
      <c r="G6" s="20">
        <v>1.00604</v>
      </c>
    </row>
    <row r="7" spans="1:7" x14ac:dyDescent="0.2">
      <c r="A7" t="s">
        <v>15</v>
      </c>
      <c r="B7" s="14">
        <v>1.020408</v>
      </c>
      <c r="C7" s="13">
        <v>1.0092741999999999</v>
      </c>
      <c r="D7" s="19"/>
      <c r="E7" t="s">
        <v>15</v>
      </c>
      <c r="F7" s="20">
        <v>1.02277</v>
      </c>
      <c r="G7" s="20">
        <v>1.00915</v>
      </c>
    </row>
    <row r="8" spans="1:7" x14ac:dyDescent="0.2">
      <c r="A8" s="11" t="s">
        <v>17</v>
      </c>
      <c r="B8" s="21">
        <f>B7*B6</f>
        <v>1.0256600399760001</v>
      </c>
      <c r="C8" s="22">
        <f>C7*C6</f>
        <v>1.0154480312088199</v>
      </c>
      <c r="D8" s="23"/>
      <c r="E8" s="11" t="s">
        <v>17</v>
      </c>
      <c r="F8" s="24">
        <f>F7*F6</f>
        <v>1.0286304720999999</v>
      </c>
      <c r="G8" s="24">
        <f>G7*G6</f>
        <v>1.015245266</v>
      </c>
    </row>
    <row r="9" spans="1:7" x14ac:dyDescent="0.2">
      <c r="A9" s="28"/>
      <c r="B9" s="28"/>
      <c r="C9" s="28"/>
      <c r="D9" s="29"/>
      <c r="E9" s="34"/>
      <c r="F9" s="28"/>
      <c r="G9" s="28"/>
    </row>
    <row r="10" spans="1:7" x14ac:dyDescent="0.2">
      <c r="A10" s="17" t="s">
        <v>43</v>
      </c>
      <c r="D10" s="19"/>
      <c r="E10" s="35"/>
      <c r="F10" s="36"/>
      <c r="G10" s="36"/>
    </row>
    <row r="11" spans="1:7" x14ac:dyDescent="0.2">
      <c r="B11" s="27" t="s">
        <v>32</v>
      </c>
      <c r="C11" s="27" t="s">
        <v>33</v>
      </c>
      <c r="D11" s="19"/>
    </row>
    <row r="12" spans="1:7" x14ac:dyDescent="0.2">
      <c r="B12" s="27" t="s">
        <v>34</v>
      </c>
      <c r="C12" s="27" t="s">
        <v>35</v>
      </c>
      <c r="D12" s="19"/>
    </row>
    <row r="13" spans="1:7" x14ac:dyDescent="0.2">
      <c r="B13" s="27" t="s">
        <v>36</v>
      </c>
      <c r="C13" s="27" t="s">
        <v>36</v>
      </c>
      <c r="D13" s="19"/>
    </row>
    <row r="14" spans="1:7" x14ac:dyDescent="0.2">
      <c r="A14" t="s">
        <v>1</v>
      </c>
      <c r="B14" s="31">
        <v>4.32</v>
      </c>
      <c r="C14" s="31">
        <v>57.28</v>
      </c>
      <c r="D14" s="19"/>
    </row>
    <row r="15" spans="1:7" x14ac:dyDescent="0.2">
      <c r="A15" t="s">
        <v>0</v>
      </c>
      <c r="B15" s="31">
        <v>1.24</v>
      </c>
      <c r="C15" s="31">
        <v>25.28</v>
      </c>
      <c r="D15" s="19"/>
    </row>
    <row r="16" spans="1:7" x14ac:dyDescent="0.2">
      <c r="A16" t="s">
        <v>4</v>
      </c>
      <c r="B16" s="31"/>
      <c r="C16" s="31"/>
      <c r="D16" s="19"/>
    </row>
    <row r="17" spans="1:7" x14ac:dyDescent="0.2">
      <c r="A17" s="30" t="s">
        <v>37</v>
      </c>
      <c r="B17" s="31">
        <v>2.2200000000000002</v>
      </c>
      <c r="C17" s="31">
        <v>3.99</v>
      </c>
      <c r="D17" s="19"/>
    </row>
    <row r="18" spans="1:7" x14ac:dyDescent="0.2">
      <c r="A18" s="30" t="s">
        <v>38</v>
      </c>
      <c r="B18" s="31">
        <v>0</v>
      </c>
      <c r="C18" s="31">
        <v>24.1</v>
      </c>
      <c r="D18" s="19"/>
    </row>
    <row r="19" spans="1:7" x14ac:dyDescent="0.2">
      <c r="A19" s="32" t="s">
        <v>42</v>
      </c>
      <c r="B19" s="33">
        <f>SUM(B17:B18)</f>
        <v>2.2200000000000002</v>
      </c>
      <c r="C19" s="33">
        <f>SUM(C17:C18)</f>
        <v>28.090000000000003</v>
      </c>
      <c r="D19" s="19"/>
    </row>
    <row r="20" spans="1:7" x14ac:dyDescent="0.2">
      <c r="A20" t="s">
        <v>5</v>
      </c>
      <c r="B20" s="31"/>
      <c r="C20" s="31"/>
      <c r="D20" s="19"/>
    </row>
    <row r="21" spans="1:7" x14ac:dyDescent="0.2">
      <c r="A21" s="30" t="s">
        <v>39</v>
      </c>
      <c r="B21" s="31">
        <v>10.46</v>
      </c>
      <c r="C21" s="31">
        <v>5.55</v>
      </c>
      <c r="D21" s="19"/>
    </row>
    <row r="22" spans="1:7" x14ac:dyDescent="0.2">
      <c r="A22" s="30" t="s">
        <v>40</v>
      </c>
      <c r="B22" s="31">
        <v>0</v>
      </c>
      <c r="C22" s="31">
        <v>7.01</v>
      </c>
      <c r="D22" s="19"/>
    </row>
    <row r="23" spans="1:7" x14ac:dyDescent="0.2">
      <c r="A23" s="30" t="s">
        <v>41</v>
      </c>
      <c r="B23" s="31">
        <v>0.36</v>
      </c>
      <c r="C23" s="31">
        <v>7.69</v>
      </c>
      <c r="D23" s="19"/>
    </row>
    <row r="24" spans="1:7" x14ac:dyDescent="0.2">
      <c r="A24" s="32" t="s">
        <v>42</v>
      </c>
      <c r="B24" s="33">
        <f>SUM(B21:B23)</f>
        <v>10.82</v>
      </c>
      <c r="C24" s="33">
        <f>SUM(C21:C23)</f>
        <v>20.25</v>
      </c>
      <c r="D24" s="19"/>
      <c r="F24" s="31"/>
      <c r="G24" s="31"/>
    </row>
    <row r="25" spans="1:7" x14ac:dyDescent="0.2">
      <c r="A25" s="28"/>
      <c r="B25" s="28"/>
      <c r="C25" s="28"/>
      <c r="D25" s="29"/>
    </row>
    <row r="26" spans="1:7" x14ac:dyDescent="0.2">
      <c r="A26" s="17" t="s">
        <v>25</v>
      </c>
      <c r="D26" s="19"/>
    </row>
    <row r="27" spans="1:7" x14ac:dyDescent="0.2">
      <c r="A27" t="s">
        <v>26</v>
      </c>
      <c r="B27" s="1" t="s">
        <v>27</v>
      </c>
      <c r="D27" s="19"/>
    </row>
    <row r="28" spans="1:7" x14ac:dyDescent="0.2">
      <c r="A28" s="15" t="s">
        <v>49</v>
      </c>
      <c r="B28" s="15">
        <v>14.8</v>
      </c>
      <c r="D28" s="19"/>
    </row>
    <row r="29" spans="1:7" x14ac:dyDescent="0.2">
      <c r="A29" s="15" t="s">
        <v>22</v>
      </c>
      <c r="B29" s="25">
        <v>274.2</v>
      </c>
      <c r="D29" s="19"/>
    </row>
    <row r="30" spans="1:7" x14ac:dyDescent="0.2">
      <c r="A30" s="15" t="s">
        <v>23</v>
      </c>
      <c r="B30" s="25">
        <v>743.7</v>
      </c>
      <c r="D30" s="19"/>
    </row>
    <row r="31" spans="1:7" x14ac:dyDescent="0.2">
      <c r="A31" s="15" t="s">
        <v>48</v>
      </c>
      <c r="B31" s="25">
        <v>172.6</v>
      </c>
      <c r="D31" s="19"/>
    </row>
    <row r="32" spans="1:7" x14ac:dyDescent="0.2">
      <c r="A32" s="15" t="s">
        <v>31</v>
      </c>
      <c r="B32" s="25">
        <v>6.2</v>
      </c>
      <c r="D32" s="19"/>
    </row>
    <row r="33" spans="1:4" x14ac:dyDescent="0.2">
      <c r="A33" s="11" t="s">
        <v>24</v>
      </c>
      <c r="B33" s="26">
        <f>SUM(B28:B32)</f>
        <v>1211.5</v>
      </c>
      <c r="D33" s="19"/>
    </row>
    <row r="34" spans="1:4" ht="13.5" thickBot="1" x14ac:dyDescent="0.25">
      <c r="A34" s="43"/>
      <c r="B34" s="43"/>
      <c r="D34" s="19"/>
    </row>
    <row r="35" spans="1:4" ht="13.5" thickTop="1" x14ac:dyDescent="0.2">
      <c r="A35" s="44" t="s">
        <v>50</v>
      </c>
      <c r="B35" s="45">
        <f>(B28+B29)/B33</f>
        <v>0.23854725546842756</v>
      </c>
      <c r="D35" s="19"/>
    </row>
    <row r="36" spans="1:4" x14ac:dyDescent="0.2">
      <c r="A36" s="46" t="s">
        <v>28</v>
      </c>
      <c r="B36" s="47">
        <f>(B30+B31+B32)/B33</f>
        <v>0.76145274453157252</v>
      </c>
      <c r="D36" s="19"/>
    </row>
    <row r="37" spans="1:4" ht="13.5" thickBot="1" x14ac:dyDescent="0.25">
      <c r="A37" s="48"/>
      <c r="B37" s="49">
        <f>SUM(B35:B36)</f>
        <v>1</v>
      </c>
      <c r="D37" s="19"/>
    </row>
    <row r="38" spans="1:4" ht="13.5" thickTop="1" x14ac:dyDescent="0.2">
      <c r="A38" s="43"/>
      <c r="B38" s="43"/>
      <c r="D38" s="19"/>
    </row>
    <row r="39" spans="1:4" x14ac:dyDescent="0.2">
      <c r="A39" s="43"/>
      <c r="B39" s="43"/>
    </row>
    <row r="40" spans="1:4" x14ac:dyDescent="0.2">
      <c r="A40" s="43"/>
      <c r="B40" s="43"/>
    </row>
  </sheetData>
  <phoneticPr fontId="8" type="noConversion"/>
  <pageMargins left="0.75" right="0.75" top="1" bottom="1" header="0.5" footer="0.5"/>
  <pageSetup scale="96" orientation="landscape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KP</vt:lpstr>
      <vt:lpstr>Calculations (Exhibits 5 &amp; 8)</vt:lpstr>
      <vt:lpstr>PD_Demand_LF</vt:lpstr>
      <vt:lpstr>PD_Energy_LF</vt:lpstr>
      <vt:lpstr>Pri_Fix</vt:lpstr>
      <vt:lpstr>Pri_Var</vt:lpstr>
      <vt:lpstr>Sec_Fix</vt:lpstr>
      <vt:lpstr>Sec_Var</vt:lpstr>
      <vt:lpstr>Subtran_Fix</vt:lpstr>
      <vt:lpstr>Subtran_Var</vt:lpstr>
      <vt:lpstr>Tran_Fix</vt:lpstr>
      <vt:lpstr>Tran_Var</vt:lpstr>
    </vt:vector>
  </TitlesOfParts>
  <Company>IT-CPS-7/1/1-(Help#=8-835-3050) Full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lastModifiedBy>Ashley Livingood</cp:lastModifiedBy>
  <cp:lastPrinted>2016-10-31T19:21:19Z</cp:lastPrinted>
  <dcterms:created xsi:type="dcterms:W3CDTF">2002-02-14T16:55:20Z</dcterms:created>
  <dcterms:modified xsi:type="dcterms:W3CDTF">2017-08-24T16:44:23Z</dcterms:modified>
</cp:coreProperties>
</file>