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90792\Desktop\"/>
    </mc:Choice>
  </mc:AlternateContent>
  <bookViews>
    <workbookView xWindow="-15" yWindow="-15" windowWidth="19230" windowHeight="6135" tabRatio="911" firstSheet="1" activeTab="1"/>
  </bookViews>
  <sheets>
    <sheet name="Fuel + SS Rev (Test)" sheetId="22" state="hidden" r:id="rId1"/>
    <sheet name="DR-Page 1" sheetId="7" r:id="rId2"/>
    <sheet name="DR-Page 2" sheetId="6" r:id="rId3"/>
    <sheet name="Calculation" sheetId="25" r:id="rId4"/>
  </sheets>
  <definedNames>
    <definedName name="_xlnm.Print_Area" localSheetId="1">'DR-Page 1'!$A$1:$I$43</definedName>
    <definedName name="_xlnm.Print_Area" localSheetId="2">'DR-Page 2'!$A$2:$K$51</definedName>
    <definedName name="_xlnm.Print_Titles" localSheetId="3">Calculation!$1:$8</definedName>
    <definedName name="tim" localSheetId="3">#REF!</definedName>
    <definedName name="tim">#REF!</definedName>
  </definedNames>
  <calcPr calcId="162913" iterate="1"/>
</workbook>
</file>

<file path=xl/calcChain.xml><?xml version="1.0" encoding="utf-8"?>
<calcChain xmlns="http://schemas.openxmlformats.org/spreadsheetml/2006/main">
  <c r="F308" i="25" l="1"/>
  <c r="D2" i="25"/>
  <c r="L9" i="25"/>
  <c r="L10" i="25" s="1"/>
  <c r="L11" i="25" s="1"/>
  <c r="L12" i="25" s="1"/>
  <c r="L13" i="25" s="1"/>
  <c r="L14" i="25" s="1"/>
  <c r="L15" i="25" s="1"/>
  <c r="L16" i="25" s="1"/>
  <c r="L17" i="25" s="1"/>
  <c r="L18" i="25" s="1"/>
  <c r="L19" i="25" s="1"/>
  <c r="L20" i="25" s="1"/>
  <c r="L21" i="25" s="1"/>
  <c r="L22" i="25" s="1"/>
  <c r="L23" i="25" s="1"/>
  <c r="L24" i="25" s="1"/>
  <c r="L25" i="25" s="1"/>
  <c r="L26" i="25" s="1"/>
  <c r="L27" i="25" s="1"/>
  <c r="L28" i="25" s="1"/>
  <c r="L29" i="25" s="1"/>
  <c r="L30" i="25" s="1"/>
  <c r="L31" i="25" s="1"/>
  <c r="L32" i="25" s="1"/>
  <c r="L33" i="25" s="1"/>
  <c r="L34" i="25" s="1"/>
  <c r="L35" i="25" s="1"/>
  <c r="L36" i="25" s="1"/>
  <c r="L37" i="25" s="1"/>
  <c r="L38" i="25" s="1"/>
  <c r="L39" i="25" s="1"/>
  <c r="L40" i="25" s="1"/>
  <c r="L41" i="25" s="1"/>
  <c r="L42" i="25" s="1"/>
  <c r="L43" i="25" s="1"/>
  <c r="L44" i="25" s="1"/>
  <c r="L45" i="25" s="1"/>
  <c r="J34" i="25"/>
  <c r="J10" i="25"/>
  <c r="J11" i="25" s="1"/>
  <c r="J12" i="25" s="1"/>
  <c r="J13" i="25" s="1"/>
  <c r="J14" i="25" s="1"/>
  <c r="J15" i="25" s="1"/>
  <c r="J16" i="25" s="1"/>
  <c r="J17" i="25" s="1"/>
  <c r="J18" i="25" s="1"/>
  <c r="J19" i="25" s="1"/>
  <c r="J20" i="25" s="1"/>
  <c r="J21" i="25" s="1"/>
  <c r="G45" i="25"/>
  <c r="F307" i="25" l="1"/>
  <c r="F284" i="25"/>
  <c r="F275" i="25"/>
  <c r="F260" i="25"/>
  <c r="F251" i="25"/>
  <c r="F244" i="25"/>
  <c r="F240" i="25"/>
  <c r="F237" i="25"/>
  <c r="F231" i="25"/>
  <c r="F228" i="25"/>
  <c r="F225" i="25"/>
  <c r="F211" i="25"/>
  <c r="F208" i="25"/>
  <c r="F205" i="25"/>
  <c r="F199" i="25"/>
  <c r="F194" i="25"/>
  <c r="F193" i="25"/>
  <c r="F191" i="25"/>
  <c r="F190" i="25"/>
  <c r="F187" i="25"/>
  <c r="F181" i="25"/>
  <c r="F178" i="25"/>
  <c r="F177" i="25"/>
  <c r="F175" i="25"/>
  <c r="F174" i="25"/>
  <c r="F173" i="25"/>
  <c r="F171" i="25"/>
  <c r="F170" i="25"/>
  <c r="F167" i="25"/>
  <c r="F165" i="25"/>
  <c r="F162" i="25"/>
  <c r="F161" i="25"/>
  <c r="F159" i="25"/>
  <c r="F158" i="25"/>
  <c r="F156" i="25"/>
  <c r="F155" i="25"/>
  <c r="F154" i="25"/>
  <c r="F152" i="25"/>
  <c r="F151" i="25"/>
  <c r="F150" i="25"/>
  <c r="F148" i="25"/>
  <c r="F147" i="25"/>
  <c r="F146" i="25"/>
  <c r="F144" i="25"/>
  <c r="F143" i="25"/>
  <c r="F142" i="25"/>
  <c r="F140" i="25"/>
  <c r="F139" i="25"/>
  <c r="F138" i="25"/>
  <c r="F136" i="25"/>
  <c r="F135" i="25"/>
  <c r="F134" i="25"/>
  <c r="F132" i="25"/>
  <c r="F131" i="25"/>
  <c r="F130" i="25"/>
  <c r="F128" i="25"/>
  <c r="F127" i="25"/>
  <c r="F126" i="25"/>
  <c r="F124" i="25"/>
  <c r="F123" i="25"/>
  <c r="F122" i="25"/>
  <c r="F120" i="25"/>
  <c r="F119" i="25"/>
  <c r="F118" i="25"/>
  <c r="F116" i="25"/>
  <c r="F115" i="25"/>
  <c r="F114" i="25"/>
  <c r="F112" i="25"/>
  <c r="F111" i="25"/>
  <c r="F110" i="25"/>
  <c r="F108" i="25"/>
  <c r="F107" i="25"/>
  <c r="F106" i="25"/>
  <c r="F104" i="25"/>
  <c r="F103" i="25"/>
  <c r="F102" i="25"/>
  <c r="F100" i="25"/>
  <c r="F99" i="25"/>
  <c r="F98" i="25"/>
  <c r="F96" i="25"/>
  <c r="F95" i="25"/>
  <c r="F94" i="25"/>
  <c r="F92" i="25"/>
  <c r="F91" i="25"/>
  <c r="F90" i="25"/>
  <c r="F88" i="25"/>
  <c r="F87" i="25"/>
  <c r="F86" i="25"/>
  <c r="F84" i="25"/>
  <c r="F83" i="25"/>
  <c r="F82" i="25"/>
  <c r="F80" i="25"/>
  <c r="F79" i="25"/>
  <c r="F78" i="25"/>
  <c r="F76" i="25"/>
  <c r="F75" i="25"/>
  <c r="F74" i="25"/>
  <c r="F72" i="25"/>
  <c r="F71" i="25"/>
  <c r="F70" i="25"/>
  <c r="F68" i="25"/>
  <c r="F67" i="25"/>
  <c r="F66" i="25"/>
  <c r="F64" i="25"/>
  <c r="F63" i="25"/>
  <c r="F62" i="25"/>
  <c r="F60" i="25"/>
  <c r="F59" i="25"/>
  <c r="F58" i="25"/>
  <c r="F56" i="25"/>
  <c r="F55" i="25"/>
  <c r="F54" i="25"/>
  <c r="F52" i="25"/>
  <c r="F51" i="25"/>
  <c r="F50" i="25"/>
  <c r="F48" i="25"/>
  <c r="F47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K17" i="6"/>
  <c r="G10" i="25" l="1"/>
  <c r="H10" i="25" s="1"/>
  <c r="G11" i="25"/>
  <c r="F309" i="25"/>
  <c r="F305" i="25"/>
  <c r="F301" i="25"/>
  <c r="F297" i="25"/>
  <c r="F293" i="25"/>
  <c r="F289" i="25"/>
  <c r="F285" i="25"/>
  <c r="F281" i="25"/>
  <c r="F277" i="25"/>
  <c r="F310" i="25"/>
  <c r="F306" i="25"/>
  <c r="F302" i="25"/>
  <c r="F298" i="25"/>
  <c r="F294" i="25"/>
  <c r="F290" i="25"/>
  <c r="F286" i="25"/>
  <c r="F282" i="25"/>
  <c r="F278" i="25"/>
  <c r="F274" i="25"/>
  <c r="F270" i="25"/>
  <c r="F266" i="25"/>
  <c r="F303" i="25"/>
  <c r="F295" i="25"/>
  <c r="F287" i="25"/>
  <c r="F279" i="25"/>
  <c r="F271" i="25"/>
  <c r="F268" i="25"/>
  <c r="F265" i="25"/>
  <c r="F261" i="25"/>
  <c r="F257" i="25"/>
  <c r="F253" i="25"/>
  <c r="F249" i="25"/>
  <c r="F245" i="25"/>
  <c r="F304" i="25"/>
  <c r="F296" i="25"/>
  <c r="F288" i="25"/>
  <c r="F280" i="25"/>
  <c r="F267" i="25"/>
  <c r="F264" i="25"/>
  <c r="F262" i="25"/>
  <c r="F258" i="25"/>
  <c r="F254" i="25"/>
  <c r="F250" i="25"/>
  <c r="F246" i="25"/>
  <c r="F242" i="25"/>
  <c r="F238" i="25"/>
  <c r="F234" i="25"/>
  <c r="F230" i="25"/>
  <c r="F226" i="25"/>
  <c r="F222" i="25"/>
  <c r="F218" i="25"/>
  <c r="F214" i="25"/>
  <c r="F210" i="25"/>
  <c r="F206" i="25"/>
  <c r="F202" i="25"/>
  <c r="F198" i="25"/>
  <c r="F299" i="25"/>
  <c r="F283" i="25"/>
  <c r="F263" i="25"/>
  <c r="F255" i="25"/>
  <c r="F247" i="25"/>
  <c r="F239" i="25"/>
  <c r="F236" i="25"/>
  <c r="F233" i="25"/>
  <c r="F223" i="25"/>
  <c r="F220" i="25"/>
  <c r="F217" i="25"/>
  <c r="F207" i="25"/>
  <c r="F204" i="25"/>
  <c r="F201" i="25"/>
  <c r="F195" i="25"/>
  <c r="F292" i="25"/>
  <c r="F276" i="25"/>
  <c r="F272" i="25"/>
  <c r="F269" i="25"/>
  <c r="F256" i="25"/>
  <c r="F248" i="25"/>
  <c r="F235" i="25"/>
  <c r="F232" i="25"/>
  <c r="F229" i="25"/>
  <c r="F219" i="25"/>
  <c r="F216" i="25"/>
  <c r="F213" i="25"/>
  <c r="F203" i="25"/>
  <c r="F200" i="25"/>
  <c r="F196" i="25"/>
  <c r="F192" i="25"/>
  <c r="F188" i="25"/>
  <c r="F184" i="25"/>
  <c r="F180" i="25"/>
  <c r="F176" i="25"/>
  <c r="F172" i="25"/>
  <c r="F168" i="25"/>
  <c r="F164" i="25"/>
  <c r="F160" i="25"/>
  <c r="F49" i="25"/>
  <c r="F53" i="25"/>
  <c r="F57" i="25"/>
  <c r="F61" i="25"/>
  <c r="F65" i="25"/>
  <c r="F69" i="25"/>
  <c r="F73" i="25"/>
  <c r="F77" i="25"/>
  <c r="F81" i="25"/>
  <c r="F85" i="25"/>
  <c r="F89" i="25"/>
  <c r="F93" i="25"/>
  <c r="F97" i="25"/>
  <c r="F101" i="25"/>
  <c r="F105" i="25"/>
  <c r="F109" i="25"/>
  <c r="F113" i="25"/>
  <c r="F117" i="25"/>
  <c r="F121" i="25"/>
  <c r="F125" i="25"/>
  <c r="F129" i="25"/>
  <c r="F133" i="25"/>
  <c r="F137" i="25"/>
  <c r="F141" i="25"/>
  <c r="F145" i="25"/>
  <c r="F149" i="25"/>
  <c r="F153" i="25"/>
  <c r="F157" i="25"/>
  <c r="F163" i="25"/>
  <c r="F166" i="25"/>
  <c r="F169" i="25"/>
  <c r="F179" i="25"/>
  <c r="F182" i="25"/>
  <c r="F185" i="25"/>
  <c r="F221" i="25"/>
  <c r="F224" i="25"/>
  <c r="F227" i="25"/>
  <c r="F252" i="25"/>
  <c r="F300" i="25"/>
  <c r="F183" i="25"/>
  <c r="F186" i="25"/>
  <c r="F189" i="25"/>
  <c r="F197" i="25"/>
  <c r="F209" i="25"/>
  <c r="F212" i="25"/>
  <c r="F215" i="25"/>
  <c r="F241" i="25"/>
  <c r="F243" i="25"/>
  <c r="F259" i="25"/>
  <c r="F273" i="25"/>
  <c r="F291" i="25"/>
  <c r="H23" i="6"/>
  <c r="F16" i="7"/>
  <c r="F38" i="6"/>
  <c r="H22" i="6"/>
  <c r="H39" i="6"/>
  <c r="H38" i="6" s="1"/>
  <c r="F20" i="7"/>
  <c r="C23" i="22"/>
  <c r="C13" i="22"/>
  <c r="I13" i="22" s="1"/>
  <c r="K14" i="22" s="1"/>
  <c r="H24" i="22"/>
  <c r="I24" i="22"/>
  <c r="G24" i="22"/>
  <c r="H23" i="22"/>
  <c r="G23" i="22"/>
  <c r="J24" i="22" s="1"/>
  <c r="G14" i="22"/>
  <c r="G13" i="22"/>
  <c r="J14" i="22"/>
  <c r="I8" i="22"/>
  <c r="G8" i="22"/>
  <c r="E8" i="22"/>
  <c r="G7" i="22"/>
  <c r="E7" i="22"/>
  <c r="C7" i="22"/>
  <c r="I7" i="22" s="1"/>
  <c r="K8" i="22" s="1"/>
  <c r="D14" i="22"/>
  <c r="E14" i="22" s="1"/>
  <c r="H13" i="22"/>
  <c r="H14" i="22"/>
  <c r="I14" i="22"/>
  <c r="D13" i="22"/>
  <c r="D23" i="22" s="1"/>
  <c r="E23" i="22" s="1"/>
  <c r="E13" i="22"/>
  <c r="F15" i="7"/>
  <c r="H16" i="7" s="1"/>
  <c r="K22" i="6"/>
  <c r="L13" i="22" l="1"/>
  <c r="L14" i="22"/>
  <c r="I23" i="22"/>
  <c r="K24" i="22" s="1"/>
  <c r="K38" i="6"/>
  <c r="H43" i="6" s="1"/>
  <c r="F311" i="25"/>
  <c r="D24" i="22"/>
  <c r="E24" i="22" s="1"/>
  <c r="L24" i="22" s="1"/>
  <c r="H11" i="25"/>
  <c r="G12" i="25"/>
  <c r="H12" i="25" s="1"/>
  <c r="J8" i="22"/>
  <c r="L8" i="22" s="1"/>
  <c r="L7" i="22"/>
  <c r="K43" i="6" l="1"/>
  <c r="F19" i="7"/>
  <c r="H19" i="7" s="1"/>
  <c r="L23" i="22"/>
  <c r="G13" i="25"/>
  <c r="H13" i="25" s="1"/>
  <c r="G14" i="25" l="1"/>
  <c r="H14" i="25" s="1"/>
  <c r="G15" i="25" l="1"/>
  <c r="H15" i="25" s="1"/>
  <c r="G16" i="25" l="1"/>
  <c r="H16" i="25" s="1"/>
  <c r="G17" i="25" l="1"/>
  <c r="H17" i="25" s="1"/>
  <c r="G18" i="25" l="1"/>
  <c r="H18" i="25" s="1"/>
  <c r="G19" i="25" l="1"/>
  <c r="H19" i="25" s="1"/>
  <c r="G20" i="25" l="1"/>
  <c r="H20" i="25" s="1"/>
  <c r="H21" i="25" l="1"/>
  <c r="H22" i="25" l="1"/>
  <c r="H23" i="25" l="1"/>
  <c r="H24" i="25" l="1"/>
  <c r="H25" i="25" l="1"/>
  <c r="H26" i="25" l="1"/>
  <c r="H27" i="25" l="1"/>
  <c r="H28" i="25" l="1"/>
  <c r="H29" i="25" l="1"/>
  <c r="H30" i="25" l="1"/>
  <c r="H31" i="25" l="1"/>
  <c r="H32" i="25" l="1"/>
  <c r="H33" i="25" l="1"/>
  <c r="G34" i="25" l="1"/>
  <c r="H34" i="25" l="1"/>
  <c r="G35" i="25" l="1"/>
  <c r="H35" i="25" l="1"/>
  <c r="J35" i="25" l="1"/>
  <c r="G36" i="25" l="1"/>
  <c r="H36" i="25" l="1"/>
  <c r="J36" i="25" l="1"/>
  <c r="G37" i="25" l="1"/>
  <c r="H37" i="25" l="1"/>
  <c r="J37" i="25" l="1"/>
  <c r="G38" i="25" l="1"/>
  <c r="H38" i="25" l="1"/>
  <c r="J38" i="25" l="1"/>
  <c r="G39" i="25" s="1"/>
  <c r="J39" i="25" l="1"/>
  <c r="J40" i="25" s="1"/>
  <c r="H39" i="25"/>
  <c r="G40" i="25" l="1"/>
  <c r="H40" i="25" l="1"/>
  <c r="G41" i="25"/>
  <c r="J41" i="25" s="1"/>
  <c r="H41" i="25" l="1"/>
  <c r="G42" i="25"/>
  <c r="J42" i="25" s="1"/>
  <c r="H42" i="25" l="1"/>
  <c r="G43" i="25" l="1"/>
  <c r="J43" i="25" s="1"/>
  <c r="H43" i="25" l="1"/>
  <c r="H44" i="25" s="1"/>
  <c r="G44" i="25"/>
  <c r="J44" i="25" s="1"/>
  <c r="J45" i="25" l="1"/>
  <c r="H45" i="25"/>
  <c r="J46" i="25" l="1"/>
  <c r="L46" i="25" l="1"/>
  <c r="D47" i="25" s="1"/>
  <c r="G47" i="25" s="1"/>
  <c r="D48" i="25"/>
  <c r="D311" i="25" l="1"/>
  <c r="H47" i="25"/>
  <c r="I47" i="25"/>
  <c r="G48" i="25"/>
  <c r="J47" i="25" l="1"/>
  <c r="I48" i="25"/>
  <c r="H48" i="25"/>
  <c r="J48" i="25" l="1"/>
  <c r="G49" i="25"/>
  <c r="H49" i="25" l="1"/>
  <c r="I49" i="25"/>
  <c r="J49" i="25" l="1"/>
  <c r="G50" i="25" l="1"/>
  <c r="I50" i="25" l="1"/>
  <c r="H50" i="25"/>
  <c r="J50" i="25" l="1"/>
  <c r="G51" i="25" l="1"/>
  <c r="I51" i="25" l="1"/>
  <c r="H51" i="25"/>
  <c r="J51" i="25" l="1"/>
  <c r="G52" i="25" l="1"/>
  <c r="I52" i="25" l="1"/>
  <c r="H52" i="25"/>
  <c r="J52" i="25" l="1"/>
  <c r="G53" i="25" l="1"/>
  <c r="I53" i="25" s="1"/>
  <c r="H53" i="25" l="1"/>
  <c r="J53" i="25"/>
  <c r="G54" i="25" l="1"/>
  <c r="I54" i="25" s="1"/>
  <c r="J54" i="25" s="1"/>
  <c r="H54" i="25" l="1"/>
  <c r="G55" i="25" l="1"/>
  <c r="I55" i="25" s="1"/>
  <c r="H55" i="25" l="1"/>
  <c r="J55" i="25"/>
  <c r="G56" i="25" l="1"/>
  <c r="H56" i="25" s="1"/>
  <c r="I56" i="25" l="1"/>
  <c r="J56" i="25" l="1"/>
  <c r="G57" i="25"/>
  <c r="I57" i="25" l="1"/>
  <c r="H57" i="25"/>
  <c r="J57" i="25" l="1"/>
  <c r="G58" i="25" l="1"/>
  <c r="H58" i="25" s="1"/>
  <c r="I58" i="25" l="1"/>
  <c r="J58" i="25" l="1"/>
  <c r="G59" i="25" l="1"/>
  <c r="I59" i="25" s="1"/>
  <c r="H59" i="25" l="1"/>
  <c r="J59" i="25"/>
  <c r="G60" i="25" l="1"/>
  <c r="I60" i="25" s="1"/>
  <c r="H60" i="25" l="1"/>
  <c r="J60" i="25"/>
  <c r="G61" i="25" l="1"/>
  <c r="I61" i="25" s="1"/>
  <c r="J61" i="25" l="1"/>
  <c r="H61" i="25"/>
  <c r="G62" i="25" l="1"/>
  <c r="I62" i="25" s="1"/>
  <c r="H62" i="25" l="1"/>
  <c r="J62" i="25"/>
  <c r="G63" i="25" l="1"/>
  <c r="I63" i="25" s="1"/>
  <c r="H63" i="25" l="1"/>
  <c r="J63" i="25"/>
  <c r="G64" i="25" l="1"/>
  <c r="I64" i="25" s="1"/>
  <c r="H64" i="25" l="1"/>
  <c r="J64" i="25"/>
  <c r="G65" i="25" l="1"/>
  <c r="I65" i="25" s="1"/>
  <c r="H65" i="25" l="1"/>
  <c r="J65" i="25"/>
  <c r="G66" i="25" l="1"/>
  <c r="I66" i="25" s="1"/>
  <c r="H66" i="25" l="1"/>
  <c r="J66" i="25"/>
  <c r="G67" i="25" l="1"/>
  <c r="I67" i="25" s="1"/>
  <c r="H67" i="25" l="1"/>
  <c r="J67" i="25"/>
  <c r="G68" i="25" l="1"/>
  <c r="I68" i="25" s="1"/>
  <c r="H68" i="25" l="1"/>
  <c r="J68" i="25"/>
  <c r="G69" i="25" l="1"/>
  <c r="I69" i="25" s="1"/>
  <c r="H69" i="25" l="1"/>
  <c r="J69" i="25"/>
  <c r="G70" i="25" l="1"/>
  <c r="I70" i="25" s="1"/>
  <c r="J70" i="25" s="1"/>
  <c r="G71" i="25" l="1"/>
  <c r="I71" i="25" s="1"/>
  <c r="J71" i="25" s="1"/>
  <c r="H70" i="25"/>
  <c r="H71" i="25" l="1"/>
  <c r="G72" i="25" l="1"/>
  <c r="I72" i="25" s="1"/>
  <c r="J72" i="25" s="1"/>
  <c r="H72" i="25" l="1"/>
  <c r="G73" i="25" l="1"/>
  <c r="I73" i="25" s="1"/>
  <c r="J73" i="25" l="1"/>
  <c r="G74" i="25"/>
  <c r="I74" i="25" s="1"/>
  <c r="H73" i="25"/>
  <c r="J74" i="25" l="1"/>
  <c r="H74" i="25"/>
  <c r="G75" i="25" l="1"/>
  <c r="I75" i="25" s="1"/>
  <c r="J75" i="25" s="1"/>
  <c r="H75" i="25" l="1"/>
  <c r="G76" i="25" l="1"/>
  <c r="I76" i="25" s="1"/>
  <c r="J76" i="25" s="1"/>
  <c r="H76" i="25" l="1"/>
  <c r="G77" i="25"/>
  <c r="I77" i="25" s="1"/>
  <c r="J77" i="25" s="1"/>
  <c r="H77" i="25" l="1"/>
  <c r="G78" i="25" l="1"/>
  <c r="I78" i="25" l="1"/>
  <c r="H78" i="25"/>
  <c r="J78" i="25" l="1"/>
  <c r="G79" i="25"/>
  <c r="I79" i="25" l="1"/>
  <c r="H79" i="25"/>
  <c r="J79" i="25" l="1"/>
  <c r="G80" i="25"/>
  <c r="I80" i="25" s="1"/>
  <c r="J80" i="25" l="1"/>
  <c r="H80" i="25"/>
  <c r="G81" i="25" l="1"/>
  <c r="I81" i="25" s="1"/>
  <c r="J81" i="25" s="1"/>
  <c r="H81" i="25" l="1"/>
  <c r="G82" i="25" l="1"/>
  <c r="I82" i="25" s="1"/>
  <c r="J82" i="25" s="1"/>
  <c r="H82" i="25" l="1"/>
  <c r="G83" i="25" l="1"/>
  <c r="H83" i="25" s="1"/>
  <c r="I83" i="25" l="1"/>
  <c r="J83" i="25" l="1"/>
  <c r="G84" i="25" l="1"/>
  <c r="I84" i="25" l="1"/>
  <c r="H84" i="25"/>
  <c r="J84" i="25" l="1"/>
  <c r="G85" i="25" l="1"/>
  <c r="I85" i="25" l="1"/>
  <c r="H85" i="25"/>
  <c r="J85" i="25" l="1"/>
  <c r="G86" i="25" l="1"/>
  <c r="I86" i="25" l="1"/>
  <c r="H86" i="25"/>
  <c r="J86" i="25" l="1"/>
  <c r="G87" i="25" l="1"/>
  <c r="I87" i="25" l="1"/>
  <c r="H87" i="25"/>
  <c r="J87" i="25" l="1"/>
  <c r="G88" i="25" l="1"/>
  <c r="I88" i="25" l="1"/>
  <c r="H88" i="25"/>
  <c r="J88" i="25" l="1"/>
  <c r="G89" i="25" l="1"/>
  <c r="I89" i="25" l="1"/>
  <c r="H89" i="25"/>
  <c r="J89" i="25" l="1"/>
  <c r="G90" i="25" l="1"/>
  <c r="I90" i="25" l="1"/>
  <c r="H90" i="25"/>
  <c r="J90" i="25" l="1"/>
  <c r="G91" i="25" l="1"/>
  <c r="I91" i="25" l="1"/>
  <c r="H91" i="25"/>
  <c r="J91" i="25" l="1"/>
  <c r="G92" i="25" l="1"/>
  <c r="I92" i="25" l="1"/>
  <c r="H92" i="25"/>
  <c r="J92" i="25" l="1"/>
  <c r="G93" i="25" l="1"/>
  <c r="I93" i="25" l="1"/>
  <c r="H93" i="25"/>
  <c r="J93" i="25" l="1"/>
  <c r="G94" i="25" l="1"/>
  <c r="I94" i="25" l="1"/>
  <c r="H94" i="25"/>
  <c r="J94" i="25" l="1"/>
  <c r="G95" i="25" l="1"/>
  <c r="I95" i="25" l="1"/>
  <c r="H95" i="25"/>
  <c r="J95" i="25" l="1"/>
  <c r="G96" i="25" l="1"/>
  <c r="I96" i="25" l="1"/>
  <c r="H96" i="25"/>
  <c r="J96" i="25" l="1"/>
  <c r="G97" i="25" l="1"/>
  <c r="I97" i="25" l="1"/>
  <c r="H97" i="25"/>
  <c r="J97" i="25" l="1"/>
  <c r="G98" i="25" l="1"/>
  <c r="I98" i="25" l="1"/>
  <c r="H98" i="25"/>
  <c r="J98" i="25" l="1"/>
  <c r="G99" i="25" l="1"/>
  <c r="I99" i="25" l="1"/>
  <c r="H99" i="25"/>
  <c r="J99" i="25" l="1"/>
  <c r="G100" i="25" l="1"/>
  <c r="I100" i="25" l="1"/>
  <c r="H100" i="25"/>
  <c r="J100" i="25" l="1"/>
  <c r="G101" i="25" l="1"/>
  <c r="I101" i="25" l="1"/>
  <c r="H101" i="25"/>
  <c r="J101" i="25" l="1"/>
  <c r="G102" i="25" l="1"/>
  <c r="I102" i="25" l="1"/>
  <c r="H102" i="25"/>
  <c r="J102" i="25" l="1"/>
  <c r="G103" i="25" l="1"/>
  <c r="I103" i="25" l="1"/>
  <c r="H103" i="25"/>
  <c r="J103" i="25" l="1"/>
  <c r="G104" i="25" l="1"/>
  <c r="I104" i="25" l="1"/>
  <c r="H104" i="25"/>
  <c r="J104" i="25" l="1"/>
  <c r="G105" i="25" l="1"/>
  <c r="I105" i="25" l="1"/>
  <c r="H105" i="25"/>
  <c r="J105" i="25" l="1"/>
  <c r="G106" i="25" l="1"/>
  <c r="I106" i="25" l="1"/>
  <c r="H106" i="25"/>
  <c r="J106" i="25" l="1"/>
  <c r="G107" i="25" l="1"/>
  <c r="I107" i="25" l="1"/>
  <c r="H107" i="25"/>
  <c r="J107" i="25" l="1"/>
  <c r="G108" i="25" l="1"/>
  <c r="I108" i="25" l="1"/>
  <c r="H108" i="25"/>
  <c r="J108" i="25" l="1"/>
  <c r="G109" i="25" l="1"/>
  <c r="I109" i="25" l="1"/>
  <c r="H109" i="25"/>
  <c r="J109" i="25" l="1"/>
  <c r="G110" i="25" l="1"/>
  <c r="I110" i="25" l="1"/>
  <c r="H110" i="25"/>
  <c r="J110" i="25" l="1"/>
  <c r="G111" i="25" l="1"/>
  <c r="I111" i="25" l="1"/>
  <c r="H111" i="25"/>
  <c r="J111" i="25" l="1"/>
  <c r="G112" i="25" l="1"/>
  <c r="I112" i="25" l="1"/>
  <c r="H112" i="25"/>
  <c r="J112" i="25" l="1"/>
  <c r="G113" i="25" l="1"/>
  <c r="I113" i="25" l="1"/>
  <c r="H113" i="25"/>
  <c r="J113" i="25" l="1"/>
  <c r="G114" i="25" l="1"/>
  <c r="I114" i="25" l="1"/>
  <c r="H114" i="25"/>
  <c r="J114" i="25" l="1"/>
  <c r="G115" i="25" l="1"/>
  <c r="I115" i="25" l="1"/>
  <c r="H115" i="25"/>
  <c r="J115" i="25" l="1"/>
  <c r="G116" i="25" l="1"/>
  <c r="I116" i="25" l="1"/>
  <c r="H116" i="25"/>
  <c r="J116" i="25" l="1"/>
  <c r="G117" i="25" l="1"/>
  <c r="I117" i="25" l="1"/>
  <c r="H117" i="25"/>
  <c r="J117" i="25" l="1"/>
  <c r="G118" i="25" l="1"/>
  <c r="I118" i="25" l="1"/>
  <c r="H118" i="25"/>
  <c r="J118" i="25" l="1"/>
  <c r="G119" i="25" l="1"/>
  <c r="I119" i="25" l="1"/>
  <c r="H119" i="25"/>
  <c r="J119" i="25" l="1"/>
  <c r="G120" i="25" l="1"/>
  <c r="I120" i="25" l="1"/>
  <c r="H120" i="25"/>
  <c r="J120" i="25" l="1"/>
  <c r="G121" i="25" l="1"/>
  <c r="I121" i="25" l="1"/>
  <c r="H121" i="25"/>
  <c r="J121" i="25" l="1"/>
  <c r="G122" i="25" l="1"/>
  <c r="I122" i="25" l="1"/>
  <c r="H122" i="25"/>
  <c r="J122" i="25" l="1"/>
  <c r="G123" i="25" l="1"/>
  <c r="I123" i="25" l="1"/>
  <c r="H123" i="25"/>
  <c r="J123" i="25" l="1"/>
  <c r="G124" i="25" l="1"/>
  <c r="I124" i="25" l="1"/>
  <c r="H124" i="25"/>
  <c r="J124" i="25" l="1"/>
  <c r="G125" i="25" l="1"/>
  <c r="I125" i="25" l="1"/>
  <c r="H125" i="25"/>
  <c r="J125" i="25" l="1"/>
  <c r="G126" i="25" l="1"/>
  <c r="I126" i="25" l="1"/>
  <c r="H126" i="25"/>
  <c r="J126" i="25" l="1"/>
  <c r="G127" i="25" l="1"/>
  <c r="I127" i="25" l="1"/>
  <c r="H127" i="25"/>
  <c r="J127" i="25" l="1"/>
  <c r="G128" i="25" l="1"/>
  <c r="I128" i="25" l="1"/>
  <c r="H128" i="25"/>
  <c r="J128" i="25" l="1"/>
  <c r="G129" i="25" l="1"/>
  <c r="I129" i="25" l="1"/>
  <c r="H129" i="25"/>
  <c r="J129" i="25" l="1"/>
  <c r="G130" i="25" l="1"/>
  <c r="I130" i="25" l="1"/>
  <c r="H130" i="25"/>
  <c r="J130" i="25" l="1"/>
  <c r="G131" i="25" l="1"/>
  <c r="I131" i="25" l="1"/>
  <c r="H131" i="25"/>
  <c r="J131" i="25" l="1"/>
  <c r="G132" i="25" l="1"/>
  <c r="I132" i="25" l="1"/>
  <c r="H132" i="25"/>
  <c r="J132" i="25" l="1"/>
  <c r="G133" i="25" l="1"/>
  <c r="I133" i="25" l="1"/>
  <c r="H133" i="25"/>
  <c r="J133" i="25" l="1"/>
  <c r="G134" i="25" l="1"/>
  <c r="I134" i="25" l="1"/>
  <c r="H134" i="25"/>
  <c r="J134" i="25" l="1"/>
  <c r="G135" i="25" l="1"/>
  <c r="I135" i="25" l="1"/>
  <c r="H135" i="25"/>
  <c r="J135" i="25" l="1"/>
  <c r="G136" i="25" l="1"/>
  <c r="I136" i="25" l="1"/>
  <c r="H136" i="25"/>
  <c r="J136" i="25" l="1"/>
  <c r="G137" i="25" l="1"/>
  <c r="I137" i="25" l="1"/>
  <c r="H137" i="25"/>
  <c r="J137" i="25" l="1"/>
  <c r="G138" i="25" l="1"/>
  <c r="I138" i="25" l="1"/>
  <c r="H138" i="25"/>
  <c r="J138" i="25" l="1"/>
  <c r="G139" i="25" l="1"/>
  <c r="I139" i="25" l="1"/>
  <c r="H139" i="25"/>
  <c r="J139" i="25" l="1"/>
  <c r="G140" i="25" l="1"/>
  <c r="I140" i="25" l="1"/>
  <c r="H140" i="25"/>
  <c r="J140" i="25" l="1"/>
  <c r="G141" i="25" l="1"/>
  <c r="I141" i="25" l="1"/>
  <c r="H141" i="25"/>
  <c r="J141" i="25" l="1"/>
  <c r="G142" i="25" l="1"/>
  <c r="I142" i="25" l="1"/>
  <c r="H142" i="25"/>
  <c r="J142" i="25" l="1"/>
  <c r="G143" i="25" l="1"/>
  <c r="I143" i="25" l="1"/>
  <c r="H143" i="25"/>
  <c r="J143" i="25" l="1"/>
  <c r="G144" i="25" l="1"/>
  <c r="I144" i="25" l="1"/>
  <c r="H144" i="25"/>
  <c r="J144" i="25" l="1"/>
  <c r="G145" i="25" l="1"/>
  <c r="I145" i="25" l="1"/>
  <c r="H145" i="25"/>
  <c r="J145" i="25" l="1"/>
  <c r="G146" i="25" l="1"/>
  <c r="I146" i="25" l="1"/>
  <c r="H146" i="25"/>
  <c r="J146" i="25" l="1"/>
  <c r="G147" i="25" l="1"/>
  <c r="I147" i="25" l="1"/>
  <c r="H147" i="25"/>
  <c r="J147" i="25" l="1"/>
  <c r="G148" i="25" l="1"/>
  <c r="I148" i="25" l="1"/>
  <c r="H148" i="25"/>
  <c r="J148" i="25" l="1"/>
  <c r="G149" i="25" l="1"/>
  <c r="I149" i="25" l="1"/>
  <c r="H149" i="25"/>
  <c r="J149" i="25" l="1"/>
  <c r="G150" i="25" l="1"/>
  <c r="I150" i="25" l="1"/>
  <c r="H150" i="25"/>
  <c r="J150" i="25" l="1"/>
  <c r="G151" i="25" l="1"/>
  <c r="I151" i="25" l="1"/>
  <c r="H151" i="25"/>
  <c r="J151" i="25" l="1"/>
  <c r="G152" i="25" l="1"/>
  <c r="I152" i="25" l="1"/>
  <c r="H152" i="25"/>
  <c r="J152" i="25" l="1"/>
  <c r="G153" i="25" l="1"/>
  <c r="I153" i="25" l="1"/>
  <c r="H153" i="25"/>
  <c r="J153" i="25" l="1"/>
  <c r="G154" i="25" l="1"/>
  <c r="I154" i="25" l="1"/>
  <c r="H154" i="25"/>
  <c r="J154" i="25" l="1"/>
  <c r="G155" i="25" l="1"/>
  <c r="I155" i="25" l="1"/>
  <c r="H155" i="25"/>
  <c r="J155" i="25" l="1"/>
  <c r="G156" i="25" l="1"/>
  <c r="I156" i="25" l="1"/>
  <c r="H156" i="25"/>
  <c r="J156" i="25" l="1"/>
  <c r="G157" i="25" l="1"/>
  <c r="I157" i="25" l="1"/>
  <c r="H157" i="25"/>
  <c r="J157" i="25" l="1"/>
  <c r="G158" i="25" l="1"/>
  <c r="I158" i="25" l="1"/>
  <c r="H158" i="25"/>
  <c r="J158" i="25" l="1"/>
  <c r="G159" i="25" l="1"/>
  <c r="I159" i="25" l="1"/>
  <c r="H159" i="25"/>
  <c r="J159" i="25" l="1"/>
  <c r="G160" i="25" l="1"/>
  <c r="I160" i="25" l="1"/>
  <c r="H160" i="25"/>
  <c r="J160" i="25" l="1"/>
  <c r="G161" i="25" l="1"/>
  <c r="I161" i="25" l="1"/>
  <c r="H161" i="25"/>
  <c r="J161" i="25" l="1"/>
  <c r="G162" i="25" l="1"/>
  <c r="I162" i="25" l="1"/>
  <c r="H162" i="25"/>
  <c r="J162" i="25" l="1"/>
  <c r="G163" i="25" l="1"/>
  <c r="I163" i="25" l="1"/>
  <c r="H163" i="25"/>
  <c r="J163" i="25" l="1"/>
  <c r="G164" i="25" l="1"/>
  <c r="I164" i="25" l="1"/>
  <c r="H164" i="25"/>
  <c r="J164" i="25" l="1"/>
  <c r="G165" i="25" l="1"/>
  <c r="I165" i="25" l="1"/>
  <c r="H165" i="25"/>
  <c r="J165" i="25" l="1"/>
  <c r="G166" i="25" l="1"/>
  <c r="I166" i="25" l="1"/>
  <c r="H166" i="25"/>
  <c r="J166" i="25" l="1"/>
  <c r="G167" i="25" l="1"/>
  <c r="I167" i="25" l="1"/>
  <c r="H167" i="25"/>
  <c r="J167" i="25" l="1"/>
  <c r="G168" i="25" l="1"/>
  <c r="I168" i="25" l="1"/>
  <c r="H168" i="25"/>
  <c r="J168" i="25" l="1"/>
  <c r="G169" i="25" l="1"/>
  <c r="I169" i="25" l="1"/>
  <c r="H169" i="25"/>
  <c r="J169" i="25" l="1"/>
  <c r="G170" i="25" l="1"/>
  <c r="I170" i="25" l="1"/>
  <c r="H170" i="25"/>
  <c r="J170" i="25" l="1"/>
  <c r="G171" i="25" l="1"/>
  <c r="I171" i="25" l="1"/>
  <c r="H171" i="25"/>
  <c r="J171" i="25" l="1"/>
  <c r="G172" i="25" l="1"/>
  <c r="I172" i="25" l="1"/>
  <c r="H172" i="25"/>
  <c r="J172" i="25" l="1"/>
  <c r="G173" i="25" l="1"/>
  <c r="I173" i="25" l="1"/>
  <c r="H173" i="25"/>
  <c r="J173" i="25" l="1"/>
  <c r="G174" i="25" l="1"/>
  <c r="I174" i="25" l="1"/>
  <c r="H174" i="25"/>
  <c r="J174" i="25" l="1"/>
  <c r="G175" i="25" l="1"/>
  <c r="I175" i="25" l="1"/>
  <c r="H175" i="25"/>
  <c r="J175" i="25" l="1"/>
  <c r="G176" i="25" l="1"/>
  <c r="I176" i="25" l="1"/>
  <c r="H176" i="25"/>
  <c r="J176" i="25" l="1"/>
  <c r="G177" i="25" l="1"/>
  <c r="I177" i="25" l="1"/>
  <c r="H177" i="25"/>
  <c r="J177" i="25" l="1"/>
  <c r="G178" i="25" l="1"/>
  <c r="I178" i="25" l="1"/>
  <c r="H178" i="25"/>
  <c r="J178" i="25" l="1"/>
  <c r="G179" i="25" l="1"/>
  <c r="I179" i="25" l="1"/>
  <c r="H179" i="25"/>
  <c r="J179" i="25" l="1"/>
  <c r="G180" i="25" l="1"/>
  <c r="I180" i="25" l="1"/>
  <c r="H180" i="25"/>
  <c r="J180" i="25" l="1"/>
  <c r="G181" i="25" l="1"/>
  <c r="I181" i="25" l="1"/>
  <c r="H181" i="25"/>
  <c r="J181" i="25" l="1"/>
  <c r="G182" i="25" l="1"/>
  <c r="I182" i="25" l="1"/>
  <c r="H182" i="25"/>
  <c r="J182" i="25" l="1"/>
  <c r="G183" i="25" l="1"/>
  <c r="I183" i="25" l="1"/>
  <c r="H183" i="25"/>
  <c r="J183" i="25" l="1"/>
  <c r="G184" i="25" l="1"/>
  <c r="I184" i="25" l="1"/>
  <c r="H184" i="25"/>
  <c r="J184" i="25" l="1"/>
  <c r="G185" i="25" l="1"/>
  <c r="I185" i="25" l="1"/>
  <c r="H185" i="25"/>
  <c r="J185" i="25" l="1"/>
  <c r="G186" i="25" l="1"/>
  <c r="I186" i="25" l="1"/>
  <c r="H186" i="25"/>
  <c r="J186" i="25" l="1"/>
  <c r="G187" i="25" l="1"/>
  <c r="I187" i="25" l="1"/>
  <c r="H187" i="25"/>
  <c r="J187" i="25" l="1"/>
  <c r="G188" i="25" l="1"/>
  <c r="I188" i="25" l="1"/>
  <c r="H188" i="25"/>
  <c r="J188" i="25" l="1"/>
  <c r="G189" i="25" l="1"/>
  <c r="I189" i="25" l="1"/>
  <c r="H189" i="25"/>
  <c r="J189" i="25" l="1"/>
  <c r="G190" i="25" l="1"/>
  <c r="I190" i="25" l="1"/>
  <c r="H190" i="25"/>
  <c r="J190" i="25" l="1"/>
  <c r="G191" i="25" l="1"/>
  <c r="I191" i="25" l="1"/>
  <c r="H191" i="25"/>
  <c r="J191" i="25" l="1"/>
  <c r="G192" i="25" l="1"/>
  <c r="I192" i="25" l="1"/>
  <c r="H192" i="25"/>
  <c r="J192" i="25" l="1"/>
  <c r="G193" i="25" l="1"/>
  <c r="I193" i="25" l="1"/>
  <c r="H193" i="25"/>
  <c r="J193" i="25" l="1"/>
  <c r="G194" i="25" l="1"/>
  <c r="I194" i="25" l="1"/>
  <c r="H194" i="25"/>
  <c r="J194" i="25" l="1"/>
  <c r="G195" i="25" l="1"/>
  <c r="I195" i="25" l="1"/>
  <c r="H195" i="25"/>
  <c r="J195" i="25" l="1"/>
  <c r="G196" i="25" l="1"/>
  <c r="I196" i="25" l="1"/>
  <c r="H196" i="25"/>
  <c r="J196" i="25" l="1"/>
  <c r="G197" i="25" l="1"/>
  <c r="I197" i="25" l="1"/>
  <c r="H197" i="25"/>
  <c r="J197" i="25" l="1"/>
  <c r="G198" i="25" l="1"/>
  <c r="I198" i="25" l="1"/>
  <c r="H198" i="25"/>
  <c r="J198" i="25" l="1"/>
  <c r="G199" i="25" l="1"/>
  <c r="I199" i="25" l="1"/>
  <c r="H199" i="25"/>
  <c r="J199" i="25" l="1"/>
  <c r="G200" i="25" l="1"/>
  <c r="I200" i="25" l="1"/>
  <c r="H200" i="25"/>
  <c r="J200" i="25" l="1"/>
  <c r="G201" i="25" l="1"/>
  <c r="I201" i="25" l="1"/>
  <c r="H201" i="25"/>
  <c r="J201" i="25" l="1"/>
  <c r="G202" i="25" l="1"/>
  <c r="I202" i="25" l="1"/>
  <c r="H202" i="25"/>
  <c r="J202" i="25" l="1"/>
  <c r="G203" i="25" l="1"/>
  <c r="I203" i="25" l="1"/>
  <c r="H203" i="25"/>
  <c r="J203" i="25" l="1"/>
  <c r="G204" i="25" l="1"/>
  <c r="I204" i="25" l="1"/>
  <c r="H204" i="25"/>
  <c r="J204" i="25" l="1"/>
  <c r="G205" i="25" l="1"/>
  <c r="I205" i="25" l="1"/>
  <c r="H205" i="25"/>
  <c r="J205" i="25" l="1"/>
  <c r="G206" i="25" l="1"/>
  <c r="I206" i="25" l="1"/>
  <c r="H206" i="25"/>
  <c r="J206" i="25" l="1"/>
  <c r="G207" i="25" l="1"/>
  <c r="I207" i="25" l="1"/>
  <c r="H207" i="25"/>
  <c r="J207" i="25" l="1"/>
  <c r="G208" i="25" l="1"/>
  <c r="I208" i="25" l="1"/>
  <c r="H208" i="25"/>
  <c r="J208" i="25" l="1"/>
  <c r="G209" i="25" l="1"/>
  <c r="I209" i="25" l="1"/>
  <c r="H209" i="25"/>
  <c r="J209" i="25" l="1"/>
  <c r="G210" i="25" l="1"/>
  <c r="I210" i="25" l="1"/>
  <c r="H210" i="25"/>
  <c r="J210" i="25" l="1"/>
  <c r="G211" i="25" l="1"/>
  <c r="I211" i="25" l="1"/>
  <c r="H211" i="25"/>
  <c r="J211" i="25" l="1"/>
  <c r="G212" i="25" l="1"/>
  <c r="I212" i="25" l="1"/>
  <c r="H212" i="25"/>
  <c r="J212" i="25" l="1"/>
  <c r="G213" i="25" l="1"/>
  <c r="I213" i="25" l="1"/>
  <c r="H213" i="25"/>
  <c r="J213" i="25" l="1"/>
  <c r="G214" i="25" l="1"/>
  <c r="I214" i="25" l="1"/>
  <c r="H214" i="25"/>
  <c r="J214" i="25" l="1"/>
  <c r="G215" i="25" l="1"/>
  <c r="I215" i="25" l="1"/>
  <c r="H215" i="25"/>
  <c r="J215" i="25" l="1"/>
  <c r="G216" i="25" l="1"/>
  <c r="I216" i="25" l="1"/>
  <c r="H216" i="25"/>
  <c r="J216" i="25" l="1"/>
  <c r="G217" i="25" l="1"/>
  <c r="I217" i="25" l="1"/>
  <c r="H217" i="25"/>
  <c r="J217" i="25" l="1"/>
  <c r="G218" i="25" l="1"/>
  <c r="I218" i="25" l="1"/>
  <c r="H218" i="25"/>
  <c r="J218" i="25" l="1"/>
  <c r="G219" i="25" l="1"/>
  <c r="I219" i="25" l="1"/>
  <c r="H219" i="25"/>
  <c r="J219" i="25" l="1"/>
  <c r="G220" i="25" l="1"/>
  <c r="I220" i="25" l="1"/>
  <c r="H220" i="25"/>
  <c r="J220" i="25" l="1"/>
  <c r="G221" i="25" l="1"/>
  <c r="I221" i="25" l="1"/>
  <c r="H221" i="25"/>
  <c r="J221" i="25" l="1"/>
  <c r="G222" i="25" l="1"/>
  <c r="I222" i="25" l="1"/>
  <c r="H222" i="25"/>
  <c r="J222" i="25" l="1"/>
  <c r="G223" i="25" l="1"/>
  <c r="I223" i="25" l="1"/>
  <c r="H223" i="25"/>
  <c r="J223" i="25" l="1"/>
  <c r="G224" i="25" l="1"/>
  <c r="I224" i="25" l="1"/>
  <c r="H224" i="25"/>
  <c r="J224" i="25" l="1"/>
  <c r="G225" i="25" l="1"/>
  <c r="I225" i="25" l="1"/>
  <c r="H225" i="25"/>
  <c r="J225" i="25" l="1"/>
  <c r="G226" i="25" l="1"/>
  <c r="I226" i="25" l="1"/>
  <c r="H226" i="25"/>
  <c r="J226" i="25" l="1"/>
  <c r="G227" i="25" l="1"/>
  <c r="I227" i="25" l="1"/>
  <c r="H227" i="25"/>
  <c r="J227" i="25" l="1"/>
  <c r="G228" i="25" l="1"/>
  <c r="I228" i="25" l="1"/>
  <c r="H228" i="25"/>
  <c r="J228" i="25" l="1"/>
  <c r="G229" i="25" l="1"/>
  <c r="I229" i="25" l="1"/>
  <c r="H229" i="25"/>
  <c r="J229" i="25" l="1"/>
  <c r="G230" i="25" l="1"/>
  <c r="I230" i="25" l="1"/>
  <c r="H230" i="25"/>
  <c r="J230" i="25" l="1"/>
  <c r="G231" i="25" l="1"/>
  <c r="I231" i="25" l="1"/>
  <c r="J231" i="25" s="1"/>
  <c r="H231" i="25"/>
  <c r="G232" i="25" l="1"/>
  <c r="I232" i="25" s="1"/>
  <c r="J232" i="25" s="1"/>
  <c r="H232" i="25" l="1"/>
  <c r="G233" i="25" l="1"/>
  <c r="I233" i="25" s="1"/>
  <c r="J233" i="25" s="1"/>
  <c r="H233" i="25" l="1"/>
  <c r="G234" i="25" l="1"/>
  <c r="I234" i="25" s="1"/>
  <c r="J234" i="25" s="1"/>
  <c r="H234" i="25" l="1"/>
  <c r="G235" i="25" l="1"/>
  <c r="I235" i="25" s="1"/>
  <c r="J235" i="25" s="1"/>
  <c r="H235" i="25" l="1"/>
  <c r="G236" i="25" l="1"/>
  <c r="I236" i="25" s="1"/>
  <c r="J236" i="25" s="1"/>
  <c r="H236" i="25" l="1"/>
  <c r="G237" i="25" l="1"/>
  <c r="I237" i="25" s="1"/>
  <c r="J237" i="25" s="1"/>
  <c r="H237" i="25" l="1"/>
  <c r="G238" i="25" l="1"/>
  <c r="I238" i="25" s="1"/>
  <c r="J238" i="25" s="1"/>
  <c r="H238" i="25" l="1"/>
  <c r="G239" i="25" l="1"/>
  <c r="I239" i="25" s="1"/>
  <c r="J239" i="25" s="1"/>
  <c r="H239" i="25"/>
  <c r="G240" i="25" l="1"/>
  <c r="I240" i="25" s="1"/>
  <c r="J240" i="25" s="1"/>
  <c r="H240" i="25" l="1"/>
  <c r="G241" i="25"/>
  <c r="I241" i="25" s="1"/>
  <c r="J241" i="25" s="1"/>
  <c r="H241" i="25" l="1"/>
  <c r="G242" i="25"/>
  <c r="I242" i="25" s="1"/>
  <c r="J242" i="25" s="1"/>
  <c r="H242" i="25" l="1"/>
  <c r="G243" i="25"/>
  <c r="I243" i="25" s="1"/>
  <c r="J243" i="25" s="1"/>
  <c r="H243" i="25" l="1"/>
  <c r="G244" i="25"/>
  <c r="I244" i="25" s="1"/>
  <c r="J244" i="25" s="1"/>
  <c r="H244" i="25" l="1"/>
  <c r="G245" i="25" l="1"/>
  <c r="I245" i="25" l="1"/>
  <c r="H245" i="25"/>
  <c r="J245" i="25" l="1"/>
  <c r="G246" i="25" l="1"/>
  <c r="I246" i="25" l="1"/>
  <c r="H246" i="25"/>
  <c r="J246" i="25" l="1"/>
  <c r="G247" i="25" l="1"/>
  <c r="I247" i="25" l="1"/>
  <c r="J247" i="25" s="1"/>
  <c r="H247" i="25"/>
  <c r="G248" i="25" l="1"/>
  <c r="I248" i="25" l="1"/>
  <c r="J248" i="25" s="1"/>
  <c r="H248" i="25"/>
  <c r="G249" i="25" l="1"/>
  <c r="I249" i="25" l="1"/>
  <c r="J249" i="25" s="1"/>
  <c r="H249" i="25"/>
  <c r="G250" i="25" l="1"/>
  <c r="I250" i="25" s="1"/>
  <c r="J250" i="25" s="1"/>
  <c r="H250" i="25"/>
  <c r="G251" i="25" l="1"/>
  <c r="I251" i="25" s="1"/>
  <c r="J251" i="25" s="1"/>
  <c r="H251" i="25" l="1"/>
  <c r="G252" i="25" l="1"/>
  <c r="I252" i="25" l="1"/>
  <c r="J252" i="25" s="1"/>
  <c r="H252" i="25"/>
  <c r="G253" i="25" l="1"/>
  <c r="I253" i="25" s="1"/>
  <c r="J253" i="25" s="1"/>
  <c r="H253" i="25" l="1"/>
  <c r="G254" i="25" l="1"/>
  <c r="I254" i="25" s="1"/>
  <c r="J254" i="25" s="1"/>
  <c r="H254" i="25" l="1"/>
  <c r="G255" i="25" l="1"/>
  <c r="I255" i="25" l="1"/>
  <c r="H255" i="25"/>
  <c r="J255" i="25" l="1"/>
  <c r="G256" i="25" l="1"/>
  <c r="I256" i="25" l="1"/>
  <c r="H256" i="25"/>
  <c r="J256" i="25" l="1"/>
  <c r="G257" i="25" l="1"/>
  <c r="I257" i="25" l="1"/>
  <c r="J257" i="25" s="1"/>
  <c r="H257" i="25"/>
  <c r="G258" i="25" l="1"/>
  <c r="I258" i="25" l="1"/>
  <c r="H258" i="25"/>
  <c r="J258" i="25" l="1"/>
  <c r="G259" i="25" l="1"/>
  <c r="I259" i="25" l="1"/>
  <c r="H259" i="25"/>
  <c r="J259" i="25" l="1"/>
  <c r="G260" i="25" l="1"/>
  <c r="I260" i="25" l="1"/>
  <c r="H260" i="25"/>
  <c r="J260" i="25" l="1"/>
  <c r="G261" i="25" l="1"/>
  <c r="I261" i="25" l="1"/>
  <c r="J261" i="25" s="1"/>
  <c r="H261" i="25"/>
  <c r="G262" i="25" l="1"/>
  <c r="I262" i="25" l="1"/>
  <c r="J262" i="25" s="1"/>
  <c r="H262" i="25"/>
  <c r="G263" i="25" l="1"/>
  <c r="I263" i="25" l="1"/>
  <c r="J263" i="25" s="1"/>
  <c r="H263" i="25"/>
  <c r="G264" i="25" l="1"/>
  <c r="I264" i="25" l="1"/>
  <c r="J264" i="25" s="1"/>
  <c r="H264" i="25"/>
  <c r="G265" i="25" l="1"/>
  <c r="I265" i="25" l="1"/>
  <c r="J265" i="25" s="1"/>
  <c r="H265" i="25"/>
  <c r="G266" i="25" l="1"/>
  <c r="I266" i="25" l="1"/>
  <c r="J266" i="25" s="1"/>
  <c r="H266" i="25"/>
  <c r="G267" i="25" l="1"/>
  <c r="I267" i="25" l="1"/>
  <c r="J267" i="25" s="1"/>
  <c r="H267" i="25"/>
  <c r="G268" i="25" l="1"/>
  <c r="I268" i="25" l="1"/>
  <c r="J268" i="25" s="1"/>
  <c r="H268" i="25"/>
  <c r="G269" i="25" l="1"/>
  <c r="I269" i="25" l="1"/>
  <c r="J269" i="25" s="1"/>
  <c r="H269" i="25"/>
  <c r="G270" i="25" l="1"/>
  <c r="I270" i="25" l="1"/>
  <c r="H270" i="25"/>
  <c r="J270" i="25" l="1"/>
  <c r="G271" i="25" l="1"/>
  <c r="I271" i="25" l="1"/>
  <c r="J271" i="25" s="1"/>
  <c r="H271" i="25"/>
  <c r="G272" i="25" l="1"/>
  <c r="I272" i="25" l="1"/>
  <c r="J272" i="25" s="1"/>
  <c r="H272" i="25"/>
  <c r="G273" i="25" l="1"/>
  <c r="I273" i="25" l="1"/>
  <c r="J273" i="25" s="1"/>
  <c r="H273" i="25"/>
  <c r="G274" i="25" l="1"/>
  <c r="I274" i="25" l="1"/>
  <c r="J274" i="25" s="1"/>
  <c r="H274" i="25"/>
  <c r="G275" i="25" l="1"/>
  <c r="I275" i="25" l="1"/>
  <c r="J275" i="25" s="1"/>
  <c r="H275" i="25"/>
  <c r="G276" i="25" l="1"/>
  <c r="I276" i="25" l="1"/>
  <c r="J276" i="25" s="1"/>
  <c r="H276" i="25"/>
  <c r="G277" i="25" l="1"/>
  <c r="I277" i="25" l="1"/>
  <c r="J277" i="25" s="1"/>
  <c r="H277" i="25"/>
  <c r="G278" i="25" l="1"/>
  <c r="I278" i="25" l="1"/>
  <c r="J278" i="25" s="1"/>
  <c r="H278" i="25"/>
  <c r="G279" i="25" l="1"/>
  <c r="I279" i="25" l="1"/>
  <c r="J279" i="25" s="1"/>
  <c r="H279" i="25"/>
  <c r="G280" i="25" l="1"/>
  <c r="I280" i="25" l="1"/>
  <c r="J280" i="25" s="1"/>
  <c r="H280" i="25"/>
  <c r="G281" i="25" l="1"/>
  <c r="I281" i="25" l="1"/>
  <c r="J281" i="25" s="1"/>
  <c r="H281" i="25"/>
  <c r="G282" i="25" l="1"/>
  <c r="I282" i="25" l="1"/>
  <c r="J282" i="25" s="1"/>
  <c r="H282" i="25"/>
  <c r="G283" i="25" l="1"/>
  <c r="I283" i="25" l="1"/>
  <c r="J283" i="25" s="1"/>
  <c r="H283" i="25"/>
  <c r="G284" i="25" l="1"/>
  <c r="I284" i="25" l="1"/>
  <c r="J284" i="25" s="1"/>
  <c r="H284" i="25"/>
  <c r="G285" i="25" l="1"/>
  <c r="I285" i="25" l="1"/>
  <c r="J285" i="25" s="1"/>
  <c r="H285" i="25"/>
  <c r="G286" i="25" l="1"/>
  <c r="I286" i="25" l="1"/>
  <c r="J286" i="25" s="1"/>
  <c r="H286" i="25"/>
  <c r="G287" i="25" l="1"/>
  <c r="I287" i="25" l="1"/>
  <c r="J287" i="25" s="1"/>
  <c r="H287" i="25"/>
  <c r="G288" i="25" l="1"/>
  <c r="I288" i="25" l="1"/>
  <c r="J288" i="25" s="1"/>
  <c r="H288" i="25"/>
  <c r="G289" i="25" l="1"/>
  <c r="I289" i="25" l="1"/>
  <c r="J289" i="25" s="1"/>
  <c r="H289" i="25"/>
  <c r="G290" i="25" l="1"/>
  <c r="I290" i="25" l="1"/>
  <c r="J290" i="25" s="1"/>
  <c r="H290" i="25"/>
  <c r="G291" i="25" l="1"/>
  <c r="I291" i="25" l="1"/>
  <c r="J291" i="25" s="1"/>
  <c r="H291" i="25"/>
  <c r="G292" i="25" l="1"/>
  <c r="I292" i="25" l="1"/>
  <c r="J292" i="25" s="1"/>
  <c r="H292" i="25"/>
  <c r="G293" i="25" l="1"/>
  <c r="I293" i="25" l="1"/>
  <c r="J293" i="25" s="1"/>
  <c r="H293" i="25"/>
  <c r="G294" i="25" l="1"/>
  <c r="I294" i="25" l="1"/>
  <c r="J294" i="25" s="1"/>
  <c r="H294" i="25"/>
  <c r="G295" i="25" l="1"/>
  <c r="I295" i="25" l="1"/>
  <c r="J295" i="25" s="1"/>
  <c r="H295" i="25"/>
  <c r="G296" i="25" l="1"/>
  <c r="I296" i="25" l="1"/>
  <c r="J296" i="25" s="1"/>
  <c r="H296" i="25"/>
  <c r="G297" i="25" l="1"/>
  <c r="I297" i="25" s="1"/>
  <c r="J297" i="25" s="1"/>
  <c r="H297" i="25" l="1"/>
  <c r="G298" i="25"/>
  <c r="I298" i="25" l="1"/>
  <c r="H298" i="25"/>
  <c r="J298" i="25" l="1"/>
  <c r="G299" i="25" l="1"/>
  <c r="I299" i="25" l="1"/>
  <c r="H299" i="25"/>
  <c r="J299" i="25" l="1"/>
  <c r="G300" i="25" l="1"/>
  <c r="I300" i="25" l="1"/>
  <c r="H300" i="25"/>
  <c r="J300" i="25" l="1"/>
  <c r="G301" i="25" l="1"/>
  <c r="I301" i="25" l="1"/>
  <c r="H301" i="25"/>
  <c r="J301" i="25" l="1"/>
  <c r="G302" i="25" l="1"/>
  <c r="I302" i="25" l="1"/>
  <c r="H302" i="25"/>
  <c r="J302" i="25" l="1"/>
  <c r="G303" i="25" l="1"/>
  <c r="I303" i="25" l="1"/>
  <c r="J303" i="25" s="1"/>
  <c r="H303" i="25"/>
  <c r="G304" i="25" l="1"/>
  <c r="I304" i="25" s="1"/>
  <c r="J304" i="25" s="1"/>
  <c r="H304" i="25" l="1"/>
  <c r="G305" i="25"/>
  <c r="I305" i="25" s="1"/>
  <c r="J305" i="25" s="1"/>
  <c r="G306" i="25" l="1"/>
  <c r="I306" i="25" s="1"/>
  <c r="J306" i="25" s="1"/>
  <c r="H305" i="25"/>
  <c r="H306" i="25" l="1"/>
  <c r="G307" i="25"/>
  <c r="I307" i="25" s="1"/>
  <c r="J307" i="25" s="1"/>
  <c r="G308" i="25" l="1"/>
  <c r="I308" i="25" s="1"/>
  <c r="J308" i="25" s="1"/>
  <c r="H307" i="25"/>
  <c r="H308" i="25" s="1"/>
  <c r="G309" i="25" l="1"/>
  <c r="I309" i="25" s="1"/>
  <c r="J309" i="25" s="1"/>
  <c r="H309" i="25" l="1"/>
  <c r="G310" i="25" l="1"/>
  <c r="G311" i="25" s="1"/>
  <c r="H310" i="25"/>
  <c r="I310" i="25" l="1"/>
  <c r="I311" i="25" s="1"/>
  <c r="J310" i="25" l="1"/>
</calcChain>
</file>

<file path=xl/comments1.xml><?xml version="1.0" encoding="utf-8"?>
<comments xmlns="http://schemas.openxmlformats.org/spreadsheetml/2006/main">
  <authors>
    <author>AEP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MCSR0102 IN  
Billed KWH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<sst xmlns="http://schemas.openxmlformats.org/spreadsheetml/2006/main" count="106" uniqueCount="71">
  <si>
    <t>KENTUCKY POWER COMPANY</t>
  </si>
  <si>
    <t>Submitted by:</t>
  </si>
  <si>
    <t>(Signature)</t>
  </si>
  <si>
    <t>Title:</t>
  </si>
  <si>
    <t>Date Submitted:</t>
  </si>
  <si>
    <t>B.</t>
  </si>
  <si>
    <t>=</t>
  </si>
  <si>
    <t xml:space="preserve"> </t>
  </si>
  <si>
    <t>Residential Adjustment Factor</t>
  </si>
  <si>
    <t>Summary</t>
  </si>
  <si>
    <t>x</t>
  </si>
  <si>
    <t>``</t>
  </si>
  <si>
    <t xml:space="preserve">Adjustment Factor </t>
  </si>
  <si>
    <t>Residential Retail Revenue</t>
  </si>
  <si>
    <t>All Other Classes, Non-Fuel Retail Revenue</t>
  </si>
  <si>
    <t>All Other Adjustment Factor</t>
  </si>
  <si>
    <t>Kentucky Power Company</t>
  </si>
  <si>
    <t>Date</t>
  </si>
  <si>
    <t>Billed KWH</t>
  </si>
  <si>
    <t>Estimated KWH</t>
  </si>
  <si>
    <t>Unbilled KWH</t>
  </si>
  <si>
    <t>Billed FAC Revenues</t>
  </si>
  <si>
    <t>Total</t>
  </si>
  <si>
    <t>Rev Class 010 &amp; 020</t>
  </si>
  <si>
    <t>Other than Rev class 010 &amp; 020</t>
  </si>
  <si>
    <t>Reverse Prior Month Est Surcharge</t>
  </si>
  <si>
    <t>Reverse Prior Month Unb FAC  Surcharge</t>
  </si>
  <si>
    <t>Unbilled FAC Surcharge</t>
  </si>
  <si>
    <t>Next Month FAC + SS  Rate (Unbilled)</t>
  </si>
  <si>
    <t>Current Month FAC + SS  Rate Billed</t>
  </si>
  <si>
    <t>Estimated FAC + SS Surcharge</t>
  </si>
  <si>
    <t>Billed &amp; Accrued FAC + SS Surcharge</t>
  </si>
  <si>
    <t>Year Ended:</t>
  </si>
  <si>
    <t>*</t>
  </si>
  <si>
    <t>Base Annual Residential Allocation</t>
  </si>
  <si>
    <t>Base Annual All Other Allocation</t>
  </si>
  <si>
    <t>A.</t>
  </si>
  <si>
    <t>Balance of Components Subject to WACC</t>
  </si>
  <si>
    <t>ADIT Balance</t>
  </si>
  <si>
    <t>Month End Reg Asset Balance</t>
  </si>
  <si>
    <t>Calculated Change in RA</t>
  </si>
  <si>
    <t>Levelized Payment</t>
  </si>
  <si>
    <t>Actual Revenue</t>
  </si>
  <si>
    <t>Carrying Charges</t>
  </si>
  <si>
    <t>Additions</t>
  </si>
  <si>
    <t>Month</t>
  </si>
  <si>
    <t>Line</t>
  </si>
  <si>
    <t>Monthly Payment</t>
  </si>
  <si>
    <t>Monthly</t>
  </si>
  <si>
    <t>WACC</t>
  </si>
  <si>
    <t>NRA (from A above)</t>
  </si>
  <si>
    <t>NOA (from A above)</t>
  </si>
  <si>
    <t>Retail Revenue Requirement</t>
  </si>
  <si>
    <t>C.</t>
  </si>
  <si>
    <t>D.</t>
  </si>
  <si>
    <t>Page 1 of 2</t>
  </si>
  <si>
    <t>Page 2 of 2</t>
  </si>
  <si>
    <t>June 30, 2018</t>
  </si>
  <si>
    <t>October 2018</t>
  </si>
  <si>
    <t>*Actuals provided through June 2018. July 2018 - June 2040 is an estimation of the amortization payment schedule</t>
  </si>
  <si>
    <t>Excess Unprotected ADIT</t>
  </si>
  <si>
    <t>Totals July 2018  - June 2040</t>
  </si>
  <si>
    <t>Balance Updated to Reflect Excess ADIT</t>
  </si>
  <si>
    <t>Decommissioning Rider</t>
  </si>
  <si>
    <t>Residential D.R. Adjustment Factor</t>
  </si>
  <si>
    <t>All Other Classes D.R. Adjustment Factor</t>
  </si>
  <si>
    <t>ADIT on RA**</t>
  </si>
  <si>
    <t>**ADIT at 35% up to and including December 31st 2017. 21% thereafter.</t>
  </si>
  <si>
    <t>/s/ Matthew A. Horeled</t>
  </si>
  <si>
    <t>Director of Regulatory Services</t>
  </si>
  <si>
    <t>Effective Month for Billing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</si>
</sst>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  <numFmt numFmtId="170" formatCode="_(&quot;$&quot;* #,##0.0000000_);_(&quot;$&quot;* \(#,##0.0000000\);_(&quot;$&quot;* &quot;-&quot;??_);_(@_)"/>
    <numFmt numFmtId="171" formatCode="[$-409]mmmm\-yy;@"/>
    <numFmt numFmtId="172" formatCode="_(* #,##0.0_);_(* \(#,##0.0\);&quot;&quot;;_(@_)"/>
    <numFmt numFmtId="173" formatCode="[Blue]#,##0,_);[Red]\(#,##0,\)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Unicode MS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78">
    <xf numFmtId="0" fontId="0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2" borderId="0" applyNumberFormat="0" applyBorder="0" applyAlignment="0" applyProtection="0"/>
    <xf numFmtId="0" fontId="32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5" borderId="0" applyNumberFormat="0" applyBorder="0" applyAlignment="0" applyProtection="0"/>
    <xf numFmtId="0" fontId="32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0" applyNumberFormat="0" applyBorder="0" applyAlignment="0" applyProtection="0"/>
    <xf numFmtId="0" fontId="3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3" borderId="0" applyNumberFormat="0" applyBorder="0" applyAlignment="0" applyProtection="0"/>
    <xf numFmtId="0" fontId="32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7" borderId="0" applyNumberFormat="0" applyBorder="0" applyAlignment="0" applyProtection="0"/>
    <xf numFmtId="0" fontId="3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3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16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4" borderId="0" applyNumberFormat="0" applyBorder="0" applyAlignment="0" applyProtection="0"/>
    <xf numFmtId="0" fontId="3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3" borderId="1" applyNumberFormat="0" applyAlignment="0" applyProtection="0"/>
    <xf numFmtId="0" fontId="38" fillId="3" borderId="1" applyNumberFormat="0" applyAlignment="0" applyProtection="0"/>
    <xf numFmtId="0" fontId="38" fillId="3" borderId="1" applyNumberFormat="0" applyAlignment="0" applyProtection="0"/>
    <xf numFmtId="0" fontId="38" fillId="3" borderId="1" applyNumberFormat="0" applyAlignment="0" applyProtection="0"/>
    <xf numFmtId="0" fontId="39" fillId="3" borderId="1" applyNumberFormat="0" applyAlignment="0" applyProtection="0"/>
    <xf numFmtId="0" fontId="19" fillId="11" borderId="2" applyNumberFormat="0" applyAlignment="0" applyProtection="0"/>
    <xf numFmtId="0" fontId="40" fillId="11" borderId="2" applyNumberFormat="0" applyAlignment="0" applyProtection="0"/>
    <xf numFmtId="0" fontId="40" fillId="11" borderId="2" applyNumberFormat="0" applyAlignment="0" applyProtection="0"/>
    <xf numFmtId="0" fontId="40" fillId="11" borderId="2" applyNumberFormat="0" applyAlignment="0" applyProtection="0"/>
    <xf numFmtId="0" fontId="41" fillId="26" borderId="2" applyNumberFormat="0" applyAlignment="0" applyProtection="0"/>
    <xf numFmtId="0" fontId="40" fillId="26" borderId="2" applyNumberFormat="0" applyAlignment="0" applyProtection="0"/>
    <xf numFmtId="0" fontId="19" fillId="26" borderId="2" applyNumberFormat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22" fillId="0" borderId="3" applyNumberFormat="0" applyFill="0" applyAlignment="0" applyProtection="0"/>
    <xf numFmtId="0" fontId="52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23" fillId="0" borderId="5" applyNumberFormat="0" applyFill="0" applyAlignment="0" applyProtection="0"/>
    <xf numFmtId="0" fontId="56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8" fillId="0" borderId="7" applyNumberFormat="0" applyFill="0" applyAlignment="0" applyProtection="0"/>
    <xf numFmtId="0" fontId="59" fillId="0" borderId="7" applyNumberFormat="0" applyFill="0" applyAlignment="0" applyProtection="0"/>
    <xf numFmtId="0" fontId="24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1" applyNumberFormat="0" applyAlignment="0" applyProtection="0"/>
    <xf numFmtId="0" fontId="60" fillId="9" borderId="1" applyNumberFormat="0" applyAlignment="0" applyProtection="0"/>
    <xf numFmtId="0" fontId="60" fillId="9" borderId="1" applyNumberFormat="0" applyAlignment="0" applyProtection="0"/>
    <xf numFmtId="0" fontId="60" fillId="9" borderId="1" applyNumberFormat="0" applyAlignment="0" applyProtection="0"/>
    <xf numFmtId="0" fontId="61" fillId="9" borderId="1" applyNumberFormat="0" applyAlignment="0" applyProtection="0"/>
    <xf numFmtId="41" fontId="62" fillId="0" borderId="0">
      <alignment horizontal="left"/>
    </xf>
    <xf numFmtId="0" fontId="26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4" fillId="0" borderId="9" applyNumberFormat="0" applyFill="0" applyAlignment="0" applyProtection="0"/>
    <xf numFmtId="0" fontId="27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79" fillId="0" borderId="0"/>
    <xf numFmtId="0" fontId="43" fillId="0" borderId="0"/>
    <xf numFmtId="37" fontId="67" fillId="0" borderId="0"/>
    <xf numFmtId="0" fontId="6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0" fontId="78" fillId="0" borderId="0"/>
    <xf numFmtId="0" fontId="7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68" fillId="0" borderId="0"/>
    <xf numFmtId="0" fontId="68" fillId="0" borderId="0"/>
    <xf numFmtId="0" fontId="43" fillId="0" borderId="0"/>
    <xf numFmtId="0" fontId="10" fillId="0" borderId="0"/>
    <xf numFmtId="0" fontId="43" fillId="0" borderId="0"/>
    <xf numFmtId="0" fontId="43" fillId="0" borderId="0"/>
    <xf numFmtId="0" fontId="8" fillId="0" borderId="0"/>
    <xf numFmtId="0" fontId="6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8" fillId="6" borderId="10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43" fontId="60" fillId="0" borderId="0"/>
    <xf numFmtId="173" fontId="69" fillId="0" borderId="0"/>
    <xf numFmtId="0" fontId="28" fillId="3" borderId="11" applyNumberFormat="0" applyAlignment="0" applyProtection="0"/>
    <xf numFmtId="0" fontId="70" fillId="3" borderId="11" applyNumberFormat="0" applyAlignment="0" applyProtection="0"/>
    <xf numFmtId="0" fontId="70" fillId="3" borderId="11" applyNumberFormat="0" applyAlignment="0" applyProtection="0"/>
    <xf numFmtId="0" fontId="70" fillId="3" borderId="11" applyNumberFormat="0" applyAlignment="0" applyProtection="0"/>
    <xf numFmtId="0" fontId="71" fillId="3" borderId="11" applyNumberFormat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5" fillId="0" borderId="13" applyNumberFormat="0" applyFill="0" applyAlignment="0" applyProtection="0"/>
    <xf numFmtId="0" fontId="74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2" fillId="0" borderId="0"/>
    <xf numFmtId="0" fontId="43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608" applyFont="1" applyAlignment="1">
      <alignment horizontal="center"/>
    </xf>
    <xf numFmtId="49" fontId="4" fillId="0" borderId="0" xfId="0" applyNumberFormat="1" applyFont="1"/>
    <xf numFmtId="0" fontId="4" fillId="0" borderId="0" xfId="0" applyFont="1" applyBorder="1"/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/>
    <xf numFmtId="0" fontId="0" fillId="0" borderId="0" xfId="0" applyBorder="1"/>
    <xf numFmtId="0" fontId="5" fillId="0" borderId="0" xfId="0" applyFont="1" applyAlignment="1">
      <alignment horizontal="left"/>
    </xf>
    <xf numFmtId="0" fontId="8" fillId="0" borderId="0" xfId="0" applyFont="1"/>
    <xf numFmtId="164" fontId="4" fillId="0" borderId="0" xfId="0" applyNumberFormat="1" applyFont="1" applyBorder="1"/>
    <xf numFmtId="0" fontId="4" fillId="0" borderId="15" xfId="0" applyFont="1" applyBorder="1" applyAlignment="1">
      <alignment horizontal="center"/>
    </xf>
    <xf numFmtId="0" fontId="9" fillId="0" borderId="0" xfId="0" applyFont="1" applyAlignment="1"/>
    <xf numFmtId="5" fontId="4" fillId="0" borderId="0" xfId="0" applyNumberFormat="1" applyFont="1" applyBorder="1" applyAlignment="1">
      <alignment horizontal="center"/>
    </xf>
    <xf numFmtId="168" fontId="11" fillId="0" borderId="0" xfId="328" applyNumberFormat="1" applyFont="1"/>
    <xf numFmtId="49" fontId="4" fillId="0" borderId="0" xfId="0" applyNumberFormat="1" applyFont="1" applyBorder="1" applyAlignment="1">
      <alignment horizontal="center"/>
    </xf>
    <xf numFmtId="0" fontId="11" fillId="0" borderId="0" xfId="0" applyFont="1"/>
    <xf numFmtId="0" fontId="4" fillId="0" borderId="0" xfId="0" quotePrefix="1" applyFont="1" applyAlignment="1">
      <alignment horizontal="center"/>
    </xf>
    <xf numFmtId="0" fontId="4" fillId="0" borderId="0" xfId="0" quotePrefix="1" applyFont="1"/>
    <xf numFmtId="0" fontId="5" fillId="0" borderId="0" xfId="0" applyFont="1" applyAlignment="1">
      <alignment horizontal="right"/>
    </xf>
    <xf numFmtId="165" fontId="4" fillId="0" borderId="0" xfId="0" applyNumberFormat="1" applyFont="1"/>
    <xf numFmtId="0" fontId="9" fillId="0" borderId="0" xfId="0" applyFont="1"/>
    <xf numFmtId="167" fontId="0" fillId="0" borderId="0" xfId="0" applyNumberFormat="1"/>
    <xf numFmtId="0" fontId="9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6" fontId="9" fillId="0" borderId="0" xfId="0" applyNumberFormat="1" applyFont="1" applyBorder="1" applyAlignment="1">
      <alignment horizontal="center" wrapText="1"/>
    </xf>
    <xf numFmtId="16" fontId="9" fillId="0" borderId="0" xfId="0" applyNumberFormat="1" applyFont="1" applyAlignment="1">
      <alignment horizontal="center"/>
    </xf>
    <xf numFmtId="167" fontId="0" fillId="0" borderId="0" xfId="200" applyNumberFormat="1" applyFont="1"/>
    <xf numFmtId="167" fontId="8" fillId="0" borderId="0" xfId="200" applyNumberFormat="1" applyFont="1" applyBorder="1" applyAlignment="1">
      <alignment horizontal="center" wrapText="1"/>
    </xf>
    <xf numFmtId="43" fontId="8" fillId="0" borderId="0" xfId="200" applyNumberFormat="1" applyFont="1" applyBorder="1" applyAlignment="1">
      <alignment horizontal="center" wrapText="1"/>
    </xf>
    <xf numFmtId="170" fontId="8" fillId="0" borderId="0" xfId="342" applyNumberFormat="1" applyFont="1" applyBorder="1" applyAlignment="1">
      <alignment horizontal="center" wrapText="1"/>
    </xf>
    <xf numFmtId="170" fontId="8" fillId="0" borderId="0" xfId="342" applyNumberFormat="1" applyFont="1"/>
    <xf numFmtId="44" fontId="0" fillId="0" borderId="0" xfId="342" applyNumberFormat="1" applyFont="1"/>
    <xf numFmtId="3" fontId="0" fillId="0" borderId="0" xfId="0" applyNumberFormat="1"/>
    <xf numFmtId="165" fontId="4" fillId="0" borderId="0" xfId="328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168" fontId="4" fillId="0" borderId="0" xfId="328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65" fontId="4" fillId="0" borderId="15" xfId="0" applyNumberFormat="1" applyFont="1" applyBorder="1" applyAlignment="1">
      <alignment vertical="center"/>
    </xf>
    <xf numFmtId="169" fontId="4" fillId="0" borderId="0" xfId="608" applyNumberFormat="1" applyFont="1"/>
    <xf numFmtId="165" fontId="4" fillId="0" borderId="15" xfId="0" applyNumberFormat="1" applyFont="1" applyBorder="1"/>
    <xf numFmtId="165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16" xfId="0" applyBorder="1"/>
    <xf numFmtId="166" fontId="5" fillId="0" borderId="0" xfId="452" applyNumberFormat="1" applyFont="1" applyBorder="1" applyAlignment="1">
      <alignment horizontal="center" wrapText="1"/>
    </xf>
    <xf numFmtId="5" fontId="4" fillId="0" borderId="1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5" fontId="4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168" fontId="4" fillId="0" borderId="0" xfId="328" applyNumberFormat="1" applyFont="1" applyFill="1" applyAlignment="1">
      <alignment horizontal="center" vertical="center"/>
    </xf>
    <xf numFmtId="37" fontId="4" fillId="0" borderId="0" xfId="0" applyNumberFormat="1" applyFont="1" applyFill="1" applyAlignment="1">
      <alignment horizontal="center"/>
    </xf>
    <xf numFmtId="5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5" fontId="4" fillId="0" borderId="15" xfId="328" applyNumberFormat="1" applyFont="1" applyFill="1" applyBorder="1" applyAlignment="1">
      <alignment horizontal="center"/>
    </xf>
    <xf numFmtId="0" fontId="4" fillId="0" borderId="0" xfId="0" applyFont="1" applyFill="1"/>
    <xf numFmtId="169" fontId="4" fillId="0" borderId="17" xfId="608" applyNumberFormat="1" applyFont="1" applyFill="1" applyBorder="1" applyAlignment="1">
      <alignment horizontal="right"/>
    </xf>
    <xf numFmtId="165" fontId="4" fillId="0" borderId="0" xfId="328" applyNumberFormat="1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37" fontId="4" fillId="0" borderId="0" xfId="0" applyNumberFormat="1" applyFont="1" applyFill="1" applyBorder="1"/>
    <xf numFmtId="0" fontId="4" fillId="0" borderId="0" xfId="0" quotePrefix="1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2" fontId="4" fillId="0" borderId="0" xfId="0" applyNumberFormat="1" applyFont="1" applyFill="1" applyBorder="1"/>
    <xf numFmtId="0" fontId="0" fillId="0" borderId="0" xfId="0" applyFill="1"/>
    <xf numFmtId="167" fontId="80" fillId="0" borderId="0" xfId="221" applyNumberFormat="1" applyFont="1" applyFill="1"/>
    <xf numFmtId="167" fontId="80" fillId="0" borderId="15" xfId="221" applyNumberFormat="1" applyFont="1" applyFill="1" applyBorder="1"/>
    <xf numFmtId="169" fontId="78" fillId="0" borderId="0" xfId="625" applyNumberFormat="1" applyFont="1" applyFill="1"/>
    <xf numFmtId="6" fontId="78" fillId="0" borderId="0" xfId="221" applyNumberFormat="1" applyFont="1" applyFill="1"/>
    <xf numFmtId="167" fontId="78" fillId="0" borderId="0" xfId="221" applyNumberFormat="1" applyFont="1" applyFill="1"/>
    <xf numFmtId="0" fontId="78" fillId="0" borderId="0" xfId="435" applyFill="1"/>
    <xf numFmtId="0" fontId="81" fillId="0" borderId="0" xfId="435" applyFont="1" applyFill="1"/>
    <xf numFmtId="43" fontId="78" fillId="0" borderId="0" xfId="221" applyFont="1" applyFill="1"/>
    <xf numFmtId="0" fontId="78" fillId="0" borderId="0" xfId="435" applyFill="1" applyAlignment="1">
      <alignment horizontal="center"/>
    </xf>
    <xf numFmtId="167" fontId="78" fillId="0" borderId="0" xfId="435" applyNumberFormat="1" applyFill="1" applyAlignment="1">
      <alignment horizontal="center"/>
    </xf>
    <xf numFmtId="0" fontId="81" fillId="0" borderId="0" xfId="435" applyFont="1" applyFill="1" applyAlignment="1">
      <alignment horizontal="center"/>
    </xf>
    <xf numFmtId="169" fontId="78" fillId="0" borderId="0" xfId="625" applyNumberFormat="1" applyFont="1" applyFill="1" applyAlignment="1">
      <alignment horizontal="center"/>
    </xf>
    <xf numFmtId="0" fontId="78" fillId="0" borderId="0" xfId="435" applyFill="1" applyAlignment="1">
      <alignment horizontal="center" wrapText="1"/>
    </xf>
    <xf numFmtId="0" fontId="80" fillId="0" borderId="0" xfId="435" applyFont="1" applyFill="1" applyAlignment="1">
      <alignment horizontal="center" wrapText="1"/>
    </xf>
    <xf numFmtId="0" fontId="78" fillId="0" borderId="0" xfId="435" applyFill="1" applyBorder="1" applyAlignment="1">
      <alignment horizontal="center" wrapText="1"/>
    </xf>
    <xf numFmtId="171" fontId="78" fillId="0" borderId="0" xfId="435" applyNumberFormat="1" applyFill="1"/>
    <xf numFmtId="8" fontId="78" fillId="0" borderId="0" xfId="435" applyNumberFormat="1" applyFill="1"/>
    <xf numFmtId="167" fontId="78" fillId="0" borderId="0" xfId="178" applyNumberFormat="1" applyFont="1" applyFill="1"/>
    <xf numFmtId="167" fontId="78" fillId="0" borderId="0" xfId="435" applyNumberFormat="1" applyFill="1"/>
    <xf numFmtId="0" fontId="78" fillId="0" borderId="15" xfId="435" applyFill="1" applyBorder="1" applyAlignment="1">
      <alignment horizontal="center"/>
    </xf>
    <xf numFmtId="171" fontId="78" fillId="0" borderId="15" xfId="435" applyNumberFormat="1" applyFill="1" applyBorder="1"/>
    <xf numFmtId="167" fontId="78" fillId="0" borderId="15" xfId="221" applyNumberFormat="1" applyFont="1" applyFill="1" applyBorder="1"/>
    <xf numFmtId="8" fontId="81" fillId="0" borderId="0" xfId="435" applyNumberFormat="1" applyFont="1" applyFill="1"/>
    <xf numFmtId="167" fontId="78" fillId="0" borderId="0" xfId="186" applyNumberFormat="1" applyFont="1" applyFill="1"/>
    <xf numFmtId="0" fontId="4" fillId="0" borderId="0" xfId="0" applyFont="1" applyAlignment="1">
      <alignment horizontal="left"/>
    </xf>
    <xf numFmtId="0" fontId="5" fillId="0" borderId="0" xfId="0" quotePrefix="1" applyFont="1" applyAlignment="1">
      <alignment horizontal="right"/>
    </xf>
    <xf numFmtId="6" fontId="78" fillId="0" borderId="0" xfId="435" applyNumberFormat="1" applyFill="1"/>
    <xf numFmtId="7" fontId="0" fillId="0" borderId="0" xfId="0" applyNumberFormat="1"/>
    <xf numFmtId="43" fontId="78" fillId="0" borderId="0" xfId="435" applyNumberFormat="1" applyFill="1"/>
    <xf numFmtId="38" fontId="78" fillId="0" borderId="0" xfId="221" applyNumberFormat="1" applyFont="1" applyFill="1" applyBorder="1"/>
    <xf numFmtId="43" fontId="78" fillId="0" borderId="0" xfId="221" applyNumberFormat="1" applyFont="1" applyFill="1"/>
    <xf numFmtId="44" fontId="78" fillId="0" borderId="0" xfId="221" applyNumberFormat="1" applyFont="1" applyFill="1"/>
    <xf numFmtId="10" fontId="78" fillId="0" borderId="0" xfId="625" applyNumberFormat="1" applyFont="1" applyFill="1"/>
    <xf numFmtId="43" fontId="78" fillId="0" borderId="15" xfId="221" applyNumberFormat="1" applyFont="1" applyFill="1" applyBorder="1"/>
    <xf numFmtId="43" fontId="2" fillId="0" borderId="15" xfId="728" applyFont="1" applyFill="1" applyBorder="1"/>
    <xf numFmtId="43" fontId="2" fillId="0" borderId="0" xfId="728" applyFont="1" applyFill="1"/>
    <xf numFmtId="43" fontId="2" fillId="0" borderId="0" xfId="728" applyFont="1" applyFill="1" applyBorder="1"/>
    <xf numFmtId="0" fontId="1" fillId="0" borderId="0" xfId="435" applyFont="1" applyFill="1"/>
    <xf numFmtId="38" fontId="78" fillId="0" borderId="15" xfId="221" applyNumberFormat="1" applyFont="1" applyFill="1" applyBorder="1"/>
    <xf numFmtId="0" fontId="9" fillId="0" borderId="0" xfId="0" applyFont="1" applyAlignment="1">
      <alignment horizontal="center"/>
    </xf>
    <xf numFmtId="166" fontId="5" fillId="0" borderId="0" xfId="452" applyNumberFormat="1" applyFont="1" applyBorder="1" applyAlignment="1">
      <alignment horizontal="center" wrapText="1"/>
    </xf>
    <xf numFmtId="37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/>
    <xf numFmtId="0" fontId="5" fillId="0" borderId="0" xfId="0" quotePrefix="1" applyFont="1" applyAlignment="1"/>
    <xf numFmtId="0" fontId="5" fillId="0" borderId="0" xfId="0" applyFont="1" applyAlignment="1"/>
    <xf numFmtId="166" fontId="4" fillId="0" borderId="15" xfId="0" quotePrefix="1" applyNumberFormat="1" applyFont="1" applyBorder="1" applyAlignment="1">
      <alignment horizontal="center"/>
    </xf>
    <xf numFmtId="166" fontId="8" fillId="0" borderId="15" xfId="0" applyNumberFormat="1" applyFont="1" applyBorder="1" applyAlignment="1"/>
    <xf numFmtId="166" fontId="4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5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4" fillId="0" borderId="0" xfId="328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78" fillId="0" borderId="0" xfId="435" applyFill="1" applyBorder="1" applyAlignment="1">
      <alignment horizontal="center"/>
    </xf>
    <xf numFmtId="0" fontId="4" fillId="0" borderId="15" xfId="0" quotePrefix="1" applyFont="1" applyBorder="1" applyAlignment="1">
      <alignment horizontal="center"/>
    </xf>
  </cellXfs>
  <cellStyles count="978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 2" xfId="9"/>
    <cellStyle name="20% - Accent2 2 2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3 8" xfId="22"/>
    <cellStyle name="20% - Accent4 2" xfId="23"/>
    <cellStyle name="20% - Accent4 2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2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2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1 8" xfId="50"/>
    <cellStyle name="40% - Accent2 2" xfId="51"/>
    <cellStyle name="40% - Accent2 2 2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3 8" xfId="64"/>
    <cellStyle name="40% - Accent4 2" xfId="65"/>
    <cellStyle name="40% - Accent4 2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2 2" xfId="74"/>
    <cellStyle name="40% - Accent5 3" xfId="75"/>
    <cellStyle name="40% - Accent5 4" xfId="76"/>
    <cellStyle name="40% - Accent5 5" xfId="77"/>
    <cellStyle name="40% - Accent5 6" xfId="78"/>
    <cellStyle name="40% - Accent6 2" xfId="79"/>
    <cellStyle name="40% - Accent6 2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60% - Accent1 2" xfId="87"/>
    <cellStyle name="60% - Accent1 3" xfId="88"/>
    <cellStyle name="60% - Accent1 4" xfId="89"/>
    <cellStyle name="60% - Accent1 5" xfId="90"/>
    <cellStyle name="60% - Accent1 6" xfId="91"/>
    <cellStyle name="60% - Accent1 7" xfId="92"/>
    <cellStyle name="60% - Accent1 8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 2" xfId="99"/>
    <cellStyle name="60% - Accent3 3" xfId="100"/>
    <cellStyle name="60% - Accent3 4" xfId="101"/>
    <cellStyle name="60% - Accent3 5" xfId="102"/>
    <cellStyle name="60% - Accent3 6" xfId="103"/>
    <cellStyle name="60% - Accent3 7" xfId="104"/>
    <cellStyle name="60% - Accent3 8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4 7" xfId="111"/>
    <cellStyle name="60% - Accent4 8" xfId="112"/>
    <cellStyle name="60% - Accent5 2" xfId="113"/>
    <cellStyle name="60% - Accent5 3" xfId="114"/>
    <cellStyle name="60% - Accent5 4" xfId="115"/>
    <cellStyle name="60% - Accent5 5" xfId="116"/>
    <cellStyle name="60% - Accent5 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60% - Accent6 7" xfId="123"/>
    <cellStyle name="60% - Accent6 8" xfId="124"/>
    <cellStyle name="Accent1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2 2" xfId="132"/>
    <cellStyle name="Accent2 3" xfId="133"/>
    <cellStyle name="Accent2 4" xfId="134"/>
    <cellStyle name="Accent2 5" xfId="135"/>
    <cellStyle name="Accent2 6" xfId="136"/>
    <cellStyle name="Accent3 2" xfId="137"/>
    <cellStyle name="Accent3 3" xfId="138"/>
    <cellStyle name="Accent3 4" xfId="139"/>
    <cellStyle name="Accent3 5" xfId="140"/>
    <cellStyle name="Accent3 6" xfId="141"/>
    <cellStyle name="Accent4 2" xfId="142"/>
    <cellStyle name="Accent4 3" xfId="143"/>
    <cellStyle name="Accent4 4" xfId="144"/>
    <cellStyle name="Accent4 5" xfId="145"/>
    <cellStyle name="Accent4 6" xfId="146"/>
    <cellStyle name="Accent4 7" xfId="147"/>
    <cellStyle name="Accent4 8" xfId="148"/>
    <cellStyle name="Accent5 2" xfId="149"/>
    <cellStyle name="Accent5 3" xfId="150"/>
    <cellStyle name="Accent5 4" xfId="151"/>
    <cellStyle name="Accent5 5" xfId="152"/>
    <cellStyle name="Accent5 6" xfId="153"/>
    <cellStyle name="Accent6 2" xfId="154"/>
    <cellStyle name="Accent6 3" xfId="155"/>
    <cellStyle name="Accent6 4" xfId="156"/>
    <cellStyle name="Accent6 5" xfId="157"/>
    <cellStyle name="Accent6 6" xfId="158"/>
    <cellStyle name="Bad 2" xfId="159"/>
    <cellStyle name="Bad 3" xfId="160"/>
    <cellStyle name="Bad 4" xfId="161"/>
    <cellStyle name="Bad 5" xfId="162"/>
    <cellStyle name="Bad 6" xfId="163"/>
    <cellStyle name="Bad 7" xfId="164"/>
    <cellStyle name="Bad 8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omma" xfId="178" builtinId="3"/>
    <cellStyle name="Comma 10" xfId="179"/>
    <cellStyle name="Comma 11" xfId="180"/>
    <cellStyle name="Comma 12" xfId="181"/>
    <cellStyle name="Comma 13" xfId="182"/>
    <cellStyle name="Comma 14" xfId="183"/>
    <cellStyle name="Comma 15" xfId="184"/>
    <cellStyle name="Comma 16" xfId="185"/>
    <cellStyle name="Comma 17" xfId="186"/>
    <cellStyle name="Comma 17 2" xfId="187"/>
    <cellStyle name="Comma 17 2 2" xfId="188"/>
    <cellStyle name="Comma 17 2 2 2" xfId="189"/>
    <cellStyle name="Comma 17 2 2 2 2" xfId="728"/>
    <cellStyle name="Comma 17 2 2 3" xfId="727"/>
    <cellStyle name="Comma 17 2 3" xfId="190"/>
    <cellStyle name="Comma 17 2 3 2" xfId="729"/>
    <cellStyle name="Comma 17 2 4" xfId="726"/>
    <cellStyle name="Comma 17 3" xfId="191"/>
    <cellStyle name="Comma 17 3 2" xfId="192"/>
    <cellStyle name="Comma 17 3 2 2" xfId="193"/>
    <cellStyle name="Comma 17 3 2 2 2" xfId="732"/>
    <cellStyle name="Comma 17 3 2 3" xfId="731"/>
    <cellStyle name="Comma 17 3 3" xfId="194"/>
    <cellStyle name="Comma 17 3 3 2" xfId="733"/>
    <cellStyle name="Comma 17 3 4" xfId="730"/>
    <cellStyle name="Comma 17 4" xfId="195"/>
    <cellStyle name="Comma 17 4 2" xfId="196"/>
    <cellStyle name="Comma 17 4 2 2" xfId="735"/>
    <cellStyle name="Comma 17 4 3" xfId="734"/>
    <cellStyle name="Comma 17 5" xfId="197"/>
    <cellStyle name="Comma 17 5 2" xfId="736"/>
    <cellStyle name="Comma 17 6" xfId="725"/>
    <cellStyle name="Comma 18" xfId="198"/>
    <cellStyle name="Comma 19" xfId="199"/>
    <cellStyle name="Comma 2" xfId="200"/>
    <cellStyle name="Comma 2 2" xfId="201"/>
    <cellStyle name="Comma 2 2 2" xfId="202"/>
    <cellStyle name="Comma 2 2 3" xfId="203"/>
    <cellStyle name="Comma 2 3" xfId="204"/>
    <cellStyle name="Comma 2 4" xfId="205"/>
    <cellStyle name="Comma 2 5" xfId="206"/>
    <cellStyle name="Comma 2_Allocators" xfId="207"/>
    <cellStyle name="Comma 20" xfId="208"/>
    <cellStyle name="Comma 20 2" xfId="209"/>
    <cellStyle name="Comma 20 2 2" xfId="210"/>
    <cellStyle name="Comma 20 2 2 2" xfId="211"/>
    <cellStyle name="Comma 20 2 2 2 2" xfId="740"/>
    <cellStyle name="Comma 20 2 2 3" xfId="739"/>
    <cellStyle name="Comma 20 2 3" xfId="212"/>
    <cellStyle name="Comma 20 2 3 2" xfId="741"/>
    <cellStyle name="Comma 20 2 4" xfId="738"/>
    <cellStyle name="Comma 20 3" xfId="213"/>
    <cellStyle name="Comma 20 3 2" xfId="214"/>
    <cellStyle name="Comma 20 3 2 2" xfId="215"/>
    <cellStyle name="Comma 20 3 2 2 2" xfId="744"/>
    <cellStyle name="Comma 20 3 2 3" xfId="743"/>
    <cellStyle name="Comma 20 3 3" xfId="216"/>
    <cellStyle name="Comma 20 3 3 2" xfId="745"/>
    <cellStyle name="Comma 20 3 4" xfId="742"/>
    <cellStyle name="Comma 20 4" xfId="217"/>
    <cellStyle name="Comma 20 4 2" xfId="218"/>
    <cellStyle name="Comma 20 4 2 2" xfId="747"/>
    <cellStyle name="Comma 20 4 3" xfId="746"/>
    <cellStyle name="Comma 20 5" xfId="219"/>
    <cellStyle name="Comma 20 5 2" xfId="748"/>
    <cellStyle name="Comma 20 6" xfId="737"/>
    <cellStyle name="Comma 21" xfId="220"/>
    <cellStyle name="Comma 22" xfId="724"/>
    <cellStyle name="Comma 3" xfId="221"/>
    <cellStyle name="Comma 3 10" xfId="222"/>
    <cellStyle name="Comma 3 10 2" xfId="223"/>
    <cellStyle name="Comma 3 10 2 2" xfId="224"/>
    <cellStyle name="Comma 3 10 2 2 2" xfId="225"/>
    <cellStyle name="Comma 3 10 2 2 2 2" xfId="752"/>
    <cellStyle name="Comma 3 10 2 2 3" xfId="751"/>
    <cellStyle name="Comma 3 10 2 3" xfId="226"/>
    <cellStyle name="Comma 3 10 2 3 2" xfId="753"/>
    <cellStyle name="Comma 3 10 2 4" xfId="750"/>
    <cellStyle name="Comma 3 10 3" xfId="227"/>
    <cellStyle name="Comma 3 10 3 2" xfId="228"/>
    <cellStyle name="Comma 3 10 3 2 2" xfId="229"/>
    <cellStyle name="Comma 3 10 3 2 2 2" xfId="756"/>
    <cellStyle name="Comma 3 10 3 2 3" xfId="755"/>
    <cellStyle name="Comma 3 10 3 3" xfId="230"/>
    <cellStyle name="Comma 3 10 3 3 2" xfId="757"/>
    <cellStyle name="Comma 3 10 3 4" xfId="754"/>
    <cellStyle name="Comma 3 10 4" xfId="231"/>
    <cellStyle name="Comma 3 10 4 2" xfId="232"/>
    <cellStyle name="Comma 3 10 4 2 2" xfId="759"/>
    <cellStyle name="Comma 3 10 4 3" xfId="758"/>
    <cellStyle name="Comma 3 10 5" xfId="233"/>
    <cellStyle name="Comma 3 10 5 2" xfId="760"/>
    <cellStyle name="Comma 3 10 6" xfId="749"/>
    <cellStyle name="Comma 3 11" xfId="234"/>
    <cellStyle name="Comma 3 12" xfId="235"/>
    <cellStyle name="Comma 3 12 2" xfId="236"/>
    <cellStyle name="Comma 3 12 2 2" xfId="237"/>
    <cellStyle name="Comma 3 12 2 2 2" xfId="763"/>
    <cellStyle name="Comma 3 12 2 3" xfId="762"/>
    <cellStyle name="Comma 3 12 3" xfId="238"/>
    <cellStyle name="Comma 3 12 3 2" xfId="764"/>
    <cellStyle name="Comma 3 12 4" xfId="761"/>
    <cellStyle name="Comma 3 13" xfId="239"/>
    <cellStyle name="Comma 3 2" xfId="240"/>
    <cellStyle name="Comma 3 3" xfId="241"/>
    <cellStyle name="Comma 3 4" xfId="242"/>
    <cellStyle name="Comma 3 4 2" xfId="243"/>
    <cellStyle name="Comma 3 4 2 2" xfId="244"/>
    <cellStyle name="Comma 3 4 2 2 2" xfId="245"/>
    <cellStyle name="Comma 3 4 2 2 2 2" xfId="768"/>
    <cellStyle name="Comma 3 4 2 2 3" xfId="767"/>
    <cellStyle name="Comma 3 4 2 3" xfId="246"/>
    <cellStyle name="Comma 3 4 2 3 2" xfId="769"/>
    <cellStyle name="Comma 3 4 2 4" xfId="766"/>
    <cellStyle name="Comma 3 4 3" xfId="247"/>
    <cellStyle name="Comma 3 4 3 2" xfId="248"/>
    <cellStyle name="Comma 3 4 3 2 2" xfId="249"/>
    <cellStyle name="Comma 3 4 3 2 2 2" xfId="772"/>
    <cellStyle name="Comma 3 4 3 2 3" xfId="771"/>
    <cellStyle name="Comma 3 4 3 3" xfId="250"/>
    <cellStyle name="Comma 3 4 3 3 2" xfId="773"/>
    <cellStyle name="Comma 3 4 3 4" xfId="770"/>
    <cellStyle name="Comma 3 4 4" xfId="251"/>
    <cellStyle name="Comma 3 4 4 2" xfId="252"/>
    <cellStyle name="Comma 3 4 4 2 2" xfId="775"/>
    <cellStyle name="Comma 3 4 4 3" xfId="774"/>
    <cellStyle name="Comma 3 4 5" xfId="253"/>
    <cellStyle name="Comma 3 4 5 2" xfId="776"/>
    <cellStyle name="Comma 3 4 6" xfId="765"/>
    <cellStyle name="Comma 3 5" xfId="254"/>
    <cellStyle name="Comma 3 5 2" xfId="255"/>
    <cellStyle name="Comma 3 5 2 2" xfId="256"/>
    <cellStyle name="Comma 3 5 2 2 2" xfId="257"/>
    <cellStyle name="Comma 3 5 2 2 2 2" xfId="780"/>
    <cellStyle name="Comma 3 5 2 2 3" xfId="779"/>
    <cellStyle name="Comma 3 5 2 3" xfId="258"/>
    <cellStyle name="Comma 3 5 2 3 2" xfId="781"/>
    <cellStyle name="Comma 3 5 2 4" xfId="778"/>
    <cellStyle name="Comma 3 5 3" xfId="259"/>
    <cellStyle name="Comma 3 5 3 2" xfId="260"/>
    <cellStyle name="Comma 3 5 3 2 2" xfId="261"/>
    <cellStyle name="Comma 3 5 3 2 2 2" xfId="784"/>
    <cellStyle name="Comma 3 5 3 2 3" xfId="783"/>
    <cellStyle name="Comma 3 5 3 3" xfId="262"/>
    <cellStyle name="Comma 3 5 3 3 2" xfId="785"/>
    <cellStyle name="Comma 3 5 3 4" xfId="782"/>
    <cellStyle name="Comma 3 5 4" xfId="263"/>
    <cellStyle name="Comma 3 5 4 2" xfId="264"/>
    <cellStyle name="Comma 3 5 4 2 2" xfId="787"/>
    <cellStyle name="Comma 3 5 4 3" xfId="786"/>
    <cellStyle name="Comma 3 5 5" xfId="265"/>
    <cellStyle name="Comma 3 5 5 2" xfId="788"/>
    <cellStyle name="Comma 3 5 6" xfId="777"/>
    <cellStyle name="Comma 3 6" xfId="266"/>
    <cellStyle name="Comma 3 6 2" xfId="267"/>
    <cellStyle name="Comma 3 6 2 2" xfId="268"/>
    <cellStyle name="Comma 3 6 2 2 2" xfId="269"/>
    <cellStyle name="Comma 3 6 2 2 2 2" xfId="792"/>
    <cellStyle name="Comma 3 6 2 2 3" xfId="791"/>
    <cellStyle name="Comma 3 6 2 3" xfId="270"/>
    <cellStyle name="Comma 3 6 2 3 2" xfId="793"/>
    <cellStyle name="Comma 3 6 2 4" xfId="790"/>
    <cellStyle name="Comma 3 6 3" xfId="271"/>
    <cellStyle name="Comma 3 6 3 2" xfId="272"/>
    <cellStyle name="Comma 3 6 3 2 2" xfId="273"/>
    <cellStyle name="Comma 3 6 3 2 2 2" xfId="796"/>
    <cellStyle name="Comma 3 6 3 2 3" xfId="795"/>
    <cellStyle name="Comma 3 6 3 3" xfId="274"/>
    <cellStyle name="Comma 3 6 3 3 2" xfId="797"/>
    <cellStyle name="Comma 3 6 3 4" xfId="794"/>
    <cellStyle name="Comma 3 6 4" xfId="275"/>
    <cellStyle name="Comma 3 6 4 2" xfId="276"/>
    <cellStyle name="Comma 3 6 4 2 2" xfId="799"/>
    <cellStyle name="Comma 3 6 4 3" xfId="798"/>
    <cellStyle name="Comma 3 6 5" xfId="277"/>
    <cellStyle name="Comma 3 6 5 2" xfId="800"/>
    <cellStyle name="Comma 3 6 6" xfId="789"/>
    <cellStyle name="Comma 3 7" xfId="278"/>
    <cellStyle name="Comma 3 7 2" xfId="279"/>
    <cellStyle name="Comma 3 7 2 2" xfId="280"/>
    <cellStyle name="Comma 3 7 2 2 2" xfId="281"/>
    <cellStyle name="Comma 3 7 2 2 2 2" xfId="804"/>
    <cellStyle name="Comma 3 7 2 2 3" xfId="803"/>
    <cellStyle name="Comma 3 7 2 3" xfId="282"/>
    <cellStyle name="Comma 3 7 2 3 2" xfId="805"/>
    <cellStyle name="Comma 3 7 2 4" xfId="802"/>
    <cellStyle name="Comma 3 7 3" xfId="283"/>
    <cellStyle name="Comma 3 7 3 2" xfId="284"/>
    <cellStyle name="Comma 3 7 3 2 2" xfId="285"/>
    <cellStyle name="Comma 3 7 3 2 2 2" xfId="808"/>
    <cellStyle name="Comma 3 7 3 2 3" xfId="807"/>
    <cellStyle name="Comma 3 7 3 3" xfId="286"/>
    <cellStyle name="Comma 3 7 3 3 2" xfId="809"/>
    <cellStyle name="Comma 3 7 3 4" xfId="806"/>
    <cellStyle name="Comma 3 7 4" xfId="287"/>
    <cellStyle name="Comma 3 7 4 2" xfId="288"/>
    <cellStyle name="Comma 3 7 4 2 2" xfId="811"/>
    <cellStyle name="Comma 3 7 4 3" xfId="810"/>
    <cellStyle name="Comma 3 7 5" xfId="289"/>
    <cellStyle name="Comma 3 7 5 2" xfId="812"/>
    <cellStyle name="Comma 3 7 6" xfId="801"/>
    <cellStyle name="Comma 3 8" xfId="290"/>
    <cellStyle name="Comma 3 8 2" xfId="291"/>
    <cellStyle name="Comma 3 8 2 2" xfId="292"/>
    <cellStyle name="Comma 3 8 2 2 2" xfId="293"/>
    <cellStyle name="Comma 3 8 2 2 2 2" xfId="816"/>
    <cellStyle name="Comma 3 8 2 2 3" xfId="815"/>
    <cellStyle name="Comma 3 8 2 3" xfId="294"/>
    <cellStyle name="Comma 3 8 2 3 2" xfId="817"/>
    <cellStyle name="Comma 3 8 2 4" xfId="814"/>
    <cellStyle name="Comma 3 8 3" xfId="295"/>
    <cellStyle name="Comma 3 8 3 2" xfId="296"/>
    <cellStyle name="Comma 3 8 3 2 2" xfId="297"/>
    <cellStyle name="Comma 3 8 3 2 2 2" xfId="820"/>
    <cellStyle name="Comma 3 8 3 2 3" xfId="819"/>
    <cellStyle name="Comma 3 8 3 3" xfId="298"/>
    <cellStyle name="Comma 3 8 3 3 2" xfId="821"/>
    <cellStyle name="Comma 3 8 3 4" xfId="818"/>
    <cellStyle name="Comma 3 8 4" xfId="299"/>
    <cellStyle name="Comma 3 8 4 2" xfId="300"/>
    <cellStyle name="Comma 3 8 4 2 2" xfId="823"/>
    <cellStyle name="Comma 3 8 4 3" xfId="822"/>
    <cellStyle name="Comma 3 8 5" xfId="301"/>
    <cellStyle name="Comma 3 8 5 2" xfId="824"/>
    <cellStyle name="Comma 3 8 6" xfId="813"/>
    <cellStyle name="Comma 3 9" xfId="302"/>
    <cellStyle name="Comma 3 9 2" xfId="303"/>
    <cellStyle name="Comma 3 9 2 2" xfId="304"/>
    <cellStyle name="Comma 3 9 2 2 2" xfId="305"/>
    <cellStyle name="Comma 3 9 2 2 2 2" xfId="828"/>
    <cellStyle name="Comma 3 9 2 2 3" xfId="827"/>
    <cellStyle name="Comma 3 9 2 3" xfId="306"/>
    <cellStyle name="Comma 3 9 2 3 2" xfId="829"/>
    <cellStyle name="Comma 3 9 2 4" xfId="826"/>
    <cellStyle name="Comma 3 9 3" xfId="307"/>
    <cellStyle name="Comma 3 9 3 2" xfId="308"/>
    <cellStyle name="Comma 3 9 3 2 2" xfId="309"/>
    <cellStyle name="Comma 3 9 3 2 2 2" xfId="832"/>
    <cellStyle name="Comma 3 9 3 2 3" xfId="831"/>
    <cellStyle name="Comma 3 9 3 3" xfId="310"/>
    <cellStyle name="Comma 3 9 3 3 2" xfId="833"/>
    <cellStyle name="Comma 3 9 3 4" xfId="830"/>
    <cellStyle name="Comma 3 9 4" xfId="311"/>
    <cellStyle name="Comma 3 9 4 2" xfId="312"/>
    <cellStyle name="Comma 3 9 4 2 2" xfId="835"/>
    <cellStyle name="Comma 3 9 4 3" xfId="834"/>
    <cellStyle name="Comma 3 9 5" xfId="313"/>
    <cellStyle name="Comma 3 9 5 2" xfId="836"/>
    <cellStyle name="Comma 3 9 6" xfId="825"/>
    <cellStyle name="Comma 4" xfId="314"/>
    <cellStyle name="Comma 4 2" xfId="315"/>
    <cellStyle name="Comma 4 3" xfId="316"/>
    <cellStyle name="Comma 4 4" xfId="317"/>
    <cellStyle name="Comma 5" xfId="318"/>
    <cellStyle name="Comma 6" xfId="319"/>
    <cellStyle name="Comma 6 2" xfId="320"/>
    <cellStyle name="Comma 7" xfId="321"/>
    <cellStyle name="Comma 7 2" xfId="322"/>
    <cellStyle name="Comma 8" xfId="323"/>
    <cellStyle name="Comma 8 2" xfId="324"/>
    <cellStyle name="Comma 9" xfId="325"/>
    <cellStyle name="CommaBlank" xfId="326"/>
    <cellStyle name="CommaBlank 2" xfId="327"/>
    <cellStyle name="Currency" xfId="328" builtinId="4"/>
    <cellStyle name="Currency 10" xfId="329"/>
    <cellStyle name="Currency 10 2" xfId="330"/>
    <cellStyle name="Currency 10 2 2" xfId="331"/>
    <cellStyle name="Currency 10 2 2 2" xfId="332"/>
    <cellStyle name="Currency 10 2 2 2 2" xfId="841"/>
    <cellStyle name="Currency 10 2 2 3" xfId="840"/>
    <cellStyle name="Currency 10 2 3" xfId="333"/>
    <cellStyle name="Currency 10 2 3 2" xfId="842"/>
    <cellStyle name="Currency 10 2 4" xfId="839"/>
    <cellStyle name="Currency 10 3" xfId="334"/>
    <cellStyle name="Currency 10 3 2" xfId="335"/>
    <cellStyle name="Currency 10 3 2 2" xfId="336"/>
    <cellStyle name="Currency 10 3 2 2 2" xfId="845"/>
    <cellStyle name="Currency 10 3 2 3" xfId="844"/>
    <cellStyle name="Currency 10 3 3" xfId="337"/>
    <cellStyle name="Currency 10 3 3 2" xfId="846"/>
    <cellStyle name="Currency 10 3 4" xfId="843"/>
    <cellStyle name="Currency 10 4" xfId="338"/>
    <cellStyle name="Currency 10 4 2" xfId="339"/>
    <cellStyle name="Currency 10 4 2 2" xfId="848"/>
    <cellStyle name="Currency 10 4 3" xfId="847"/>
    <cellStyle name="Currency 10 5" xfId="340"/>
    <cellStyle name="Currency 10 5 2" xfId="849"/>
    <cellStyle name="Currency 10 6" xfId="838"/>
    <cellStyle name="Currency 11" xfId="341"/>
    <cellStyle name="Currency 12" xfId="837"/>
    <cellStyle name="Currency 2" xfId="342"/>
    <cellStyle name="Currency 2 2" xfId="343"/>
    <cellStyle name="Currency 2 3" xfId="344"/>
    <cellStyle name="Currency 2 4" xfId="345"/>
    <cellStyle name="Currency 3" xfId="346"/>
    <cellStyle name="Currency 3 2" xfId="347"/>
    <cellStyle name="Currency 3 3" xfId="348"/>
    <cellStyle name="Currency 3 4" xfId="349"/>
    <cellStyle name="Currency 3 5" xfId="350"/>
    <cellStyle name="Currency 4" xfId="351"/>
    <cellStyle name="Currency 4 2" xfId="352"/>
    <cellStyle name="Currency 4 3" xfId="353"/>
    <cellStyle name="Currency 4 4" xfId="354"/>
    <cellStyle name="Currency 5" xfId="355"/>
    <cellStyle name="Currency 6" xfId="356"/>
    <cellStyle name="Currency 7" xfId="357"/>
    <cellStyle name="Currency 8" xfId="358"/>
    <cellStyle name="Currency 9" xfId="359"/>
    <cellStyle name="Explanatory Text 2" xfId="360"/>
    <cellStyle name="Explanatory Text 3" xfId="361"/>
    <cellStyle name="Explanatory Text 4" xfId="362"/>
    <cellStyle name="Explanatory Text 5" xfId="363"/>
    <cellStyle name="Explanatory Text 6" xfId="364"/>
    <cellStyle name="Good 2" xfId="365"/>
    <cellStyle name="Good 3" xfId="366"/>
    <cellStyle name="Good 4" xfId="367"/>
    <cellStyle name="Good 5" xfId="368"/>
    <cellStyle name="Good 6" xfId="369"/>
    <cellStyle name="Heading 1 2" xfId="370"/>
    <cellStyle name="Heading 1 3" xfId="371"/>
    <cellStyle name="Heading 1 4" xfId="372"/>
    <cellStyle name="Heading 1 5" xfId="373"/>
    <cellStyle name="Heading 1 6" xfId="374"/>
    <cellStyle name="Heading 1 7" xfId="375"/>
    <cellStyle name="Heading 1 8" xfId="376"/>
    <cellStyle name="Heading 2 2" xfId="377"/>
    <cellStyle name="Heading 2 3" xfId="378"/>
    <cellStyle name="Heading 2 4" xfId="379"/>
    <cellStyle name="Heading 2 5" xfId="380"/>
    <cellStyle name="Heading 2 6" xfId="381"/>
    <cellStyle name="Heading 2 7" xfId="382"/>
    <cellStyle name="Heading 2 8" xfId="383"/>
    <cellStyle name="Heading 3 2" xfId="384"/>
    <cellStyle name="Heading 3 3" xfId="385"/>
    <cellStyle name="Heading 3 4" xfId="386"/>
    <cellStyle name="Heading 3 5" xfId="387"/>
    <cellStyle name="Heading 3 6" xfId="388"/>
    <cellStyle name="Heading 3 7" xfId="389"/>
    <cellStyle name="Heading 3 8" xfId="390"/>
    <cellStyle name="Heading 4 2" xfId="391"/>
    <cellStyle name="Heading 4 3" xfId="392"/>
    <cellStyle name="Heading 4 4" xfId="393"/>
    <cellStyle name="Heading 4 5" xfId="394"/>
    <cellStyle name="Heading 4 6" xfId="395"/>
    <cellStyle name="Heading 4 7" xfId="396"/>
    <cellStyle name="Heading 4 8" xfId="397"/>
    <cellStyle name="Input 2" xfId="398"/>
    <cellStyle name="Input 3" xfId="399"/>
    <cellStyle name="Input 4" xfId="400"/>
    <cellStyle name="Input 5" xfId="401"/>
    <cellStyle name="Input 6" xfId="402"/>
    <cellStyle name="kirkdollars" xfId="403"/>
    <cellStyle name="Linked Cell 2" xfId="404"/>
    <cellStyle name="Linked Cell 3" xfId="405"/>
    <cellStyle name="Linked Cell 4" xfId="406"/>
    <cellStyle name="Linked Cell 5" xfId="407"/>
    <cellStyle name="Linked Cell 6" xfId="408"/>
    <cellStyle name="Neutral 2" xfId="409"/>
    <cellStyle name="Neutral 3" xfId="410"/>
    <cellStyle name="Neutral 4" xfId="411"/>
    <cellStyle name="Neutral 5" xfId="412"/>
    <cellStyle name="Neutral 6" xfId="413"/>
    <cellStyle name="Normal" xfId="0" builtinId="0"/>
    <cellStyle name="Normal 10" xfId="414"/>
    <cellStyle name="Normal 11" xfId="415"/>
    <cellStyle name="Normal 12" xfId="416"/>
    <cellStyle name="Normal 13" xfId="417"/>
    <cellStyle name="Normal 14" xfId="418"/>
    <cellStyle name="Normal 15" xfId="419"/>
    <cellStyle name="Normal 15 2" xfId="420"/>
    <cellStyle name="Normal 15 2 2" xfId="421"/>
    <cellStyle name="Normal 15 2 2 2" xfId="422"/>
    <cellStyle name="Normal 15 2 2 2 2" xfId="853"/>
    <cellStyle name="Normal 15 2 2 3" xfId="852"/>
    <cellStyle name="Normal 15 2 3" xfId="423"/>
    <cellStyle name="Normal 15 2 3 2" xfId="854"/>
    <cellStyle name="Normal 15 2 4" xfId="851"/>
    <cellStyle name="Normal 15 3" xfId="424"/>
    <cellStyle name="Normal 15 3 2" xfId="425"/>
    <cellStyle name="Normal 15 3 2 2" xfId="426"/>
    <cellStyle name="Normal 15 3 2 2 2" xfId="857"/>
    <cellStyle name="Normal 15 3 2 3" xfId="856"/>
    <cellStyle name="Normal 15 3 3" xfId="427"/>
    <cellStyle name="Normal 15 3 3 2" xfId="858"/>
    <cellStyle name="Normal 15 3 4" xfId="855"/>
    <cellStyle name="Normal 15 4" xfId="428"/>
    <cellStyle name="Normal 15 4 2" xfId="429"/>
    <cellStyle name="Normal 15 4 2 2" xfId="860"/>
    <cellStyle name="Normal 15 4 3" xfId="859"/>
    <cellStyle name="Normal 15 5" xfId="430"/>
    <cellStyle name="Normal 15 5 2" xfId="861"/>
    <cellStyle name="Normal 15 6" xfId="850"/>
    <cellStyle name="Normal 16" xfId="431"/>
    <cellStyle name="Normal 17" xfId="432"/>
    <cellStyle name="Normal 18" xfId="433"/>
    <cellStyle name="Normal 19" xfId="434"/>
    <cellStyle name="Normal 2" xfId="435"/>
    <cellStyle name="Normal 2 2" xfId="436"/>
    <cellStyle name="Normal 2 2 2" xfId="437"/>
    <cellStyle name="Normal 2 2 3" xfId="862"/>
    <cellStyle name="Normal 2 3" xfId="438"/>
    <cellStyle name="Normal 2 4" xfId="439"/>
    <cellStyle name="Normal 2 5" xfId="440"/>
    <cellStyle name="Normal 2_Adjustment WP" xfId="441"/>
    <cellStyle name="Normal 20" xfId="442"/>
    <cellStyle name="Normal 21" xfId="443"/>
    <cellStyle name="Normal 22" xfId="444"/>
    <cellStyle name="Normal 23" xfId="445"/>
    <cellStyle name="Normal 24" xfId="446"/>
    <cellStyle name="Normal 25" xfId="447"/>
    <cellStyle name="Normal 26" xfId="448"/>
    <cellStyle name="Normal 27" xfId="449"/>
    <cellStyle name="Normal 28" xfId="450"/>
    <cellStyle name="Normal 29" xfId="451"/>
    <cellStyle name="Normal 3" xfId="452"/>
    <cellStyle name="Normal 3 2" xfId="453"/>
    <cellStyle name="Normal 3 3" xfId="454"/>
    <cellStyle name="Normal 3 4" xfId="455"/>
    <cellStyle name="Normal 3 5" xfId="456"/>
    <cellStyle name="Normal 3 6" xfId="457"/>
    <cellStyle name="Normal 3 7" xfId="458"/>
    <cellStyle name="Normal 3 8" xfId="459"/>
    <cellStyle name="Normal 3_108 Summary" xfId="460"/>
    <cellStyle name="Normal 30" xfId="461"/>
    <cellStyle name="Normal 31" xfId="462"/>
    <cellStyle name="Normal 32" xfId="463"/>
    <cellStyle name="Normal 33" xfId="464"/>
    <cellStyle name="Normal 34" xfId="465"/>
    <cellStyle name="Normal 35" xfId="466"/>
    <cellStyle name="Normal 35 2" xfId="467"/>
    <cellStyle name="Normal 35 2 2" xfId="468"/>
    <cellStyle name="Normal 35 2 2 2" xfId="469"/>
    <cellStyle name="Normal 35 2 2 2 2" xfId="866"/>
    <cellStyle name="Normal 35 2 2 3" xfId="865"/>
    <cellStyle name="Normal 35 2 3" xfId="470"/>
    <cellStyle name="Normal 35 2 3 2" xfId="867"/>
    <cellStyle name="Normal 35 2 4" xfId="864"/>
    <cellStyle name="Normal 35 3" xfId="471"/>
    <cellStyle name="Normal 35 3 2" xfId="472"/>
    <cellStyle name="Normal 35 3 2 2" xfId="473"/>
    <cellStyle name="Normal 35 3 2 2 2" xfId="870"/>
    <cellStyle name="Normal 35 3 2 3" xfId="869"/>
    <cellStyle name="Normal 35 3 3" xfId="474"/>
    <cellStyle name="Normal 35 3 3 2" xfId="871"/>
    <cellStyle name="Normal 35 3 4" xfId="868"/>
    <cellStyle name="Normal 35 4" xfId="475"/>
    <cellStyle name="Normal 35 4 2" xfId="476"/>
    <cellStyle name="Normal 35 4 2 2" xfId="873"/>
    <cellStyle name="Normal 35 4 3" xfId="872"/>
    <cellStyle name="Normal 35 5" xfId="477"/>
    <cellStyle name="Normal 35 5 2" xfId="874"/>
    <cellStyle name="Normal 35 6" xfId="863"/>
    <cellStyle name="Normal 36" xfId="478"/>
    <cellStyle name="Normal 36 2" xfId="479"/>
    <cellStyle name="Normal 37" xfId="723"/>
    <cellStyle name="Normal 37 2" xfId="976"/>
    <cellStyle name="Normal 37 3" xfId="977"/>
    <cellStyle name="Normal 4" xfId="480"/>
    <cellStyle name="Normal 4 2" xfId="481"/>
    <cellStyle name="Normal 4 3" xfId="482"/>
    <cellStyle name="Normal 4 4" xfId="483"/>
    <cellStyle name="Normal 4 5" xfId="484"/>
    <cellStyle name="Normal 5" xfId="485"/>
    <cellStyle name="Normal 5 2" xfId="486"/>
    <cellStyle name="Normal 5 3" xfId="487"/>
    <cellStyle name="Normal 6" xfId="488"/>
    <cellStyle name="Normal 6 10" xfId="489"/>
    <cellStyle name="Normal 6 10 2" xfId="490"/>
    <cellStyle name="Normal 6 10 2 2" xfId="491"/>
    <cellStyle name="Normal 6 10 2 2 2" xfId="877"/>
    <cellStyle name="Normal 6 10 2 3" xfId="876"/>
    <cellStyle name="Normal 6 10 3" xfId="492"/>
    <cellStyle name="Normal 6 10 3 2" xfId="878"/>
    <cellStyle name="Normal 6 10 4" xfId="875"/>
    <cellStyle name="Normal 6 2" xfId="493"/>
    <cellStyle name="Normal 6 2 2" xfId="494"/>
    <cellStyle name="Normal 6 2 2 2" xfId="495"/>
    <cellStyle name="Normal 6 2 2 2 2" xfId="496"/>
    <cellStyle name="Normal 6 2 2 2 2 2" xfId="882"/>
    <cellStyle name="Normal 6 2 2 2 3" xfId="881"/>
    <cellStyle name="Normal 6 2 2 3" xfId="497"/>
    <cellStyle name="Normal 6 2 2 3 2" xfId="883"/>
    <cellStyle name="Normal 6 2 2 4" xfId="880"/>
    <cellStyle name="Normal 6 2 3" xfId="498"/>
    <cellStyle name="Normal 6 2 3 2" xfId="499"/>
    <cellStyle name="Normal 6 2 3 2 2" xfId="500"/>
    <cellStyle name="Normal 6 2 3 2 2 2" xfId="886"/>
    <cellStyle name="Normal 6 2 3 2 3" xfId="885"/>
    <cellStyle name="Normal 6 2 3 3" xfId="501"/>
    <cellStyle name="Normal 6 2 3 3 2" xfId="887"/>
    <cellStyle name="Normal 6 2 3 4" xfId="884"/>
    <cellStyle name="Normal 6 2 4" xfId="502"/>
    <cellStyle name="Normal 6 2 4 2" xfId="503"/>
    <cellStyle name="Normal 6 2 4 2 2" xfId="889"/>
    <cellStyle name="Normal 6 2 4 3" xfId="888"/>
    <cellStyle name="Normal 6 2 5" xfId="504"/>
    <cellStyle name="Normal 6 2 5 2" xfId="890"/>
    <cellStyle name="Normal 6 2 6" xfId="879"/>
    <cellStyle name="Normal 6 3" xfId="505"/>
    <cellStyle name="Normal 6 3 2" xfId="506"/>
    <cellStyle name="Normal 6 3 2 2" xfId="507"/>
    <cellStyle name="Normal 6 3 2 2 2" xfId="508"/>
    <cellStyle name="Normal 6 3 2 2 2 2" xfId="894"/>
    <cellStyle name="Normal 6 3 2 2 3" xfId="893"/>
    <cellStyle name="Normal 6 3 2 3" xfId="509"/>
    <cellStyle name="Normal 6 3 2 3 2" xfId="895"/>
    <cellStyle name="Normal 6 3 2 4" xfId="892"/>
    <cellStyle name="Normal 6 3 3" xfId="510"/>
    <cellStyle name="Normal 6 3 3 2" xfId="511"/>
    <cellStyle name="Normal 6 3 3 2 2" xfId="512"/>
    <cellStyle name="Normal 6 3 3 2 2 2" xfId="898"/>
    <cellStyle name="Normal 6 3 3 2 3" xfId="897"/>
    <cellStyle name="Normal 6 3 3 3" xfId="513"/>
    <cellStyle name="Normal 6 3 3 3 2" xfId="899"/>
    <cellStyle name="Normal 6 3 3 4" xfId="896"/>
    <cellStyle name="Normal 6 3 4" xfId="514"/>
    <cellStyle name="Normal 6 3 4 2" xfId="515"/>
    <cellStyle name="Normal 6 3 4 2 2" xfId="901"/>
    <cellStyle name="Normal 6 3 4 3" xfId="900"/>
    <cellStyle name="Normal 6 3 5" xfId="516"/>
    <cellStyle name="Normal 6 3 5 2" xfId="902"/>
    <cellStyle name="Normal 6 3 6" xfId="891"/>
    <cellStyle name="Normal 6 4" xfId="517"/>
    <cellStyle name="Normal 6 4 2" xfId="518"/>
    <cellStyle name="Normal 6 4 2 2" xfId="519"/>
    <cellStyle name="Normal 6 4 2 2 2" xfId="520"/>
    <cellStyle name="Normal 6 4 2 2 2 2" xfId="906"/>
    <cellStyle name="Normal 6 4 2 2 3" xfId="905"/>
    <cellStyle name="Normal 6 4 2 3" xfId="521"/>
    <cellStyle name="Normal 6 4 2 3 2" xfId="907"/>
    <cellStyle name="Normal 6 4 2 4" xfId="904"/>
    <cellStyle name="Normal 6 4 3" xfId="522"/>
    <cellStyle name="Normal 6 4 3 2" xfId="523"/>
    <cellStyle name="Normal 6 4 3 2 2" xfId="524"/>
    <cellStyle name="Normal 6 4 3 2 2 2" xfId="910"/>
    <cellStyle name="Normal 6 4 3 2 3" xfId="909"/>
    <cellStyle name="Normal 6 4 3 3" xfId="525"/>
    <cellStyle name="Normal 6 4 3 3 2" xfId="911"/>
    <cellStyle name="Normal 6 4 3 4" xfId="908"/>
    <cellStyle name="Normal 6 4 4" xfId="526"/>
    <cellStyle name="Normal 6 4 4 2" xfId="527"/>
    <cellStyle name="Normal 6 4 4 2 2" xfId="913"/>
    <cellStyle name="Normal 6 4 4 3" xfId="912"/>
    <cellStyle name="Normal 6 4 5" xfId="528"/>
    <cellStyle name="Normal 6 4 5 2" xfId="914"/>
    <cellStyle name="Normal 6 4 6" xfId="903"/>
    <cellStyle name="Normal 6 5" xfId="529"/>
    <cellStyle name="Normal 6 5 2" xfId="530"/>
    <cellStyle name="Normal 6 5 2 2" xfId="531"/>
    <cellStyle name="Normal 6 5 2 2 2" xfId="532"/>
    <cellStyle name="Normal 6 5 2 2 2 2" xfId="918"/>
    <cellStyle name="Normal 6 5 2 2 3" xfId="917"/>
    <cellStyle name="Normal 6 5 2 3" xfId="533"/>
    <cellStyle name="Normal 6 5 2 3 2" xfId="919"/>
    <cellStyle name="Normal 6 5 2 4" xfId="916"/>
    <cellStyle name="Normal 6 5 3" xfId="534"/>
    <cellStyle name="Normal 6 5 3 2" xfId="535"/>
    <cellStyle name="Normal 6 5 3 2 2" xfId="536"/>
    <cellStyle name="Normal 6 5 3 2 2 2" xfId="922"/>
    <cellStyle name="Normal 6 5 3 2 3" xfId="921"/>
    <cellStyle name="Normal 6 5 3 3" xfId="537"/>
    <cellStyle name="Normal 6 5 3 3 2" xfId="923"/>
    <cellStyle name="Normal 6 5 3 4" xfId="920"/>
    <cellStyle name="Normal 6 5 4" xfId="538"/>
    <cellStyle name="Normal 6 5 4 2" xfId="539"/>
    <cellStyle name="Normal 6 5 4 2 2" xfId="925"/>
    <cellStyle name="Normal 6 5 4 3" xfId="924"/>
    <cellStyle name="Normal 6 5 5" xfId="540"/>
    <cellStyle name="Normal 6 5 5 2" xfId="926"/>
    <cellStyle name="Normal 6 5 6" xfId="915"/>
    <cellStyle name="Normal 6 6" xfId="541"/>
    <cellStyle name="Normal 6 6 2" xfId="542"/>
    <cellStyle name="Normal 6 6 2 2" xfId="543"/>
    <cellStyle name="Normal 6 6 2 2 2" xfId="544"/>
    <cellStyle name="Normal 6 6 2 2 2 2" xfId="930"/>
    <cellStyle name="Normal 6 6 2 2 3" xfId="929"/>
    <cellStyle name="Normal 6 6 2 3" xfId="545"/>
    <cellStyle name="Normal 6 6 2 3 2" xfId="931"/>
    <cellStyle name="Normal 6 6 2 4" xfId="928"/>
    <cellStyle name="Normal 6 6 3" xfId="546"/>
    <cellStyle name="Normal 6 6 3 2" xfId="547"/>
    <cellStyle name="Normal 6 6 3 2 2" xfId="548"/>
    <cellStyle name="Normal 6 6 3 2 2 2" xfId="934"/>
    <cellStyle name="Normal 6 6 3 2 3" xfId="933"/>
    <cellStyle name="Normal 6 6 3 3" xfId="549"/>
    <cellStyle name="Normal 6 6 3 3 2" xfId="935"/>
    <cellStyle name="Normal 6 6 3 4" xfId="932"/>
    <cellStyle name="Normal 6 6 4" xfId="550"/>
    <cellStyle name="Normal 6 6 4 2" xfId="551"/>
    <cellStyle name="Normal 6 6 4 2 2" xfId="937"/>
    <cellStyle name="Normal 6 6 4 3" xfId="936"/>
    <cellStyle name="Normal 6 6 5" xfId="552"/>
    <cellStyle name="Normal 6 6 5 2" xfId="938"/>
    <cellStyle name="Normal 6 6 6" xfId="927"/>
    <cellStyle name="Normal 6 7" xfId="553"/>
    <cellStyle name="Normal 6 7 2" xfId="554"/>
    <cellStyle name="Normal 6 7 2 2" xfId="555"/>
    <cellStyle name="Normal 6 7 2 2 2" xfId="556"/>
    <cellStyle name="Normal 6 7 2 2 2 2" xfId="942"/>
    <cellStyle name="Normal 6 7 2 2 3" xfId="941"/>
    <cellStyle name="Normal 6 7 2 3" xfId="557"/>
    <cellStyle name="Normal 6 7 2 3 2" xfId="943"/>
    <cellStyle name="Normal 6 7 2 4" xfId="940"/>
    <cellStyle name="Normal 6 7 3" xfId="558"/>
    <cellStyle name="Normal 6 7 3 2" xfId="559"/>
    <cellStyle name="Normal 6 7 3 2 2" xfId="560"/>
    <cellStyle name="Normal 6 7 3 2 2 2" xfId="946"/>
    <cellStyle name="Normal 6 7 3 2 3" xfId="945"/>
    <cellStyle name="Normal 6 7 3 3" xfId="561"/>
    <cellStyle name="Normal 6 7 3 3 2" xfId="947"/>
    <cellStyle name="Normal 6 7 3 4" xfId="944"/>
    <cellStyle name="Normal 6 7 4" xfId="562"/>
    <cellStyle name="Normal 6 7 4 2" xfId="563"/>
    <cellStyle name="Normal 6 7 4 2 2" xfId="949"/>
    <cellStyle name="Normal 6 7 4 3" xfId="948"/>
    <cellStyle name="Normal 6 7 5" xfId="564"/>
    <cellStyle name="Normal 6 7 5 2" xfId="950"/>
    <cellStyle name="Normal 6 7 6" xfId="939"/>
    <cellStyle name="Normal 6 8" xfId="565"/>
    <cellStyle name="Normal 6 8 2" xfId="566"/>
    <cellStyle name="Normal 6 8 2 2" xfId="567"/>
    <cellStyle name="Normal 6 8 2 2 2" xfId="568"/>
    <cellStyle name="Normal 6 8 2 2 2 2" xfId="954"/>
    <cellStyle name="Normal 6 8 2 2 3" xfId="953"/>
    <cellStyle name="Normal 6 8 2 3" xfId="569"/>
    <cellStyle name="Normal 6 8 2 3 2" xfId="955"/>
    <cellStyle name="Normal 6 8 2 4" xfId="952"/>
    <cellStyle name="Normal 6 8 3" xfId="570"/>
    <cellStyle name="Normal 6 8 3 2" xfId="571"/>
    <cellStyle name="Normal 6 8 3 2 2" xfId="572"/>
    <cellStyle name="Normal 6 8 3 2 2 2" xfId="958"/>
    <cellStyle name="Normal 6 8 3 2 3" xfId="957"/>
    <cellStyle name="Normal 6 8 3 3" xfId="573"/>
    <cellStyle name="Normal 6 8 3 3 2" xfId="959"/>
    <cellStyle name="Normal 6 8 3 4" xfId="956"/>
    <cellStyle name="Normal 6 8 4" xfId="574"/>
    <cellStyle name="Normal 6 8 4 2" xfId="575"/>
    <cellStyle name="Normal 6 8 4 2 2" xfId="961"/>
    <cellStyle name="Normal 6 8 4 3" xfId="960"/>
    <cellStyle name="Normal 6 8 5" xfId="576"/>
    <cellStyle name="Normal 6 8 5 2" xfId="962"/>
    <cellStyle name="Normal 6 8 6" xfId="951"/>
    <cellStyle name="Normal 6 9" xfId="577"/>
    <cellStyle name="Normal 7" xfId="578"/>
    <cellStyle name="Normal 8" xfId="579"/>
    <cellStyle name="Normal 9" xfId="580"/>
    <cellStyle name="Note 10" xfId="581"/>
    <cellStyle name="Note 11" xfId="582"/>
    <cellStyle name="Note 2" xfId="583"/>
    <cellStyle name="Note 2 2" xfId="584"/>
    <cellStyle name="Note 2_Allocators" xfId="585"/>
    <cellStyle name="Note 3" xfId="586"/>
    <cellStyle name="Note 3 2" xfId="587"/>
    <cellStyle name="Note 3 3" xfId="588"/>
    <cellStyle name="Note 3_Allocators" xfId="589"/>
    <cellStyle name="Note 4" xfId="590"/>
    <cellStyle name="Note 4 2" xfId="591"/>
    <cellStyle name="Note 4_Allocators" xfId="592"/>
    <cellStyle name="Note 5" xfId="593"/>
    <cellStyle name="Note 6" xfId="594"/>
    <cellStyle name="Note 6 2" xfId="595"/>
    <cellStyle name="Note 6_Allocators" xfId="596"/>
    <cellStyle name="Note 7" xfId="597"/>
    <cellStyle name="Note 7 2" xfId="598"/>
    <cellStyle name="Note 8" xfId="599"/>
    <cellStyle name="Note 9" xfId="600"/>
    <cellStyle name="nPlosion" xfId="601"/>
    <cellStyle name="nvision" xfId="602"/>
    <cellStyle name="Output 2" xfId="603"/>
    <cellStyle name="Output 3" xfId="604"/>
    <cellStyle name="Output 4" xfId="605"/>
    <cellStyle name="Output 5" xfId="606"/>
    <cellStyle name="Output 6" xfId="607"/>
    <cellStyle name="Percent" xfId="608" builtinId="5"/>
    <cellStyle name="Percent 10" xfId="609"/>
    <cellStyle name="Percent 11" xfId="610"/>
    <cellStyle name="Percent 12" xfId="611"/>
    <cellStyle name="Percent 13" xfId="612"/>
    <cellStyle name="Percent 13 2" xfId="613"/>
    <cellStyle name="Percent 13 2 2" xfId="614"/>
    <cellStyle name="Percent 13 2 2 2" xfId="615"/>
    <cellStyle name="Percent 13 2 2 2 2" xfId="967"/>
    <cellStyle name="Percent 13 2 2 3" xfId="966"/>
    <cellStyle name="Percent 13 2 3" xfId="616"/>
    <cellStyle name="Percent 13 2 3 2" xfId="968"/>
    <cellStyle name="Percent 13 2 4" xfId="965"/>
    <cellStyle name="Percent 13 3" xfId="617"/>
    <cellStyle name="Percent 13 3 2" xfId="618"/>
    <cellStyle name="Percent 13 3 2 2" xfId="619"/>
    <cellStyle name="Percent 13 3 2 2 2" xfId="971"/>
    <cellStyle name="Percent 13 3 2 3" xfId="970"/>
    <cellStyle name="Percent 13 3 3" xfId="620"/>
    <cellStyle name="Percent 13 3 3 2" xfId="972"/>
    <cellStyle name="Percent 13 3 4" xfId="969"/>
    <cellStyle name="Percent 13 4" xfId="621"/>
    <cellStyle name="Percent 13 4 2" xfId="622"/>
    <cellStyle name="Percent 13 4 2 2" xfId="974"/>
    <cellStyle name="Percent 13 4 3" xfId="973"/>
    <cellStyle name="Percent 13 5" xfId="623"/>
    <cellStyle name="Percent 13 5 2" xfId="975"/>
    <cellStyle name="Percent 13 6" xfId="964"/>
    <cellStyle name="Percent 14" xfId="624"/>
    <cellStyle name="Percent 15" xfId="963"/>
    <cellStyle name="Percent 2" xfId="625"/>
    <cellStyle name="Percent 2 2" xfId="626"/>
    <cellStyle name="Percent 2 3" xfId="627"/>
    <cellStyle name="Percent 3" xfId="628"/>
    <cellStyle name="Percent 3 2" xfId="629"/>
    <cellStyle name="Percent 3 3" xfId="630"/>
    <cellStyle name="Percent 3 4" xfId="631"/>
    <cellStyle name="Percent 3 5" xfId="632"/>
    <cellStyle name="Percent 3 6" xfId="633"/>
    <cellStyle name="Percent 4" xfId="634"/>
    <cellStyle name="Percent 4 2" xfId="635"/>
    <cellStyle name="Percent 4 3" xfId="636"/>
    <cellStyle name="Percent 4 4" xfId="637"/>
    <cellStyle name="Percent 5" xfId="638"/>
    <cellStyle name="Percent 5 2" xfId="639"/>
    <cellStyle name="Percent 6" xfId="640"/>
    <cellStyle name="Percent 6 2" xfId="641"/>
    <cellStyle name="Percent 7" xfId="642"/>
    <cellStyle name="Percent 8" xfId="643"/>
    <cellStyle name="Percent 9" xfId="644"/>
    <cellStyle name="PSChar" xfId="645"/>
    <cellStyle name="PSChar 2" xfId="646"/>
    <cellStyle name="PSChar 2 2" xfId="647"/>
    <cellStyle name="PSChar 2 3" xfId="648"/>
    <cellStyle name="PSChar 3" xfId="649"/>
    <cellStyle name="PSChar 3 2" xfId="650"/>
    <cellStyle name="PSChar 4" xfId="651"/>
    <cellStyle name="PSChar 5" xfId="652"/>
    <cellStyle name="PSChar 6" xfId="653"/>
    <cellStyle name="PSDate" xfId="654"/>
    <cellStyle name="PSDate 2" xfId="655"/>
    <cellStyle name="PSDate 2 2" xfId="656"/>
    <cellStyle name="PSDate 2 3" xfId="657"/>
    <cellStyle name="PSDate 3" xfId="658"/>
    <cellStyle name="PSDate 3 2" xfId="659"/>
    <cellStyle name="PSDate 4" xfId="660"/>
    <cellStyle name="PSDate 5" xfId="661"/>
    <cellStyle name="PSDate 6" xfId="662"/>
    <cellStyle name="PSDec" xfId="663"/>
    <cellStyle name="PSDec 2" xfId="664"/>
    <cellStyle name="PSDec 2 2" xfId="665"/>
    <cellStyle name="PSDec 2 3" xfId="666"/>
    <cellStyle name="PSDec 3" xfId="667"/>
    <cellStyle name="PSDec 3 2" xfId="668"/>
    <cellStyle name="PSDec 4" xfId="669"/>
    <cellStyle name="PSDec 5" xfId="670"/>
    <cellStyle name="PSDec 6" xfId="671"/>
    <cellStyle name="PSHeading" xfId="672"/>
    <cellStyle name="PSHeading 10" xfId="673"/>
    <cellStyle name="PSHeading 11" xfId="674"/>
    <cellStyle name="PSHeading 2" xfId="675"/>
    <cellStyle name="PSHeading 2 2" xfId="676"/>
    <cellStyle name="PSHeading 2 3" xfId="677"/>
    <cellStyle name="PSHeading 2_108 Summary" xfId="678"/>
    <cellStyle name="PSHeading 3" xfId="679"/>
    <cellStyle name="PSHeading 3 2" xfId="680"/>
    <cellStyle name="PSHeading 3_108 Summary" xfId="681"/>
    <cellStyle name="PSHeading 4" xfId="682"/>
    <cellStyle name="PSHeading 5" xfId="683"/>
    <cellStyle name="PSHeading 6" xfId="684"/>
    <cellStyle name="PSHeading 7" xfId="685"/>
    <cellStyle name="PSHeading 8" xfId="686"/>
    <cellStyle name="PSHeading 9" xfId="687"/>
    <cellStyle name="PSHeading_101 check" xfId="688"/>
    <cellStyle name="PSInt" xfId="689"/>
    <cellStyle name="PSInt 2" xfId="690"/>
    <cellStyle name="PSInt 2 2" xfId="691"/>
    <cellStyle name="PSInt 2 3" xfId="692"/>
    <cellStyle name="PSInt 3" xfId="693"/>
    <cellStyle name="PSInt 3 2" xfId="694"/>
    <cellStyle name="PSInt 4" xfId="695"/>
    <cellStyle name="PSInt 5" xfId="696"/>
    <cellStyle name="PSInt 6" xfId="697"/>
    <cellStyle name="PSSpacer" xfId="698"/>
    <cellStyle name="PSSpacer 2" xfId="699"/>
    <cellStyle name="PSSpacer 2 2" xfId="700"/>
    <cellStyle name="PSSpacer 2 3" xfId="701"/>
    <cellStyle name="PSSpacer 3" xfId="702"/>
    <cellStyle name="PSSpacer 3 2" xfId="703"/>
    <cellStyle name="PSSpacer 4" xfId="704"/>
    <cellStyle name="PSSpacer 5" xfId="705"/>
    <cellStyle name="PSSpacer 6" xfId="706"/>
    <cellStyle name="Title 2" xfId="707"/>
    <cellStyle name="Title 3" xfId="708"/>
    <cellStyle name="Title 4" xfId="709"/>
    <cellStyle name="Title 5" xfId="710"/>
    <cellStyle name="Total 2" xfId="711"/>
    <cellStyle name="Total 3" xfId="712"/>
    <cellStyle name="Total 4" xfId="713"/>
    <cellStyle name="Total 5" xfId="714"/>
    <cellStyle name="Total 6" xfId="715"/>
    <cellStyle name="Total 7" xfId="716"/>
    <cellStyle name="Total 8" xfId="717"/>
    <cellStyle name="Warning Text 2" xfId="718"/>
    <cellStyle name="Warning Text 3" xfId="719"/>
    <cellStyle name="Warning Text 4" xfId="720"/>
    <cellStyle name="Warning Text 5" xfId="721"/>
    <cellStyle name="Warning Text 6" xfId="7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B5" sqref="B5"/>
    </sheetView>
  </sheetViews>
  <sheetFormatPr defaultRowHeight="12.75"/>
  <cols>
    <col min="2" max="3" width="18.140625" customWidth="1"/>
    <col min="4" max="5" width="14.42578125" customWidth="1"/>
    <col min="6" max="6" width="12.85546875" bestFit="1" customWidth="1"/>
    <col min="7" max="7" width="12.85546875" customWidth="1"/>
    <col min="8" max="8" width="15" bestFit="1" customWidth="1"/>
    <col min="9" max="9" width="14.42578125" bestFit="1" customWidth="1"/>
    <col min="10" max="11" width="14.85546875" customWidth="1"/>
    <col min="12" max="13" width="15.7109375" customWidth="1"/>
    <col min="14" max="14" width="11.5703125" customWidth="1"/>
  </cols>
  <sheetData>
    <row r="1" spans="1:12">
      <c r="A1" s="114" t="s">
        <v>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>
      <c r="A2" s="114" t="s">
        <v>31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5" spans="1:12">
      <c r="A5" s="26" t="s">
        <v>22</v>
      </c>
    </row>
    <row r="6" spans="1:12" ht="38.25">
      <c r="A6" s="28" t="s">
        <v>17</v>
      </c>
      <c r="B6" s="29" t="s">
        <v>29</v>
      </c>
      <c r="C6" s="29" t="s">
        <v>28</v>
      </c>
      <c r="D6" s="29" t="s">
        <v>18</v>
      </c>
      <c r="E6" s="29" t="s">
        <v>21</v>
      </c>
      <c r="F6" s="29" t="s">
        <v>19</v>
      </c>
      <c r="G6" s="29" t="s">
        <v>30</v>
      </c>
      <c r="H6" s="29" t="s">
        <v>20</v>
      </c>
      <c r="I6" s="29" t="s">
        <v>27</v>
      </c>
      <c r="J6" s="29" t="s">
        <v>25</v>
      </c>
      <c r="K6" s="29" t="s">
        <v>26</v>
      </c>
      <c r="L6" s="29" t="s">
        <v>31</v>
      </c>
    </row>
    <row r="7" spans="1:12">
      <c r="A7" s="30">
        <v>41560</v>
      </c>
      <c r="B7" s="35">
        <v>5.7249999999999998E-4</v>
      </c>
      <c r="C7" s="35">
        <f>B8</f>
        <v>-1.7906E-3</v>
      </c>
      <c r="D7" s="32">
        <v>464763211</v>
      </c>
      <c r="E7" s="37">
        <f>D7*B7</f>
        <v>266076.93829750002</v>
      </c>
      <c r="F7" s="33">
        <v>2820380</v>
      </c>
      <c r="G7" s="37">
        <f>+B7*F7</f>
        <v>1614.6675499999999</v>
      </c>
      <c r="H7" s="32">
        <v>158974566</v>
      </c>
      <c r="I7" s="37">
        <f>+C7*H7</f>
        <v>-284659.85787960002</v>
      </c>
      <c r="J7" s="37"/>
      <c r="K7" s="37"/>
      <c r="L7" s="37">
        <f>+E7+G7+I7+J7+K7</f>
        <v>-16968.25203209999</v>
      </c>
    </row>
    <row r="8" spans="1:12">
      <c r="A8" s="31">
        <v>41591</v>
      </c>
      <c r="B8" s="36">
        <v>-1.7906E-3</v>
      </c>
      <c r="C8" s="36">
        <v>8.5360000000000004E-4</v>
      </c>
      <c r="D8" s="32">
        <v>494888418</v>
      </c>
      <c r="E8" s="37">
        <f>D8*B8</f>
        <v>-886147.20127079997</v>
      </c>
      <c r="F8" s="32">
        <v>84362</v>
      </c>
      <c r="G8" s="37">
        <f>+B8*F8</f>
        <v>-151.05859720000001</v>
      </c>
      <c r="H8" s="32">
        <v>237363628</v>
      </c>
      <c r="I8" s="37">
        <f>+C8*H8</f>
        <v>202613.59286080001</v>
      </c>
      <c r="J8" s="37">
        <f>-G7</f>
        <v>-1614.6675499999999</v>
      </c>
      <c r="K8" s="37">
        <f>-I7</f>
        <v>284659.85787960002</v>
      </c>
      <c r="L8" s="37">
        <f>+E8+G8+I8+J8+K8</f>
        <v>-400639.47667759995</v>
      </c>
    </row>
    <row r="11" spans="1:12">
      <c r="A11" s="26" t="s">
        <v>23</v>
      </c>
    </row>
    <row r="13" spans="1:12">
      <c r="A13" s="30">
        <v>41560</v>
      </c>
      <c r="B13" s="35">
        <v>5.7249999999999998E-4</v>
      </c>
      <c r="C13" s="35">
        <f>B14</f>
        <v>-1.7906E-3</v>
      </c>
      <c r="D13" s="32" t="e">
        <f>#REF!</f>
        <v>#REF!</v>
      </c>
      <c r="E13" s="37" t="e">
        <f>D13*B13</f>
        <v>#REF!</v>
      </c>
      <c r="F13">
        <v>0</v>
      </c>
      <c r="G13" s="34">
        <f>+B13*F13</f>
        <v>0</v>
      </c>
      <c r="H13" s="32" t="e">
        <f>#REF!</f>
        <v>#REF!</v>
      </c>
      <c r="I13" s="37" t="e">
        <f>+C13*H13</f>
        <v>#REF!</v>
      </c>
      <c r="J13" s="37"/>
      <c r="K13" s="37"/>
      <c r="L13" s="37" t="e">
        <f>+E13+G13+I13+J13+K13</f>
        <v>#REF!</v>
      </c>
    </row>
    <row r="14" spans="1:12">
      <c r="A14" s="31">
        <v>41591</v>
      </c>
      <c r="B14" s="36">
        <v>-1.7906E-3</v>
      </c>
      <c r="C14" s="36">
        <v>8.5360000000000004E-4</v>
      </c>
      <c r="D14" s="32" t="e">
        <f>#REF!</f>
        <v>#REF!</v>
      </c>
      <c r="E14" s="37" t="e">
        <f>D14*B14</f>
        <v>#REF!</v>
      </c>
      <c r="F14">
        <v>0</v>
      </c>
      <c r="G14" s="34">
        <f>+B14*F14</f>
        <v>0</v>
      </c>
      <c r="H14" s="32" t="e">
        <f>#REF!</f>
        <v>#REF!</v>
      </c>
      <c r="I14" s="37" t="e">
        <f>+C14*H14</f>
        <v>#REF!</v>
      </c>
      <c r="J14" s="37">
        <f>-G13</f>
        <v>0</v>
      </c>
      <c r="K14" s="37" t="e">
        <f>-I13</f>
        <v>#REF!</v>
      </c>
      <c r="L14" s="37" t="e">
        <f>+E14+G14+I14+J14+K14</f>
        <v>#REF!</v>
      </c>
    </row>
    <row r="15" spans="1:12">
      <c r="H15" s="32"/>
    </row>
    <row r="16" spans="1:12">
      <c r="H16" s="32"/>
    </row>
    <row r="17" spans="1:12">
      <c r="H17" s="32"/>
    </row>
    <row r="18" spans="1:12">
      <c r="H18" s="32"/>
    </row>
    <row r="19" spans="1:12">
      <c r="H19" s="32"/>
    </row>
    <row r="20" spans="1:12">
      <c r="H20" s="32"/>
    </row>
    <row r="21" spans="1:12">
      <c r="A21" s="26" t="s">
        <v>24</v>
      </c>
      <c r="H21" s="32"/>
    </row>
    <row r="22" spans="1:12">
      <c r="H22" s="32"/>
    </row>
    <row r="23" spans="1:12">
      <c r="A23" s="30">
        <v>41560</v>
      </c>
      <c r="B23" s="35">
        <v>5.7249999999999998E-4</v>
      </c>
      <c r="C23" s="35">
        <f>B24</f>
        <v>-1.7906E-3</v>
      </c>
      <c r="D23" s="27" t="e">
        <f>D7-D13</f>
        <v>#REF!</v>
      </c>
      <c r="E23" s="37" t="e">
        <f>D23*B23</f>
        <v>#REF!</v>
      </c>
      <c r="F23" s="32">
        <v>2820380</v>
      </c>
      <c r="G23" s="37">
        <f>+B23*F23</f>
        <v>1614.6675499999999</v>
      </c>
      <c r="H23" s="32" t="e">
        <f>+#REF!</f>
        <v>#REF!</v>
      </c>
      <c r="I23" s="37" t="e">
        <f>+C23*H23</f>
        <v>#REF!</v>
      </c>
      <c r="J23" s="37"/>
      <c r="K23" s="37"/>
      <c r="L23" s="37" t="e">
        <f>+E23+G23+I23+J23+K23</f>
        <v>#REF!</v>
      </c>
    </row>
    <row r="24" spans="1:12">
      <c r="A24" s="31">
        <v>41591</v>
      </c>
      <c r="B24" s="36">
        <v>-1.7906E-3</v>
      </c>
      <c r="C24" s="36">
        <v>8.5360000000000004E-4</v>
      </c>
      <c r="D24" s="27" t="e">
        <f>D8-D14</f>
        <v>#REF!</v>
      </c>
      <c r="E24" s="37" t="e">
        <f>D24*B24</f>
        <v>#REF!</v>
      </c>
      <c r="F24" s="32">
        <v>84362</v>
      </c>
      <c r="G24" s="37">
        <f>+B24*F24</f>
        <v>-151.05859720000001</v>
      </c>
      <c r="H24" s="32" t="e">
        <f>+#REF!</f>
        <v>#REF!</v>
      </c>
      <c r="I24" s="37" t="e">
        <f>+C24*H24</f>
        <v>#REF!</v>
      </c>
      <c r="J24" s="37">
        <f>-G23</f>
        <v>-1614.6675499999999</v>
      </c>
      <c r="K24" s="37" t="e">
        <f>-I23</f>
        <v>#REF!</v>
      </c>
      <c r="L24" s="37" t="e">
        <f>+E24+G24+I24+J24+K24</f>
        <v>#REF!</v>
      </c>
    </row>
    <row r="25" spans="1:12">
      <c r="H25" s="32"/>
    </row>
    <row r="26" spans="1:12">
      <c r="H26" s="32"/>
    </row>
    <row r="27" spans="1:12">
      <c r="H27" s="32"/>
    </row>
    <row r="28" spans="1:12">
      <c r="H28" s="32"/>
    </row>
    <row r="29" spans="1:12">
      <c r="H29" s="32"/>
    </row>
    <row r="30" spans="1:12">
      <c r="H30" s="32"/>
    </row>
    <row r="31" spans="1:12">
      <c r="A31" s="14"/>
      <c r="H31" s="32"/>
    </row>
    <row r="32" spans="1:12">
      <c r="H32" s="32"/>
    </row>
    <row r="33" spans="8:8">
      <c r="H33" s="32"/>
    </row>
    <row r="34" spans="8:8">
      <c r="H34" s="32"/>
    </row>
    <row r="35" spans="8:8">
      <c r="H35" s="32"/>
    </row>
  </sheetData>
  <mergeCells count="2">
    <mergeCell ref="A2:L2"/>
    <mergeCell ref="A1:L1"/>
  </mergeCells>
  <pageMargins left="0.7" right="0.7" top="0.75" bottom="0.75" header="0.3" footer="0.3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Normal="100" workbookViewId="0">
      <pane ySplit="12" topLeftCell="A13" activePane="bottomLeft" state="frozen"/>
      <selection activeCell="D37" sqref="D37"/>
      <selection pane="bottomLeft" activeCell="C28" sqref="C28"/>
    </sheetView>
  </sheetViews>
  <sheetFormatPr defaultRowHeight="12.75"/>
  <cols>
    <col min="3" max="3" width="20.140625" customWidth="1"/>
    <col min="4" max="4" width="2.28515625" customWidth="1"/>
    <col min="5" max="5" width="8.140625" customWidth="1"/>
    <col min="6" max="6" width="15.28515625" customWidth="1"/>
    <col min="7" max="7" width="9.140625" customWidth="1"/>
    <col min="8" max="8" width="13.5703125" customWidth="1"/>
    <col min="9" max="9" width="15" customWidth="1"/>
  </cols>
  <sheetData>
    <row r="1" spans="1:9">
      <c r="A1" s="115" t="s">
        <v>7</v>
      </c>
      <c r="B1" s="115"/>
      <c r="C1" s="115"/>
      <c r="D1" s="115"/>
      <c r="E1" s="115"/>
      <c r="F1" s="115"/>
      <c r="H1" s="5" t="s">
        <v>55</v>
      </c>
    </row>
    <row r="2" spans="1:9">
      <c r="A2" s="54"/>
      <c r="B2" s="54"/>
      <c r="C2" s="54"/>
      <c r="D2" s="54"/>
      <c r="E2" s="54"/>
      <c r="F2" s="54"/>
      <c r="H2" s="5"/>
    </row>
    <row r="3" spans="1:9">
      <c r="A3" s="54"/>
      <c r="B3" s="54"/>
      <c r="C3" s="54"/>
      <c r="D3" s="54"/>
      <c r="E3" s="54"/>
      <c r="F3" s="54"/>
      <c r="H3" s="5"/>
    </row>
    <row r="4" spans="1:9">
      <c r="C4" s="2"/>
      <c r="D4" s="2"/>
      <c r="E4" s="2"/>
      <c r="F4" s="2"/>
      <c r="G4" s="2"/>
    </row>
    <row r="5" spans="1:9">
      <c r="C5" s="2"/>
      <c r="D5" s="2"/>
      <c r="E5" s="3" t="s">
        <v>0</v>
      </c>
      <c r="F5" s="2"/>
      <c r="G5" s="2"/>
    </row>
    <row r="6" spans="1:9">
      <c r="C6" s="2"/>
      <c r="D6" s="2"/>
      <c r="E6" s="3"/>
      <c r="F6" s="2"/>
      <c r="G6" s="2"/>
    </row>
    <row r="7" spans="1:9">
      <c r="C7" s="2"/>
      <c r="D7" s="2"/>
      <c r="E7" s="3" t="s">
        <v>63</v>
      </c>
      <c r="F7" s="2"/>
      <c r="G7" s="2"/>
    </row>
    <row r="8" spans="1:9">
      <c r="C8" s="2"/>
      <c r="D8" s="2"/>
      <c r="E8" s="3"/>
      <c r="F8" s="2"/>
      <c r="G8" s="2"/>
    </row>
    <row r="9" spans="1:9">
      <c r="C9" s="2"/>
      <c r="D9" s="2"/>
      <c r="E9" s="3" t="s">
        <v>9</v>
      </c>
      <c r="F9" s="2"/>
      <c r="G9" s="2"/>
    </row>
    <row r="10" spans="1:9">
      <c r="C10" s="2"/>
      <c r="D10" s="2"/>
      <c r="E10" s="4"/>
      <c r="F10" s="2"/>
      <c r="G10" s="2"/>
    </row>
    <row r="11" spans="1:9">
      <c r="C11" s="24" t="s">
        <v>32</v>
      </c>
      <c r="D11" s="24"/>
      <c r="F11" s="119" t="s">
        <v>57</v>
      </c>
      <c r="G11" s="120"/>
    </row>
    <row r="12" spans="1:9">
      <c r="C12" s="2"/>
      <c r="D12" s="2"/>
      <c r="E12" s="2"/>
      <c r="F12" s="2"/>
      <c r="G12" s="2"/>
    </row>
    <row r="13" spans="1:9">
      <c r="C13" s="2"/>
      <c r="D13" s="2"/>
      <c r="E13" s="2"/>
      <c r="F13" s="2"/>
      <c r="G13" s="2"/>
    </row>
    <row r="14" spans="1:9" ht="12.75" customHeight="1">
      <c r="C14" s="2" t="s">
        <v>7</v>
      </c>
      <c r="D14" s="2"/>
      <c r="E14" s="18" t="s">
        <v>7</v>
      </c>
      <c r="F14" s="2"/>
      <c r="G14" s="18"/>
      <c r="H14" s="126"/>
      <c r="I14" s="19"/>
    </row>
    <row r="15" spans="1:9" ht="12.75" customHeight="1">
      <c r="C15" s="129" t="s">
        <v>64</v>
      </c>
      <c r="D15" s="129"/>
      <c r="E15" s="116" t="s">
        <v>6</v>
      </c>
      <c r="F15" s="47">
        <f>'DR-Page 2'!H22</f>
        <v>8908040</v>
      </c>
      <c r="G15" s="127" t="s">
        <v>6</v>
      </c>
      <c r="H15" s="126"/>
    </row>
    <row r="16" spans="1:9" ht="15" customHeight="1">
      <c r="C16" s="129"/>
      <c r="D16" s="129"/>
      <c r="E16" s="116"/>
      <c r="F16" s="50">
        <f>'DR-Page 2'!H23</f>
        <v>222345589.12192622</v>
      </c>
      <c r="G16" s="127"/>
      <c r="H16" s="48">
        <f>ROUND(F15/F16,6)</f>
        <v>4.0064000000000002E-2</v>
      </c>
    </row>
    <row r="17" spans="3:9" ht="15" customHeight="1">
      <c r="C17" s="2"/>
      <c r="D17" s="2"/>
      <c r="E17" s="2"/>
      <c r="F17" s="25"/>
      <c r="G17" s="2"/>
      <c r="H17" s="2"/>
    </row>
    <row r="18" spans="3:9" ht="12.75" customHeight="1">
      <c r="F18" s="25"/>
      <c r="G18" s="2"/>
      <c r="H18" s="2"/>
    </row>
    <row r="19" spans="3:9" ht="12.75" customHeight="1">
      <c r="C19" s="129" t="s">
        <v>65</v>
      </c>
      <c r="D19" s="129"/>
      <c r="E19" s="117" t="s">
        <v>6</v>
      </c>
      <c r="F19" s="49">
        <f>'DR-Page 2'!H43</f>
        <v>11556536</v>
      </c>
      <c r="G19" s="128" t="s">
        <v>6</v>
      </c>
      <c r="H19" s="48">
        <f>ROUND(F19/F20,6)</f>
        <v>6.3640000000000002E-2</v>
      </c>
    </row>
    <row r="20" spans="3:9">
      <c r="C20" s="129"/>
      <c r="D20" s="129"/>
      <c r="E20" s="117"/>
      <c r="F20" s="25">
        <f>'DR-Page 2'!H44</f>
        <v>181592611.69</v>
      </c>
      <c r="G20" s="128"/>
      <c r="H20" s="2"/>
    </row>
    <row r="21" spans="3:9" ht="20.100000000000001" customHeight="1">
      <c r="C21" s="2"/>
      <c r="D21" s="2"/>
      <c r="E21" s="2"/>
      <c r="F21" s="25"/>
      <c r="G21" s="15"/>
      <c r="H21" s="20"/>
      <c r="I21" s="12"/>
    </row>
    <row r="22" spans="3:9">
      <c r="C22" s="2"/>
      <c r="D22" s="2"/>
      <c r="E22" s="2"/>
      <c r="F22" s="2"/>
      <c r="G22" s="9"/>
      <c r="H22" s="12"/>
      <c r="I22" s="12"/>
    </row>
    <row r="23" spans="3:9">
      <c r="C23" s="2"/>
      <c r="D23" s="2"/>
      <c r="E23" s="2"/>
      <c r="F23" s="2"/>
    </row>
    <row r="24" spans="3:9">
      <c r="C24" s="2"/>
      <c r="D24" s="2"/>
      <c r="E24" s="2"/>
      <c r="F24" s="2"/>
      <c r="G24" s="2"/>
    </row>
    <row r="25" spans="3:9">
      <c r="C25" s="2"/>
      <c r="D25" s="2"/>
      <c r="E25" s="2"/>
      <c r="F25" s="2"/>
      <c r="G25" s="2"/>
    </row>
    <row r="26" spans="3:9">
      <c r="C26" s="2"/>
      <c r="D26" s="2"/>
      <c r="E26" s="2"/>
      <c r="F26" s="2"/>
      <c r="G26" s="2"/>
    </row>
    <row r="27" spans="3:9" ht="15" customHeight="1">
      <c r="C27" s="6" t="s">
        <v>70</v>
      </c>
      <c r="D27" s="2"/>
      <c r="E27" s="121" t="s">
        <v>58</v>
      </c>
      <c r="F27" s="122"/>
      <c r="G27" s="122"/>
    </row>
    <row r="28" spans="3:9">
      <c r="C28" s="2"/>
      <c r="D28" s="2"/>
      <c r="E28" s="2"/>
      <c r="F28" s="2"/>
      <c r="G28" s="2"/>
    </row>
    <row r="29" spans="3:9">
      <c r="C29" s="2"/>
      <c r="D29" s="2"/>
      <c r="E29" s="2"/>
      <c r="F29" s="2"/>
      <c r="G29" s="2"/>
    </row>
    <row r="30" spans="3:9">
      <c r="C30" s="2"/>
      <c r="D30" s="2"/>
      <c r="E30" s="2"/>
      <c r="F30" s="2"/>
      <c r="G30" s="2"/>
    </row>
    <row r="31" spans="3:9">
      <c r="C31" s="6" t="s">
        <v>1</v>
      </c>
      <c r="D31" s="2"/>
      <c r="E31" s="137" t="s">
        <v>68</v>
      </c>
      <c r="F31" s="137"/>
      <c r="G31" s="137"/>
    </row>
    <row r="32" spans="3:9">
      <c r="C32" s="2"/>
      <c r="D32" s="2"/>
      <c r="E32" s="2"/>
      <c r="F32" s="6" t="s">
        <v>2</v>
      </c>
      <c r="G32" s="2"/>
    </row>
    <row r="33" spans="3:15">
      <c r="C33" s="2"/>
      <c r="D33" s="2"/>
      <c r="E33" s="2"/>
      <c r="F33" s="2"/>
      <c r="G33" s="2"/>
      <c r="J33" s="38"/>
    </row>
    <row r="34" spans="3:15">
      <c r="C34" s="2"/>
      <c r="D34" s="2"/>
      <c r="E34" s="2"/>
      <c r="F34" s="2"/>
      <c r="G34" s="2"/>
    </row>
    <row r="35" spans="3:15">
      <c r="C35" s="6" t="s">
        <v>3</v>
      </c>
      <c r="D35" s="2"/>
      <c r="E35" s="124" t="s">
        <v>69</v>
      </c>
      <c r="F35" s="125"/>
      <c r="G35" s="125"/>
    </row>
    <row r="36" spans="3:15">
      <c r="C36" s="2"/>
      <c r="D36" s="2"/>
      <c r="E36" s="2"/>
      <c r="F36" s="2"/>
      <c r="G36" s="2"/>
      <c r="O36" s="21" t="s">
        <v>11</v>
      </c>
    </row>
    <row r="37" spans="3:15">
      <c r="C37" s="2"/>
      <c r="D37" s="2"/>
      <c r="E37" s="2"/>
      <c r="F37" s="2"/>
      <c r="G37" s="2"/>
    </row>
    <row r="38" spans="3:15">
      <c r="C38" s="6" t="s">
        <v>4</v>
      </c>
      <c r="D38" s="2"/>
      <c r="E38" s="123">
        <v>43327</v>
      </c>
      <c r="F38" s="122"/>
      <c r="G38" s="122"/>
    </row>
    <row r="39" spans="3:15">
      <c r="C39" s="2"/>
      <c r="D39" s="2"/>
      <c r="E39" s="6"/>
      <c r="F39" s="2"/>
      <c r="G39" s="2"/>
    </row>
    <row r="43" spans="3:15">
      <c r="C43" s="118"/>
      <c r="D43" s="118"/>
      <c r="E43" s="118"/>
      <c r="F43" s="118"/>
      <c r="G43" s="118"/>
      <c r="H43" s="118"/>
    </row>
  </sheetData>
  <mergeCells count="14">
    <mergeCell ref="A1:F1"/>
    <mergeCell ref="E15:E16"/>
    <mergeCell ref="E19:E20"/>
    <mergeCell ref="C43:H43"/>
    <mergeCell ref="F11:G11"/>
    <mergeCell ref="E27:G27"/>
    <mergeCell ref="E38:G38"/>
    <mergeCell ref="E35:G35"/>
    <mergeCell ref="H14:H15"/>
    <mergeCell ref="G15:G16"/>
    <mergeCell ref="G19:G20"/>
    <mergeCell ref="C15:D16"/>
    <mergeCell ref="C19:D20"/>
    <mergeCell ref="E31:G31"/>
  </mergeCells>
  <phoneticPr fontId="0" type="noConversion"/>
  <printOptions horizontalCentered="1" verticalCentered="1"/>
  <pageMargins left="0.5" right="0" top="0.5" bottom="0.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3"/>
  <sheetViews>
    <sheetView zoomScaleNormal="100" workbookViewId="0">
      <pane ySplit="7" topLeftCell="A14" activePane="bottomLeft" state="frozen"/>
      <selection activeCell="F13" sqref="F13"/>
      <selection pane="bottomLeft" activeCell="N32" sqref="N31:N32"/>
    </sheetView>
  </sheetViews>
  <sheetFormatPr defaultRowHeight="12.75"/>
  <cols>
    <col min="1" max="1" width="5.7109375" style="1" customWidth="1"/>
    <col min="2" max="2" width="4.7109375" customWidth="1"/>
    <col min="4" max="4" width="23.28515625" customWidth="1"/>
    <col min="5" max="5" width="4" customWidth="1"/>
    <col min="6" max="6" width="17" customWidth="1"/>
    <col min="7" max="7" width="5.28515625" customWidth="1"/>
    <col min="8" max="8" width="15.42578125" customWidth="1"/>
    <col min="9" max="9" width="2.7109375" customWidth="1"/>
    <col min="10" max="10" width="6.42578125" customWidth="1"/>
    <col min="11" max="11" width="14.42578125" customWidth="1"/>
    <col min="12" max="12" width="3.7109375" customWidth="1"/>
    <col min="16" max="16" width="13.42578125" bestFit="1" customWidth="1"/>
    <col min="17" max="17" width="14.42578125" bestFit="1" customWidth="1"/>
  </cols>
  <sheetData>
    <row r="2" spans="1:11">
      <c r="A2" s="7"/>
      <c r="B2" s="2"/>
      <c r="C2" s="2"/>
      <c r="D2" s="2"/>
      <c r="E2" s="2"/>
      <c r="F2" s="2"/>
      <c r="G2" s="2"/>
      <c r="H2" s="2"/>
      <c r="I2" s="2"/>
      <c r="J2" s="2"/>
      <c r="K2" s="5" t="s">
        <v>56</v>
      </c>
    </row>
    <row r="3" spans="1:11">
      <c r="A3" s="5"/>
      <c r="B3" s="2"/>
      <c r="C3" s="2"/>
      <c r="D3" s="2"/>
      <c r="E3" s="2"/>
      <c r="F3" s="3" t="s">
        <v>0</v>
      </c>
      <c r="G3" s="2"/>
      <c r="H3" s="2"/>
      <c r="I3" s="2"/>
      <c r="J3" s="2"/>
      <c r="K3" s="2"/>
    </row>
    <row r="4" spans="1:11">
      <c r="A4" s="5"/>
      <c r="B4" s="2"/>
      <c r="C4" s="2"/>
      <c r="D4" s="2"/>
      <c r="E4" s="2"/>
      <c r="F4" s="3"/>
      <c r="G4" s="2"/>
      <c r="H4" s="2"/>
      <c r="I4" s="2"/>
      <c r="J4" s="2"/>
      <c r="K4" s="2"/>
    </row>
    <row r="5" spans="1:11">
      <c r="A5" s="5"/>
      <c r="B5" s="2"/>
      <c r="C5" s="2"/>
      <c r="D5" s="2"/>
      <c r="E5" s="99"/>
      <c r="F5" s="3" t="s">
        <v>63</v>
      </c>
      <c r="G5" s="2"/>
      <c r="H5" s="2"/>
      <c r="I5" s="2"/>
      <c r="J5" s="2"/>
      <c r="K5" s="2"/>
    </row>
    <row r="6" spans="1:11">
      <c r="A6" s="4"/>
      <c r="B6" s="2"/>
      <c r="C6" s="2"/>
      <c r="D6" s="44"/>
      <c r="E6" s="44"/>
      <c r="F6" s="45"/>
      <c r="G6" s="2"/>
      <c r="H6" s="2"/>
      <c r="I6" s="2"/>
      <c r="J6" s="2"/>
      <c r="K6" s="2"/>
    </row>
    <row r="7" spans="1:11">
      <c r="A7" s="5"/>
      <c r="B7" s="2"/>
      <c r="C7" s="2"/>
      <c r="D7" s="4"/>
      <c r="E7" s="13" t="s">
        <v>32</v>
      </c>
      <c r="G7" s="100" t="s">
        <v>57</v>
      </c>
      <c r="H7" s="17"/>
      <c r="I7" s="17"/>
      <c r="J7" s="2"/>
      <c r="K7" s="2"/>
    </row>
    <row r="8" spans="1:11">
      <c r="A8" s="5"/>
      <c r="B8" s="2"/>
      <c r="C8" s="2"/>
      <c r="D8" s="4"/>
      <c r="E8" s="4"/>
      <c r="F8" s="13"/>
      <c r="G8" s="41"/>
      <c r="H8" s="17"/>
      <c r="I8" s="17"/>
      <c r="J8" s="2"/>
      <c r="K8" s="2"/>
    </row>
    <row r="9" spans="1:11">
      <c r="A9" s="5"/>
      <c r="B9" s="2"/>
      <c r="C9" s="2"/>
      <c r="D9" s="4"/>
      <c r="E9" s="4"/>
      <c r="F9" s="13"/>
      <c r="G9" s="41"/>
      <c r="H9" s="17"/>
      <c r="I9" s="17"/>
      <c r="J9" s="2"/>
      <c r="K9" s="2"/>
    </row>
    <row r="10" spans="1:11">
      <c r="A10" s="5"/>
      <c r="B10" s="2"/>
      <c r="C10" s="2"/>
      <c r="D10" s="4"/>
      <c r="E10" s="4"/>
      <c r="F10" s="13"/>
      <c r="G10" s="41"/>
      <c r="H10" s="17"/>
      <c r="I10" s="17"/>
      <c r="J10" s="2"/>
      <c r="K10" s="2"/>
    </row>
    <row r="11" spans="1:1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 customHeight="1">
      <c r="E13" s="130" t="s">
        <v>8</v>
      </c>
      <c r="F13" s="130"/>
      <c r="G13" s="130"/>
      <c r="J13" s="5" t="s">
        <v>7</v>
      </c>
      <c r="K13" s="11" t="s">
        <v>7</v>
      </c>
    </row>
    <row r="14" spans="1:11" ht="12.75" customHeight="1">
      <c r="E14" s="52"/>
      <c r="F14" s="52"/>
      <c r="G14" s="52"/>
      <c r="J14" s="5"/>
      <c r="K14" s="11"/>
    </row>
    <row r="15" spans="1:11" ht="12.75" customHeight="1">
      <c r="E15" s="12"/>
      <c r="F15" s="52"/>
      <c r="G15" s="12"/>
      <c r="J15" s="5"/>
      <c r="K15" s="11"/>
    </row>
    <row r="16" spans="1:11" ht="12.75" customHeight="1">
      <c r="A16" s="5"/>
      <c r="B16" s="8"/>
      <c r="C16" s="8"/>
      <c r="D16" s="8"/>
      <c r="E16" s="8"/>
      <c r="F16" s="2"/>
      <c r="G16" s="2"/>
      <c r="H16" s="2"/>
      <c r="I16" s="2"/>
      <c r="J16" s="5" t="s">
        <v>7</v>
      </c>
      <c r="K16" s="11" t="s">
        <v>7</v>
      </c>
    </row>
    <row r="17" spans="1:16" ht="12.75" customHeight="1">
      <c r="A17" s="51" t="s">
        <v>36</v>
      </c>
      <c r="B17" s="8"/>
      <c r="C17" s="8" t="s">
        <v>34</v>
      </c>
      <c r="D17" s="2"/>
      <c r="E17" s="42" t="s">
        <v>6</v>
      </c>
      <c r="F17" s="55">
        <v>20464575.059999999</v>
      </c>
      <c r="G17" s="56" t="s">
        <v>10</v>
      </c>
      <c r="H17" s="55">
        <v>222345589.12192622</v>
      </c>
      <c r="I17" s="57"/>
      <c r="J17" s="58" t="s">
        <v>6</v>
      </c>
      <c r="K17" s="59">
        <f>ROUND(F17*H17/H18,0)</f>
        <v>8908040</v>
      </c>
      <c r="P17" s="102"/>
    </row>
    <row r="18" spans="1:16" ht="12.75" customHeight="1">
      <c r="A18" s="5"/>
      <c r="B18" s="8"/>
      <c r="C18" s="2" t="s">
        <v>7</v>
      </c>
      <c r="D18" s="2"/>
      <c r="E18" s="42"/>
      <c r="F18" s="60"/>
      <c r="G18" s="56"/>
      <c r="H18" s="61">
        <v>510797911.54953051</v>
      </c>
      <c r="I18" s="61" t="s">
        <v>7</v>
      </c>
      <c r="J18" s="62"/>
      <c r="K18" s="59"/>
      <c r="O18" s="21" t="s">
        <v>7</v>
      </c>
    </row>
    <row r="19" spans="1:16" ht="12.75" customHeight="1">
      <c r="A19" s="5"/>
      <c r="B19" s="8"/>
      <c r="C19" s="2"/>
      <c r="D19" s="2"/>
      <c r="E19" s="42"/>
      <c r="F19" s="10"/>
      <c r="G19" s="42"/>
      <c r="H19" s="18"/>
      <c r="I19" s="18"/>
      <c r="J19" s="46"/>
      <c r="K19" s="43"/>
      <c r="O19" s="21"/>
    </row>
    <row r="20" spans="1:16" ht="12.75" customHeight="1">
      <c r="A20" s="5"/>
      <c r="B20" s="8"/>
      <c r="C20" s="2"/>
      <c r="D20" s="2"/>
      <c r="E20" s="42"/>
      <c r="F20" s="10"/>
      <c r="G20" s="42"/>
      <c r="H20" s="18"/>
      <c r="I20" s="18"/>
      <c r="J20" s="46"/>
      <c r="K20" s="43"/>
      <c r="O20" s="21"/>
    </row>
    <row r="21" spans="1:16" ht="15" customHeight="1">
      <c r="A21" s="5"/>
      <c r="B21" s="8"/>
      <c r="C21" s="8"/>
      <c r="D21" s="6"/>
      <c r="E21" s="6"/>
      <c r="F21" s="14"/>
      <c r="G21" s="2"/>
      <c r="H21" s="2"/>
      <c r="I21" s="2"/>
      <c r="J21" s="2"/>
      <c r="K21" s="11" t="s">
        <v>7</v>
      </c>
    </row>
    <row r="22" spans="1:16" ht="13.5" thickBot="1">
      <c r="A22" s="5" t="s">
        <v>5</v>
      </c>
      <c r="B22" s="8"/>
      <c r="D22" s="8" t="s">
        <v>12</v>
      </c>
      <c r="E22" s="22" t="s">
        <v>6</v>
      </c>
      <c r="F22" s="16" t="s">
        <v>50</v>
      </c>
      <c r="G22" s="23" t="s">
        <v>6</v>
      </c>
      <c r="H22" s="63">
        <f>K17</f>
        <v>8908040</v>
      </c>
      <c r="I22" s="64" t="s">
        <v>7</v>
      </c>
      <c r="J22" s="64" t="s">
        <v>7</v>
      </c>
      <c r="K22" s="65">
        <f>ROUND(H22/H23, 6)</f>
        <v>4.0064000000000002E-2</v>
      </c>
    </row>
    <row r="23" spans="1:16" ht="13.5" thickTop="1">
      <c r="A23" s="5"/>
      <c r="B23" s="8"/>
      <c r="C23" s="8"/>
      <c r="D23" s="6"/>
      <c r="E23" s="6"/>
      <c r="F23" s="6" t="s">
        <v>13</v>
      </c>
      <c r="G23" s="2"/>
      <c r="H23" s="66">
        <f>H17</f>
        <v>222345589.12192622</v>
      </c>
      <c r="I23" s="64"/>
      <c r="J23" s="64"/>
      <c r="K23" s="67"/>
    </row>
    <row r="24" spans="1:16">
      <c r="A24" s="5"/>
      <c r="B24" s="8"/>
      <c r="C24" s="8"/>
      <c r="D24" s="6"/>
      <c r="E24" s="6"/>
      <c r="F24" s="6"/>
      <c r="G24" s="2"/>
      <c r="H24" s="39"/>
      <c r="I24" s="2"/>
      <c r="J24" s="2"/>
      <c r="K24" s="9"/>
    </row>
    <row r="25" spans="1:16">
      <c r="A25" s="5"/>
      <c r="B25" s="8"/>
      <c r="C25" s="8"/>
      <c r="D25" s="6"/>
      <c r="E25" s="6"/>
      <c r="F25" s="6"/>
      <c r="G25" s="2"/>
      <c r="H25" s="39"/>
      <c r="I25" s="2"/>
      <c r="J25" s="2"/>
      <c r="K25" s="9"/>
    </row>
    <row r="26" spans="1:16">
      <c r="A26" s="5"/>
      <c r="B26" s="8"/>
      <c r="C26" s="8"/>
      <c r="D26" s="6"/>
      <c r="E26" s="6"/>
      <c r="F26" s="6"/>
      <c r="G26" s="2"/>
      <c r="H26" s="39"/>
      <c r="I26" s="2"/>
      <c r="J26" s="2"/>
      <c r="K26" s="9"/>
    </row>
    <row r="27" spans="1:16">
      <c r="A27"/>
    </row>
    <row r="28" spans="1:16">
      <c r="A28"/>
    </row>
    <row r="29" spans="1:16" ht="13.5" thickBo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6" ht="13.5" thickTop="1">
      <c r="A30"/>
    </row>
    <row r="31" spans="1:16">
      <c r="A31"/>
    </row>
    <row r="32" spans="1:16">
      <c r="A32"/>
    </row>
    <row r="33" spans="1:17">
      <c r="A33"/>
    </row>
    <row r="34" spans="1:17" ht="12.75" customHeight="1">
      <c r="A34"/>
      <c r="E34" s="130" t="s">
        <v>15</v>
      </c>
      <c r="F34" s="130"/>
      <c r="G34" s="130"/>
    </row>
    <row r="35" spans="1:17" ht="12.75" customHeight="1">
      <c r="A35"/>
      <c r="E35" s="52"/>
      <c r="F35" s="52"/>
      <c r="G35" s="52"/>
    </row>
    <row r="36" spans="1:17" ht="12.75" customHeight="1">
      <c r="A36"/>
    </row>
    <row r="37" spans="1:17" ht="15" customHeight="1">
      <c r="A37"/>
    </row>
    <row r="38" spans="1:17">
      <c r="A38" s="51" t="s">
        <v>53</v>
      </c>
      <c r="B38" s="8"/>
      <c r="C38" s="8" t="s">
        <v>35</v>
      </c>
      <c r="D38" s="2"/>
      <c r="E38" s="135" t="s">
        <v>6</v>
      </c>
      <c r="F38" s="55">
        <f>F17</f>
        <v>20464575.059999999</v>
      </c>
      <c r="G38" s="135" t="s">
        <v>10</v>
      </c>
      <c r="H38" s="55">
        <f>H39-'DR-Page 2'!H17</f>
        <v>288452322.42760432</v>
      </c>
      <c r="I38" s="57" t="s">
        <v>33</v>
      </c>
      <c r="J38" s="131" t="s">
        <v>6</v>
      </c>
      <c r="K38" s="133">
        <f>ROUND(F38*H38/H39,0)</f>
        <v>11556536</v>
      </c>
      <c r="Q38" s="102"/>
    </row>
    <row r="39" spans="1:17" ht="13.5" customHeight="1">
      <c r="A39" s="5"/>
      <c r="B39" s="8"/>
      <c r="C39" s="2" t="s">
        <v>7</v>
      </c>
      <c r="D39" s="2"/>
      <c r="E39" s="135"/>
      <c r="F39" s="60"/>
      <c r="G39" s="135"/>
      <c r="H39" s="61">
        <f>'DR-Page 2'!H18</f>
        <v>510797911.54953051</v>
      </c>
      <c r="I39" s="61" t="s">
        <v>7</v>
      </c>
      <c r="J39" s="132"/>
      <c r="K39" s="133"/>
    </row>
    <row r="40" spans="1:17">
      <c r="A40" s="5"/>
      <c r="B40" s="8"/>
      <c r="C40" s="2"/>
      <c r="D40" s="2"/>
      <c r="E40" s="56"/>
      <c r="F40" s="60"/>
      <c r="G40" s="56"/>
      <c r="H40" s="61"/>
      <c r="I40" s="61"/>
      <c r="J40" s="62"/>
      <c r="K40" s="59"/>
    </row>
    <row r="41" spans="1:17">
      <c r="A41" s="5"/>
      <c r="B41" s="8"/>
      <c r="C41" s="2"/>
      <c r="D41" s="2"/>
      <c r="E41" s="56"/>
      <c r="F41" s="60"/>
      <c r="G41" s="56"/>
      <c r="H41" s="61"/>
      <c r="I41" s="61"/>
      <c r="J41" s="62"/>
      <c r="K41" s="59"/>
    </row>
    <row r="42" spans="1:17">
      <c r="A42" s="5"/>
      <c r="B42" s="8"/>
      <c r="C42" s="8"/>
      <c r="D42" s="6"/>
      <c r="E42" s="68"/>
      <c r="F42" s="69"/>
      <c r="G42" s="68"/>
      <c r="H42" s="64"/>
      <c r="I42" s="64"/>
      <c r="J42" s="64"/>
      <c r="K42" s="70" t="s">
        <v>7</v>
      </c>
    </row>
    <row r="43" spans="1:17" ht="13.5" thickBot="1">
      <c r="A43" s="5" t="s">
        <v>54</v>
      </c>
      <c r="B43" s="8"/>
      <c r="D43" s="8" t="s">
        <v>12</v>
      </c>
      <c r="E43" s="71" t="s">
        <v>6</v>
      </c>
      <c r="F43" s="72" t="s">
        <v>51</v>
      </c>
      <c r="G43" s="71" t="s">
        <v>6</v>
      </c>
      <c r="H43" s="63">
        <f>K38</f>
        <v>11556536</v>
      </c>
      <c r="I43" s="64" t="s">
        <v>7</v>
      </c>
      <c r="J43" s="64" t="s">
        <v>7</v>
      </c>
      <c r="K43" s="65">
        <f>ROUND(H43/H44, 6)</f>
        <v>6.3640000000000002E-2</v>
      </c>
    </row>
    <row r="44" spans="1:17" ht="13.5" thickTop="1">
      <c r="A44" s="5"/>
      <c r="B44" s="8"/>
      <c r="C44" s="8"/>
      <c r="D44" s="6"/>
      <c r="E44" s="134" t="s">
        <v>14</v>
      </c>
      <c r="F44" s="134"/>
      <c r="G44" s="134"/>
      <c r="H44" s="66">
        <v>181592611.69</v>
      </c>
      <c r="I44" s="64"/>
      <c r="J44" s="64"/>
      <c r="K44" s="73"/>
    </row>
    <row r="45" spans="1:17">
      <c r="A45"/>
      <c r="E45" s="134"/>
      <c r="F45" s="134"/>
      <c r="G45" s="134"/>
      <c r="H45" s="74"/>
      <c r="I45" s="74"/>
      <c r="J45" s="74"/>
      <c r="K45" s="74"/>
    </row>
    <row r="46" spans="1:17">
      <c r="A46"/>
      <c r="E46" s="40"/>
      <c r="F46" s="40"/>
      <c r="G46" s="40"/>
    </row>
    <row r="47" spans="1:17" ht="13.5" thickBo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7" ht="13.5" thickTop="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</sheetData>
  <mergeCells count="7">
    <mergeCell ref="E13:G13"/>
    <mergeCell ref="J38:J39"/>
    <mergeCell ref="K38:K39"/>
    <mergeCell ref="E44:G45"/>
    <mergeCell ref="E34:G34"/>
    <mergeCell ref="E38:E39"/>
    <mergeCell ref="G38:G39"/>
  </mergeCells>
  <phoneticPr fontId="0" type="noConversion"/>
  <printOptions horizontalCentered="1"/>
  <pageMargins left="0.5" right="0" top="0.5" bottom="0.5" header="0" footer="0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1"/>
  <sheetViews>
    <sheetView zoomScaleNormal="100" workbookViewId="0">
      <pane xSplit="2" ySplit="8" topLeftCell="C40" activePane="bottomRight" state="frozen"/>
      <selection pane="topRight" activeCell="C1" sqref="C1"/>
      <selection pane="bottomLeft" activeCell="A9" sqref="A9"/>
      <selection pane="bottomRight" activeCell="L35" sqref="L35"/>
    </sheetView>
  </sheetViews>
  <sheetFormatPr defaultColWidth="9.140625" defaultRowHeight="15" outlineLevelRow="1"/>
  <cols>
    <col min="1" max="1" width="4.7109375" style="80" bestFit="1" customWidth="1"/>
    <col min="2" max="2" width="24.28515625" style="80" bestFit="1" customWidth="1"/>
    <col min="3" max="3" width="13.7109375" style="80" customWidth="1"/>
    <col min="4" max="4" width="14.85546875" style="80" customWidth="1"/>
    <col min="5" max="5" width="12.5703125" style="80" bestFit="1" customWidth="1"/>
    <col min="6" max="6" width="13.7109375" style="80" bestFit="1" customWidth="1"/>
    <col min="7" max="7" width="14.28515625" style="81" bestFit="1" customWidth="1"/>
    <col min="8" max="8" width="12.5703125" style="81" bestFit="1" customWidth="1"/>
    <col min="9" max="9" width="14.140625" style="81" bestFit="1" customWidth="1"/>
    <col min="10" max="10" width="13.5703125" style="81" customWidth="1"/>
    <col min="11" max="11" width="12.42578125" style="81" customWidth="1"/>
    <col min="12" max="12" width="15.85546875" style="80" bestFit="1" customWidth="1"/>
    <col min="13" max="13" width="15.140625" style="80" bestFit="1" customWidth="1"/>
    <col min="14" max="14" width="9.85546875" style="80" bestFit="1" customWidth="1"/>
    <col min="15" max="16384" width="9.140625" style="80"/>
  </cols>
  <sheetData>
    <row r="1" spans="1:13">
      <c r="B1" s="80" t="s">
        <v>49</v>
      </c>
      <c r="D1" s="107">
        <v>7.8799999999999995E-2</v>
      </c>
      <c r="E1" s="77"/>
    </row>
    <row r="2" spans="1:13">
      <c r="B2" s="80" t="s">
        <v>48</v>
      </c>
      <c r="D2" s="77">
        <f>D1/12</f>
        <v>6.566666666666666E-3</v>
      </c>
      <c r="E2" s="77"/>
    </row>
    <row r="3" spans="1:13">
      <c r="B3" s="80" t="s">
        <v>47</v>
      </c>
      <c r="D3" s="106">
        <v>1705381.25480017</v>
      </c>
      <c r="E3" s="82"/>
    </row>
    <row r="4" spans="1:13">
      <c r="B4" s="80" t="s">
        <v>52</v>
      </c>
      <c r="D4" s="78">
        <v>20464575.059999999</v>
      </c>
      <c r="E4" s="82"/>
    </row>
    <row r="5" spans="1:13">
      <c r="B5" s="80" t="s">
        <v>59</v>
      </c>
      <c r="D5" s="78"/>
      <c r="E5" s="82"/>
    </row>
    <row r="6" spans="1:13">
      <c r="B6" s="112" t="s">
        <v>67</v>
      </c>
      <c r="C6" s="83"/>
      <c r="D6" s="84"/>
      <c r="E6" s="83"/>
      <c r="F6" s="83"/>
      <c r="G6" s="85"/>
      <c r="H6" s="85"/>
      <c r="I6" s="85"/>
      <c r="J6" s="85"/>
      <c r="K6" s="85"/>
      <c r="L6" s="86"/>
    </row>
    <row r="7" spans="1:13">
      <c r="C7" s="136"/>
      <c r="D7" s="136"/>
      <c r="E7" s="136"/>
      <c r="F7" s="136"/>
      <c r="G7" s="136"/>
      <c r="H7" s="136"/>
      <c r="I7" s="85"/>
      <c r="J7" s="85"/>
      <c r="K7" s="85"/>
      <c r="L7" s="86"/>
    </row>
    <row r="8" spans="1:13" ht="45">
      <c r="A8" s="83" t="s">
        <v>46</v>
      </c>
      <c r="B8" s="87" t="s">
        <v>45</v>
      </c>
      <c r="C8" s="87" t="s">
        <v>44</v>
      </c>
      <c r="D8" s="87" t="s">
        <v>43</v>
      </c>
      <c r="E8" s="87" t="s">
        <v>42</v>
      </c>
      <c r="F8" s="87" t="s">
        <v>41</v>
      </c>
      <c r="G8" s="88" t="s">
        <v>40</v>
      </c>
      <c r="H8" s="88" t="s">
        <v>39</v>
      </c>
      <c r="I8" s="88" t="s">
        <v>66</v>
      </c>
      <c r="J8" s="88" t="s">
        <v>38</v>
      </c>
      <c r="K8" s="88" t="s">
        <v>60</v>
      </c>
      <c r="L8" s="89" t="s">
        <v>37</v>
      </c>
    </row>
    <row r="9" spans="1:13">
      <c r="A9" s="83"/>
      <c r="B9" s="90">
        <v>42156</v>
      </c>
      <c r="C9" s="79"/>
      <c r="D9" s="79"/>
      <c r="E9" s="79"/>
      <c r="F9" s="79"/>
      <c r="G9" s="75"/>
      <c r="H9" s="75">
        <v>193208573.22251999</v>
      </c>
      <c r="I9" s="75"/>
      <c r="J9" s="75">
        <v>-65108222.228077002</v>
      </c>
      <c r="K9" s="75"/>
      <c r="L9" s="104">
        <f>H9+J9</f>
        <v>128100350.994443</v>
      </c>
    </row>
    <row r="10" spans="1:13">
      <c r="A10" s="83">
        <v>1</v>
      </c>
      <c r="B10" s="90">
        <v>42186</v>
      </c>
      <c r="C10" s="98">
        <v>2301190.3082599998</v>
      </c>
      <c r="D10" s="110">
        <v>1081166.9635581565</v>
      </c>
      <c r="E10" s="98">
        <v>862519.87</v>
      </c>
      <c r="F10" s="79"/>
      <c r="G10" s="75">
        <f>C10+D10-E10-F10</f>
        <v>2519837.4018181562</v>
      </c>
      <c r="H10" s="75">
        <f>H9+G10</f>
        <v>195728410.62433815</v>
      </c>
      <c r="I10" s="75">
        <v>-429968.35</v>
      </c>
      <c r="J10" s="75">
        <f>I10+J9</f>
        <v>-65538190.578077003</v>
      </c>
      <c r="K10" s="75"/>
      <c r="L10" s="104">
        <f>L9+C10+D10+I10-E10-F10</f>
        <v>130190220.04626115</v>
      </c>
      <c r="M10" s="91"/>
    </row>
    <row r="11" spans="1:13">
      <c r="A11" s="83">
        <v>2</v>
      </c>
      <c r="B11" s="90">
        <v>42217</v>
      </c>
      <c r="C11" s="98">
        <v>816670.2069799999</v>
      </c>
      <c r="D11" s="110">
        <v>1098805.4583555018</v>
      </c>
      <c r="E11" s="98">
        <v>1720480.79</v>
      </c>
      <c r="F11" s="79"/>
      <c r="G11" s="75">
        <f t="shared" ref="G11:G75" si="0">C11+D11-E11-F11</f>
        <v>194994.87533550151</v>
      </c>
      <c r="H11" s="75">
        <f t="shared" ref="H11:H75" si="1">H10+G11</f>
        <v>195923405.49967366</v>
      </c>
      <c r="I11" s="75">
        <v>-292269.25</v>
      </c>
      <c r="J11" s="75">
        <f t="shared" ref="J11:J75" si="2">I11+J10</f>
        <v>-65830459.828077003</v>
      </c>
      <c r="K11" s="75"/>
      <c r="L11" s="104">
        <f t="shared" ref="L11:L45" si="3">L10+C11+D11+I11-E11-F11</f>
        <v>130092945.67159665</v>
      </c>
    </row>
    <row r="12" spans="1:13">
      <c r="A12" s="83">
        <v>3</v>
      </c>
      <c r="B12" s="90">
        <v>42248</v>
      </c>
      <c r="C12" s="98">
        <v>988202.21127999993</v>
      </c>
      <c r="D12" s="110">
        <v>1097984.4626333334</v>
      </c>
      <c r="E12" s="98">
        <v>1005141.8</v>
      </c>
      <c r="F12" s="79"/>
      <c r="G12" s="75">
        <f t="shared" si="0"/>
        <v>1081044.8739133333</v>
      </c>
      <c r="H12" s="75">
        <f t="shared" si="1"/>
        <v>197004450.37358701</v>
      </c>
      <c r="I12" s="75">
        <v>-327647.95</v>
      </c>
      <c r="J12" s="75">
        <f>I12+J11</f>
        <v>-66158107.778077006</v>
      </c>
      <c r="K12" s="75"/>
      <c r="L12" s="104">
        <f t="shared" si="3"/>
        <v>130846342.59550998</v>
      </c>
    </row>
    <row r="13" spans="1:13">
      <c r="A13" s="83">
        <v>4</v>
      </c>
      <c r="B13" s="90">
        <v>42278</v>
      </c>
      <c r="C13" s="98">
        <v>931778.53876000014</v>
      </c>
      <c r="D13" s="110">
        <v>1104343.1326711618</v>
      </c>
      <c r="E13" s="98">
        <v>1310039.17</v>
      </c>
      <c r="F13" s="79"/>
      <c r="G13" s="75">
        <f t="shared" si="0"/>
        <v>726082.501431162</v>
      </c>
      <c r="H13" s="75">
        <f t="shared" si="1"/>
        <v>197730532.87501818</v>
      </c>
      <c r="I13" s="75">
        <v>-337002.75</v>
      </c>
      <c r="J13" s="75">
        <f t="shared" si="2"/>
        <v>-66495110.528077006</v>
      </c>
      <c r="K13" s="75"/>
      <c r="L13" s="104">
        <f t="shared" si="3"/>
        <v>131235422.34694114</v>
      </c>
    </row>
    <row r="14" spans="1:13">
      <c r="A14" s="83">
        <v>5</v>
      </c>
      <c r="B14" s="90">
        <v>42309</v>
      </c>
      <c r="C14" s="98">
        <v>1928313.1303800002</v>
      </c>
      <c r="D14" s="110">
        <v>1107626.9657732409</v>
      </c>
      <c r="E14" s="98">
        <v>986500.57</v>
      </c>
      <c r="F14" s="79"/>
      <c r="G14" s="75">
        <f t="shared" si="0"/>
        <v>2049439.5261532413</v>
      </c>
      <c r="H14" s="75">
        <f t="shared" si="1"/>
        <v>199779972.40117142</v>
      </c>
      <c r="I14" s="75">
        <v>-2011701.65</v>
      </c>
      <c r="J14" s="75">
        <f t="shared" si="2"/>
        <v>-68506812.178077012</v>
      </c>
      <c r="K14" s="75"/>
      <c r="L14" s="104">
        <f t="shared" si="3"/>
        <v>131273160.2230944</v>
      </c>
    </row>
    <row r="15" spans="1:13">
      <c r="A15" s="83">
        <v>6</v>
      </c>
      <c r="B15" s="90">
        <v>42339</v>
      </c>
      <c r="C15" s="98">
        <v>2250117.6774600004</v>
      </c>
      <c r="D15" s="110">
        <v>1107945.4734479743</v>
      </c>
      <c r="E15" s="98">
        <v>1275419.93</v>
      </c>
      <c r="F15" s="79"/>
      <c r="G15" s="75">
        <f t="shared" si="0"/>
        <v>2082643.2209079748</v>
      </c>
      <c r="H15" s="75">
        <f t="shared" si="1"/>
        <v>201862615.6220794</v>
      </c>
      <c r="I15" s="75">
        <v>-794115</v>
      </c>
      <c r="J15" s="75">
        <f t="shared" si="2"/>
        <v>-69300927.178077012</v>
      </c>
      <c r="K15" s="75"/>
      <c r="L15" s="104">
        <f t="shared" si="3"/>
        <v>132561688.44400236</v>
      </c>
    </row>
    <row r="16" spans="1:13">
      <c r="A16" s="83">
        <v>7</v>
      </c>
      <c r="B16" s="90">
        <v>42370</v>
      </c>
      <c r="C16" s="98">
        <v>2011546.0147200001</v>
      </c>
      <c r="D16" s="110">
        <v>1118820.6516324375</v>
      </c>
      <c r="E16" s="98">
        <v>1595851.46</v>
      </c>
      <c r="F16" s="79"/>
      <c r="G16" s="75">
        <f t="shared" si="0"/>
        <v>1534515.2063524378</v>
      </c>
      <c r="H16" s="75">
        <f t="shared" si="1"/>
        <v>203397130.82843184</v>
      </c>
      <c r="I16" s="75">
        <v>-740278.7</v>
      </c>
      <c r="J16" s="75">
        <f t="shared" si="2"/>
        <v>-70041205.878077015</v>
      </c>
      <c r="K16" s="75"/>
      <c r="L16" s="104">
        <f t="shared" si="3"/>
        <v>133355924.9503548</v>
      </c>
    </row>
    <row r="17" spans="1:13">
      <c r="A17" s="83">
        <v>8</v>
      </c>
      <c r="B17" s="90">
        <v>42401</v>
      </c>
      <c r="C17" s="98">
        <v>2039467.02042</v>
      </c>
      <c r="D17" s="110">
        <v>1125524.007746052</v>
      </c>
      <c r="E17" s="98">
        <v>1526707.51</v>
      </c>
      <c r="F17" s="79"/>
      <c r="G17" s="75">
        <f t="shared" si="0"/>
        <v>1638283.5181660519</v>
      </c>
      <c r="H17" s="75">
        <f t="shared" si="1"/>
        <v>205035414.34659791</v>
      </c>
      <c r="I17" s="75">
        <v>-714095.2</v>
      </c>
      <c r="J17" s="75">
        <f t="shared" si="2"/>
        <v>-70755301.078077018</v>
      </c>
      <c r="K17" s="75"/>
      <c r="L17" s="104">
        <f t="shared" si="3"/>
        <v>134280113.26852086</v>
      </c>
    </row>
    <row r="18" spans="1:13">
      <c r="A18" s="83">
        <v>9</v>
      </c>
      <c r="B18" s="90">
        <v>42430</v>
      </c>
      <c r="C18" s="98">
        <v>3108192.77538</v>
      </c>
      <c r="D18" s="110">
        <v>1133324.1571513733</v>
      </c>
      <c r="E18" s="98">
        <v>1230134.22</v>
      </c>
      <c r="F18" s="79"/>
      <c r="G18" s="75">
        <f t="shared" si="0"/>
        <v>3011382.7125313738</v>
      </c>
      <c r="H18" s="75">
        <f t="shared" si="1"/>
        <v>208046797.0591293</v>
      </c>
      <c r="I18" s="75">
        <v>-1100389.5</v>
      </c>
      <c r="J18" s="75">
        <f t="shared" si="2"/>
        <v>-71855690.578077018</v>
      </c>
      <c r="K18" s="75"/>
      <c r="L18" s="104">
        <f t="shared" si="3"/>
        <v>136191106.48105222</v>
      </c>
    </row>
    <row r="19" spans="1:13">
      <c r="A19" s="83">
        <v>10</v>
      </c>
      <c r="B19" s="90">
        <v>42461</v>
      </c>
      <c r="C19" s="98">
        <v>2238242.7568799998</v>
      </c>
      <c r="D19" s="110">
        <v>1149452.9398651381</v>
      </c>
      <c r="E19" s="98">
        <v>1448879.16</v>
      </c>
      <c r="F19" s="79"/>
      <c r="G19" s="75">
        <f t="shared" si="0"/>
        <v>1938816.5367451378</v>
      </c>
      <c r="H19" s="75">
        <f t="shared" si="1"/>
        <v>209985613.59587443</v>
      </c>
      <c r="I19" s="75">
        <v>-826144.2</v>
      </c>
      <c r="J19" s="75">
        <f t="shared" si="2"/>
        <v>-72681834.778077021</v>
      </c>
      <c r="K19" s="75"/>
      <c r="L19" s="104">
        <f t="shared" si="3"/>
        <v>137303778.81779736</v>
      </c>
    </row>
    <row r="20" spans="1:13">
      <c r="A20" s="83">
        <v>11</v>
      </c>
      <c r="B20" s="90">
        <v>42491</v>
      </c>
      <c r="C20" s="98">
        <v>2351170.8060200005</v>
      </c>
      <c r="D20" s="110">
        <v>1158843.8943872671</v>
      </c>
      <c r="E20" s="98">
        <v>1111171.07</v>
      </c>
      <c r="F20" s="79"/>
      <c r="G20" s="75">
        <f>C20+D20-E20-F20</f>
        <v>2398843.6304072673</v>
      </c>
      <c r="H20" s="75">
        <f t="shared" si="1"/>
        <v>212384457.2262817</v>
      </c>
      <c r="I20" s="75">
        <v>-842178.75</v>
      </c>
      <c r="J20" s="75">
        <f>I20+J19</f>
        <v>-73524013.528077021</v>
      </c>
      <c r="K20" s="75"/>
      <c r="L20" s="104">
        <f t="shared" si="3"/>
        <v>138860443.69820464</v>
      </c>
      <c r="M20" s="92"/>
    </row>
    <row r="21" spans="1:13">
      <c r="A21" s="83">
        <v>12</v>
      </c>
      <c r="B21" s="90">
        <v>42522</v>
      </c>
      <c r="C21" s="98">
        <v>921065.1</v>
      </c>
      <c r="D21" s="110">
        <v>1171982.1459779046</v>
      </c>
      <c r="E21" s="98">
        <v>1172648.4099999999</v>
      </c>
      <c r="F21" s="79"/>
      <c r="G21" s="75">
        <f>C21+D21-E21-F21</f>
        <v>920398.83597790473</v>
      </c>
      <c r="H21" s="75">
        <f>H20+G21</f>
        <v>213304856.06225961</v>
      </c>
      <c r="I21" s="75">
        <v>-349029.1</v>
      </c>
      <c r="J21" s="75">
        <f>I21+J20</f>
        <v>-73873042.628077015</v>
      </c>
      <c r="K21" s="75"/>
      <c r="L21" s="104">
        <f t="shared" si="3"/>
        <v>139431813.43418255</v>
      </c>
      <c r="M21" s="93"/>
    </row>
    <row r="22" spans="1:13">
      <c r="A22" s="83">
        <v>13</v>
      </c>
      <c r="B22" s="90">
        <v>42552</v>
      </c>
      <c r="C22" s="79">
        <v>1481327.75</v>
      </c>
      <c r="D22" s="110">
        <v>1176804.5065208622</v>
      </c>
      <c r="E22" s="79">
        <v>1376084.67</v>
      </c>
      <c r="F22" s="79"/>
      <c r="G22" s="75">
        <f>C22+D22-E22-F22</f>
        <v>1282047.5865208623</v>
      </c>
      <c r="H22" s="75">
        <f>H21+G22</f>
        <v>214586903.64878047</v>
      </c>
      <c r="I22" s="75">
        <v>-533927.80000000005</v>
      </c>
      <c r="J22" s="75">
        <v>-74406970.430000007</v>
      </c>
      <c r="K22" s="75"/>
      <c r="L22" s="104">
        <f t="shared" si="3"/>
        <v>140179933.22070342</v>
      </c>
    </row>
    <row r="23" spans="1:13">
      <c r="A23" s="83">
        <v>14</v>
      </c>
      <c r="B23" s="90">
        <v>42583</v>
      </c>
      <c r="C23" s="79">
        <v>4493640.8899999997</v>
      </c>
      <c r="D23" s="110">
        <v>1183118.6375089702</v>
      </c>
      <c r="E23" s="79">
        <v>1269969.8899999999</v>
      </c>
      <c r="F23" s="79"/>
      <c r="G23" s="75">
        <f t="shared" si="0"/>
        <v>4406789.6375089707</v>
      </c>
      <c r="H23" s="75">
        <f t="shared" si="1"/>
        <v>218993693.28628942</v>
      </c>
      <c r="I23" s="75">
        <v>-1585094.35</v>
      </c>
      <c r="J23" s="75">
        <v>-75992064.780000001</v>
      </c>
      <c r="K23" s="75"/>
      <c r="L23" s="104">
        <f t="shared" si="3"/>
        <v>143001628.50821239</v>
      </c>
    </row>
    <row r="24" spans="1:13">
      <c r="A24" s="83">
        <v>15</v>
      </c>
      <c r="B24" s="90">
        <v>42614</v>
      </c>
      <c r="C24" s="79">
        <v>3388529.81</v>
      </c>
      <c r="D24" s="110">
        <v>1206933.745721367</v>
      </c>
      <c r="E24" s="79">
        <v>1214458.07</v>
      </c>
      <c r="F24" s="79"/>
      <c r="G24" s="75">
        <f t="shared" si="0"/>
        <v>3381005.4857213665</v>
      </c>
      <c r="H24" s="75">
        <f t="shared" si="1"/>
        <v>222374698.7720108</v>
      </c>
      <c r="I24" s="75">
        <v>-1188974.8500000001</v>
      </c>
      <c r="J24" s="75">
        <v>-77181039.629999995</v>
      </c>
      <c r="K24" s="75"/>
      <c r="L24" s="104">
        <f t="shared" si="3"/>
        <v>145193659.14393377</v>
      </c>
    </row>
    <row r="25" spans="1:13">
      <c r="A25" s="83">
        <v>16</v>
      </c>
      <c r="B25" s="90">
        <v>42644</v>
      </c>
      <c r="C25" s="79">
        <v>6751667.7300000004</v>
      </c>
      <c r="D25" s="110">
        <v>1225434.4842924259</v>
      </c>
      <c r="E25" s="79">
        <v>1292256.27</v>
      </c>
      <c r="F25" s="79"/>
      <c r="G25" s="75">
        <f t="shared" si="0"/>
        <v>6684845.9442924261</v>
      </c>
      <c r="H25" s="75">
        <f t="shared" si="1"/>
        <v>229059544.71630323</v>
      </c>
      <c r="I25" s="75">
        <v>-2382525.6</v>
      </c>
      <c r="J25" s="75">
        <v>-79563565.230000004</v>
      </c>
      <c r="K25" s="75"/>
      <c r="L25" s="104">
        <f t="shared" si="3"/>
        <v>149495979.48822618</v>
      </c>
    </row>
    <row r="26" spans="1:13">
      <c r="A26" s="83">
        <v>17</v>
      </c>
      <c r="B26" s="90">
        <v>42675</v>
      </c>
      <c r="C26" s="79">
        <v>1883279.68</v>
      </c>
      <c r="D26" s="110">
        <v>1261746.067987222</v>
      </c>
      <c r="E26" s="79">
        <v>1504933.45</v>
      </c>
      <c r="F26" s="79"/>
      <c r="G26" s="75">
        <f t="shared" si="0"/>
        <v>1640092.297987222</v>
      </c>
      <c r="H26" s="75">
        <f t="shared" si="1"/>
        <v>230699637.01429045</v>
      </c>
      <c r="I26" s="75">
        <v>-667702.69999999995</v>
      </c>
      <c r="J26" s="75">
        <v>-80231267.930000007</v>
      </c>
      <c r="K26" s="75"/>
      <c r="L26" s="104">
        <f t="shared" si="3"/>
        <v>150468369.08621344</v>
      </c>
    </row>
    <row r="27" spans="1:13">
      <c r="A27" s="83">
        <v>18</v>
      </c>
      <c r="B27" s="90">
        <v>42705</v>
      </c>
      <c r="C27" s="79">
        <v>2119436.9300000002</v>
      </c>
      <c r="D27" s="110">
        <v>1269953.0361989609</v>
      </c>
      <c r="E27" s="79">
        <v>1781691.88</v>
      </c>
      <c r="F27" s="79"/>
      <c r="G27" s="75">
        <f t="shared" si="0"/>
        <v>1607698.0861989614</v>
      </c>
      <c r="H27" s="75">
        <f t="shared" si="1"/>
        <v>232307335.10048941</v>
      </c>
      <c r="I27" s="75">
        <v>-746049.85</v>
      </c>
      <c r="J27" s="75">
        <v>-80977317.780000001</v>
      </c>
      <c r="K27" s="75"/>
      <c r="L27" s="104">
        <f t="shared" si="3"/>
        <v>151330017.32241243</v>
      </c>
    </row>
    <row r="28" spans="1:13">
      <c r="A28" s="83">
        <v>19</v>
      </c>
      <c r="B28" s="90">
        <v>42736</v>
      </c>
      <c r="C28" s="79">
        <v>683847.26</v>
      </c>
      <c r="D28" s="110">
        <v>1277225.3473543427</v>
      </c>
      <c r="E28" s="79">
        <v>1685014.4</v>
      </c>
      <c r="F28" s="79"/>
      <c r="G28" s="75">
        <f t="shared" si="0"/>
        <v>276058.2073543428</v>
      </c>
      <c r="H28" s="75">
        <f t="shared" si="1"/>
        <v>232583393.30784374</v>
      </c>
      <c r="I28" s="75">
        <v>-287343.7</v>
      </c>
      <c r="J28" s="75">
        <v>-81264661.480000004</v>
      </c>
      <c r="K28" s="75"/>
      <c r="L28" s="104">
        <f t="shared" si="3"/>
        <v>151318731.82976678</v>
      </c>
    </row>
    <row r="29" spans="1:13">
      <c r="A29" s="83">
        <v>20</v>
      </c>
      <c r="B29" s="90">
        <v>42767</v>
      </c>
      <c r="C29" s="79">
        <v>731186.53</v>
      </c>
      <c r="D29" s="110">
        <v>1277130.0978062039</v>
      </c>
      <c r="E29" s="79">
        <v>1437691.49</v>
      </c>
      <c r="F29" s="79"/>
      <c r="G29" s="75">
        <f t="shared" si="0"/>
        <v>570625.13780620391</v>
      </c>
      <c r="H29" s="75">
        <f t="shared" si="1"/>
        <v>233154018.44564995</v>
      </c>
      <c r="I29" s="75">
        <v>-259010.85</v>
      </c>
      <c r="J29" s="75">
        <v>-81523672.329999998</v>
      </c>
      <c r="K29" s="75"/>
      <c r="L29" s="104">
        <f t="shared" si="3"/>
        <v>151630346.11757299</v>
      </c>
    </row>
    <row r="30" spans="1:13">
      <c r="A30" s="83">
        <v>21</v>
      </c>
      <c r="B30" s="90">
        <v>42795</v>
      </c>
      <c r="C30" s="79">
        <v>1256185.32</v>
      </c>
      <c r="D30" s="110">
        <v>1279760.1224049097</v>
      </c>
      <c r="E30" s="79">
        <v>1758176.78</v>
      </c>
      <c r="F30" s="79"/>
      <c r="G30" s="75">
        <f t="shared" si="0"/>
        <v>777768.66240490996</v>
      </c>
      <c r="H30" s="75">
        <f t="shared" si="1"/>
        <v>233931787.10805488</v>
      </c>
      <c r="I30" s="75">
        <v>-440934.9</v>
      </c>
      <c r="J30" s="75">
        <v>-81964607.230000004</v>
      </c>
      <c r="K30" s="75"/>
      <c r="L30" s="104">
        <f t="shared" si="3"/>
        <v>151967179.87997788</v>
      </c>
    </row>
    <row r="31" spans="1:13">
      <c r="A31" s="83">
        <v>22</v>
      </c>
      <c r="B31" s="90">
        <v>42826</v>
      </c>
      <c r="C31" s="79">
        <v>1197228.92</v>
      </c>
      <c r="D31" s="110">
        <v>1282602.9993369877</v>
      </c>
      <c r="E31" s="79">
        <v>1283647.93</v>
      </c>
      <c r="F31" s="79"/>
      <c r="G31" s="75">
        <f t="shared" si="0"/>
        <v>1196183.9893369877</v>
      </c>
      <c r="H31" s="75">
        <f t="shared" si="1"/>
        <v>235127971.09739187</v>
      </c>
      <c r="I31" s="75">
        <v>-420022.05</v>
      </c>
      <c r="J31" s="75">
        <v>-82384629.280000001</v>
      </c>
      <c r="K31" s="75"/>
      <c r="L31" s="104">
        <f t="shared" si="3"/>
        <v>152743341.81931484</v>
      </c>
    </row>
    <row r="32" spans="1:13">
      <c r="A32" s="83">
        <v>23</v>
      </c>
      <c r="B32" s="90">
        <v>42856</v>
      </c>
      <c r="C32" s="79">
        <v>1908546.06</v>
      </c>
      <c r="D32" s="110">
        <v>1289153.8060751143</v>
      </c>
      <c r="E32" s="79">
        <v>1711105.88</v>
      </c>
      <c r="F32" s="79"/>
      <c r="G32" s="75">
        <f t="shared" si="0"/>
        <v>1486593.9860751145</v>
      </c>
      <c r="H32" s="75">
        <f t="shared" si="1"/>
        <v>236614565.08346698</v>
      </c>
      <c r="I32" s="75">
        <v>-670546.44999999995</v>
      </c>
      <c r="J32" s="75">
        <v>-83055175.730000004</v>
      </c>
      <c r="K32" s="75"/>
      <c r="L32" s="104">
        <f t="shared" si="3"/>
        <v>153559389.35538998</v>
      </c>
    </row>
    <row r="33" spans="1:14">
      <c r="A33" s="83">
        <v>24</v>
      </c>
      <c r="B33" s="90">
        <v>42887</v>
      </c>
      <c r="C33" s="79">
        <v>1745957.5</v>
      </c>
      <c r="D33" s="111">
        <v>1296041.2472689541</v>
      </c>
      <c r="E33" s="79">
        <v>1076349.01</v>
      </c>
      <c r="F33" s="79"/>
      <c r="G33" s="75">
        <f t="shared" si="0"/>
        <v>1965649.7372689543</v>
      </c>
      <c r="H33" s="75">
        <f>H32+G33</f>
        <v>238580214.82073593</v>
      </c>
      <c r="I33" s="75">
        <v>-615784.75</v>
      </c>
      <c r="J33" s="75">
        <v>-83670960.480000004</v>
      </c>
      <c r="K33" s="75"/>
      <c r="L33" s="104">
        <f t="shared" si="3"/>
        <v>154909254.34265894</v>
      </c>
      <c r="M33" s="101"/>
      <c r="N33" s="93"/>
    </row>
    <row r="34" spans="1:14">
      <c r="A34" s="83">
        <v>25</v>
      </c>
      <c r="B34" s="90">
        <v>42917</v>
      </c>
      <c r="C34" s="79">
        <v>1429844.8828399999</v>
      </c>
      <c r="D34" s="79">
        <v>1307434.1077481688</v>
      </c>
      <c r="E34" s="79">
        <v>1631830.28</v>
      </c>
      <c r="F34" s="79"/>
      <c r="G34" s="75">
        <f t="shared" si="0"/>
        <v>1105448.7105881686</v>
      </c>
      <c r="H34" s="75">
        <f t="shared" si="1"/>
        <v>239685663.53132409</v>
      </c>
      <c r="I34" s="75">
        <v>-505377.95</v>
      </c>
      <c r="J34" s="75">
        <f>I34+J33</f>
        <v>-84176338.430000007</v>
      </c>
      <c r="K34" s="75"/>
      <c r="L34" s="104">
        <f t="shared" si="3"/>
        <v>155509325.10324714</v>
      </c>
    </row>
    <row r="35" spans="1:14">
      <c r="A35" s="83">
        <v>26</v>
      </c>
      <c r="B35" s="90">
        <v>42948</v>
      </c>
      <c r="C35" s="79">
        <v>2147231.54532</v>
      </c>
      <c r="D35" s="79">
        <v>1312498.7049675332</v>
      </c>
      <c r="E35" s="79">
        <v>1488723.6769534172</v>
      </c>
      <c r="F35" s="79"/>
      <c r="G35" s="75">
        <f t="shared" si="0"/>
        <v>1971006.573334116</v>
      </c>
      <c r="H35" s="75">
        <f t="shared" si="1"/>
        <v>241656670.10465822</v>
      </c>
      <c r="I35" s="75">
        <v>-755804</v>
      </c>
      <c r="J35" s="75">
        <f t="shared" si="2"/>
        <v>-84932142.430000007</v>
      </c>
      <c r="K35" s="75"/>
      <c r="L35" s="104">
        <f t="shared" si="3"/>
        <v>156724527.67658126</v>
      </c>
      <c r="M35" s="93"/>
    </row>
    <row r="36" spans="1:14">
      <c r="A36" s="83">
        <v>27</v>
      </c>
      <c r="B36" s="90">
        <v>42979</v>
      </c>
      <c r="C36" s="79">
        <v>1169364.9114199998</v>
      </c>
      <c r="D36" s="79">
        <v>1322755.0146864732</v>
      </c>
      <c r="E36" s="79">
        <v>1278134.6808197035</v>
      </c>
      <c r="F36" s="79"/>
      <c r="G36" s="75">
        <f t="shared" si="0"/>
        <v>1213985.2452867695</v>
      </c>
      <c r="H36" s="75">
        <f t="shared" si="1"/>
        <v>242870655.34994498</v>
      </c>
      <c r="I36" s="75">
        <v>-409832.15</v>
      </c>
      <c r="J36" s="75">
        <f t="shared" si="2"/>
        <v>-85341974.580000013</v>
      </c>
      <c r="K36" s="75"/>
      <c r="L36" s="104">
        <f t="shared" si="3"/>
        <v>157528680.77186802</v>
      </c>
    </row>
    <row r="37" spans="1:14">
      <c r="A37" s="83">
        <v>28</v>
      </c>
      <c r="B37" s="90">
        <v>43009</v>
      </c>
      <c r="C37" s="79">
        <v>2034782.6231599997</v>
      </c>
      <c r="D37" s="79">
        <v>1329542.0668106934</v>
      </c>
      <c r="E37" s="79">
        <v>1394549</v>
      </c>
      <c r="F37" s="79"/>
      <c r="G37" s="75">
        <f t="shared" si="0"/>
        <v>1969775.6899706931</v>
      </c>
      <c r="H37" s="75">
        <f t="shared" si="1"/>
        <v>244840431.03991568</v>
      </c>
      <c r="I37" s="75">
        <v>-715327.55</v>
      </c>
      <c r="J37" s="75">
        <f t="shared" si="2"/>
        <v>-86057302.13000001</v>
      </c>
      <c r="K37" s="75"/>
      <c r="L37" s="104">
        <f t="shared" si="3"/>
        <v>158783128.91183871</v>
      </c>
    </row>
    <row r="38" spans="1:14">
      <c r="A38" s="83">
        <v>29</v>
      </c>
      <c r="B38" s="90">
        <v>43040</v>
      </c>
      <c r="C38" s="79">
        <v>2379961.2665200001</v>
      </c>
      <c r="D38" s="79">
        <v>1340129.6091120462</v>
      </c>
      <c r="E38" s="79">
        <v>1715897.25</v>
      </c>
      <c r="F38" s="79"/>
      <c r="G38" s="75">
        <f t="shared" si="0"/>
        <v>2004193.6256320463</v>
      </c>
      <c r="H38" s="75">
        <f t="shared" si="1"/>
        <v>246844624.66554773</v>
      </c>
      <c r="I38" s="75">
        <v>-843132.15</v>
      </c>
      <c r="J38" s="75">
        <f t="shared" si="2"/>
        <v>-86900434.280000016</v>
      </c>
      <c r="K38" s="75"/>
      <c r="L38" s="104">
        <f t="shared" si="3"/>
        <v>159944190.38747075</v>
      </c>
    </row>
    <row r="39" spans="1:14">
      <c r="A39" s="83">
        <v>30</v>
      </c>
      <c r="B39" s="90">
        <v>43070</v>
      </c>
      <c r="C39" s="79">
        <v>1632642.3752599999</v>
      </c>
      <c r="D39" s="79">
        <v>1349928.9679663805</v>
      </c>
      <c r="E39" s="79">
        <v>1901394.07</v>
      </c>
      <c r="F39" s="79"/>
      <c r="G39" s="75">
        <f t="shared" si="0"/>
        <v>1081177.2732263806</v>
      </c>
      <c r="H39" s="75">
        <f t="shared" si="1"/>
        <v>247925801.93877411</v>
      </c>
      <c r="I39" s="75">
        <v>-608088.6</v>
      </c>
      <c r="J39" s="75">
        <f t="shared" si="2"/>
        <v>-87508522.88000001</v>
      </c>
      <c r="K39" s="75"/>
      <c r="L39" s="104">
        <f t="shared" si="3"/>
        <v>160417279.06069714</v>
      </c>
    </row>
    <row r="40" spans="1:14">
      <c r="A40" s="83">
        <v>31</v>
      </c>
      <c r="B40" s="90">
        <v>43101</v>
      </c>
      <c r="C40" s="79">
        <v>5456358</v>
      </c>
      <c r="D40" s="79">
        <v>1131307.5</v>
      </c>
      <c r="E40" s="79">
        <v>2067567.62</v>
      </c>
      <c r="F40" s="79"/>
      <c r="G40" s="75">
        <f t="shared" si="0"/>
        <v>4520097.88</v>
      </c>
      <c r="H40" s="75">
        <f t="shared" si="1"/>
        <v>252445899.8187741</v>
      </c>
      <c r="I40" s="75">
        <v>-1196750.6000000001</v>
      </c>
      <c r="J40" s="75">
        <f>I40+J39</f>
        <v>-88705273.480000004</v>
      </c>
      <c r="K40" s="75"/>
      <c r="L40" s="104">
        <f t="shared" si="3"/>
        <v>163740626.34069714</v>
      </c>
    </row>
    <row r="41" spans="1:14">
      <c r="A41" s="83">
        <v>32</v>
      </c>
      <c r="B41" s="90">
        <v>43132</v>
      </c>
      <c r="C41" s="79">
        <v>2080173.4615499999</v>
      </c>
      <c r="D41" s="79">
        <v>1075230.1138214583</v>
      </c>
      <c r="E41" s="79">
        <v>2036860.09</v>
      </c>
      <c r="F41" s="79"/>
      <c r="G41" s="75">
        <f t="shared" si="0"/>
        <v>1118543.4853714581</v>
      </c>
      <c r="H41" s="75">
        <f t="shared" si="1"/>
        <v>253564443.30414557</v>
      </c>
      <c r="I41" s="75">
        <v>-436836.33</v>
      </c>
      <c r="J41" s="75">
        <f t="shared" si="2"/>
        <v>-89142109.810000002</v>
      </c>
      <c r="K41" s="75"/>
      <c r="L41" s="104">
        <f t="shared" si="3"/>
        <v>164422333.49606857</v>
      </c>
    </row>
    <row r="42" spans="1:14">
      <c r="A42" s="83">
        <v>33</v>
      </c>
      <c r="B42" s="90">
        <v>43160</v>
      </c>
      <c r="C42" s="79">
        <v>2141640.4461000003</v>
      </c>
      <c r="D42" s="79">
        <v>1079706.6574750638</v>
      </c>
      <c r="E42" s="79">
        <v>1967174.48</v>
      </c>
      <c r="F42" s="79"/>
      <c r="G42" s="75">
        <f t="shared" si="0"/>
        <v>1254172.6235750639</v>
      </c>
      <c r="H42" s="75">
        <f t="shared" si="1"/>
        <v>254818615.92772064</v>
      </c>
      <c r="I42" s="75">
        <v>-453002.76</v>
      </c>
      <c r="J42" s="75">
        <f t="shared" si="2"/>
        <v>-89595112.570000008</v>
      </c>
      <c r="K42" s="75"/>
      <c r="L42" s="104">
        <f t="shared" si="3"/>
        <v>165223503.35964364</v>
      </c>
    </row>
    <row r="43" spans="1:14">
      <c r="A43" s="83">
        <v>34</v>
      </c>
      <c r="B43" s="90">
        <v>43191</v>
      </c>
      <c r="C43" s="79">
        <v>1623467.7114500001</v>
      </c>
      <c r="D43" s="79">
        <v>1084967.6729125401</v>
      </c>
      <c r="E43" s="79">
        <v>1630335.143378776</v>
      </c>
      <c r="F43" s="79"/>
      <c r="G43" s="75">
        <f t="shared" si="0"/>
        <v>1078100.2409837642</v>
      </c>
      <c r="H43" s="75">
        <f t="shared" si="1"/>
        <v>255896716.16870439</v>
      </c>
      <c r="I43" s="75">
        <v>-341820.99</v>
      </c>
      <c r="J43" s="75">
        <f t="shared" si="2"/>
        <v>-89936933.560000002</v>
      </c>
      <c r="K43" s="75"/>
      <c r="L43" s="104">
        <f t="shared" si="3"/>
        <v>165959782.61062741</v>
      </c>
    </row>
    <row r="44" spans="1:14">
      <c r="A44" s="83">
        <v>35</v>
      </c>
      <c r="B44" s="90">
        <v>43221</v>
      </c>
      <c r="C44" s="79">
        <v>3059774.0461499998</v>
      </c>
      <c r="D44" s="79">
        <v>1089802.5733273337</v>
      </c>
      <c r="E44" s="79">
        <v>2220470.4063975154</v>
      </c>
      <c r="F44" s="79"/>
      <c r="G44" s="75">
        <f t="shared" si="0"/>
        <v>1929106.2130798181</v>
      </c>
      <c r="H44" s="75">
        <f t="shared" si="1"/>
        <v>257825822.3817842</v>
      </c>
      <c r="I44" s="75">
        <v>-684175.8</v>
      </c>
      <c r="J44" s="75">
        <f t="shared" si="2"/>
        <v>-90621109.359999999</v>
      </c>
      <c r="K44" s="75"/>
      <c r="L44" s="104">
        <f t="shared" si="3"/>
        <v>167204713.02370721</v>
      </c>
    </row>
    <row r="45" spans="1:14">
      <c r="A45" s="83">
        <v>36</v>
      </c>
      <c r="B45" s="90">
        <v>43252</v>
      </c>
      <c r="C45" s="79">
        <v>4218219.7903999994</v>
      </c>
      <c r="D45" s="79">
        <v>1097977.6163732244</v>
      </c>
      <c r="E45" s="79">
        <v>1517739.86</v>
      </c>
      <c r="F45" s="79"/>
      <c r="G45" s="75">
        <f>C45+D45-E45-F45</f>
        <v>3798457.5467732232</v>
      </c>
      <c r="H45" s="75">
        <f t="shared" si="1"/>
        <v>261624279.92855743</v>
      </c>
      <c r="I45" s="75">
        <v>-885643.29</v>
      </c>
      <c r="J45" s="75">
        <f t="shared" si="2"/>
        <v>-91506752.650000006</v>
      </c>
      <c r="K45" s="75"/>
      <c r="L45" s="104">
        <f t="shared" si="3"/>
        <v>170117527.28048041</v>
      </c>
      <c r="M45" s="91"/>
    </row>
    <row r="46" spans="1:14">
      <c r="A46" s="83">
        <v>37</v>
      </c>
      <c r="B46" s="90" t="s">
        <v>62</v>
      </c>
      <c r="C46" s="79"/>
      <c r="D46" s="79"/>
      <c r="E46" s="79"/>
      <c r="F46" s="79"/>
      <c r="G46" s="75"/>
      <c r="H46" s="75"/>
      <c r="I46" s="75"/>
      <c r="J46" s="75">
        <f>-H45*0.21</f>
        <v>-54941098.784997061</v>
      </c>
      <c r="K46" s="75">
        <v>-34709612.289999999</v>
      </c>
      <c r="L46" s="104">
        <f>H45+J46+K46</f>
        <v>171973568.85356036</v>
      </c>
      <c r="M46" s="103"/>
    </row>
    <row r="47" spans="1:14">
      <c r="A47" s="83">
        <v>38</v>
      </c>
      <c r="B47" s="90">
        <v>43282</v>
      </c>
      <c r="C47" s="79"/>
      <c r="D47" s="105">
        <f>L46*$D$2</f>
        <v>1129293.1021383796</v>
      </c>
      <c r="E47" s="105"/>
      <c r="F47" s="105">
        <f t="shared" ref="F47:F98" si="4">$D$3</f>
        <v>1705381.25480017</v>
      </c>
      <c r="G47" s="75">
        <f>C47+D47-E47-F47</f>
        <v>-576088.15266179037</v>
      </c>
      <c r="H47" s="75">
        <f>H45+G47</f>
        <v>261048191.77589563</v>
      </c>
      <c r="I47" s="75">
        <f>-G47*0.21</f>
        <v>120978.51205897598</v>
      </c>
      <c r="J47" s="75">
        <f>I47+J46</f>
        <v>-54820120.272938088</v>
      </c>
      <c r="K47" s="75">
        <v>321385</v>
      </c>
      <c r="L47" s="104">
        <v>171839843.84106201</v>
      </c>
    </row>
    <row r="48" spans="1:14">
      <c r="A48" s="83">
        <v>39</v>
      </c>
      <c r="B48" s="90">
        <v>43313</v>
      </c>
      <c r="C48" s="79"/>
      <c r="D48" s="105">
        <f>L47*$D$2</f>
        <v>1128414.9745563071</v>
      </c>
      <c r="E48" s="105"/>
      <c r="F48" s="105">
        <f t="shared" si="4"/>
        <v>1705381.25480017</v>
      </c>
      <c r="G48" s="75">
        <f>C48+D48-E48-F48</f>
        <v>-576966.28024386289</v>
      </c>
      <c r="H48" s="75">
        <f t="shared" si="1"/>
        <v>260471225.49565175</v>
      </c>
      <c r="I48" s="75">
        <f t="shared" ref="I48:I111" si="5">-G48*0.21</f>
        <v>121162.9188512112</v>
      </c>
      <c r="J48" s="75">
        <f>I48+J47</f>
        <v>-54698957.354086876</v>
      </c>
      <c r="K48" s="75">
        <v>321385</v>
      </c>
      <c r="L48" s="104">
        <v>171705425.77864701</v>
      </c>
    </row>
    <row r="49" spans="1:13">
      <c r="A49" s="83">
        <v>40</v>
      </c>
      <c r="B49" s="90">
        <v>43344</v>
      </c>
      <c r="C49" s="79"/>
      <c r="D49" s="110">
        <v>1127532.2959464497</v>
      </c>
      <c r="E49" s="105"/>
      <c r="F49" s="105">
        <f t="shared" si="4"/>
        <v>1705381.25480017</v>
      </c>
      <c r="G49" s="75">
        <f>C49+D49-E49-F49</f>
        <v>-577848.95885372022</v>
      </c>
      <c r="H49" s="75">
        <f t="shared" si="1"/>
        <v>259893376.53679803</v>
      </c>
      <c r="I49" s="75">
        <f t="shared" si="5"/>
        <v>121348.28135928125</v>
      </c>
      <c r="J49" s="75">
        <f t="shared" si="2"/>
        <v>-54577609.072727598</v>
      </c>
      <c r="K49" s="75">
        <v>321385</v>
      </c>
      <c r="L49" s="104">
        <v>171570310.40013063</v>
      </c>
    </row>
    <row r="50" spans="1:13">
      <c r="A50" s="83">
        <v>41</v>
      </c>
      <c r="B50" s="90">
        <v>43374</v>
      </c>
      <c r="C50" s="79"/>
      <c r="D50" s="110">
        <v>1126645.038294191</v>
      </c>
      <c r="E50" s="105"/>
      <c r="F50" s="105">
        <f t="shared" si="4"/>
        <v>1705381.25480017</v>
      </c>
      <c r="G50" s="75">
        <f t="shared" si="0"/>
        <v>-578736.21650597895</v>
      </c>
      <c r="H50" s="75">
        <f t="shared" si="1"/>
        <v>259314640.32029206</v>
      </c>
      <c r="I50" s="75">
        <f t="shared" si="5"/>
        <v>121534.60546625557</v>
      </c>
      <c r="J50" s="75">
        <f t="shared" si="2"/>
        <v>-54456074.467261344</v>
      </c>
      <c r="K50" s="75">
        <v>321385</v>
      </c>
      <c r="L50" s="104">
        <v>171434494.08806878</v>
      </c>
    </row>
    <row r="51" spans="1:13">
      <c r="A51" s="83">
        <v>42</v>
      </c>
      <c r="B51" s="90">
        <v>43405</v>
      </c>
      <c r="C51" s="79"/>
      <c r="D51" s="110">
        <v>1125753.1778449849</v>
      </c>
      <c r="E51" s="105"/>
      <c r="F51" s="105">
        <f t="shared" si="4"/>
        <v>1705381.25480017</v>
      </c>
      <c r="G51" s="75">
        <f t="shared" si="0"/>
        <v>-579628.07695518504</v>
      </c>
      <c r="H51" s="75">
        <f t="shared" si="1"/>
        <v>258735012.24333686</v>
      </c>
      <c r="I51" s="75">
        <f t="shared" si="5"/>
        <v>121721.89616058885</v>
      </c>
      <c r="J51" s="75">
        <f t="shared" si="2"/>
        <v>-54334352.571100757</v>
      </c>
      <c r="K51" s="75">
        <v>321385</v>
      </c>
      <c r="L51" s="104">
        <v>171297973.20625201</v>
      </c>
    </row>
    <row r="52" spans="1:13">
      <c r="A52" s="83">
        <v>43</v>
      </c>
      <c r="B52" s="90">
        <v>43435</v>
      </c>
      <c r="C52" s="79"/>
      <c r="D52" s="110">
        <v>1124856.690721055</v>
      </c>
      <c r="E52" s="105"/>
      <c r="F52" s="105">
        <f t="shared" si="4"/>
        <v>1705381.25480017</v>
      </c>
      <c r="G52" s="75">
        <f t="shared" si="0"/>
        <v>-580524.56407911493</v>
      </c>
      <c r="H52" s="75">
        <f t="shared" si="1"/>
        <v>258154487.67925775</v>
      </c>
      <c r="I52" s="75">
        <f t="shared" si="5"/>
        <v>121910.15845661412</v>
      </c>
      <c r="J52" s="75">
        <f t="shared" si="2"/>
        <v>-54212442.41264414</v>
      </c>
      <c r="K52" s="75">
        <v>321385</v>
      </c>
      <c r="L52" s="104">
        <v>171160744.09960747</v>
      </c>
    </row>
    <row r="53" spans="1:13">
      <c r="A53" s="83">
        <v>44</v>
      </c>
      <c r="B53" s="90">
        <v>43466</v>
      </c>
      <c r="C53" s="79"/>
      <c r="D53" s="110">
        <v>1123955.5529207557</v>
      </c>
      <c r="E53" s="105"/>
      <c r="F53" s="105">
        <f t="shared" si="4"/>
        <v>1705381.25480017</v>
      </c>
      <c r="G53" s="75">
        <f t="shared" si="0"/>
        <v>-581425.70187941426</v>
      </c>
      <c r="H53" s="75">
        <f t="shared" si="1"/>
        <v>257573061.97737834</v>
      </c>
      <c r="I53" s="75">
        <f t="shared" si="5"/>
        <v>122099.39739467698</v>
      </c>
      <c r="J53" s="75">
        <f t="shared" si="2"/>
        <v>-54090343.015249461</v>
      </c>
      <c r="K53" s="75">
        <v>160693</v>
      </c>
      <c r="L53" s="104">
        <v>170862110.44461167</v>
      </c>
    </row>
    <row r="54" spans="1:13">
      <c r="A54" s="83">
        <v>45</v>
      </c>
      <c r="B54" s="90">
        <v>43497</v>
      </c>
      <c r="C54" s="79"/>
      <c r="D54" s="110">
        <v>1121994.5252529499</v>
      </c>
      <c r="E54" s="105"/>
      <c r="F54" s="105">
        <f t="shared" si="4"/>
        <v>1705381.25480017</v>
      </c>
      <c r="G54" s="75">
        <f t="shared" si="0"/>
        <v>-583386.72954722005</v>
      </c>
      <c r="H54" s="75">
        <f t="shared" si="1"/>
        <v>256989675.24783111</v>
      </c>
      <c r="I54" s="75">
        <f t="shared" si="5"/>
        <v>122511.2132049162</v>
      </c>
      <c r="J54" s="75">
        <f t="shared" si="2"/>
        <v>-53967831.802044548</v>
      </c>
      <c r="K54" s="75">
        <v>160693</v>
      </c>
      <c r="L54" s="104">
        <v>170561927.57775828</v>
      </c>
    </row>
    <row r="55" spans="1:13">
      <c r="A55" s="83">
        <v>46</v>
      </c>
      <c r="B55" s="90">
        <v>43525</v>
      </c>
      <c r="C55" s="79"/>
      <c r="D55" s="110">
        <v>1120023.3244272792</v>
      </c>
      <c r="E55" s="105"/>
      <c r="F55" s="105">
        <f t="shared" si="4"/>
        <v>1705381.25480017</v>
      </c>
      <c r="G55" s="75">
        <f t="shared" si="0"/>
        <v>-585357.93037289078</v>
      </c>
      <c r="H55" s="75">
        <f t="shared" si="1"/>
        <v>256404317.31745821</v>
      </c>
      <c r="I55" s="75">
        <f t="shared" si="5"/>
        <v>122925.16537830707</v>
      </c>
      <c r="J55" s="75">
        <f t="shared" si="2"/>
        <v>-53844906.636666238</v>
      </c>
      <c r="K55" s="75">
        <v>160693</v>
      </c>
      <c r="L55" s="104">
        <v>170260187.46225262</v>
      </c>
    </row>
    <row r="56" spans="1:13">
      <c r="A56" s="83">
        <v>47</v>
      </c>
      <c r="B56" s="90">
        <v>43556</v>
      </c>
      <c r="C56" s="79"/>
      <c r="D56" s="110">
        <v>1118041.8976687922</v>
      </c>
      <c r="E56" s="105"/>
      <c r="F56" s="105">
        <f t="shared" si="4"/>
        <v>1705381.25480017</v>
      </c>
      <c r="G56" s="75">
        <f t="shared" si="0"/>
        <v>-587339.35713137779</v>
      </c>
      <c r="H56" s="75">
        <f t="shared" si="1"/>
        <v>255816977.96032682</v>
      </c>
      <c r="I56" s="75">
        <f t="shared" si="5"/>
        <v>123341.26499758933</v>
      </c>
      <c r="J56" s="75">
        <f t="shared" si="2"/>
        <v>-53721565.371668652</v>
      </c>
      <c r="K56" s="75">
        <v>160693</v>
      </c>
      <c r="L56" s="104">
        <v>169956882.01960775</v>
      </c>
    </row>
    <row r="57" spans="1:13">
      <c r="A57" s="83">
        <v>48</v>
      </c>
      <c r="B57" s="90">
        <v>43586</v>
      </c>
      <c r="C57" s="79"/>
      <c r="D57" s="110">
        <v>1116050.1919287574</v>
      </c>
      <c r="E57" s="105"/>
      <c r="F57" s="105">
        <f t="shared" si="4"/>
        <v>1705381.25480017</v>
      </c>
      <c r="G57" s="75">
        <f t="shared" si="0"/>
        <v>-589331.06287141261</v>
      </c>
      <c r="H57" s="75">
        <f t="shared" si="1"/>
        <v>255227646.89745539</v>
      </c>
      <c r="I57" s="75">
        <f t="shared" si="5"/>
        <v>123759.52320299664</v>
      </c>
      <c r="J57" s="75">
        <f t="shared" si="2"/>
        <v>-53597805.848465659</v>
      </c>
      <c r="K57" s="75">
        <v>160693</v>
      </c>
      <c r="L57" s="104">
        <v>169652003.12942824</v>
      </c>
      <c r="M57" s="91"/>
    </row>
    <row r="58" spans="1:13">
      <c r="A58" s="83">
        <v>49</v>
      </c>
      <c r="B58" s="90">
        <v>43617</v>
      </c>
      <c r="C58" s="79"/>
      <c r="D58" s="110">
        <v>1114048.1538832453</v>
      </c>
      <c r="E58" s="105"/>
      <c r="F58" s="105">
        <f t="shared" si="4"/>
        <v>1705381.25480017</v>
      </c>
      <c r="G58" s="75">
        <f t="shared" si="0"/>
        <v>-591333.10091692465</v>
      </c>
      <c r="H58" s="75">
        <f t="shared" si="1"/>
        <v>254636313.79653847</v>
      </c>
      <c r="I58" s="75">
        <f t="shared" si="5"/>
        <v>124179.95119255417</v>
      </c>
      <c r="J58" s="75">
        <f t="shared" si="2"/>
        <v>-53473625.897273101</v>
      </c>
      <c r="K58" s="75">
        <v>160693</v>
      </c>
      <c r="L58" s="104">
        <v>169345542.6291928</v>
      </c>
    </row>
    <row r="59" spans="1:13">
      <c r="A59" s="83">
        <v>50</v>
      </c>
      <c r="B59" s="90">
        <v>43647</v>
      </c>
      <c r="C59" s="79"/>
      <c r="D59" s="110">
        <v>1112035.7299316993</v>
      </c>
      <c r="E59" s="105"/>
      <c r="F59" s="105">
        <f t="shared" si="4"/>
        <v>1705381.25480017</v>
      </c>
      <c r="G59" s="75">
        <f t="shared" si="0"/>
        <v>-593345.52486847062</v>
      </c>
      <c r="H59" s="75">
        <f t="shared" si="1"/>
        <v>254042968.27167001</v>
      </c>
      <c r="I59" s="75">
        <f t="shared" si="5"/>
        <v>124602.56022237883</v>
      </c>
      <c r="J59" s="75">
        <f t="shared" si="2"/>
        <v>-53349023.337050721</v>
      </c>
      <c r="K59" s="75">
        <v>160693</v>
      </c>
      <c r="L59" s="104">
        <v>169037492.31403565</v>
      </c>
    </row>
    <row r="60" spans="1:13">
      <c r="A60" s="83">
        <v>51</v>
      </c>
      <c r="B60" s="90">
        <v>43678</v>
      </c>
      <c r="C60" s="79"/>
      <c r="D60" s="110">
        <v>1110012.8661955006</v>
      </c>
      <c r="E60" s="105"/>
      <c r="F60" s="105">
        <f t="shared" si="4"/>
        <v>1705381.25480017</v>
      </c>
      <c r="G60" s="75">
        <f t="shared" si="0"/>
        <v>-595368.38860466937</v>
      </c>
      <c r="H60" s="75">
        <f t="shared" si="1"/>
        <v>253447599.88306534</v>
      </c>
      <c r="I60" s="75">
        <f t="shared" si="5"/>
        <v>125027.36160698056</v>
      </c>
      <c r="J60" s="75">
        <f t="shared" si="2"/>
        <v>-53223995.975443743</v>
      </c>
      <c r="K60" s="75">
        <v>160693</v>
      </c>
      <c r="L60" s="104">
        <v>168727843.93652689</v>
      </c>
    </row>
    <row r="61" spans="1:13">
      <c r="A61" s="83">
        <v>52</v>
      </c>
      <c r="B61" s="90">
        <v>43709</v>
      </c>
      <c r="C61" s="79"/>
      <c r="D61" s="110">
        <v>1107979.5085165265</v>
      </c>
      <c r="E61" s="105"/>
      <c r="F61" s="105">
        <f t="shared" si="4"/>
        <v>1705381.25480017</v>
      </c>
      <c r="G61" s="75">
        <f t="shared" si="0"/>
        <v>-597401.74628364341</v>
      </c>
      <c r="H61" s="75">
        <f t="shared" si="1"/>
        <v>252850198.13678169</v>
      </c>
      <c r="I61" s="75">
        <f t="shared" si="5"/>
        <v>125454.36671956511</v>
      </c>
      <c r="J61" s="75">
        <f t="shared" si="2"/>
        <v>-53098541.608724177</v>
      </c>
      <c r="K61" s="75">
        <v>160693</v>
      </c>
      <c r="L61" s="104">
        <v>168416589.20645174</v>
      </c>
    </row>
    <row r="62" spans="1:13">
      <c r="A62" s="83">
        <v>53</v>
      </c>
      <c r="B62" s="90">
        <v>43739</v>
      </c>
      <c r="C62" s="79"/>
      <c r="D62" s="110">
        <v>1105935.6024556996</v>
      </c>
      <c r="E62" s="105"/>
      <c r="F62" s="105">
        <f t="shared" si="4"/>
        <v>1705381.25480017</v>
      </c>
      <c r="G62" s="75">
        <f t="shared" si="0"/>
        <v>-599445.65234447038</v>
      </c>
      <c r="H62" s="75">
        <f t="shared" si="1"/>
        <v>252250752.48443723</v>
      </c>
      <c r="I62" s="75">
        <f t="shared" si="5"/>
        <v>125883.58699233878</v>
      </c>
      <c r="J62" s="75">
        <f t="shared" si="2"/>
        <v>-52972658.021731839</v>
      </c>
      <c r="K62" s="75">
        <v>160693</v>
      </c>
      <c r="L62" s="104">
        <v>168103719.79058856</v>
      </c>
    </row>
    <row r="63" spans="1:13">
      <c r="A63" s="83">
        <v>54</v>
      </c>
      <c r="B63" s="90">
        <v>43770</v>
      </c>
      <c r="C63" s="79"/>
      <c r="D63" s="110">
        <v>1103881.0932915313</v>
      </c>
      <c r="E63" s="105"/>
      <c r="F63" s="105">
        <f t="shared" si="4"/>
        <v>1705381.25480017</v>
      </c>
      <c r="G63" s="75">
        <f t="shared" si="0"/>
        <v>-601500.16150863864</v>
      </c>
      <c r="H63" s="75">
        <f t="shared" si="1"/>
        <v>251649252.32292858</v>
      </c>
      <c r="I63" s="75">
        <f t="shared" si="5"/>
        <v>126315.03391681411</v>
      </c>
      <c r="J63" s="75">
        <f t="shared" si="2"/>
        <v>-52846342.987815022</v>
      </c>
      <c r="K63" s="75">
        <v>160693</v>
      </c>
      <c r="L63" s="104">
        <v>167789227.31248564</v>
      </c>
    </row>
    <row r="64" spans="1:13">
      <c r="A64" s="83">
        <v>55</v>
      </c>
      <c r="B64" s="90">
        <v>43800</v>
      </c>
      <c r="C64" s="79"/>
      <c r="D64" s="110">
        <v>1101815.9260186555</v>
      </c>
      <c r="E64" s="105"/>
      <c r="F64" s="105">
        <f t="shared" si="4"/>
        <v>1705381.25480017</v>
      </c>
      <c r="G64" s="75">
        <f t="shared" si="0"/>
        <v>-603565.32878151443</v>
      </c>
      <c r="H64" s="75">
        <f t="shared" si="1"/>
        <v>251045686.99414706</v>
      </c>
      <c r="I64" s="75">
        <f t="shared" si="5"/>
        <v>126748.71904411803</v>
      </c>
      <c r="J64" s="75">
        <f t="shared" si="2"/>
        <v>-52719594.268770903</v>
      </c>
      <c r="K64" s="75">
        <v>160693</v>
      </c>
      <c r="L64" s="104">
        <v>167473103.35223716</v>
      </c>
    </row>
    <row r="65" spans="1:13">
      <c r="A65" s="83">
        <v>56</v>
      </c>
      <c r="B65" s="90">
        <v>43831</v>
      </c>
      <c r="C65" s="79"/>
      <c r="D65" s="110">
        <v>1099740.0453463572</v>
      </c>
      <c r="E65" s="105"/>
      <c r="F65" s="105">
        <f t="shared" si="4"/>
        <v>1705381.25480017</v>
      </c>
      <c r="G65" s="75">
        <f t="shared" si="0"/>
        <v>-605641.2094538128</v>
      </c>
      <c r="H65" s="75">
        <f t="shared" si="1"/>
        <v>250440045.78469324</v>
      </c>
      <c r="I65" s="75">
        <f t="shared" si="5"/>
        <v>127184.65398530068</v>
      </c>
      <c r="J65" s="75">
        <f t="shared" si="2"/>
        <v>-52592409.614785604</v>
      </c>
      <c r="K65" s="75">
        <v>160693</v>
      </c>
      <c r="L65" s="104">
        <v>167155339.44625756</v>
      </c>
    </row>
    <row r="66" spans="1:13">
      <c r="A66" s="83">
        <v>57</v>
      </c>
      <c r="B66" s="90">
        <v>43862</v>
      </c>
      <c r="C66" s="79"/>
      <c r="D66" s="110">
        <v>1097653.3956970912</v>
      </c>
      <c r="E66" s="105"/>
      <c r="F66" s="105">
        <f t="shared" si="4"/>
        <v>1705381.25480017</v>
      </c>
      <c r="G66" s="75">
        <f t="shared" si="0"/>
        <v>-607727.85910307872</v>
      </c>
      <c r="H66" s="75">
        <f t="shared" si="1"/>
        <v>249832317.92559016</v>
      </c>
      <c r="I66" s="75">
        <f t="shared" si="5"/>
        <v>127622.85041164653</v>
      </c>
      <c r="J66" s="75">
        <f t="shared" si="2"/>
        <v>-52464786.764373958</v>
      </c>
      <c r="K66" s="75">
        <v>160693</v>
      </c>
      <c r="L66" s="104">
        <v>166835927.08705506</v>
      </c>
    </row>
    <row r="67" spans="1:13">
      <c r="A67" s="83">
        <v>58</v>
      </c>
      <c r="B67" s="90">
        <v>43891</v>
      </c>
      <c r="C67" s="79"/>
      <c r="D67" s="110">
        <v>1095555.9212049947</v>
      </c>
      <c r="E67" s="105"/>
      <c r="F67" s="105">
        <f t="shared" si="4"/>
        <v>1705381.25480017</v>
      </c>
      <c r="G67" s="75">
        <f t="shared" si="0"/>
        <v>-609825.3335951753</v>
      </c>
      <c r="H67" s="75">
        <f t="shared" si="1"/>
        <v>249222492.59199497</v>
      </c>
      <c r="I67" s="75">
        <f t="shared" si="5"/>
        <v>128063.32005498681</v>
      </c>
      <c r="J67" s="75">
        <f t="shared" si="2"/>
        <v>-52336723.444318973</v>
      </c>
      <c r="K67" s="75">
        <v>160693</v>
      </c>
      <c r="L67" s="104">
        <v>166514857.72300377</v>
      </c>
    </row>
    <row r="68" spans="1:13">
      <c r="A68" s="83">
        <v>59</v>
      </c>
      <c r="B68" s="90">
        <v>43922</v>
      </c>
      <c r="C68" s="79"/>
      <c r="D68" s="110">
        <v>1093447.5657143914</v>
      </c>
      <c r="E68" s="105"/>
      <c r="F68" s="105">
        <f t="shared" si="4"/>
        <v>1705381.25480017</v>
      </c>
      <c r="G68" s="75">
        <f t="shared" si="0"/>
        <v>-611933.68908577855</v>
      </c>
      <c r="H68" s="75">
        <f t="shared" si="1"/>
        <v>248610558.90290919</v>
      </c>
      <c r="I68" s="75">
        <f t="shared" si="5"/>
        <v>128506.07470801349</v>
      </c>
      <c r="J68" s="75">
        <f t="shared" si="2"/>
        <v>-52208217.369610958</v>
      </c>
      <c r="K68" s="75">
        <v>160693</v>
      </c>
      <c r="L68" s="104">
        <v>166192122.75811493</v>
      </c>
    </row>
    <row r="69" spans="1:13">
      <c r="A69" s="83">
        <v>60</v>
      </c>
      <c r="B69" s="90">
        <v>43952</v>
      </c>
      <c r="C69" s="79"/>
      <c r="D69" s="110">
        <v>1091328.272778288</v>
      </c>
      <c r="E69" s="105"/>
      <c r="F69" s="105">
        <f t="shared" si="4"/>
        <v>1705381.25480017</v>
      </c>
      <c r="G69" s="75">
        <f t="shared" si="0"/>
        <v>-614052.98202188197</v>
      </c>
      <c r="H69" s="75">
        <f t="shared" si="1"/>
        <v>247996505.92088732</v>
      </c>
      <c r="I69" s="75">
        <f t="shared" si="5"/>
        <v>128951.12622459521</v>
      </c>
      <c r="J69" s="75">
        <f t="shared" si="2"/>
        <v>-52079266.243386365</v>
      </c>
      <c r="K69" s="75">
        <v>160693</v>
      </c>
      <c r="L69" s="104">
        <v>165867713.5518066</v>
      </c>
      <c r="M69" s="91"/>
    </row>
    <row r="70" spans="1:13">
      <c r="A70" s="83">
        <v>61</v>
      </c>
      <c r="B70" s="90">
        <v>43983</v>
      </c>
      <c r="C70" s="79"/>
      <c r="D70" s="110">
        <v>1089197.9856568633</v>
      </c>
      <c r="E70" s="105"/>
      <c r="F70" s="105">
        <f t="shared" si="4"/>
        <v>1705381.25480017</v>
      </c>
      <c r="G70" s="75">
        <f t="shared" si="0"/>
        <v>-616183.26914330665</v>
      </c>
      <c r="H70" s="75">
        <f t="shared" si="1"/>
        <v>247380322.65174401</v>
      </c>
      <c r="I70" s="75">
        <f t="shared" si="5"/>
        <v>129398.48652009439</v>
      </c>
      <c r="J70" s="75">
        <f t="shared" si="2"/>
        <v>-51949867.756866269</v>
      </c>
      <c r="K70" s="75">
        <v>160693</v>
      </c>
      <c r="L70" s="104">
        <v>165541621.41867229</v>
      </c>
    </row>
    <row r="71" spans="1:13">
      <c r="A71" s="83">
        <v>62</v>
      </c>
      <c r="B71" s="90">
        <v>44013</v>
      </c>
      <c r="C71" s="79"/>
      <c r="D71" s="110">
        <v>1087056.647315948</v>
      </c>
      <c r="E71" s="105"/>
      <c r="F71" s="105">
        <f t="shared" si="4"/>
        <v>1705381.25480017</v>
      </c>
      <c r="G71" s="75">
        <f t="shared" si="0"/>
        <v>-618324.60748422192</v>
      </c>
      <c r="H71" s="75">
        <f t="shared" si="1"/>
        <v>246761998.04425979</v>
      </c>
      <c r="I71" s="75">
        <f t="shared" si="5"/>
        <v>129848.1675716866</v>
      </c>
      <c r="J71" s="75">
        <f t="shared" si="2"/>
        <v>-51820019.589294583</v>
      </c>
      <c r="K71" s="75">
        <v>160693</v>
      </c>
      <c r="L71" s="104">
        <v>165213837.62824869</v>
      </c>
    </row>
    <row r="72" spans="1:13">
      <c r="A72" s="83">
        <v>63</v>
      </c>
      <c r="B72" s="90">
        <v>44044</v>
      </c>
      <c r="C72" s="79"/>
      <c r="D72" s="110">
        <v>1084904.2004254996</v>
      </c>
      <c r="E72" s="105"/>
      <c r="F72" s="105">
        <f t="shared" si="4"/>
        <v>1705381.25480017</v>
      </c>
      <c r="G72" s="75">
        <f t="shared" si="0"/>
        <v>-620477.05437467038</v>
      </c>
      <c r="H72" s="75">
        <f t="shared" si="1"/>
        <v>246141520.98988512</v>
      </c>
      <c r="I72" s="75">
        <f t="shared" si="5"/>
        <v>130300.18141868078</v>
      </c>
      <c r="J72" s="75">
        <f t="shared" si="2"/>
        <v>-51689719.407875903</v>
      </c>
      <c r="K72" s="75">
        <v>160693</v>
      </c>
      <c r="L72" s="104">
        <v>164884353.40478164</v>
      </c>
    </row>
    <row r="73" spans="1:13">
      <c r="A73" s="83">
        <v>64</v>
      </c>
      <c r="B73" s="90">
        <v>44075</v>
      </c>
      <c r="C73" s="79"/>
      <c r="D73" s="110">
        <v>1082740.5873580659</v>
      </c>
      <c r="E73" s="105"/>
      <c r="F73" s="105">
        <f t="shared" si="4"/>
        <v>1705381.25480017</v>
      </c>
      <c r="G73" s="75">
        <f t="shared" si="0"/>
        <v>-622640.66744210408</v>
      </c>
      <c r="H73" s="75">
        <f t="shared" si="1"/>
        <v>245518880.32244301</v>
      </c>
      <c r="I73" s="75">
        <f t="shared" si="5"/>
        <v>130754.54016284185</v>
      </c>
      <c r="J73" s="75">
        <f t="shared" si="2"/>
        <v>-51558964.867713064</v>
      </c>
      <c r="K73" s="75">
        <v>160693</v>
      </c>
      <c r="L73" s="104">
        <v>164553159.92699128</v>
      </c>
    </row>
    <row r="74" spans="1:13">
      <c r="A74" s="83">
        <v>65</v>
      </c>
      <c r="B74" s="90">
        <v>44105</v>
      </c>
      <c r="C74" s="79"/>
      <c r="D74" s="110">
        <v>1080565.7501872426</v>
      </c>
      <c r="E74" s="105"/>
      <c r="F74" s="105">
        <f t="shared" si="4"/>
        <v>1705381.25480017</v>
      </c>
      <c r="G74" s="75">
        <f t="shared" si="0"/>
        <v>-624815.50461292733</v>
      </c>
      <c r="H74" s="75">
        <f t="shared" si="1"/>
        <v>244894064.81783009</v>
      </c>
      <c r="I74" s="75">
        <f t="shared" si="5"/>
        <v>131211.25596871474</v>
      </c>
      <c r="J74" s="75">
        <f t="shared" si="2"/>
        <v>-51427753.611744352</v>
      </c>
      <c r="K74" s="75">
        <v>160693</v>
      </c>
      <c r="L74" s="104">
        <v>164220248.32783601</v>
      </c>
    </row>
    <row r="75" spans="1:13">
      <c r="A75" s="83">
        <v>66</v>
      </c>
      <c r="B75" s="90">
        <v>44136</v>
      </c>
      <c r="C75" s="79"/>
      <c r="D75" s="110">
        <v>1078379.6306861229</v>
      </c>
      <c r="E75" s="105"/>
      <c r="F75" s="105">
        <f t="shared" si="4"/>
        <v>1705381.25480017</v>
      </c>
      <c r="G75" s="75">
        <f t="shared" si="0"/>
        <v>-627001.62411404704</v>
      </c>
      <c r="H75" s="75">
        <f t="shared" si="1"/>
        <v>244267063.19371605</v>
      </c>
      <c r="I75" s="75">
        <f t="shared" si="5"/>
        <v>131670.34106394986</v>
      </c>
      <c r="J75" s="75">
        <f t="shared" si="2"/>
        <v>-51296083.270680405</v>
      </c>
      <c r="K75" s="75">
        <v>160693</v>
      </c>
      <c r="L75" s="104">
        <v>163885609.69427484</v>
      </c>
    </row>
    <row r="76" spans="1:13">
      <c r="A76" s="83">
        <v>67</v>
      </c>
      <c r="B76" s="90">
        <v>44166</v>
      </c>
      <c r="C76" s="79"/>
      <c r="D76" s="110">
        <v>1076182.1703257379</v>
      </c>
      <c r="E76" s="105"/>
      <c r="F76" s="105">
        <f t="shared" si="4"/>
        <v>1705381.25480017</v>
      </c>
      <c r="G76" s="75">
        <f t="shared" ref="G76:G139" si="6">C76+D76-E76-F76</f>
        <v>-629199.08447443205</v>
      </c>
      <c r="H76" s="75">
        <f t="shared" ref="H76:H139" si="7">H75+G76</f>
        <v>243637864.1092416</v>
      </c>
      <c r="I76" s="75">
        <f t="shared" si="5"/>
        <v>132131.80773963072</v>
      </c>
      <c r="J76" s="75">
        <f t="shared" ref="J76:J139" si="8">I76+J75</f>
        <v>-51163951.462940775</v>
      </c>
      <c r="K76" s="75">
        <v>160693</v>
      </c>
      <c r="L76" s="104">
        <v>163549235.06702897</v>
      </c>
    </row>
    <row r="77" spans="1:13">
      <c r="A77" s="83">
        <v>68</v>
      </c>
      <c r="B77" s="90">
        <v>44197</v>
      </c>
      <c r="C77" s="79"/>
      <c r="D77" s="110">
        <v>1073973.3102734901</v>
      </c>
      <c r="E77" s="105"/>
      <c r="F77" s="105">
        <f t="shared" si="4"/>
        <v>1705381.25480017</v>
      </c>
      <c r="G77" s="75">
        <f>C77+D77-E77-F77</f>
        <v>-631407.94452667981</v>
      </c>
      <c r="H77" s="75">
        <f t="shared" si="7"/>
        <v>243006456.16471493</v>
      </c>
      <c r="I77" s="75">
        <f t="shared" si="5"/>
        <v>132595.66835060276</v>
      </c>
      <c r="J77" s="75">
        <f t="shared" si="8"/>
        <v>-51031355.794590175</v>
      </c>
      <c r="K77" s="75">
        <v>160693</v>
      </c>
      <c r="L77" s="104">
        <v>163211115.44034183</v>
      </c>
    </row>
    <row r="78" spans="1:13" ht="14.45" hidden="1" customHeight="1" outlineLevel="1">
      <c r="A78" s="83">
        <v>69</v>
      </c>
      <c r="B78" s="90">
        <v>44228</v>
      </c>
      <c r="C78" s="79"/>
      <c r="D78" s="110">
        <v>1071752.991391578</v>
      </c>
      <c r="E78" s="105"/>
      <c r="F78" s="105">
        <f t="shared" si="4"/>
        <v>1705381.25480017</v>
      </c>
      <c r="G78" s="75">
        <f t="shared" si="6"/>
        <v>-633628.26340859197</v>
      </c>
      <c r="H78" s="75">
        <f t="shared" si="7"/>
        <v>242372827.90130633</v>
      </c>
      <c r="I78" s="75">
        <f t="shared" si="5"/>
        <v>133061.93531580432</v>
      </c>
      <c r="J78" s="75">
        <f t="shared" si="8"/>
        <v>-50898293.859274372</v>
      </c>
      <c r="K78" s="75">
        <v>160693</v>
      </c>
      <c r="L78" s="104">
        <v>162871241.76173797</v>
      </c>
    </row>
    <row r="79" spans="1:13" ht="14.45" hidden="1" customHeight="1" outlineLevel="1">
      <c r="A79" s="83">
        <v>70</v>
      </c>
      <c r="B79" s="90">
        <v>44256</v>
      </c>
      <c r="C79" s="79"/>
      <c r="D79" s="110">
        <v>1069521.1542354126</v>
      </c>
      <c r="E79" s="105"/>
      <c r="F79" s="105">
        <f t="shared" si="4"/>
        <v>1705381.25480017</v>
      </c>
      <c r="G79" s="75">
        <f t="shared" si="6"/>
        <v>-635860.10056475736</v>
      </c>
      <c r="H79" s="75">
        <f t="shared" si="7"/>
        <v>241736967.80074158</v>
      </c>
      <c r="I79" s="75">
        <f t="shared" si="5"/>
        <v>133530.62111859905</v>
      </c>
      <c r="J79" s="75">
        <f t="shared" si="8"/>
        <v>-50764763.238155775</v>
      </c>
      <c r="K79" s="75">
        <v>160693</v>
      </c>
      <c r="L79" s="104">
        <v>162529604.93178076</v>
      </c>
    </row>
    <row r="80" spans="1:13" ht="14.45" hidden="1" customHeight="1" outlineLevel="1">
      <c r="A80" s="83">
        <v>71</v>
      </c>
      <c r="B80" s="90">
        <v>44287</v>
      </c>
      <c r="C80" s="79"/>
      <c r="D80" s="110">
        <v>1067277.7390520268</v>
      </c>
      <c r="E80" s="105"/>
      <c r="F80" s="105">
        <f t="shared" si="4"/>
        <v>1705381.25480017</v>
      </c>
      <c r="G80" s="75">
        <f t="shared" si="6"/>
        <v>-638103.5157481432</v>
      </c>
      <c r="H80" s="75">
        <f t="shared" si="7"/>
        <v>241098864.28499344</v>
      </c>
      <c r="I80" s="75">
        <f t="shared" si="5"/>
        <v>134001.73830711006</v>
      </c>
      <c r="J80" s="75">
        <f t="shared" si="8"/>
        <v>-50630761.499848664</v>
      </c>
      <c r="K80" s="75">
        <v>160693</v>
      </c>
      <c r="L80" s="104">
        <v>162186195.80382866</v>
      </c>
    </row>
    <row r="81" spans="1:13" ht="14.45" hidden="1" customHeight="1" outlineLevel="1">
      <c r="A81" s="83">
        <v>72</v>
      </c>
      <c r="B81" s="90">
        <v>44317</v>
      </c>
      <c r="C81" s="79"/>
      <c r="D81" s="110">
        <v>1065022.6857784747</v>
      </c>
      <c r="E81" s="105"/>
      <c r="F81" s="105">
        <f t="shared" si="4"/>
        <v>1705381.25480017</v>
      </c>
      <c r="G81" s="75">
        <f t="shared" si="6"/>
        <v>-640358.56902169529</v>
      </c>
      <c r="H81" s="75">
        <f t="shared" si="7"/>
        <v>240458505.71597174</v>
      </c>
      <c r="I81" s="75">
        <f t="shared" si="5"/>
        <v>134475.29949455601</v>
      </c>
      <c r="J81" s="75">
        <f t="shared" si="8"/>
        <v>-50496286.200354107</v>
      </c>
      <c r="K81" s="75">
        <v>160693</v>
      </c>
      <c r="L81" s="104">
        <v>161841005.18379045</v>
      </c>
      <c r="M81" s="91"/>
    </row>
    <row r="82" spans="1:13" ht="14.45" hidden="1" customHeight="1" outlineLevel="1">
      <c r="A82" s="83">
        <v>73</v>
      </c>
      <c r="B82" s="90">
        <v>44348</v>
      </c>
      <c r="C82" s="79"/>
      <c r="D82" s="110">
        <v>1062755.9340402237</v>
      </c>
      <c r="E82" s="105"/>
      <c r="F82" s="105">
        <f t="shared" si="4"/>
        <v>1705381.25480017</v>
      </c>
      <c r="G82" s="75">
        <f t="shared" si="6"/>
        <v>-642625.32075994625</v>
      </c>
      <c r="H82" s="75">
        <f t="shared" si="7"/>
        <v>239815880.39521179</v>
      </c>
      <c r="I82" s="75">
        <f t="shared" si="5"/>
        <v>134951.31735958872</v>
      </c>
      <c r="J82" s="75">
        <f t="shared" si="8"/>
        <v>-50361334.882994518</v>
      </c>
      <c r="K82" s="75">
        <v>160693</v>
      </c>
      <c r="L82" s="104">
        <v>161494023.82987902</v>
      </c>
    </row>
    <row r="83" spans="1:13" ht="14.45" hidden="1" customHeight="1" outlineLevel="1">
      <c r="A83" s="83">
        <v>74</v>
      </c>
      <c r="B83" s="90">
        <v>44378</v>
      </c>
      <c r="C83" s="79"/>
      <c r="D83" s="110">
        <v>1060477.4231495387</v>
      </c>
      <c r="E83" s="105"/>
      <c r="F83" s="105">
        <f t="shared" si="4"/>
        <v>1705381.25480017</v>
      </c>
      <c r="G83" s="75">
        <f t="shared" si="6"/>
        <v>-644903.83165063127</v>
      </c>
      <c r="H83" s="75">
        <f t="shared" si="7"/>
        <v>239170976.56356114</v>
      </c>
      <c r="I83" s="75">
        <f t="shared" si="5"/>
        <v>135429.80464663258</v>
      </c>
      <c r="J83" s="75">
        <f t="shared" si="8"/>
        <v>-50225905.078347884</v>
      </c>
      <c r="K83" s="75">
        <v>160693</v>
      </c>
      <c r="L83" s="104">
        <v>161145242.45236394</v>
      </c>
    </row>
    <row r="84" spans="1:13" ht="14.45" hidden="1" customHeight="1" outlineLevel="1">
      <c r="A84" s="83">
        <v>75</v>
      </c>
      <c r="B84" s="90">
        <v>44409</v>
      </c>
      <c r="C84" s="79"/>
      <c r="D84" s="110">
        <v>1058187.0921038564</v>
      </c>
      <c r="E84" s="105"/>
      <c r="F84" s="105">
        <f t="shared" si="4"/>
        <v>1705381.25480017</v>
      </c>
      <c r="G84" s="75">
        <f t="shared" si="6"/>
        <v>-647194.16269631358</v>
      </c>
      <c r="H84" s="75">
        <f t="shared" si="7"/>
        <v>238523782.40086484</v>
      </c>
      <c r="I84" s="75">
        <f t="shared" si="5"/>
        <v>135910.77416622583</v>
      </c>
      <c r="J84" s="75">
        <f t="shared" si="8"/>
        <v>-50089994.304181658</v>
      </c>
      <c r="K84" s="75">
        <v>160693</v>
      </c>
      <c r="L84" s="104">
        <v>160794651.71332279</v>
      </c>
    </row>
    <row r="85" spans="1:13" ht="14.45" hidden="1" customHeight="1" outlineLevel="1">
      <c r="A85" s="83">
        <v>76</v>
      </c>
      <c r="B85" s="90">
        <v>44440</v>
      </c>
      <c r="C85" s="79"/>
      <c r="D85" s="110">
        <v>1055884.8795841529</v>
      </c>
      <c r="E85" s="105"/>
      <c r="F85" s="105">
        <f t="shared" si="4"/>
        <v>1705381.25480017</v>
      </c>
      <c r="G85" s="75">
        <f t="shared" si="6"/>
        <v>-649496.37521601701</v>
      </c>
      <c r="H85" s="75">
        <f t="shared" si="7"/>
        <v>237874286.02564883</v>
      </c>
      <c r="I85" s="75">
        <f t="shared" si="5"/>
        <v>136394.23879536358</v>
      </c>
      <c r="J85" s="75">
        <f t="shared" si="8"/>
        <v>-49953600.065386295</v>
      </c>
      <c r="K85" s="75">
        <v>160693</v>
      </c>
      <c r="L85" s="104">
        <v>160442242.22639108</v>
      </c>
    </row>
    <row r="86" spans="1:13" ht="14.45" hidden="1" customHeight="1" outlineLevel="1">
      <c r="A86" s="83">
        <v>77</v>
      </c>
      <c r="B86" s="90">
        <v>44470</v>
      </c>
      <c r="C86" s="79"/>
      <c r="D86" s="110">
        <v>1053570.7239533013</v>
      </c>
      <c r="E86" s="105"/>
      <c r="F86" s="105">
        <f t="shared" si="4"/>
        <v>1705381.25480017</v>
      </c>
      <c r="G86" s="75">
        <f t="shared" si="6"/>
        <v>-651810.53084686864</v>
      </c>
      <c r="H86" s="75">
        <f t="shared" si="7"/>
        <v>237222475.49480197</v>
      </c>
      <c r="I86" s="75">
        <f t="shared" si="5"/>
        <v>136880.21147784241</v>
      </c>
      <c r="J86" s="75">
        <f t="shared" si="8"/>
        <v>-49816719.853908449</v>
      </c>
      <c r="K86" s="75">
        <v>160693</v>
      </c>
      <c r="L86" s="104">
        <v>160088004.55651098</v>
      </c>
    </row>
    <row r="87" spans="1:13" ht="14.45" hidden="1" customHeight="1" outlineLevel="1">
      <c r="A87" s="83">
        <v>78</v>
      </c>
      <c r="B87" s="90">
        <v>44501</v>
      </c>
      <c r="C87" s="79"/>
      <c r="D87" s="110">
        <v>1051244.563254422</v>
      </c>
      <c r="E87" s="105"/>
      <c r="F87" s="105">
        <f t="shared" si="4"/>
        <v>1705381.25480017</v>
      </c>
      <c r="G87" s="75">
        <f t="shared" si="6"/>
        <v>-654136.69154574792</v>
      </c>
      <c r="H87" s="75">
        <f t="shared" si="7"/>
        <v>236568338.80325621</v>
      </c>
      <c r="I87" s="75">
        <f t="shared" si="5"/>
        <v>137368.70522460705</v>
      </c>
      <c r="J87" s="75">
        <f t="shared" si="8"/>
        <v>-49679351.148683846</v>
      </c>
      <c r="K87" s="75">
        <v>160693</v>
      </c>
      <c r="L87" s="104">
        <v>159731929.21967876</v>
      </c>
    </row>
    <row r="88" spans="1:13" ht="14.45" hidden="1" customHeight="1" outlineLevel="1">
      <c r="A88" s="83">
        <v>79</v>
      </c>
      <c r="B88" s="90">
        <v>44531</v>
      </c>
      <c r="C88" s="79"/>
      <c r="D88" s="110">
        <v>1048906.3352092237</v>
      </c>
      <c r="E88" s="105"/>
      <c r="F88" s="105">
        <f t="shared" si="4"/>
        <v>1705381.25480017</v>
      </c>
      <c r="G88" s="75">
        <f t="shared" si="6"/>
        <v>-656474.91959094629</v>
      </c>
      <c r="H88" s="75">
        <f t="shared" si="7"/>
        <v>235911863.88366526</v>
      </c>
      <c r="I88" s="75">
        <f t="shared" si="5"/>
        <v>137859.73311409872</v>
      </c>
      <c r="J88" s="75">
        <f t="shared" si="8"/>
        <v>-49541491.415569745</v>
      </c>
      <c r="K88" s="75">
        <v>160693</v>
      </c>
      <c r="L88" s="104">
        <v>159374006.68269083</v>
      </c>
    </row>
    <row r="89" spans="1:13" ht="14.45" hidden="1" customHeight="1" outlineLevel="1">
      <c r="A89" s="83">
        <v>80</v>
      </c>
      <c r="B89" s="90">
        <v>44562</v>
      </c>
      <c r="C89" s="79"/>
      <c r="D89" s="110">
        <v>1046555.9772163363</v>
      </c>
      <c r="E89" s="105"/>
      <c r="F89" s="105">
        <f t="shared" si="4"/>
        <v>1705381.25480017</v>
      </c>
      <c r="G89" s="75">
        <f t="shared" si="6"/>
        <v>-658825.27758383367</v>
      </c>
      <c r="H89" s="75">
        <f t="shared" si="7"/>
        <v>235253038.60608143</v>
      </c>
      <c r="I89" s="75">
        <f t="shared" si="5"/>
        <v>138353.30829260507</v>
      </c>
      <c r="J89" s="75">
        <f t="shared" si="8"/>
        <v>-49403138.10727714</v>
      </c>
      <c r="K89" s="75">
        <v>160693</v>
      </c>
      <c r="L89" s="104">
        <v>159014227.36288851</v>
      </c>
    </row>
    <row r="90" spans="1:13" ht="14.45" hidden="1" customHeight="1" outlineLevel="1">
      <c r="A90" s="83">
        <v>81</v>
      </c>
      <c r="B90" s="90">
        <v>44593</v>
      </c>
      <c r="C90" s="79"/>
      <c r="D90" s="110">
        <v>1044193.4263496344</v>
      </c>
      <c r="E90" s="105"/>
      <c r="F90" s="105">
        <f t="shared" si="4"/>
        <v>1705381.25480017</v>
      </c>
      <c r="G90" s="75">
        <f t="shared" si="6"/>
        <v>-661187.82845053554</v>
      </c>
      <c r="H90" s="75">
        <f t="shared" si="7"/>
        <v>234591850.7776309</v>
      </c>
      <c r="I90" s="75">
        <f t="shared" si="5"/>
        <v>138849.44397461246</v>
      </c>
      <c r="J90" s="75">
        <f t="shared" si="8"/>
        <v>-49264288.663302526</v>
      </c>
      <c r="K90" s="75">
        <v>160693</v>
      </c>
      <c r="L90" s="104">
        <v>158652581.62790152</v>
      </c>
    </row>
    <row r="91" spans="1:13" ht="14.45" hidden="1" customHeight="1" outlineLevel="1">
      <c r="A91" s="83">
        <v>82</v>
      </c>
      <c r="B91" s="90">
        <v>44621</v>
      </c>
      <c r="C91" s="79"/>
      <c r="D91" s="110">
        <v>1041818.6193565532</v>
      </c>
      <c r="E91" s="105"/>
      <c r="F91" s="105">
        <f t="shared" si="4"/>
        <v>1705381.25480017</v>
      </c>
      <c r="G91" s="75">
        <f t="shared" si="6"/>
        <v>-663562.63544361677</v>
      </c>
      <c r="H91" s="75">
        <f t="shared" si="7"/>
        <v>233928288.14218727</v>
      </c>
      <c r="I91" s="75">
        <f t="shared" si="5"/>
        <v>139348.15344315951</v>
      </c>
      <c r="J91" s="75">
        <f t="shared" si="8"/>
        <v>-49124940.509859368</v>
      </c>
      <c r="K91" s="75">
        <v>160693</v>
      </c>
      <c r="L91" s="104">
        <v>158289059.79538998</v>
      </c>
    </row>
    <row r="92" spans="1:13" ht="14.45" hidden="1" customHeight="1" outlineLevel="1">
      <c r="A92" s="83">
        <v>83</v>
      </c>
      <c r="B92" s="90">
        <v>44652</v>
      </c>
      <c r="C92" s="79"/>
      <c r="D92" s="110">
        <v>1039431.4926563941</v>
      </c>
      <c r="E92" s="105"/>
      <c r="F92" s="105">
        <f t="shared" si="4"/>
        <v>1705381.25480017</v>
      </c>
      <c r="G92" s="75">
        <f t="shared" si="6"/>
        <v>-665949.76214377582</v>
      </c>
      <c r="H92" s="75">
        <f t="shared" si="7"/>
        <v>233262338.38004351</v>
      </c>
      <c r="I92" s="75">
        <f t="shared" si="5"/>
        <v>139849.45005019291</v>
      </c>
      <c r="J92" s="75">
        <f t="shared" si="8"/>
        <v>-48985091.059809178</v>
      </c>
      <c r="K92" s="75">
        <v>160693</v>
      </c>
      <c r="L92" s="104">
        <v>157923652.13278532</v>
      </c>
    </row>
    <row r="93" spans="1:13" ht="14.45" hidden="1" customHeight="1" outlineLevel="1">
      <c r="A93" s="83">
        <v>84</v>
      </c>
      <c r="B93" s="90">
        <v>44682</v>
      </c>
      <c r="C93" s="79"/>
      <c r="D93" s="110">
        <v>1037031.9823386235</v>
      </c>
      <c r="E93" s="105"/>
      <c r="F93" s="105">
        <f t="shared" si="4"/>
        <v>1705381.25480017</v>
      </c>
      <c r="G93" s="75">
        <f t="shared" si="6"/>
        <v>-668349.27246154647</v>
      </c>
      <c r="H93" s="75">
        <f t="shared" si="7"/>
        <v>232593989.10758197</v>
      </c>
      <c r="I93" s="75">
        <f t="shared" si="5"/>
        <v>140353.34721692474</v>
      </c>
      <c r="J93" s="75">
        <f t="shared" si="8"/>
        <v>-48844737.712592252</v>
      </c>
      <c r="K93" s="75">
        <v>160693</v>
      </c>
      <c r="L93" s="104">
        <v>157556348.85702965</v>
      </c>
      <c r="M93" s="91"/>
    </row>
    <row r="94" spans="1:13" ht="14.45" hidden="1" customHeight="1" outlineLevel="1">
      <c r="A94" s="83">
        <v>85</v>
      </c>
      <c r="B94" s="90">
        <v>44713</v>
      </c>
      <c r="C94" s="79"/>
      <c r="D94" s="110">
        <v>1034620.0241611613</v>
      </c>
      <c r="E94" s="105"/>
      <c r="F94" s="105">
        <f t="shared" si="4"/>
        <v>1705381.25480017</v>
      </c>
      <c r="G94" s="75">
        <f t="shared" si="6"/>
        <v>-670761.23063900869</v>
      </c>
      <c r="H94" s="75">
        <f t="shared" si="7"/>
        <v>231923227.87694296</v>
      </c>
      <c r="I94" s="75">
        <f>-G94*0.21</f>
        <v>140859.85843419182</v>
      </c>
      <c r="J94" s="75">
        <f t="shared" si="8"/>
        <v>-48703877.854158059</v>
      </c>
      <c r="K94" s="75">
        <v>160693</v>
      </c>
      <c r="L94" s="104">
        <v>157187140.13431376</v>
      </c>
    </row>
    <row r="95" spans="1:13" ht="14.45" hidden="1" customHeight="1" outlineLevel="1">
      <c r="A95" s="83">
        <v>86</v>
      </c>
      <c r="B95" s="90">
        <v>44743</v>
      </c>
      <c r="C95" s="79"/>
      <c r="D95" s="110">
        <v>1032195.5535486602</v>
      </c>
      <c r="E95" s="105"/>
      <c r="F95" s="105">
        <f t="shared" si="4"/>
        <v>1705381.25480017</v>
      </c>
      <c r="G95" s="75">
        <f t="shared" si="6"/>
        <v>-673185.70125150972</v>
      </c>
      <c r="H95" s="75">
        <f t="shared" si="7"/>
        <v>231250042.17569146</v>
      </c>
      <c r="I95" s="75">
        <f t="shared" si="5"/>
        <v>141368.99726281702</v>
      </c>
      <c r="J95" s="75">
        <f t="shared" si="8"/>
        <v>-48562508.856895238</v>
      </c>
      <c r="K95" s="75">
        <v>160693</v>
      </c>
      <c r="L95" s="104">
        <v>156816016.07981399</v>
      </c>
    </row>
    <row r="96" spans="1:13" ht="14.45" hidden="1" customHeight="1" outlineLevel="1">
      <c r="A96" s="83">
        <v>87</v>
      </c>
      <c r="B96" s="90">
        <v>44774</v>
      </c>
      <c r="C96" s="79"/>
      <c r="D96" s="110">
        <v>1029758.5055907784</v>
      </c>
      <c r="E96" s="105"/>
      <c r="F96" s="105">
        <f t="shared" si="4"/>
        <v>1705381.25480017</v>
      </c>
      <c r="G96" s="75">
        <f t="shared" si="6"/>
        <v>-675622.74920939154</v>
      </c>
      <c r="H96" s="75">
        <f t="shared" si="7"/>
        <v>230574419.42648205</v>
      </c>
      <c r="I96" s="75">
        <f t="shared" si="5"/>
        <v>141880.77733397222</v>
      </c>
      <c r="J96" s="75">
        <f t="shared" si="8"/>
        <v>-48420628.079561263</v>
      </c>
      <c r="K96" s="75">
        <v>160693</v>
      </c>
      <c r="L96" s="104">
        <v>156442966.75742748</v>
      </c>
    </row>
    <row r="97" spans="1:13" ht="14.45" hidden="1" customHeight="1" outlineLevel="1">
      <c r="A97" s="83">
        <v>88</v>
      </c>
      <c r="B97" s="90">
        <v>44805</v>
      </c>
      <c r="C97" s="79"/>
      <c r="D97" s="110">
        <v>1027308.8150404404</v>
      </c>
      <c r="E97" s="105"/>
      <c r="F97" s="105">
        <f t="shared" si="4"/>
        <v>1705381.25480017</v>
      </c>
      <c r="G97" s="75">
        <f t="shared" si="6"/>
        <v>-678072.43975972955</v>
      </c>
      <c r="H97" s="75">
        <f t="shared" si="7"/>
        <v>229896346.98672232</v>
      </c>
      <c r="I97" s="75">
        <f t="shared" si="5"/>
        <v>142395.2123495432</v>
      </c>
      <c r="J97" s="75">
        <f t="shared" si="8"/>
        <v>-48278232.867211722</v>
      </c>
      <c r="K97" s="75">
        <v>160693</v>
      </c>
      <c r="L97" s="104">
        <v>156067982.17950621</v>
      </c>
    </row>
    <row r="98" spans="1:13" ht="14.45" hidden="1" customHeight="1" outlineLevel="1">
      <c r="A98" s="83">
        <v>89</v>
      </c>
      <c r="B98" s="90">
        <v>44835</v>
      </c>
      <c r="C98" s="79"/>
      <c r="D98" s="110">
        <v>1024846.4163120907</v>
      </c>
      <c r="E98" s="105"/>
      <c r="F98" s="105">
        <f t="shared" si="4"/>
        <v>1705381.25480017</v>
      </c>
      <c r="G98" s="75">
        <f t="shared" si="6"/>
        <v>-680534.83848807926</v>
      </c>
      <c r="H98" s="75">
        <f t="shared" si="7"/>
        <v>229215812.14823425</v>
      </c>
      <c r="I98" s="75">
        <f t="shared" si="5"/>
        <v>142912.31608249663</v>
      </c>
      <c r="J98" s="75">
        <f t="shared" si="8"/>
        <v>-48135320.551129222</v>
      </c>
      <c r="K98" s="75">
        <v>160693</v>
      </c>
      <c r="L98" s="104">
        <v>155691052.30658957</v>
      </c>
    </row>
    <row r="99" spans="1:13" ht="14.45" hidden="1" customHeight="1" outlineLevel="1">
      <c r="A99" s="83">
        <v>90</v>
      </c>
      <c r="B99" s="90">
        <v>44866</v>
      </c>
      <c r="C99" s="79"/>
      <c r="D99" s="110">
        <v>1022371.2434799381</v>
      </c>
      <c r="E99" s="105"/>
      <c r="F99" s="105">
        <f t="shared" ref="F99:F162" si="9">$D$3</f>
        <v>1705381.25480017</v>
      </c>
      <c r="G99" s="75">
        <f t="shared" si="6"/>
        <v>-683010.01132023183</v>
      </c>
      <c r="H99" s="75">
        <f t="shared" si="7"/>
        <v>228532802.13691401</v>
      </c>
      <c r="I99" s="75">
        <f t="shared" si="5"/>
        <v>143432.10237724867</v>
      </c>
      <c r="J99" s="75">
        <f t="shared" si="8"/>
        <v>-47991888.448751971</v>
      </c>
      <c r="K99" s="75">
        <v>160693</v>
      </c>
      <c r="L99" s="104">
        <v>155312167.0471355</v>
      </c>
    </row>
    <row r="100" spans="1:13" ht="14.45" hidden="1" customHeight="1" outlineLevel="1">
      <c r="A100" s="83">
        <v>91</v>
      </c>
      <c r="B100" s="90">
        <v>44896</v>
      </c>
      <c r="C100" s="79"/>
      <c r="D100" s="110">
        <v>1019883.2302761897</v>
      </c>
      <c r="E100" s="105"/>
      <c r="F100" s="105">
        <f t="shared" si="9"/>
        <v>1705381.25480017</v>
      </c>
      <c r="G100" s="75">
        <f t="shared" si="6"/>
        <v>-685498.02452398022</v>
      </c>
      <c r="H100" s="75">
        <f t="shared" si="7"/>
        <v>227847304.11239004</v>
      </c>
      <c r="I100" s="75">
        <f t="shared" si="5"/>
        <v>143954.58515003583</v>
      </c>
      <c r="J100" s="75">
        <f t="shared" si="8"/>
        <v>-47847933.863601938</v>
      </c>
      <c r="K100" s="75">
        <v>160693</v>
      </c>
      <c r="L100" s="104">
        <v>154931316.25725049</v>
      </c>
    </row>
    <row r="101" spans="1:13" ht="14.45" hidden="1" customHeight="1" outlineLevel="1">
      <c r="A101" s="83">
        <v>92</v>
      </c>
      <c r="B101" s="90">
        <v>44927</v>
      </c>
      <c r="C101" s="79"/>
      <c r="D101" s="110">
        <v>1017382.3100892782</v>
      </c>
      <c r="E101" s="105"/>
      <c r="F101" s="105">
        <f t="shared" si="9"/>
        <v>1705381.25480017</v>
      </c>
      <c r="G101" s="75">
        <f t="shared" si="6"/>
        <v>-687998.94471089181</v>
      </c>
      <c r="H101" s="75">
        <f t="shared" si="7"/>
        <v>227159305.16767916</v>
      </c>
      <c r="I101" s="75">
        <f t="shared" si="5"/>
        <v>144479.77838928727</v>
      </c>
      <c r="J101" s="75">
        <f t="shared" si="8"/>
        <v>-47703454.085212648</v>
      </c>
      <c r="K101" s="75">
        <v>160693</v>
      </c>
      <c r="L101" s="104">
        <v>154548489.74041781</v>
      </c>
    </row>
    <row r="102" spans="1:13" ht="14.45" hidden="1" customHeight="1" outlineLevel="1">
      <c r="A102" s="83">
        <v>93</v>
      </c>
      <c r="B102" s="90">
        <v>44958</v>
      </c>
      <c r="C102" s="79"/>
      <c r="D102" s="110">
        <v>1014868.4159620769</v>
      </c>
      <c r="E102" s="105"/>
      <c r="F102" s="105">
        <f t="shared" si="9"/>
        <v>1705381.25480017</v>
      </c>
      <c r="G102" s="75">
        <f t="shared" si="6"/>
        <v>-690512.8388380931</v>
      </c>
      <c r="H102" s="75">
        <f t="shared" si="7"/>
        <v>226468792.32884106</v>
      </c>
      <c r="I102" s="75">
        <f t="shared" si="5"/>
        <v>145007.69615599955</v>
      </c>
      <c r="J102" s="75">
        <f t="shared" si="8"/>
        <v>-47558446.389056645</v>
      </c>
      <c r="K102" s="75">
        <v>160693</v>
      </c>
      <c r="L102" s="104">
        <v>154163677.24722463</v>
      </c>
    </row>
    <row r="103" spans="1:13" ht="14.45" hidden="1" customHeight="1" outlineLevel="1">
      <c r="A103" s="83">
        <v>94</v>
      </c>
      <c r="B103" s="90">
        <v>44986</v>
      </c>
      <c r="C103" s="79"/>
      <c r="D103" s="110">
        <v>1012341.4805901083</v>
      </c>
      <c r="E103" s="105"/>
      <c r="F103" s="105">
        <f t="shared" si="9"/>
        <v>1705381.25480017</v>
      </c>
      <c r="G103" s="75">
        <f t="shared" si="6"/>
        <v>-693039.77421006165</v>
      </c>
      <c r="H103" s="75">
        <f t="shared" si="7"/>
        <v>225775752.55463099</v>
      </c>
      <c r="I103" s="75">
        <f t="shared" si="5"/>
        <v>145538.35258411293</v>
      </c>
      <c r="J103" s="75">
        <f t="shared" si="8"/>
        <v>-47412908.036472529</v>
      </c>
      <c r="K103" s="75">
        <v>160693</v>
      </c>
      <c r="L103" s="104">
        <v>153776868.47508761</v>
      </c>
    </row>
    <row r="104" spans="1:13" ht="14.45" hidden="1" customHeight="1" outlineLevel="1">
      <c r="A104" s="83">
        <v>95</v>
      </c>
      <c r="B104" s="90">
        <v>45017</v>
      </c>
      <c r="C104" s="79"/>
      <c r="D104" s="110">
        <v>1009801.4363197419</v>
      </c>
      <c r="E104" s="105"/>
      <c r="F104" s="105">
        <f t="shared" si="9"/>
        <v>1705381.25480017</v>
      </c>
      <c r="G104" s="75">
        <f t="shared" si="6"/>
        <v>-695579.81848042808</v>
      </c>
      <c r="H104" s="75">
        <f t="shared" si="7"/>
        <v>225080172.73615056</v>
      </c>
      <c r="I104" s="75">
        <f t="shared" si="5"/>
        <v>146071.76188088988</v>
      </c>
      <c r="J104" s="75">
        <f t="shared" si="8"/>
        <v>-47266836.27459164</v>
      </c>
      <c r="K104" s="75">
        <v>160693</v>
      </c>
      <c r="L104" s="104">
        <v>153388053.06797701</v>
      </c>
    </row>
    <row r="105" spans="1:13" ht="14.45" hidden="1" customHeight="1" outlineLevel="1">
      <c r="A105" s="83">
        <v>96</v>
      </c>
      <c r="B105" s="90">
        <v>45047</v>
      </c>
      <c r="C105" s="79"/>
      <c r="D105" s="110">
        <v>1007248.2151463822</v>
      </c>
      <c r="E105" s="105"/>
      <c r="F105" s="105">
        <f t="shared" si="9"/>
        <v>1705381.25480017</v>
      </c>
      <c r="G105" s="75">
        <f t="shared" si="6"/>
        <v>-698133.03965378774</v>
      </c>
      <c r="H105" s="75">
        <f t="shared" si="7"/>
        <v>224382039.69649678</v>
      </c>
      <c r="I105" s="75">
        <f t="shared" si="5"/>
        <v>146607.93832729541</v>
      </c>
      <c r="J105" s="75">
        <f t="shared" si="8"/>
        <v>-47120228.336264342</v>
      </c>
      <c r="K105" s="75">
        <v>160693</v>
      </c>
      <c r="L105" s="104">
        <v>152997220.61613944</v>
      </c>
      <c r="M105" s="91"/>
    </row>
    <row r="106" spans="1:13" ht="14.45" hidden="1" customHeight="1" outlineLevel="1">
      <c r="A106" s="83">
        <v>97</v>
      </c>
      <c r="B106" s="90">
        <v>45078</v>
      </c>
      <c r="C106" s="79"/>
      <c r="D106" s="110">
        <v>1004681.7487126489</v>
      </c>
      <c r="E106" s="105"/>
      <c r="F106" s="105">
        <f t="shared" si="9"/>
        <v>1705381.25480017</v>
      </c>
      <c r="G106" s="75">
        <f t="shared" si="6"/>
        <v>-700699.50608752109</v>
      </c>
      <c r="H106" s="75">
        <f t="shared" si="7"/>
        <v>223681340.19040927</v>
      </c>
      <c r="I106" s="75">
        <f t="shared" si="5"/>
        <v>147146.89627837943</v>
      </c>
      <c r="J106" s="75">
        <f t="shared" si="8"/>
        <v>-46973081.439985961</v>
      </c>
      <c r="K106" s="75">
        <v>160693</v>
      </c>
      <c r="L106" s="104">
        <v>152604360.65581924</v>
      </c>
    </row>
    <row r="107" spans="1:13" ht="14.45" hidden="1" customHeight="1" outlineLevel="1">
      <c r="A107" s="83">
        <v>98</v>
      </c>
      <c r="B107" s="90">
        <v>45108</v>
      </c>
      <c r="C107" s="79"/>
      <c r="D107" s="110">
        <v>1002101.9683065462</v>
      </c>
      <c r="E107" s="105"/>
      <c r="F107" s="105">
        <f t="shared" si="9"/>
        <v>1705381.25480017</v>
      </c>
      <c r="G107" s="75">
        <f t="shared" si="6"/>
        <v>-703279.28649362375</v>
      </c>
      <c r="H107" s="75">
        <f t="shared" si="7"/>
        <v>222978060.90391564</v>
      </c>
      <c r="I107" s="75">
        <f t="shared" si="5"/>
        <v>147688.65016366099</v>
      </c>
      <c r="J107" s="75">
        <f t="shared" si="8"/>
        <v>-46825392.789822303</v>
      </c>
      <c r="K107" s="75">
        <v>160693</v>
      </c>
      <c r="L107" s="104">
        <v>152209462.66897818</v>
      </c>
    </row>
    <row r="108" spans="1:13" ht="14.45" hidden="1" customHeight="1" outlineLevel="1">
      <c r="A108" s="83">
        <v>99</v>
      </c>
      <c r="B108" s="90">
        <v>45139</v>
      </c>
      <c r="C108" s="79"/>
      <c r="D108" s="110">
        <v>999508.80485962331</v>
      </c>
      <c r="E108" s="105"/>
      <c r="F108" s="105">
        <f t="shared" si="9"/>
        <v>1705381.25480017</v>
      </c>
      <c r="G108" s="75">
        <f t="shared" si="6"/>
        <v>-705872.44994054665</v>
      </c>
      <c r="H108" s="75">
        <f t="shared" si="7"/>
        <v>222272188.45397511</v>
      </c>
      <c r="I108" s="75">
        <f t="shared" si="5"/>
        <v>148233.21448751478</v>
      </c>
      <c r="J108" s="75">
        <f t="shared" si="8"/>
        <v>-46677159.575334787</v>
      </c>
      <c r="K108" s="75">
        <v>160693</v>
      </c>
      <c r="L108" s="104">
        <v>151812516.08301407</v>
      </c>
    </row>
    <row r="109" spans="1:13" ht="14.45" hidden="1" customHeight="1" outlineLevel="1">
      <c r="A109" s="83">
        <v>100</v>
      </c>
      <c r="B109" s="90">
        <v>45170</v>
      </c>
      <c r="C109" s="79"/>
      <c r="D109" s="110">
        <v>996902.18894512567</v>
      </c>
      <c r="E109" s="105"/>
      <c r="F109" s="105">
        <f t="shared" si="9"/>
        <v>1705381.25480017</v>
      </c>
      <c r="G109" s="75">
        <f t="shared" si="6"/>
        <v>-708479.06585504429</v>
      </c>
      <c r="H109" s="75">
        <f t="shared" si="7"/>
        <v>221563709.38812006</v>
      </c>
      <c r="I109" s="75">
        <f t="shared" si="5"/>
        <v>148780.60382955929</v>
      </c>
      <c r="J109" s="75">
        <f t="shared" si="8"/>
        <v>-46528378.971505225</v>
      </c>
      <c r="K109" s="75">
        <v>160693</v>
      </c>
      <c r="L109" s="104">
        <v>151413510.2704775</v>
      </c>
    </row>
    <row r="110" spans="1:13" ht="14.45" hidden="1" customHeight="1" outlineLevel="1">
      <c r="A110" s="83">
        <v>101</v>
      </c>
      <c r="B110" s="90">
        <v>45200</v>
      </c>
      <c r="C110" s="79"/>
      <c r="D110" s="110">
        <v>994282.05077613553</v>
      </c>
      <c r="E110" s="105"/>
      <c r="F110" s="105">
        <f t="shared" si="9"/>
        <v>1705381.25480017</v>
      </c>
      <c r="G110" s="75">
        <f t="shared" si="6"/>
        <v>-711099.20402403444</v>
      </c>
      <c r="H110" s="75">
        <f t="shared" si="7"/>
        <v>220852610.18409601</v>
      </c>
      <c r="I110" s="75">
        <f t="shared" si="5"/>
        <v>149330.83284504723</v>
      </c>
      <c r="J110" s="75">
        <f t="shared" si="8"/>
        <v>-46379048.138660178</v>
      </c>
      <c r="K110" s="75">
        <v>160693</v>
      </c>
      <c r="L110" s="104">
        <v>151012434.54878744</v>
      </c>
    </row>
    <row r="111" spans="1:13" ht="14.45" hidden="1" customHeight="1" outlineLevel="1">
      <c r="A111" s="83">
        <v>102</v>
      </c>
      <c r="B111" s="90">
        <v>45231</v>
      </c>
      <c r="C111" s="79"/>
      <c r="D111" s="110">
        <v>991648.32020370406</v>
      </c>
      <c r="E111" s="105"/>
      <c r="F111" s="105">
        <f t="shared" si="9"/>
        <v>1705381.25480017</v>
      </c>
      <c r="G111" s="75">
        <f t="shared" si="6"/>
        <v>-713732.9345964659</v>
      </c>
      <c r="H111" s="75">
        <f t="shared" si="7"/>
        <v>220138877.24949953</v>
      </c>
      <c r="I111" s="75">
        <f t="shared" si="5"/>
        <v>149883.91626525784</v>
      </c>
      <c r="J111" s="75">
        <f t="shared" si="8"/>
        <v>-46229164.222394921</v>
      </c>
      <c r="K111" s="75">
        <v>160693</v>
      </c>
      <c r="L111" s="104">
        <v>150609278.17994514</v>
      </c>
    </row>
    <row r="112" spans="1:13" ht="14.45" hidden="1" customHeight="1" outlineLevel="1">
      <c r="A112" s="83">
        <v>103</v>
      </c>
      <c r="B112" s="90">
        <v>45261</v>
      </c>
      <c r="C112" s="79"/>
      <c r="D112" s="110">
        <v>989000.92671497294</v>
      </c>
      <c r="E112" s="105"/>
      <c r="F112" s="105">
        <f t="shared" si="9"/>
        <v>1705381.25480017</v>
      </c>
      <c r="G112" s="75">
        <f t="shared" si="6"/>
        <v>-716380.32808519702</v>
      </c>
      <c r="H112" s="75">
        <f t="shared" si="7"/>
        <v>219422496.92141435</v>
      </c>
      <c r="I112" s="75">
        <f t="shared" ref="I112:I175" si="10">-G112*0.21</f>
        <v>150439.86889789137</v>
      </c>
      <c r="J112" s="75">
        <f t="shared" si="8"/>
        <v>-46078724.353497028</v>
      </c>
      <c r="K112" s="75">
        <v>160693</v>
      </c>
      <c r="L112" s="104">
        <v>150204030.37024677</v>
      </c>
    </row>
    <row r="113" spans="1:13" ht="14.45" hidden="1" customHeight="1" outlineLevel="1">
      <c r="A113" s="83">
        <v>104</v>
      </c>
      <c r="B113" s="90">
        <v>45292</v>
      </c>
      <c r="C113" s="79"/>
      <c r="D113" s="110">
        <v>986339.79943128699</v>
      </c>
      <c r="E113" s="105"/>
      <c r="F113" s="105">
        <f t="shared" si="9"/>
        <v>1705381.25480017</v>
      </c>
      <c r="G113" s="75">
        <f t="shared" si="6"/>
        <v>-719041.45536888298</v>
      </c>
      <c r="H113" s="75">
        <f t="shared" si="7"/>
        <v>218703455.46604547</v>
      </c>
      <c r="I113" s="75">
        <f t="shared" si="10"/>
        <v>150998.70562746542</v>
      </c>
      <c r="J113" s="75">
        <f t="shared" si="8"/>
        <v>-45927725.647869565</v>
      </c>
      <c r="K113" s="75">
        <v>160693</v>
      </c>
      <c r="L113" s="104">
        <v>149796680.26999429</v>
      </c>
    </row>
    <row r="114" spans="1:13" ht="14.45" hidden="1" customHeight="1" outlineLevel="1">
      <c r="A114" s="83">
        <v>105</v>
      </c>
      <c r="B114" s="90">
        <v>45323</v>
      </c>
      <c r="C114" s="79"/>
      <c r="D114" s="110">
        <v>983664.86710629577</v>
      </c>
      <c r="E114" s="105"/>
      <c r="F114" s="105">
        <f t="shared" si="9"/>
        <v>1705381.25480017</v>
      </c>
      <c r="G114" s="75">
        <f t="shared" si="6"/>
        <v>-721716.38769387419</v>
      </c>
      <c r="H114" s="75">
        <f t="shared" si="7"/>
        <v>217981739.07835159</v>
      </c>
      <c r="I114" s="75">
        <f t="shared" si="10"/>
        <v>151560.44141571358</v>
      </c>
      <c r="J114" s="75">
        <f t="shared" si="8"/>
        <v>-45776165.206453852</v>
      </c>
      <c r="K114" s="75">
        <v>160693</v>
      </c>
      <c r="L114" s="104">
        <v>149387216.97320506</v>
      </c>
    </row>
    <row r="115" spans="1:13" ht="14.45" hidden="1" customHeight="1" outlineLevel="1">
      <c r="A115" s="83">
        <v>106</v>
      </c>
      <c r="B115" s="90">
        <v>45352</v>
      </c>
      <c r="C115" s="79"/>
      <c r="D115" s="110">
        <v>980976.05812404642</v>
      </c>
      <c r="E115" s="105"/>
      <c r="F115" s="105">
        <f t="shared" si="9"/>
        <v>1705381.25480017</v>
      </c>
      <c r="G115" s="75">
        <f t="shared" si="6"/>
        <v>-724405.19667612354</v>
      </c>
      <c r="H115" s="75">
        <f t="shared" si="7"/>
        <v>217257333.88167545</v>
      </c>
      <c r="I115" s="75">
        <f t="shared" si="10"/>
        <v>152125.09130198593</v>
      </c>
      <c r="J115" s="75">
        <f t="shared" si="8"/>
        <v>-45624040.115151867</v>
      </c>
      <c r="K115" s="75">
        <v>160693</v>
      </c>
      <c r="L115" s="104">
        <v>148975629.51731983</v>
      </c>
    </row>
    <row r="116" spans="1:13" ht="14.45" hidden="1" customHeight="1" outlineLevel="1">
      <c r="A116" s="83">
        <v>107</v>
      </c>
      <c r="B116" s="90">
        <v>45383</v>
      </c>
      <c r="C116" s="79"/>
      <c r="D116" s="110">
        <v>978273.30049706681</v>
      </c>
      <c r="E116" s="105"/>
      <c r="F116" s="105">
        <f t="shared" si="9"/>
        <v>1705381.25480017</v>
      </c>
      <c r="G116" s="75">
        <f t="shared" si="6"/>
        <v>-727107.95430310315</v>
      </c>
      <c r="H116" s="75">
        <f t="shared" si="7"/>
        <v>216530225.92737234</v>
      </c>
      <c r="I116" s="75">
        <f t="shared" si="10"/>
        <v>152692.67040365166</v>
      </c>
      <c r="J116" s="75">
        <f t="shared" si="8"/>
        <v>-45471347.444748215</v>
      </c>
      <c r="K116" s="75">
        <v>160693</v>
      </c>
      <c r="L116" s="104">
        <v>148561906.8829093</v>
      </c>
    </row>
    <row r="117" spans="1:13" ht="14.45" hidden="1" customHeight="1" outlineLevel="1">
      <c r="A117" s="83">
        <v>108</v>
      </c>
      <c r="B117" s="90">
        <v>45413</v>
      </c>
      <c r="C117" s="79"/>
      <c r="D117" s="110">
        <v>975556.52186443761</v>
      </c>
      <c r="E117" s="105"/>
      <c r="F117" s="105">
        <f t="shared" si="9"/>
        <v>1705381.25480017</v>
      </c>
      <c r="G117" s="75">
        <f t="shared" si="6"/>
        <v>-729824.73293573235</v>
      </c>
      <c r="H117" s="75">
        <f t="shared" si="7"/>
        <v>215800401.19443661</v>
      </c>
      <c r="I117" s="75">
        <f t="shared" si="10"/>
        <v>153263.19391650378</v>
      </c>
      <c r="J117" s="75">
        <f t="shared" si="8"/>
        <v>-45318084.250831708</v>
      </c>
      <c r="K117" s="75">
        <v>160693</v>
      </c>
      <c r="L117" s="104">
        <v>148146037.993379</v>
      </c>
      <c r="M117" s="91"/>
    </row>
    <row r="118" spans="1:13" ht="14.45" hidden="1" customHeight="1" outlineLevel="1">
      <c r="A118" s="83">
        <v>109</v>
      </c>
      <c r="B118" s="90">
        <v>45444</v>
      </c>
      <c r="C118" s="79"/>
      <c r="D118" s="110">
        <v>972825.64948985528</v>
      </c>
      <c r="E118" s="105"/>
      <c r="F118" s="105">
        <f t="shared" si="9"/>
        <v>1705381.25480017</v>
      </c>
      <c r="G118" s="75">
        <f t="shared" si="6"/>
        <v>-732555.60531031468</v>
      </c>
      <c r="H118" s="75">
        <f t="shared" si="7"/>
        <v>215067845.58912629</v>
      </c>
      <c r="I118" s="75">
        <f t="shared" si="10"/>
        <v>153836.67711516607</v>
      </c>
      <c r="J118" s="75">
        <f t="shared" si="8"/>
        <v>-45164247.573716544</v>
      </c>
      <c r="K118" s="75">
        <v>160693</v>
      </c>
      <c r="L118" s="104">
        <v>147728011.71467277</v>
      </c>
    </row>
    <row r="119" spans="1:13" ht="14.45" hidden="1" customHeight="1" outlineLevel="1">
      <c r="A119" s="83">
        <v>110</v>
      </c>
      <c r="B119" s="90">
        <v>45474</v>
      </c>
      <c r="C119" s="79"/>
      <c r="D119" s="110">
        <v>970080.6102596845</v>
      </c>
      <c r="E119" s="105"/>
      <c r="F119" s="105">
        <f t="shared" si="9"/>
        <v>1705381.25480017</v>
      </c>
      <c r="G119" s="75">
        <f t="shared" si="6"/>
        <v>-735300.64454048546</v>
      </c>
      <c r="H119" s="75">
        <f t="shared" si="7"/>
        <v>214332544.9445858</v>
      </c>
      <c r="I119" s="75">
        <f t="shared" si="10"/>
        <v>154413.13535350194</v>
      </c>
      <c r="J119" s="75">
        <f t="shared" si="8"/>
        <v>-45009834.438363038</v>
      </c>
      <c r="K119" s="75">
        <v>160693</v>
      </c>
      <c r="L119" s="104">
        <v>147307816.85497472</v>
      </c>
    </row>
    <row r="120" spans="1:13" ht="14.45" hidden="1" customHeight="1" outlineLevel="1">
      <c r="A120" s="83">
        <v>111</v>
      </c>
      <c r="B120" s="90">
        <v>45505</v>
      </c>
      <c r="C120" s="79"/>
      <c r="D120" s="110">
        <v>967321.33068100049</v>
      </c>
      <c r="E120" s="105"/>
      <c r="F120" s="105">
        <f t="shared" si="9"/>
        <v>1705381.25480017</v>
      </c>
      <c r="G120" s="75">
        <f t="shared" si="6"/>
        <v>-738059.92411916947</v>
      </c>
      <c r="H120" s="75">
        <f t="shared" si="7"/>
        <v>213594485.02046663</v>
      </c>
      <c r="I120" s="75">
        <f t="shared" si="10"/>
        <v>154992.58406502559</v>
      </c>
      <c r="J120" s="75">
        <f t="shared" si="8"/>
        <v>-44854841.85429801</v>
      </c>
      <c r="K120" s="75">
        <v>160693</v>
      </c>
      <c r="L120" s="104">
        <v>146885442.16440949</v>
      </c>
    </row>
    <row r="121" spans="1:13" ht="14.45" hidden="1" customHeight="1" outlineLevel="1">
      <c r="A121" s="83">
        <v>112</v>
      </c>
      <c r="B121" s="90">
        <v>45536</v>
      </c>
      <c r="C121" s="79"/>
      <c r="D121" s="110">
        <v>964547.73687962221</v>
      </c>
      <c r="E121" s="105"/>
      <c r="F121" s="105">
        <f t="shared" si="9"/>
        <v>1705381.25480017</v>
      </c>
      <c r="G121" s="75">
        <f t="shared" si="6"/>
        <v>-740833.51792054775</v>
      </c>
      <c r="H121" s="75">
        <f t="shared" si="7"/>
        <v>212853651.50254607</v>
      </c>
      <c r="I121" s="75">
        <f t="shared" si="10"/>
        <v>155575.03876331501</v>
      </c>
      <c r="J121" s="75">
        <f t="shared" si="8"/>
        <v>-44699266.815534696</v>
      </c>
      <c r="K121" s="75">
        <v>160693</v>
      </c>
      <c r="L121" s="104">
        <v>146460876.33474118</v>
      </c>
    </row>
    <row r="122" spans="1:13" ht="14.45" hidden="1" customHeight="1" outlineLevel="1">
      <c r="A122" s="83">
        <v>113</v>
      </c>
      <c r="B122" s="90">
        <v>45566</v>
      </c>
      <c r="C122" s="79"/>
      <c r="D122" s="110">
        <v>961759.75459813362</v>
      </c>
      <c r="E122" s="105"/>
      <c r="F122" s="105">
        <f t="shared" si="9"/>
        <v>1705381.25480017</v>
      </c>
      <c r="G122" s="75">
        <f t="shared" si="6"/>
        <v>-743621.50020203635</v>
      </c>
      <c r="H122" s="75">
        <f t="shared" si="7"/>
        <v>212110030.00234404</v>
      </c>
      <c r="I122" s="75">
        <f t="shared" si="10"/>
        <v>156160.51504242764</v>
      </c>
      <c r="J122" s="75">
        <f t="shared" si="8"/>
        <v>-44543106.300492272</v>
      </c>
      <c r="K122" s="75">
        <v>160693</v>
      </c>
      <c r="L122" s="104">
        <v>146034107.9990705</v>
      </c>
    </row>
    <row r="123" spans="1:13" ht="14.45" hidden="1" customHeight="1" outlineLevel="1">
      <c r="A123" s="83">
        <v>114</v>
      </c>
      <c r="B123" s="90">
        <v>45597</v>
      </c>
      <c r="C123" s="79"/>
      <c r="D123" s="110">
        <v>958957.30919389613</v>
      </c>
      <c r="E123" s="105"/>
      <c r="F123" s="105">
        <f t="shared" si="9"/>
        <v>1705381.25480017</v>
      </c>
      <c r="G123" s="75">
        <f t="shared" si="6"/>
        <v>-746423.94560627383</v>
      </c>
      <c r="H123" s="75">
        <f t="shared" si="7"/>
        <v>211363606.05673778</v>
      </c>
      <c r="I123" s="75">
        <f t="shared" si="10"/>
        <v>156749.02857731751</v>
      </c>
      <c r="J123" s="75">
        <f t="shared" si="8"/>
        <v>-44386357.271914952</v>
      </c>
      <c r="K123" s="75">
        <v>160693</v>
      </c>
      <c r="L123" s="104">
        <v>145605125.73153049</v>
      </c>
    </row>
    <row r="124" spans="1:13" ht="14.45" hidden="1" customHeight="1" outlineLevel="1">
      <c r="A124" s="83">
        <v>115</v>
      </c>
      <c r="B124" s="90">
        <v>45627</v>
      </c>
      <c r="C124" s="79"/>
      <c r="D124" s="110">
        <v>956140.32563705009</v>
      </c>
      <c r="E124" s="105"/>
      <c r="F124" s="105">
        <f t="shared" si="9"/>
        <v>1705381.25480017</v>
      </c>
      <c r="G124" s="75">
        <f t="shared" si="6"/>
        <v>-749240.92916311987</v>
      </c>
      <c r="H124" s="75">
        <f t="shared" si="7"/>
        <v>210614365.12757465</v>
      </c>
      <c r="I124" s="75">
        <f t="shared" si="10"/>
        <v>157340.59512425517</v>
      </c>
      <c r="J124" s="75">
        <f t="shared" si="8"/>
        <v>-44229016.676790699</v>
      </c>
      <c r="K124" s="75">
        <v>160693</v>
      </c>
      <c r="L124" s="104">
        <v>145173918.04698053</v>
      </c>
    </row>
    <row r="125" spans="1:13" ht="14.45" hidden="1" customHeight="1" outlineLevel="1">
      <c r="A125" s="83">
        <v>116</v>
      </c>
      <c r="B125" s="90">
        <v>45658</v>
      </c>
      <c r="C125" s="79"/>
      <c r="D125" s="110">
        <v>953308.72850850539</v>
      </c>
      <c r="E125" s="105"/>
      <c r="F125" s="105">
        <f t="shared" si="9"/>
        <v>1705381.25480017</v>
      </c>
      <c r="G125" s="75">
        <f t="shared" si="6"/>
        <v>-752072.52629166457</v>
      </c>
      <c r="H125" s="75">
        <f t="shared" si="7"/>
        <v>209862292.60128298</v>
      </c>
      <c r="I125" s="75">
        <f t="shared" si="10"/>
        <v>157935.23052124956</v>
      </c>
      <c r="J125" s="75">
        <f t="shared" si="8"/>
        <v>-44071081.446269453</v>
      </c>
      <c r="K125" s="75">
        <v>160693</v>
      </c>
      <c r="L125" s="104">
        <v>144740473.40069905</v>
      </c>
    </row>
    <row r="126" spans="1:13" ht="14.45" hidden="1" customHeight="1" outlineLevel="1">
      <c r="A126" s="83">
        <v>117</v>
      </c>
      <c r="B126" s="90">
        <v>45689</v>
      </c>
      <c r="C126" s="79"/>
      <c r="D126" s="110">
        <v>950462.44199792366</v>
      </c>
      <c r="E126" s="105"/>
      <c r="F126" s="105">
        <f t="shared" si="9"/>
        <v>1705381.25480017</v>
      </c>
      <c r="G126" s="75">
        <f t="shared" si="6"/>
        <v>-754918.81280224631</v>
      </c>
      <c r="H126" s="75">
        <f t="shared" si="7"/>
        <v>209107373.78848073</v>
      </c>
      <c r="I126" s="75">
        <f t="shared" si="10"/>
        <v>158532.95068847173</v>
      </c>
      <c r="J126" s="75">
        <f t="shared" si="8"/>
        <v>-43912548.495580979</v>
      </c>
      <c r="K126" s="75">
        <v>160693</v>
      </c>
      <c r="L126" s="104">
        <v>144304780.1880742</v>
      </c>
    </row>
    <row r="127" spans="1:13" ht="14.45" hidden="1" customHeight="1" outlineLevel="1">
      <c r="A127" s="83">
        <v>118</v>
      </c>
      <c r="B127" s="90">
        <v>45717</v>
      </c>
      <c r="C127" s="79"/>
      <c r="D127" s="110">
        <v>947601.38990168716</v>
      </c>
      <c r="E127" s="105"/>
      <c r="F127" s="105">
        <f t="shared" si="9"/>
        <v>1705381.25480017</v>
      </c>
      <c r="G127" s="75">
        <f t="shared" si="6"/>
        <v>-757779.8648984828</v>
      </c>
      <c r="H127" s="75">
        <f t="shared" si="7"/>
        <v>208349593.92358226</v>
      </c>
      <c r="I127" s="75">
        <f t="shared" si="10"/>
        <v>159133.7716286814</v>
      </c>
      <c r="J127" s="75">
        <f t="shared" si="8"/>
        <v>-43753414.723952301</v>
      </c>
      <c r="K127" s="75">
        <v>160693</v>
      </c>
      <c r="L127" s="104">
        <v>143866826.74429333</v>
      </c>
    </row>
    <row r="128" spans="1:13" ht="14.45" hidden="1" customHeight="1" outlineLevel="1">
      <c r="A128" s="83">
        <v>119</v>
      </c>
      <c r="B128" s="90">
        <v>45748</v>
      </c>
      <c r="C128" s="79"/>
      <c r="D128" s="110">
        <v>944725.49562085944</v>
      </c>
      <c r="E128" s="105"/>
      <c r="F128" s="105">
        <f t="shared" si="9"/>
        <v>1705381.25480017</v>
      </c>
      <c r="G128" s="75">
        <f t="shared" si="6"/>
        <v>-760655.75917931052</v>
      </c>
      <c r="H128" s="75">
        <f t="shared" si="7"/>
        <v>207588938.16440293</v>
      </c>
      <c r="I128" s="75">
        <f t="shared" si="10"/>
        <v>159737.70942765521</v>
      </c>
      <c r="J128" s="75">
        <f t="shared" si="8"/>
        <v>-43593677.014524646</v>
      </c>
      <c r="K128" s="75">
        <v>160693</v>
      </c>
      <c r="L128" s="104">
        <v>143426601.34403059</v>
      </c>
    </row>
    <row r="129" spans="1:13" ht="14.45" hidden="1" customHeight="1" outlineLevel="1">
      <c r="A129" s="83">
        <v>120</v>
      </c>
      <c r="B129" s="90">
        <v>45778</v>
      </c>
      <c r="C129" s="79"/>
      <c r="D129" s="110">
        <v>941834.68215913407</v>
      </c>
      <c r="E129" s="105"/>
      <c r="F129" s="105">
        <f t="shared" si="9"/>
        <v>1705381.25480017</v>
      </c>
      <c r="G129" s="75">
        <f t="shared" si="6"/>
        <v>-763546.57264103589</v>
      </c>
      <c r="H129" s="75">
        <f t="shared" si="7"/>
        <v>206825391.59176189</v>
      </c>
      <c r="I129" s="75">
        <f t="shared" si="10"/>
        <v>160344.78025461754</v>
      </c>
      <c r="J129" s="75">
        <f t="shared" si="8"/>
        <v>-43433332.234270029</v>
      </c>
      <c r="K129" s="75">
        <v>160693</v>
      </c>
      <c r="L129" s="104">
        <v>142984092.2011331</v>
      </c>
      <c r="M129" s="91"/>
    </row>
    <row r="130" spans="1:13" ht="14.45" hidden="1" customHeight="1" outlineLevel="1">
      <c r="A130" s="83">
        <v>121</v>
      </c>
      <c r="B130" s="90">
        <v>45809</v>
      </c>
      <c r="C130" s="79"/>
      <c r="D130" s="110">
        <v>938928.87212077389</v>
      </c>
      <c r="E130" s="105"/>
      <c r="F130" s="105">
        <f t="shared" si="9"/>
        <v>1705381.25480017</v>
      </c>
      <c r="G130" s="75">
        <f t="shared" si="6"/>
        <v>-766452.38267939608</v>
      </c>
      <c r="H130" s="75">
        <f t="shared" si="7"/>
        <v>206058939.20908248</v>
      </c>
      <c r="I130" s="75">
        <f t="shared" si="10"/>
        <v>160955.00036267316</v>
      </c>
      <c r="J130" s="75">
        <f t="shared" si="8"/>
        <v>-43272377.233907357</v>
      </c>
      <c r="K130" s="75">
        <v>160693</v>
      </c>
      <c r="L130" s="104">
        <v>142539287.46830529</v>
      </c>
    </row>
    <row r="131" spans="1:13" ht="14.45" hidden="1" customHeight="1" outlineLevel="1">
      <c r="A131" s="83">
        <v>122</v>
      </c>
      <c r="B131" s="90">
        <v>45839</v>
      </c>
      <c r="C131" s="79"/>
      <c r="D131" s="110">
        <v>936007.98770853796</v>
      </c>
      <c r="E131" s="105"/>
      <c r="F131" s="105">
        <f t="shared" si="9"/>
        <v>1705381.25480017</v>
      </c>
      <c r="G131" s="75">
        <f t="shared" si="6"/>
        <v>-769373.26709163201</v>
      </c>
      <c r="H131" s="75">
        <f t="shared" si="7"/>
        <v>205289565.94199085</v>
      </c>
      <c r="I131" s="75">
        <f t="shared" si="10"/>
        <v>161568.3860892427</v>
      </c>
      <c r="J131" s="75">
        <f t="shared" si="8"/>
        <v>-43110808.847818114</v>
      </c>
      <c r="K131" s="75">
        <v>160693</v>
      </c>
      <c r="L131" s="104">
        <v>142092175.23679182</v>
      </c>
    </row>
    <row r="132" spans="1:13" ht="14.45" hidden="1" customHeight="1" outlineLevel="1">
      <c r="A132" s="83">
        <v>123</v>
      </c>
      <c r="B132" s="90">
        <v>45870</v>
      </c>
      <c r="C132" s="79"/>
      <c r="D132" s="110">
        <v>933071.95072159951</v>
      </c>
      <c r="E132" s="105"/>
      <c r="F132" s="105">
        <f t="shared" si="9"/>
        <v>1705381.25480017</v>
      </c>
      <c r="G132" s="75">
        <f t="shared" si="6"/>
        <v>-772309.30407857045</v>
      </c>
      <c r="H132" s="75">
        <f t="shared" si="7"/>
        <v>204517256.63791227</v>
      </c>
      <c r="I132" s="75">
        <f t="shared" si="10"/>
        <v>162184.95385649978</v>
      </c>
      <c r="J132" s="75">
        <f t="shared" si="8"/>
        <v>-42948623.893961616</v>
      </c>
      <c r="K132" s="75">
        <v>160693</v>
      </c>
      <c r="L132" s="104">
        <v>141642743.53605866</v>
      </c>
    </row>
    <row r="133" spans="1:13" ht="14.45" hidden="1" customHeight="1" outlineLevel="1">
      <c r="A133" s="83">
        <v>124</v>
      </c>
      <c r="B133" s="90">
        <v>45901</v>
      </c>
      <c r="C133" s="79"/>
      <c r="D133" s="110">
        <v>930120.68255345174</v>
      </c>
      <c r="E133" s="105"/>
      <c r="F133" s="105">
        <f t="shared" si="9"/>
        <v>1705381.25480017</v>
      </c>
      <c r="G133" s="75">
        <f t="shared" si="6"/>
        <v>-775260.57224671822</v>
      </c>
      <c r="H133" s="75">
        <f t="shared" si="7"/>
        <v>203741996.06566554</v>
      </c>
      <c r="I133" s="75">
        <f t="shared" si="10"/>
        <v>162804.72017181083</v>
      </c>
      <c r="J133" s="75">
        <f t="shared" si="8"/>
        <v>-42785819.173789807</v>
      </c>
      <c r="K133" s="75">
        <v>160693</v>
      </c>
      <c r="L133" s="104">
        <v>141190980.33347267</v>
      </c>
    </row>
    <row r="134" spans="1:13" ht="14.45" hidden="1" customHeight="1" outlineLevel="1">
      <c r="A134" s="83">
        <v>125</v>
      </c>
      <c r="B134" s="90">
        <v>45931</v>
      </c>
      <c r="C134" s="79"/>
      <c r="D134" s="110">
        <v>927154.10418980371</v>
      </c>
      <c r="E134" s="105"/>
      <c r="F134" s="105">
        <f t="shared" si="9"/>
        <v>1705381.25480017</v>
      </c>
      <c r="G134" s="75">
        <f t="shared" si="6"/>
        <v>-778227.15061036625</v>
      </c>
      <c r="H134" s="75">
        <f t="shared" si="7"/>
        <v>202963768.91505519</v>
      </c>
      <c r="I134" s="75">
        <f t="shared" si="10"/>
        <v>163427.7016281769</v>
      </c>
      <c r="J134" s="75">
        <f t="shared" si="8"/>
        <v>-42622391.472161628</v>
      </c>
      <c r="K134" s="75">
        <v>160693</v>
      </c>
      <c r="L134" s="104">
        <v>140736873.53397942</v>
      </c>
    </row>
    <row r="135" spans="1:13" ht="14.45" hidden="1" customHeight="1" outlineLevel="1">
      <c r="A135" s="83">
        <v>126</v>
      </c>
      <c r="B135" s="90">
        <v>45962</v>
      </c>
      <c r="C135" s="79"/>
      <c r="D135" s="110">
        <v>924172.13620646473</v>
      </c>
      <c r="E135" s="105"/>
      <c r="F135" s="105">
        <f t="shared" si="9"/>
        <v>1705381.25480017</v>
      </c>
      <c r="G135" s="75">
        <f t="shared" si="6"/>
        <v>-781209.11859370524</v>
      </c>
      <c r="H135" s="75">
        <f t="shared" si="7"/>
        <v>202182559.79646149</v>
      </c>
      <c r="I135" s="75">
        <f t="shared" si="10"/>
        <v>164053.91490467809</v>
      </c>
      <c r="J135" s="75">
        <f t="shared" si="8"/>
        <v>-42458337.557256952</v>
      </c>
      <c r="K135" s="75">
        <v>160693</v>
      </c>
      <c r="L135" s="104">
        <v>140280410.97977933</v>
      </c>
    </row>
    <row r="136" spans="1:13" ht="14.45" hidden="1" customHeight="1" outlineLevel="1">
      <c r="A136" s="83">
        <v>127</v>
      </c>
      <c r="B136" s="90">
        <v>45992</v>
      </c>
      <c r="C136" s="79"/>
      <c r="D136" s="110">
        <v>921174.69876721757</v>
      </c>
      <c r="E136" s="105"/>
      <c r="F136" s="105">
        <f t="shared" si="9"/>
        <v>1705381.25480017</v>
      </c>
      <c r="G136" s="75">
        <f t="shared" si="6"/>
        <v>-784206.55603295239</v>
      </c>
      <c r="H136" s="75">
        <f t="shared" si="7"/>
        <v>201398353.24042854</v>
      </c>
      <c r="I136" s="75">
        <f t="shared" si="10"/>
        <v>164683.37676692</v>
      </c>
      <c r="J136" s="75">
        <f t="shared" si="8"/>
        <v>-42293654.180490032</v>
      </c>
      <c r="K136" s="75">
        <v>160693</v>
      </c>
      <c r="L136" s="104">
        <v>139821580.45000222</v>
      </c>
    </row>
    <row r="137" spans="1:13" ht="14.45" hidden="1" customHeight="1" outlineLevel="1">
      <c r="A137" s="83">
        <v>128</v>
      </c>
      <c r="B137" s="90">
        <v>46023</v>
      </c>
      <c r="C137" s="79"/>
      <c r="D137" s="110">
        <v>918161.71162168111</v>
      </c>
      <c r="E137" s="105"/>
      <c r="F137" s="105">
        <f t="shared" si="9"/>
        <v>1705381.25480017</v>
      </c>
      <c r="G137" s="75">
        <f t="shared" si="6"/>
        <v>-787219.54317848885</v>
      </c>
      <c r="H137" s="75">
        <f t="shared" si="7"/>
        <v>200611133.69725004</v>
      </c>
      <c r="I137" s="75">
        <f t="shared" si="10"/>
        <v>165316.10406748267</v>
      </c>
      <c r="J137" s="75">
        <f t="shared" si="8"/>
        <v>-42128338.07642255</v>
      </c>
      <c r="K137" s="75">
        <v>160693</v>
      </c>
      <c r="L137" s="104">
        <v>139360369.66038013</v>
      </c>
    </row>
    <row r="138" spans="1:13" ht="14.45" hidden="1" customHeight="1" outlineLevel="1">
      <c r="A138" s="83">
        <v>129</v>
      </c>
      <c r="B138" s="90">
        <v>46054</v>
      </c>
      <c r="C138" s="79"/>
      <c r="D138" s="110">
        <v>915133.09410316276</v>
      </c>
      <c r="E138" s="105"/>
      <c r="F138" s="105">
        <f t="shared" si="9"/>
        <v>1705381.25480017</v>
      </c>
      <c r="G138" s="75">
        <f t="shared" si="6"/>
        <v>-790248.1606970072</v>
      </c>
      <c r="H138" s="75">
        <f t="shared" si="7"/>
        <v>199820885.53655303</v>
      </c>
      <c r="I138" s="75">
        <f t="shared" si="10"/>
        <v>165952.1137463715</v>
      </c>
      <c r="J138" s="75">
        <f t="shared" si="8"/>
        <v>-41962385.962676175</v>
      </c>
      <c r="K138" s="75">
        <v>160693</v>
      </c>
      <c r="L138" s="104">
        <v>138896766.26291841</v>
      </c>
    </row>
    <row r="139" spans="1:13" ht="14.45" hidden="1" customHeight="1" outlineLevel="1">
      <c r="A139" s="83">
        <v>130</v>
      </c>
      <c r="B139" s="90">
        <v>46082</v>
      </c>
      <c r="C139" s="79"/>
      <c r="D139" s="110">
        <v>912088.76512649748</v>
      </c>
      <c r="E139" s="105"/>
      <c r="F139" s="105">
        <f t="shared" si="9"/>
        <v>1705381.25480017</v>
      </c>
      <c r="G139" s="75">
        <f t="shared" si="6"/>
        <v>-793292.48967367248</v>
      </c>
      <c r="H139" s="75">
        <f t="shared" si="7"/>
        <v>199027593.04687935</v>
      </c>
      <c r="I139" s="75">
        <f t="shared" si="10"/>
        <v>166591.42283147122</v>
      </c>
      <c r="J139" s="75">
        <f t="shared" si="8"/>
        <v>-41795794.539844707</v>
      </c>
      <c r="K139" s="75">
        <v>160693</v>
      </c>
      <c r="L139" s="104">
        <v>138430757.84556514</v>
      </c>
    </row>
    <row r="140" spans="1:13" ht="14.45" hidden="1" customHeight="1" outlineLevel="1">
      <c r="A140" s="83">
        <v>131</v>
      </c>
      <c r="B140" s="90">
        <v>46113</v>
      </c>
      <c r="C140" s="79"/>
      <c r="D140" s="110">
        <v>909028.64318587771</v>
      </c>
      <c r="E140" s="105"/>
      <c r="F140" s="105">
        <f t="shared" si="9"/>
        <v>1705381.25480017</v>
      </c>
      <c r="G140" s="75">
        <f t="shared" ref="G140:G203" si="11">C140+D140-E140-F140</f>
        <v>-796352.61161429225</v>
      </c>
      <c r="H140" s="75">
        <f t="shared" ref="H140:H203" si="12">H139+G140</f>
        <v>198231240.43526506</v>
      </c>
      <c r="I140" s="75">
        <f t="shared" si="10"/>
        <v>167234.04843900137</v>
      </c>
      <c r="J140" s="75">
        <f t="shared" ref="J140:J203" si="13">I140+J139</f>
        <v>-41628560.491405703</v>
      </c>
      <c r="K140" s="75">
        <v>160693</v>
      </c>
      <c r="L140" s="104">
        <v>137962331.93187878</v>
      </c>
    </row>
    <row r="141" spans="1:13" ht="14.45" hidden="1" customHeight="1" outlineLevel="1">
      <c r="A141" s="83">
        <v>132</v>
      </c>
      <c r="B141" s="90">
        <v>46143</v>
      </c>
      <c r="C141" s="79"/>
      <c r="D141" s="110">
        <v>905952.6463526705</v>
      </c>
      <c r="E141" s="105"/>
      <c r="F141" s="105">
        <f t="shared" si="9"/>
        <v>1705381.25480017</v>
      </c>
      <c r="G141" s="75">
        <f t="shared" si="11"/>
        <v>-799428.60844749946</v>
      </c>
      <c r="H141" s="75">
        <f t="shared" si="12"/>
        <v>197431811.82681757</v>
      </c>
      <c r="I141" s="75">
        <f t="shared" si="10"/>
        <v>167880.00777397488</v>
      </c>
      <c r="J141" s="75">
        <f t="shared" si="13"/>
        <v>-41460680.48363173</v>
      </c>
      <c r="K141" s="75">
        <v>160693</v>
      </c>
      <c r="L141" s="104">
        <v>137491475.98069417</v>
      </c>
      <c r="M141" s="91"/>
    </row>
    <row r="142" spans="1:13" ht="14.45" hidden="1" customHeight="1" outlineLevel="1">
      <c r="A142" s="83">
        <v>133</v>
      </c>
      <c r="B142" s="90">
        <v>46174</v>
      </c>
      <c r="C142" s="79"/>
      <c r="D142" s="110">
        <v>902860.69227322494</v>
      </c>
      <c r="E142" s="105"/>
      <c r="F142" s="105">
        <f t="shared" si="9"/>
        <v>1705381.25480017</v>
      </c>
      <c r="G142" s="75">
        <f t="shared" si="11"/>
        <v>-802520.56252694502</v>
      </c>
      <c r="H142" s="75">
        <f t="shared" si="12"/>
        <v>196629291.26429063</v>
      </c>
      <c r="I142" s="75">
        <f t="shared" si="10"/>
        <v>168529.31813065844</v>
      </c>
      <c r="J142" s="75">
        <f t="shared" si="13"/>
        <v>-41292151.165501073</v>
      </c>
      <c r="K142" s="75">
        <v>160693</v>
      </c>
      <c r="L142" s="104">
        <v>137018177.38578683</v>
      </c>
    </row>
    <row r="143" spans="1:13" ht="14.45" hidden="1" customHeight="1" outlineLevel="1">
      <c r="A143" s="83">
        <v>134</v>
      </c>
      <c r="B143" s="90">
        <v>46204</v>
      </c>
      <c r="C143" s="79"/>
      <c r="D143" s="110">
        <v>899752.69816666679</v>
      </c>
      <c r="E143" s="105"/>
      <c r="F143" s="105">
        <f t="shared" si="9"/>
        <v>1705381.25480017</v>
      </c>
      <c r="G143" s="75">
        <f t="shared" si="11"/>
        <v>-805628.55663350318</v>
      </c>
      <c r="H143" s="75">
        <f t="shared" si="12"/>
        <v>195823662.70765713</v>
      </c>
      <c r="I143" s="75">
        <f t="shared" si="10"/>
        <v>169181.99689303566</v>
      </c>
      <c r="J143" s="75">
        <f t="shared" si="13"/>
        <v>-41122969.16860804</v>
      </c>
      <c r="K143" s="75">
        <v>160693</v>
      </c>
      <c r="L143" s="104">
        <v>136542423.4755353</v>
      </c>
    </row>
    <row r="144" spans="1:13" ht="14.45" hidden="1" customHeight="1" outlineLevel="1">
      <c r="A144" s="83">
        <v>135</v>
      </c>
      <c r="B144" s="90">
        <v>46235</v>
      </c>
      <c r="C144" s="79"/>
      <c r="D144" s="110">
        <v>896628.58082268178</v>
      </c>
      <c r="E144" s="105"/>
      <c r="F144" s="105">
        <f t="shared" si="9"/>
        <v>1705381.25480017</v>
      </c>
      <c r="G144" s="75">
        <f t="shared" si="11"/>
        <v>-808752.67397748819</v>
      </c>
      <c r="H144" s="75">
        <f t="shared" si="12"/>
        <v>195014910.03367963</v>
      </c>
      <c r="I144" s="75">
        <f t="shared" si="10"/>
        <v>169838.06153527251</v>
      </c>
      <c r="J144" s="75">
        <f t="shared" si="13"/>
        <v>-40953131.107072771</v>
      </c>
      <c r="K144" s="75">
        <v>160693</v>
      </c>
      <c r="L144" s="104">
        <v>136064201.512582</v>
      </c>
    </row>
    <row r="145" spans="1:13" ht="14.45" hidden="1" customHeight="1" outlineLevel="1">
      <c r="A145" s="83">
        <v>136</v>
      </c>
      <c r="B145" s="90">
        <v>46266</v>
      </c>
      <c r="C145" s="79"/>
      <c r="D145" s="110">
        <v>893488.25659928843</v>
      </c>
      <c r="E145" s="105"/>
      <c r="F145" s="105">
        <f t="shared" si="9"/>
        <v>1705381.25480017</v>
      </c>
      <c r="G145" s="75">
        <f t="shared" si="11"/>
        <v>-811892.99820088153</v>
      </c>
      <c r="H145" s="75">
        <f t="shared" si="12"/>
        <v>194203017.03547874</v>
      </c>
      <c r="I145" s="75">
        <f t="shared" si="10"/>
        <v>170497.5296221851</v>
      </c>
      <c r="J145" s="75">
        <f t="shared" si="13"/>
        <v>-40782633.577450588</v>
      </c>
      <c r="K145" s="75">
        <v>160693</v>
      </c>
      <c r="L145" s="104">
        <v>135583498.69349223</v>
      </c>
    </row>
    <row r="146" spans="1:13" ht="14.45" hidden="1" customHeight="1" outlineLevel="1">
      <c r="A146" s="83">
        <v>137</v>
      </c>
      <c r="B146" s="90">
        <v>46296</v>
      </c>
      <c r="C146" s="79"/>
      <c r="D146" s="110">
        <v>890331.64142059896</v>
      </c>
      <c r="E146" s="105"/>
      <c r="F146" s="105">
        <f t="shared" si="9"/>
        <v>1705381.25480017</v>
      </c>
      <c r="G146" s="75">
        <f t="shared" si="11"/>
        <v>-815049.613379571</v>
      </c>
      <c r="H146" s="75">
        <f t="shared" si="12"/>
        <v>193387967.42209917</v>
      </c>
      <c r="I146" s="75">
        <f t="shared" si="10"/>
        <v>171160.4188097099</v>
      </c>
      <c r="J146" s="75">
        <f t="shared" si="13"/>
        <v>-40611473.158640876</v>
      </c>
      <c r="K146" s="75">
        <v>160693</v>
      </c>
      <c r="L146" s="104">
        <v>135100302.1484113</v>
      </c>
    </row>
    <row r="147" spans="1:13" ht="14.45" hidden="1" customHeight="1" outlineLevel="1">
      <c r="A147" s="83">
        <v>138</v>
      </c>
      <c r="B147" s="90">
        <v>46327</v>
      </c>
      <c r="C147" s="79"/>
      <c r="D147" s="110">
        <v>887158.6507745675</v>
      </c>
      <c r="E147" s="105"/>
      <c r="F147" s="105">
        <f t="shared" si="9"/>
        <v>1705381.25480017</v>
      </c>
      <c r="G147" s="75">
        <f t="shared" si="11"/>
        <v>-818222.60402560246</v>
      </c>
      <c r="H147" s="75">
        <f t="shared" si="12"/>
        <v>192569744.81807357</v>
      </c>
      <c r="I147" s="75">
        <f t="shared" si="10"/>
        <v>171826.7468453765</v>
      </c>
      <c r="J147" s="75">
        <f t="shared" si="13"/>
        <v>-40439646.411795497</v>
      </c>
      <c r="K147" s="75">
        <v>160693</v>
      </c>
      <c r="L147" s="104">
        <v>134614598.94071999</v>
      </c>
    </row>
    <row r="148" spans="1:13" ht="14.45" hidden="1" customHeight="1" outlineLevel="1">
      <c r="A148" s="83">
        <v>139</v>
      </c>
      <c r="B148" s="90">
        <v>46357</v>
      </c>
      <c r="C148" s="79"/>
      <c r="D148" s="110">
        <v>883969.1997107279</v>
      </c>
      <c r="E148" s="105"/>
      <c r="F148" s="105">
        <f t="shared" si="9"/>
        <v>1705381.25480017</v>
      </c>
      <c r="G148" s="75">
        <f t="shared" si="11"/>
        <v>-821412.05508944206</v>
      </c>
      <c r="H148" s="75">
        <f t="shared" si="12"/>
        <v>191748332.76298413</v>
      </c>
      <c r="I148" s="75">
        <f t="shared" si="10"/>
        <v>172496.53156878284</v>
      </c>
      <c r="J148" s="75">
        <f t="shared" si="13"/>
        <v>-40267149.880226716</v>
      </c>
      <c r="K148" s="75">
        <v>160693</v>
      </c>
      <c r="L148" s="104">
        <v>134126376.06668827</v>
      </c>
    </row>
    <row r="149" spans="1:13" ht="14.45" hidden="1" customHeight="1" outlineLevel="1">
      <c r="A149" s="83">
        <v>140</v>
      </c>
      <c r="B149" s="90">
        <v>46388</v>
      </c>
      <c r="C149" s="79"/>
      <c r="D149" s="110">
        <v>880763.20283791958</v>
      </c>
      <c r="E149" s="105"/>
      <c r="F149" s="105">
        <f t="shared" si="9"/>
        <v>1705381.25480017</v>
      </c>
      <c r="G149" s="75">
        <f t="shared" si="11"/>
        <v>-824618.05196225038</v>
      </c>
      <c r="H149" s="75">
        <f t="shared" si="12"/>
        <v>190923714.71102187</v>
      </c>
      <c r="I149" s="75">
        <f t="shared" si="10"/>
        <v>173169.79091207258</v>
      </c>
      <c r="J149" s="75">
        <f t="shared" si="13"/>
        <v>-40093980.089314647</v>
      </c>
      <c r="K149" s="75">
        <v>160693</v>
      </c>
      <c r="L149" s="104">
        <v>133635620.45512703</v>
      </c>
    </row>
    <row r="150" spans="1:13" ht="14.45" hidden="1" customHeight="1" outlineLevel="1">
      <c r="A150" s="83">
        <v>141</v>
      </c>
      <c r="B150" s="90">
        <v>46419</v>
      </c>
      <c r="C150" s="79"/>
      <c r="D150" s="110">
        <v>877540.57432200073</v>
      </c>
      <c r="E150" s="105"/>
      <c r="F150" s="105">
        <f t="shared" si="9"/>
        <v>1705381.25480017</v>
      </c>
      <c r="G150" s="75">
        <f t="shared" si="11"/>
        <v>-827840.68047816923</v>
      </c>
      <c r="H150" s="75">
        <f t="shared" si="12"/>
        <v>190095874.03054371</v>
      </c>
      <c r="I150" s="75">
        <f t="shared" si="10"/>
        <v>173846.54290041554</v>
      </c>
      <c r="J150" s="75">
        <f t="shared" si="13"/>
        <v>-39920133.546414234</v>
      </c>
      <c r="K150" s="75">
        <v>160693</v>
      </c>
      <c r="L150" s="104">
        <v>133142318.96703823</v>
      </c>
    </row>
    <row r="151" spans="1:13" ht="14.45" hidden="1" customHeight="1" outlineLevel="1">
      <c r="A151" s="83">
        <v>142</v>
      </c>
      <c r="B151" s="90">
        <v>46447</v>
      </c>
      <c r="C151" s="79"/>
      <c r="D151" s="110">
        <v>874301.22788355092</v>
      </c>
      <c r="E151" s="105"/>
      <c r="F151" s="105">
        <f t="shared" si="9"/>
        <v>1705381.25480017</v>
      </c>
      <c r="G151" s="75">
        <f t="shared" si="11"/>
        <v>-831080.02691661904</v>
      </c>
      <c r="H151" s="75">
        <f t="shared" si="12"/>
        <v>189264794.00362709</v>
      </c>
      <c r="I151" s="75">
        <f t="shared" si="10"/>
        <v>174526.80565249</v>
      </c>
      <c r="J151" s="75">
        <f t="shared" si="13"/>
        <v>-39745606.740761742</v>
      </c>
      <c r="K151" s="75">
        <v>160693</v>
      </c>
      <c r="L151" s="104">
        <v>132646458.39526303</v>
      </c>
    </row>
    <row r="152" spans="1:13" ht="14.45" hidden="1" customHeight="1" outlineLevel="1">
      <c r="A152" s="83">
        <v>143</v>
      </c>
      <c r="B152" s="90">
        <v>46478</v>
      </c>
      <c r="C152" s="79"/>
      <c r="D152" s="110">
        <v>871045.07679556042</v>
      </c>
      <c r="E152" s="105"/>
      <c r="F152" s="105">
        <f t="shared" si="9"/>
        <v>1705381.25480017</v>
      </c>
      <c r="G152" s="75">
        <f t="shared" si="11"/>
        <v>-834336.17800460954</v>
      </c>
      <c r="H152" s="75">
        <f t="shared" si="12"/>
        <v>188430457.82562247</v>
      </c>
      <c r="I152" s="75">
        <f t="shared" si="10"/>
        <v>175210.59738096799</v>
      </c>
      <c r="J152" s="75">
        <f t="shared" si="13"/>
        <v>-39570396.143380776</v>
      </c>
      <c r="K152" s="75">
        <v>160693</v>
      </c>
      <c r="L152" s="104">
        <v>132148025.46412833</v>
      </c>
    </row>
    <row r="153" spans="1:13" ht="14.45" hidden="1" customHeight="1" outlineLevel="1">
      <c r="A153" s="83">
        <v>144</v>
      </c>
      <c r="B153" s="90">
        <v>46508</v>
      </c>
      <c r="C153" s="79"/>
      <c r="D153" s="110">
        <v>867772.03388110932</v>
      </c>
      <c r="E153" s="105"/>
      <c r="F153" s="105">
        <f t="shared" si="9"/>
        <v>1705381.25480017</v>
      </c>
      <c r="G153" s="75">
        <f t="shared" si="11"/>
        <v>-837609.22091906064</v>
      </c>
      <c r="H153" s="75">
        <f t="shared" si="12"/>
        <v>187592848.6047034</v>
      </c>
      <c r="I153" s="75">
        <f t="shared" si="10"/>
        <v>175897.93639300272</v>
      </c>
      <c r="J153" s="75">
        <f t="shared" si="13"/>
        <v>-39394498.206987776</v>
      </c>
      <c r="K153" s="75">
        <v>160693</v>
      </c>
      <c r="L153" s="104">
        <v>131647006.82909122</v>
      </c>
      <c r="M153" s="91"/>
    </row>
    <row r="154" spans="1:13" ht="14.45" hidden="1" customHeight="1" outlineLevel="1">
      <c r="A154" s="83">
        <v>145</v>
      </c>
      <c r="B154" s="90">
        <v>46539</v>
      </c>
      <c r="C154" s="79"/>
      <c r="D154" s="110">
        <v>864482.01151103224</v>
      </c>
      <c r="E154" s="105"/>
      <c r="F154" s="105">
        <f t="shared" si="9"/>
        <v>1705381.25480017</v>
      </c>
      <c r="G154" s="75">
        <f t="shared" si="11"/>
        <v>-840899.24328913772</v>
      </c>
      <c r="H154" s="75">
        <f t="shared" si="12"/>
        <v>186751949.36141425</v>
      </c>
      <c r="I154" s="75">
        <f t="shared" si="10"/>
        <v>176588.84109071892</v>
      </c>
      <c r="J154" s="75">
        <f t="shared" si="13"/>
        <v>-39217909.365897059</v>
      </c>
      <c r="K154" s="75">
        <v>160693</v>
      </c>
      <c r="L154" s="104">
        <v>131143389.07638174</v>
      </c>
    </row>
    <row r="155" spans="1:13" ht="14.45" hidden="1" customHeight="1" outlineLevel="1">
      <c r="A155" s="83">
        <v>146</v>
      </c>
      <c r="B155" s="90">
        <v>46569</v>
      </c>
      <c r="C155" s="79"/>
      <c r="D155" s="110">
        <v>861174.92160157335</v>
      </c>
      <c r="E155" s="105"/>
      <c r="F155" s="105">
        <f t="shared" si="9"/>
        <v>1705381.25480017</v>
      </c>
      <c r="G155" s="75">
        <f t="shared" si="11"/>
        <v>-844206.33319859661</v>
      </c>
      <c r="H155" s="75">
        <f t="shared" si="12"/>
        <v>185907743.02821565</v>
      </c>
      <c r="I155" s="75">
        <f t="shared" si="10"/>
        <v>177283.32997170527</v>
      </c>
      <c r="J155" s="75">
        <f t="shared" si="13"/>
        <v>-39040626.035925351</v>
      </c>
      <c r="K155" s="75">
        <v>160693</v>
      </c>
      <c r="L155" s="104">
        <v>130637158.72264379</v>
      </c>
    </row>
    <row r="156" spans="1:13" ht="14.45" hidden="1" customHeight="1" outlineLevel="1">
      <c r="A156" s="83">
        <v>147</v>
      </c>
      <c r="B156" s="90">
        <v>46600</v>
      </c>
      <c r="C156" s="79"/>
      <c r="D156" s="110">
        <v>857850.67561202752</v>
      </c>
      <c r="E156" s="105"/>
      <c r="F156" s="105">
        <f t="shared" si="9"/>
        <v>1705381.25480017</v>
      </c>
      <c r="G156" s="75">
        <f t="shared" si="11"/>
        <v>-847530.57918814244</v>
      </c>
      <c r="H156" s="75">
        <f t="shared" si="12"/>
        <v>185060212.44902751</v>
      </c>
      <c r="I156" s="75">
        <f t="shared" si="10"/>
        <v>177981.42162950992</v>
      </c>
      <c r="J156" s="75">
        <f t="shared" si="13"/>
        <v>-38862644.61429584</v>
      </c>
      <c r="K156" s="75">
        <v>160693</v>
      </c>
      <c r="L156" s="104">
        <v>130128302.2145741</v>
      </c>
    </row>
    <row r="157" spans="1:13" ht="14.45" hidden="1" customHeight="1" outlineLevel="1">
      <c r="A157" s="83">
        <v>148</v>
      </c>
      <c r="B157" s="90">
        <v>46631</v>
      </c>
      <c r="C157" s="79"/>
      <c r="D157" s="110">
        <v>854509.1845423698</v>
      </c>
      <c r="E157" s="105"/>
      <c r="F157" s="105">
        <f t="shared" si="9"/>
        <v>1705381.25480017</v>
      </c>
      <c r="G157" s="75">
        <f t="shared" si="11"/>
        <v>-850872.07025780017</v>
      </c>
      <c r="H157" s="75">
        <f t="shared" si="12"/>
        <v>184209340.3787697</v>
      </c>
      <c r="I157" s="75">
        <f t="shared" si="10"/>
        <v>178683.13475413804</v>
      </c>
      <c r="J157" s="75">
        <f t="shared" si="13"/>
        <v>-38683961.479541704</v>
      </c>
      <c r="K157" s="75">
        <v>160693</v>
      </c>
      <c r="L157" s="104">
        <v>129616805.92855938</v>
      </c>
    </row>
    <row r="158" spans="1:13" ht="14.45" hidden="1" customHeight="1" outlineLevel="1">
      <c r="A158" s="83">
        <v>149</v>
      </c>
      <c r="B158" s="90">
        <v>46661</v>
      </c>
      <c r="C158" s="79"/>
      <c r="D158" s="110">
        <v>851150.3589308731</v>
      </c>
      <c r="E158" s="105"/>
      <c r="F158" s="105">
        <f t="shared" si="9"/>
        <v>1705381.25480017</v>
      </c>
      <c r="G158" s="75">
        <f t="shared" si="11"/>
        <v>-854230.89586929686</v>
      </c>
      <c r="H158" s="75">
        <f t="shared" si="12"/>
        <v>183355109.48290041</v>
      </c>
      <c r="I158" s="75">
        <f t="shared" si="10"/>
        <v>179388.48813255233</v>
      </c>
      <c r="J158" s="75">
        <f t="shared" si="13"/>
        <v>-38504572.991409153</v>
      </c>
      <c r="K158" s="75">
        <v>160693</v>
      </c>
      <c r="L158" s="104">
        <v>129102656.17031157</v>
      </c>
    </row>
    <row r="159" spans="1:13" ht="14.45" hidden="1" customHeight="1" outlineLevel="1">
      <c r="A159" s="83">
        <v>150</v>
      </c>
      <c r="B159" s="90">
        <v>46692</v>
      </c>
      <c r="C159" s="79"/>
      <c r="D159" s="110">
        <v>847774.10885171255</v>
      </c>
      <c r="E159" s="105"/>
      <c r="F159" s="105">
        <f t="shared" si="9"/>
        <v>1705381.25480017</v>
      </c>
      <c r="G159" s="75">
        <f t="shared" si="11"/>
        <v>-857607.14594845742</v>
      </c>
      <c r="H159" s="75">
        <f t="shared" si="12"/>
        <v>182497502.33695194</v>
      </c>
      <c r="I159" s="75">
        <f t="shared" si="10"/>
        <v>180097.50064917604</v>
      </c>
      <c r="J159" s="75">
        <f t="shared" si="13"/>
        <v>-38324475.490759976</v>
      </c>
      <c r="K159" s="75">
        <v>160693</v>
      </c>
      <c r="L159" s="104">
        <v>128585839.17450123</v>
      </c>
    </row>
    <row r="160" spans="1:13" ht="14.45" hidden="1" customHeight="1" outlineLevel="1">
      <c r="A160" s="83">
        <v>151</v>
      </c>
      <c r="B160" s="90">
        <v>46722</v>
      </c>
      <c r="C160" s="79"/>
      <c r="D160" s="110">
        <v>844380.34391255793</v>
      </c>
      <c r="E160" s="105"/>
      <c r="F160" s="105">
        <f t="shared" si="9"/>
        <v>1705381.25480017</v>
      </c>
      <c r="G160" s="75">
        <f t="shared" si="11"/>
        <v>-861000.91088761203</v>
      </c>
      <c r="H160" s="75">
        <f t="shared" si="12"/>
        <v>181636501.42606434</v>
      </c>
      <c r="I160" s="75">
        <f t="shared" si="10"/>
        <v>180810.19128639851</v>
      </c>
      <c r="J160" s="75">
        <f t="shared" si="13"/>
        <v>-38143665.299473576</v>
      </c>
      <c r="K160" s="75">
        <v>160693</v>
      </c>
      <c r="L160" s="104">
        <v>128066341.10438895</v>
      </c>
    </row>
    <row r="161" spans="1:13" ht="14.45" hidden="1" customHeight="1" outlineLevel="1">
      <c r="A161" s="83">
        <v>152</v>
      </c>
      <c r="B161" s="90">
        <v>46753</v>
      </c>
      <c r="C161" s="79"/>
      <c r="D161" s="110">
        <v>840968.97325215407</v>
      </c>
      <c r="E161" s="105"/>
      <c r="F161" s="105">
        <f t="shared" si="9"/>
        <v>1705381.25480017</v>
      </c>
      <c r="G161" s="75">
        <f t="shared" si="11"/>
        <v>-864412.28154801589</v>
      </c>
      <c r="H161" s="75">
        <f t="shared" si="12"/>
        <v>180772089.14451632</v>
      </c>
      <c r="I161" s="75">
        <f t="shared" si="10"/>
        <v>181526.57912508334</v>
      </c>
      <c r="J161" s="75">
        <f t="shared" si="13"/>
        <v>-37962138.720348492</v>
      </c>
      <c r="K161" s="75">
        <v>160693</v>
      </c>
      <c r="L161" s="104">
        <v>127544148.05145495</v>
      </c>
    </row>
    <row r="162" spans="1:13" ht="14.45" hidden="1" customHeight="1" outlineLevel="1">
      <c r="A162" s="83">
        <v>153</v>
      </c>
      <c r="B162" s="90">
        <v>46784</v>
      </c>
      <c r="C162" s="79"/>
      <c r="D162" s="110">
        <v>837539.90553788736</v>
      </c>
      <c r="E162" s="105"/>
      <c r="F162" s="105">
        <f t="shared" si="9"/>
        <v>1705381.25480017</v>
      </c>
      <c r="G162" s="75">
        <f t="shared" si="11"/>
        <v>-867841.3492622826</v>
      </c>
      <c r="H162" s="75">
        <f t="shared" si="12"/>
        <v>179904247.79525402</v>
      </c>
      <c r="I162" s="75">
        <f t="shared" si="10"/>
        <v>182246.68334507933</v>
      </c>
      <c r="J162" s="75">
        <f t="shared" si="13"/>
        <v>-37779892.037003413</v>
      </c>
      <c r="K162" s="75">
        <v>160693</v>
      </c>
      <c r="L162" s="104">
        <v>127019246.03502668</v>
      </c>
    </row>
    <row r="163" spans="1:13" ht="14.45" hidden="1" customHeight="1" outlineLevel="1">
      <c r="A163" s="83">
        <v>154</v>
      </c>
      <c r="B163" s="90">
        <v>46813</v>
      </c>
      <c r="C163" s="79"/>
      <c r="D163" s="110">
        <v>834093.04896334186</v>
      </c>
      <c r="E163" s="105"/>
      <c r="F163" s="105">
        <f t="shared" ref="F163:F226" si="14">$D$3</f>
        <v>1705381.25480017</v>
      </c>
      <c r="G163" s="75">
        <f t="shared" si="11"/>
        <v>-871288.2058368281</v>
      </c>
      <c r="H163" s="75">
        <f t="shared" si="12"/>
        <v>179032959.58941719</v>
      </c>
      <c r="I163" s="75">
        <f t="shared" si="10"/>
        <v>182970.52322573389</v>
      </c>
      <c r="J163" s="75">
        <f t="shared" si="13"/>
        <v>-37596921.513777681</v>
      </c>
      <c r="K163" s="75">
        <v>160693</v>
      </c>
      <c r="L163" s="104">
        <v>126491621.00190453</v>
      </c>
    </row>
    <row r="164" spans="1:13" ht="14.45" hidden="1" customHeight="1" outlineLevel="1">
      <c r="A164" s="83">
        <v>155</v>
      </c>
      <c r="B164" s="90">
        <v>46844</v>
      </c>
      <c r="C164" s="79"/>
      <c r="D164" s="110">
        <v>830628.31124583969</v>
      </c>
      <c r="E164" s="105"/>
      <c r="F164" s="105">
        <f t="shared" si="14"/>
        <v>1705381.25480017</v>
      </c>
      <c r="G164" s="75">
        <f t="shared" si="11"/>
        <v>-874752.94355433027</v>
      </c>
      <c r="H164" s="75">
        <f t="shared" si="12"/>
        <v>178158206.64586285</v>
      </c>
      <c r="I164" s="75">
        <f t="shared" si="10"/>
        <v>183698.11814640934</v>
      </c>
      <c r="J164" s="75">
        <f t="shared" si="13"/>
        <v>-37413223.395631269</v>
      </c>
      <c r="K164" s="75">
        <v>160693</v>
      </c>
      <c r="L164" s="104">
        <v>125961258.82598555</v>
      </c>
    </row>
    <row r="165" spans="1:13" ht="14.45" hidden="1" customHeight="1" outlineLevel="1">
      <c r="A165" s="83">
        <v>156</v>
      </c>
      <c r="B165" s="90">
        <v>46874</v>
      </c>
      <c r="C165" s="79"/>
      <c r="D165" s="110">
        <v>827145.59962397174</v>
      </c>
      <c r="E165" s="105"/>
      <c r="F165" s="105">
        <f t="shared" si="14"/>
        <v>1705381.25480017</v>
      </c>
      <c r="G165" s="75">
        <f t="shared" si="11"/>
        <v>-878235.65517619823</v>
      </c>
      <c r="H165" s="75">
        <f t="shared" si="12"/>
        <v>177279970.99068666</v>
      </c>
      <c r="I165" s="75">
        <f t="shared" si="10"/>
        <v>184429.48758700161</v>
      </c>
      <c r="J165" s="75">
        <f t="shared" si="13"/>
        <v>-37228793.908044264</v>
      </c>
      <c r="K165" s="75">
        <v>160693</v>
      </c>
      <c r="L165" s="104">
        <v>125428145.3078853</v>
      </c>
      <c r="M165" s="91"/>
    </row>
    <row r="166" spans="1:13" ht="14.45" hidden="1" customHeight="1" outlineLevel="1">
      <c r="A166" s="83">
        <v>157</v>
      </c>
      <c r="B166" s="90">
        <v>46905</v>
      </c>
      <c r="C166" s="79"/>
      <c r="D166" s="110">
        <v>823644.82085511344</v>
      </c>
      <c r="E166" s="105"/>
      <c r="F166" s="105">
        <f t="shared" si="14"/>
        <v>1705381.25480017</v>
      </c>
      <c r="G166" s="75">
        <f t="shared" si="11"/>
        <v>-881736.43394505652</v>
      </c>
      <c r="H166" s="75">
        <f t="shared" si="12"/>
        <v>176398234.5567416</v>
      </c>
      <c r="I166" s="75">
        <f t="shared" si="10"/>
        <v>185164.65112846188</v>
      </c>
      <c r="J166" s="75">
        <f t="shared" si="13"/>
        <v>-37043629.2569158</v>
      </c>
      <c r="K166" s="75">
        <v>160693</v>
      </c>
      <c r="L166" s="104">
        <v>124892266.17455764</v>
      </c>
    </row>
    <row r="167" spans="1:13" ht="14.45" hidden="1" customHeight="1" outlineLevel="1">
      <c r="A167" s="83">
        <v>158</v>
      </c>
      <c r="B167" s="90">
        <v>46935</v>
      </c>
      <c r="C167" s="79"/>
      <c r="D167" s="110">
        <v>820125.88121292845</v>
      </c>
      <c r="E167" s="105"/>
      <c r="F167" s="105">
        <f t="shared" si="14"/>
        <v>1705381.25480017</v>
      </c>
      <c r="G167" s="75">
        <f t="shared" si="11"/>
        <v>-885255.37358724151</v>
      </c>
      <c r="H167" s="75">
        <f t="shared" si="12"/>
        <v>175512979.18315434</v>
      </c>
      <c r="I167" s="75">
        <f t="shared" si="10"/>
        <v>185903.62845332071</v>
      </c>
      <c r="J167" s="75">
        <f t="shared" si="13"/>
        <v>-36857725.628462479</v>
      </c>
      <c r="K167" s="75">
        <v>160693</v>
      </c>
      <c r="L167" s="104">
        <v>124353607.07891266</v>
      </c>
    </row>
    <row r="168" spans="1:13" ht="14.45" hidden="1" customHeight="1" outlineLevel="1">
      <c r="A168" s="83">
        <v>159</v>
      </c>
      <c r="B168" s="90">
        <v>46966</v>
      </c>
      <c r="C168" s="79"/>
      <c r="D168" s="110">
        <v>816588.68648485967</v>
      </c>
      <c r="E168" s="105"/>
      <c r="F168" s="105">
        <f t="shared" si="14"/>
        <v>1705381.25480017</v>
      </c>
      <c r="G168" s="75">
        <f t="shared" si="11"/>
        <v>-888792.56831531029</v>
      </c>
      <c r="H168" s="75">
        <f t="shared" si="12"/>
        <v>174624186.61483905</v>
      </c>
      <c r="I168" s="75">
        <f t="shared" si="10"/>
        <v>186646.43934621516</v>
      </c>
      <c r="J168" s="75">
        <f t="shared" si="13"/>
        <v>-36671079.189116262</v>
      </c>
      <c r="K168" s="75">
        <v>160693</v>
      </c>
      <c r="L168" s="104">
        <v>123812153.5994325</v>
      </c>
    </row>
    <row r="169" spans="1:13" ht="14.45" hidden="1" customHeight="1" outlineLevel="1">
      <c r="A169" s="83">
        <v>160</v>
      </c>
      <c r="B169" s="90">
        <v>46997</v>
      </c>
      <c r="C169" s="79"/>
      <c r="D169" s="110">
        <v>813033.14196960663</v>
      </c>
      <c r="E169" s="105"/>
      <c r="F169" s="105">
        <f t="shared" si="14"/>
        <v>1705381.25480017</v>
      </c>
      <c r="G169" s="75">
        <f t="shared" si="11"/>
        <v>-892348.11283056333</v>
      </c>
      <c r="H169" s="75">
        <f t="shared" si="12"/>
        <v>173731838.5020085</v>
      </c>
      <c r="I169" s="75">
        <f t="shared" si="10"/>
        <v>187393.1036944183</v>
      </c>
      <c r="J169" s="75">
        <f t="shared" si="13"/>
        <v>-36483686.085421845</v>
      </c>
      <c r="K169" s="75">
        <v>160693</v>
      </c>
      <c r="L169" s="104">
        <v>123267891.2397853</v>
      </c>
    </row>
    <row r="170" spans="1:13" ht="14.45" hidden="1" customHeight="1" outlineLevel="1">
      <c r="A170" s="83">
        <v>161</v>
      </c>
      <c r="B170" s="90">
        <v>47027</v>
      </c>
      <c r="C170" s="79"/>
      <c r="D170" s="110">
        <v>809459.15247459</v>
      </c>
      <c r="E170" s="105"/>
      <c r="F170" s="105">
        <f t="shared" si="14"/>
        <v>1705381.25480017</v>
      </c>
      <c r="G170" s="75">
        <f t="shared" si="11"/>
        <v>-895922.10232557997</v>
      </c>
      <c r="H170" s="75">
        <f t="shared" si="12"/>
        <v>172835916.39968291</v>
      </c>
      <c r="I170" s="75">
        <f t="shared" si="10"/>
        <v>188143.6414883718</v>
      </c>
      <c r="J170" s="75">
        <f t="shared" si="13"/>
        <v>-36295542.443933472</v>
      </c>
      <c r="K170" s="75">
        <v>160693</v>
      </c>
      <c r="L170" s="104">
        <v>122720805.42843704</v>
      </c>
    </row>
    <row r="171" spans="1:13" ht="14.45" hidden="1" customHeight="1" outlineLevel="1">
      <c r="A171" s="83">
        <v>162</v>
      </c>
      <c r="B171" s="90">
        <v>47058</v>
      </c>
      <c r="C171" s="79"/>
      <c r="D171" s="110">
        <v>805866.62231340318</v>
      </c>
      <c r="E171" s="105"/>
      <c r="F171" s="105">
        <f t="shared" si="14"/>
        <v>1705381.25480017</v>
      </c>
      <c r="G171" s="75">
        <f t="shared" si="11"/>
        <v>-899514.63248676679</v>
      </c>
      <c r="H171" s="75">
        <f t="shared" si="12"/>
        <v>171936401.76719615</v>
      </c>
      <c r="I171" s="75">
        <f t="shared" si="10"/>
        <v>188898.07282222103</v>
      </c>
      <c r="J171" s="75">
        <f t="shared" si="13"/>
        <v>-36106644.371111251</v>
      </c>
      <c r="K171" s="75">
        <v>160693</v>
      </c>
      <c r="L171" s="104">
        <v>122170881.51826145</v>
      </c>
    </row>
    <row r="172" spans="1:13" ht="14.45" hidden="1" customHeight="1" outlineLevel="1">
      <c r="A172" s="83">
        <v>163</v>
      </c>
      <c r="B172" s="90">
        <v>47088</v>
      </c>
      <c r="C172" s="79"/>
      <c r="D172" s="110">
        <v>802255.45530325011</v>
      </c>
      <c r="E172" s="105"/>
      <c r="F172" s="105">
        <f t="shared" si="14"/>
        <v>1705381.25480017</v>
      </c>
      <c r="G172" s="75">
        <f t="shared" si="11"/>
        <v>-903125.79949691985</v>
      </c>
      <c r="H172" s="75">
        <f t="shared" si="12"/>
        <v>171033275.96769923</v>
      </c>
      <c r="I172" s="75">
        <f t="shared" si="10"/>
        <v>189656.41789435316</v>
      </c>
      <c r="J172" s="75">
        <f t="shared" si="13"/>
        <v>-35916987.953216895</v>
      </c>
      <c r="K172" s="75">
        <v>160693</v>
      </c>
      <c r="L172" s="104">
        <v>121618104.78614782</v>
      </c>
    </row>
    <row r="173" spans="1:13" ht="14.45" hidden="1" customHeight="1" outlineLevel="1">
      <c r="A173" s="83">
        <v>164</v>
      </c>
      <c r="B173" s="90">
        <v>47119</v>
      </c>
      <c r="C173" s="79"/>
      <c r="D173" s="110">
        <v>798625.55476237054</v>
      </c>
      <c r="E173" s="105"/>
      <c r="F173" s="105">
        <f t="shared" si="14"/>
        <v>1705381.25480017</v>
      </c>
      <c r="G173" s="75">
        <f t="shared" si="11"/>
        <v>-906755.70003779943</v>
      </c>
      <c r="H173" s="75">
        <f t="shared" si="12"/>
        <v>170126520.26766142</v>
      </c>
      <c r="I173" s="75">
        <f t="shared" si="10"/>
        <v>190418.69700793788</v>
      </c>
      <c r="J173" s="75">
        <f t="shared" si="13"/>
        <v>-35726569.256208956</v>
      </c>
      <c r="K173" s="75">
        <v>160693</v>
      </c>
      <c r="L173" s="104">
        <v>121062460.43260689</v>
      </c>
    </row>
    <row r="174" spans="1:13" ht="14.45" hidden="1" customHeight="1" outlineLevel="1">
      <c r="A174" s="83">
        <v>165</v>
      </c>
      <c r="B174" s="90">
        <v>47150</v>
      </c>
      <c r="C174" s="79"/>
      <c r="D174" s="110">
        <v>794976.8235074518</v>
      </c>
      <c r="E174" s="105"/>
      <c r="F174" s="105">
        <f t="shared" si="14"/>
        <v>1705381.25480017</v>
      </c>
      <c r="G174" s="75">
        <f t="shared" si="11"/>
        <v>-910404.43129271816</v>
      </c>
      <c r="H174" s="75">
        <f t="shared" si="12"/>
        <v>169216115.83636871</v>
      </c>
      <c r="I174" s="75">
        <f t="shared" si="10"/>
        <v>191184.93057147082</v>
      </c>
      <c r="J174" s="75">
        <f t="shared" si="13"/>
        <v>-35535384.325637482</v>
      </c>
      <c r="K174" s="75">
        <v>160693</v>
      </c>
      <c r="L174" s="104">
        <v>120503933.58137459</v>
      </c>
    </row>
    <row r="175" spans="1:13" ht="14.45" hidden="1" customHeight="1" outlineLevel="1">
      <c r="A175" s="83">
        <v>166</v>
      </c>
      <c r="B175" s="90">
        <v>47178</v>
      </c>
      <c r="C175" s="79"/>
      <c r="D175" s="110">
        <v>791309.16385102633</v>
      </c>
      <c r="E175" s="105"/>
      <c r="F175" s="105">
        <f t="shared" si="14"/>
        <v>1705381.25480017</v>
      </c>
      <c r="G175" s="75">
        <f t="shared" si="11"/>
        <v>-914072.09094914363</v>
      </c>
      <c r="H175" s="75">
        <f t="shared" si="12"/>
        <v>168302043.74541956</v>
      </c>
      <c r="I175" s="75">
        <f t="shared" si="10"/>
        <v>191955.13909932016</v>
      </c>
      <c r="J175" s="75">
        <f t="shared" si="13"/>
        <v>-35343429.18653816</v>
      </c>
      <c r="K175" s="75">
        <v>160693</v>
      </c>
      <c r="L175" s="104">
        <v>119942509.27901369</v>
      </c>
    </row>
    <row r="176" spans="1:13" ht="14.45" hidden="1" customHeight="1" outlineLevel="1">
      <c r="A176" s="83">
        <v>167</v>
      </c>
      <c r="B176" s="90">
        <v>47209</v>
      </c>
      <c r="C176" s="79"/>
      <c r="D176" s="110">
        <v>787622.47759885655</v>
      </c>
      <c r="E176" s="105"/>
      <c r="F176" s="105">
        <f t="shared" si="14"/>
        <v>1705381.25480017</v>
      </c>
      <c r="G176" s="75">
        <f t="shared" si="11"/>
        <v>-917758.77720131341</v>
      </c>
      <c r="H176" s="75">
        <f t="shared" si="12"/>
        <v>167384284.96821824</v>
      </c>
      <c r="I176" s="75">
        <f t="shared" ref="I176:I239" si="15">-G176*0.21</f>
        <v>192729.34321227579</v>
      </c>
      <c r="J176" s="75">
        <f t="shared" si="13"/>
        <v>-35150699.843325883</v>
      </c>
      <c r="K176" s="75">
        <v>160693</v>
      </c>
      <c r="L176" s="104">
        <v>119378172.4945136</v>
      </c>
    </row>
    <row r="177" spans="1:13" ht="14.45" hidden="1" customHeight="1" outlineLevel="1">
      <c r="A177" s="83">
        <v>168</v>
      </c>
      <c r="B177" s="90">
        <v>47239</v>
      </c>
      <c r="C177" s="79"/>
      <c r="D177" s="110">
        <v>783916.66604730592</v>
      </c>
      <c r="E177" s="105"/>
      <c r="F177" s="105">
        <f t="shared" si="14"/>
        <v>1705381.25480017</v>
      </c>
      <c r="G177" s="75">
        <f t="shared" si="11"/>
        <v>-921464.58875286405</v>
      </c>
      <c r="H177" s="75">
        <f t="shared" si="12"/>
        <v>166462820.37946537</v>
      </c>
      <c r="I177" s="75">
        <f t="shared" si="15"/>
        <v>193507.56363810145</v>
      </c>
      <c r="J177" s="75">
        <f t="shared" si="13"/>
        <v>-34957192.279687785</v>
      </c>
      <c r="K177" s="75">
        <v>160693</v>
      </c>
      <c r="L177" s="104">
        <v>118810908.11888778</v>
      </c>
      <c r="M177" s="91"/>
    </row>
    <row r="178" spans="1:13" ht="14.45" hidden="1" customHeight="1" outlineLevel="1">
      <c r="A178" s="83">
        <v>169</v>
      </c>
      <c r="B178" s="90">
        <v>47270</v>
      </c>
      <c r="C178" s="79"/>
      <c r="D178" s="110">
        <v>780191.62998069637</v>
      </c>
      <c r="E178" s="105"/>
      <c r="F178" s="105">
        <f t="shared" si="14"/>
        <v>1705381.25480017</v>
      </c>
      <c r="G178" s="75">
        <f t="shared" si="11"/>
        <v>-925189.6248194736</v>
      </c>
      <c r="H178" s="75">
        <f t="shared" si="12"/>
        <v>165537630.75464588</v>
      </c>
      <c r="I178" s="75">
        <f t="shared" si="15"/>
        <v>194289.82121208945</v>
      </c>
      <c r="J178" s="75">
        <f t="shared" si="13"/>
        <v>-34762902.458475694</v>
      </c>
      <c r="K178" s="75">
        <v>160693</v>
      </c>
      <c r="L178" s="104">
        <v>118240700.96476933</v>
      </c>
    </row>
    <row r="179" spans="1:13" ht="14.45" hidden="1" customHeight="1" outlineLevel="1">
      <c r="A179" s="83">
        <v>170</v>
      </c>
      <c r="B179" s="90">
        <v>47300</v>
      </c>
      <c r="C179" s="79"/>
      <c r="D179" s="110">
        <v>776447.26966865186</v>
      </c>
      <c r="E179" s="105"/>
      <c r="F179" s="105">
        <f t="shared" si="14"/>
        <v>1705381.25480017</v>
      </c>
      <c r="G179" s="75">
        <f t="shared" si="11"/>
        <v>-928933.9851315181</v>
      </c>
      <c r="H179" s="75">
        <f t="shared" si="12"/>
        <v>164608696.76951435</v>
      </c>
      <c r="I179" s="75">
        <f t="shared" si="15"/>
        <v>195076.13687761879</v>
      </c>
      <c r="J179" s="75">
        <f t="shared" si="13"/>
        <v>-34567826.321598075</v>
      </c>
      <c r="K179" s="75">
        <v>160693</v>
      </c>
      <c r="L179" s="104">
        <v>117667535.76600438</v>
      </c>
    </row>
    <row r="180" spans="1:13" ht="14.45" hidden="1" customHeight="1" outlineLevel="1">
      <c r="A180" s="83">
        <v>171</v>
      </c>
      <c r="B180" s="90">
        <v>47331</v>
      </c>
      <c r="C180" s="79"/>
      <c r="D180" s="110">
        <v>772683.48486342875</v>
      </c>
      <c r="E180" s="105"/>
      <c r="F180" s="105">
        <f t="shared" si="14"/>
        <v>1705381.25480017</v>
      </c>
      <c r="G180" s="75">
        <f t="shared" si="11"/>
        <v>-932697.76993674121</v>
      </c>
      <c r="H180" s="75">
        <f t="shared" si="12"/>
        <v>163675998.99957761</v>
      </c>
      <c r="I180" s="75">
        <f t="shared" si="15"/>
        <v>195866.53168671564</v>
      </c>
      <c r="J180" s="75">
        <f t="shared" si="13"/>
        <v>-34371959.78991136</v>
      </c>
      <c r="K180" s="75">
        <v>160693</v>
      </c>
      <c r="L180" s="104">
        <v>117091397.17724329</v>
      </c>
    </row>
    <row r="181" spans="1:13" ht="14.45" hidden="1" customHeight="1" outlineLevel="1">
      <c r="A181" s="83">
        <v>172</v>
      </c>
      <c r="B181" s="90">
        <v>47362</v>
      </c>
      <c r="C181" s="79"/>
      <c r="D181" s="110">
        <v>768900.17479723087</v>
      </c>
      <c r="E181" s="105"/>
      <c r="F181" s="105">
        <f t="shared" si="14"/>
        <v>1705381.25480017</v>
      </c>
      <c r="G181" s="75">
        <f t="shared" si="11"/>
        <v>-936481.0800029391</v>
      </c>
      <c r="H181" s="75">
        <f t="shared" si="12"/>
        <v>162739517.91957468</v>
      </c>
      <c r="I181" s="75">
        <f t="shared" si="15"/>
        <v>196661.0268006172</v>
      </c>
      <c r="J181" s="75">
        <f t="shared" si="13"/>
        <v>-34175298.763110742</v>
      </c>
      <c r="K181" s="75">
        <v>160693</v>
      </c>
      <c r="L181" s="104">
        <v>116512269.77352992</v>
      </c>
    </row>
    <row r="182" spans="1:13" ht="14.45" hidden="1" customHeight="1" outlineLevel="1">
      <c r="A182" s="83">
        <v>173</v>
      </c>
      <c r="B182" s="90">
        <v>47392</v>
      </c>
      <c r="C182" s="79"/>
      <c r="D182" s="110">
        <v>765097.23817951302</v>
      </c>
      <c r="E182" s="105"/>
      <c r="F182" s="105">
        <f t="shared" si="14"/>
        <v>1705381.25480017</v>
      </c>
      <c r="G182" s="75">
        <f t="shared" si="11"/>
        <v>-940284.01662065694</v>
      </c>
      <c r="H182" s="75">
        <f t="shared" si="12"/>
        <v>161799233.90295401</v>
      </c>
      <c r="I182" s="75">
        <f t="shared" si="15"/>
        <v>197459.64349033794</v>
      </c>
      <c r="J182" s="75">
        <f t="shared" si="13"/>
        <v>-33977839.119620405</v>
      </c>
      <c r="K182" s="75">
        <v>160693</v>
      </c>
      <c r="L182" s="104">
        <v>115930138.04988855</v>
      </c>
    </row>
    <row r="183" spans="1:13" ht="14.45" hidden="1" customHeight="1" outlineLevel="1">
      <c r="A183" s="83">
        <v>174</v>
      </c>
      <c r="B183" s="90">
        <v>47423</v>
      </c>
      <c r="C183" s="79"/>
      <c r="D183" s="110">
        <v>761274.57319426804</v>
      </c>
      <c r="E183" s="105"/>
      <c r="F183" s="105">
        <f t="shared" si="14"/>
        <v>1705381.25480017</v>
      </c>
      <c r="G183" s="75">
        <f t="shared" si="11"/>
        <v>-944106.68160590192</v>
      </c>
      <c r="H183" s="75">
        <f t="shared" si="12"/>
        <v>160855127.22134811</v>
      </c>
      <c r="I183" s="75">
        <f t="shared" si="15"/>
        <v>198262.40313723939</v>
      </c>
      <c r="J183" s="75">
        <f t="shared" si="13"/>
        <v>-33779576.716483168</v>
      </c>
      <c r="K183" s="75">
        <v>160693</v>
      </c>
      <c r="L183" s="104">
        <v>115344986.42090882</v>
      </c>
    </row>
    <row r="184" spans="1:13" ht="14.45" hidden="1" customHeight="1" outlineLevel="1">
      <c r="A184" s="83">
        <v>175</v>
      </c>
      <c r="B184" s="90">
        <v>47453</v>
      </c>
      <c r="C184" s="79"/>
      <c r="D184" s="110">
        <v>757432.07749730116</v>
      </c>
      <c r="E184" s="105"/>
      <c r="F184" s="105">
        <f t="shared" si="14"/>
        <v>1705381.25480017</v>
      </c>
      <c r="G184" s="75">
        <f t="shared" si="11"/>
        <v>-947949.1773028688</v>
      </c>
      <c r="H184" s="75">
        <f t="shared" si="12"/>
        <v>159907178.04404524</v>
      </c>
      <c r="I184" s="75">
        <f t="shared" si="15"/>
        <v>199069.32723360244</v>
      </c>
      <c r="J184" s="75">
        <f t="shared" si="13"/>
        <v>-33580507.389249563</v>
      </c>
      <c r="K184" s="75">
        <v>160693</v>
      </c>
      <c r="L184" s="104">
        <v>114756799.22032849</v>
      </c>
    </row>
    <row r="185" spans="1:13" ht="14.45" hidden="1" customHeight="1" outlineLevel="1">
      <c r="A185" s="83">
        <v>176</v>
      </c>
      <c r="B185" s="90">
        <v>47484</v>
      </c>
      <c r="C185" s="79"/>
      <c r="D185" s="110">
        <v>753569.64821349038</v>
      </c>
      <c r="E185" s="105"/>
      <c r="F185" s="105">
        <f t="shared" si="14"/>
        <v>1705381.25480017</v>
      </c>
      <c r="G185" s="75">
        <f t="shared" si="11"/>
        <v>-951811.60658667958</v>
      </c>
      <c r="H185" s="75">
        <f t="shared" si="12"/>
        <v>158955366.43745857</v>
      </c>
      <c r="I185" s="75">
        <f t="shared" si="15"/>
        <v>199880.43738320272</v>
      </c>
      <c r="J185" s="75">
        <f t="shared" si="13"/>
        <v>-33380626.951866362</v>
      </c>
      <c r="K185" s="75">
        <v>160693</v>
      </c>
      <c r="L185" s="104">
        <v>114165560.70061396</v>
      </c>
    </row>
    <row r="186" spans="1:13" ht="14.45" hidden="1" customHeight="1" outlineLevel="1">
      <c r="A186" s="83">
        <v>177</v>
      </c>
      <c r="B186" s="90">
        <v>47515</v>
      </c>
      <c r="C186" s="79"/>
      <c r="D186" s="110">
        <v>749687.18193403154</v>
      </c>
      <c r="E186" s="105"/>
      <c r="F186" s="105">
        <f t="shared" si="14"/>
        <v>1705381.25480017</v>
      </c>
      <c r="G186" s="75">
        <f t="shared" si="11"/>
        <v>-955694.07286613842</v>
      </c>
      <c r="H186" s="75">
        <f t="shared" si="12"/>
        <v>157999672.36459243</v>
      </c>
      <c r="I186" s="75">
        <f t="shared" si="15"/>
        <v>200695.75530188906</v>
      </c>
      <c r="J186" s="75">
        <f t="shared" si="13"/>
        <v>-33179931.196564473</v>
      </c>
      <c r="K186" s="75">
        <v>160693</v>
      </c>
      <c r="L186" s="104">
        <v>113571255.03253865</v>
      </c>
    </row>
    <row r="187" spans="1:13" ht="14.45" hidden="1" customHeight="1" outlineLevel="1">
      <c r="A187" s="83">
        <v>178</v>
      </c>
      <c r="B187" s="90">
        <v>47543</v>
      </c>
      <c r="C187" s="79"/>
      <c r="D187" s="110">
        <v>745784.57471367042</v>
      </c>
      <c r="E187" s="105"/>
      <c r="F187" s="105">
        <f t="shared" si="14"/>
        <v>1705381.25480017</v>
      </c>
      <c r="G187" s="75">
        <f t="shared" si="11"/>
        <v>-959596.68008649955</v>
      </c>
      <c r="H187" s="75">
        <f t="shared" si="12"/>
        <v>157040075.68450594</v>
      </c>
      <c r="I187" s="75">
        <f t="shared" si="15"/>
        <v>201515.3028181649</v>
      </c>
      <c r="J187" s="75">
        <f t="shared" si="13"/>
        <v>-32978415.893746309</v>
      </c>
      <c r="K187" s="75">
        <v>160693</v>
      </c>
      <c r="L187" s="104">
        <v>112973866.30475926</v>
      </c>
    </row>
    <row r="188" spans="1:13" ht="14.45" hidden="1" customHeight="1" outlineLevel="1">
      <c r="A188" s="83">
        <v>179</v>
      </c>
      <c r="B188" s="90">
        <v>47574</v>
      </c>
      <c r="C188" s="79"/>
      <c r="D188" s="110">
        <v>741861.72206791909</v>
      </c>
      <c r="E188" s="105"/>
      <c r="F188" s="105">
        <f t="shared" si="14"/>
        <v>1705381.25480017</v>
      </c>
      <c r="G188" s="75">
        <f t="shared" si="11"/>
        <v>-963519.53273225087</v>
      </c>
      <c r="H188" s="75">
        <f t="shared" si="12"/>
        <v>156076556.15177369</v>
      </c>
      <c r="I188" s="75">
        <f t="shared" si="15"/>
        <v>202339.10187377268</v>
      </c>
      <c r="J188" s="75">
        <f t="shared" si="13"/>
        <v>-32776076.791872535</v>
      </c>
      <c r="K188" s="75">
        <v>160693</v>
      </c>
      <c r="L188" s="104">
        <v>112373378.52338973</v>
      </c>
    </row>
    <row r="189" spans="1:13" ht="14.45" hidden="1" customHeight="1" outlineLevel="1">
      <c r="A189" s="83">
        <v>180</v>
      </c>
      <c r="B189" s="90">
        <v>47604</v>
      </c>
      <c r="C189" s="79"/>
      <c r="D189" s="110">
        <v>737918.51897025912</v>
      </c>
      <c r="E189" s="105"/>
      <c r="F189" s="105">
        <f t="shared" si="14"/>
        <v>1705381.25480017</v>
      </c>
      <c r="G189" s="75">
        <f t="shared" si="11"/>
        <v>-967462.73582991085</v>
      </c>
      <c r="H189" s="75">
        <f t="shared" si="12"/>
        <v>155109093.41594377</v>
      </c>
      <c r="I189" s="75">
        <f t="shared" si="15"/>
        <v>203167.17452428126</v>
      </c>
      <c r="J189" s="75">
        <f t="shared" si="13"/>
        <v>-32572909.617348254</v>
      </c>
      <c r="K189" s="75">
        <v>160693</v>
      </c>
      <c r="L189" s="104">
        <v>111769775.61157304</v>
      </c>
      <c r="M189" s="91"/>
    </row>
    <row r="190" spans="1:13" ht="14.45" hidden="1" customHeight="1" outlineLevel="1">
      <c r="A190" s="83">
        <v>181</v>
      </c>
      <c r="B190" s="90">
        <v>47635</v>
      </c>
      <c r="C190" s="79"/>
      <c r="D190" s="110">
        <v>733954.85984932957</v>
      </c>
      <c r="E190" s="105"/>
      <c r="F190" s="105">
        <f t="shared" si="14"/>
        <v>1705381.25480017</v>
      </c>
      <c r="G190" s="75">
        <f t="shared" si="11"/>
        <v>-971426.39495084039</v>
      </c>
      <c r="H190" s="75">
        <f t="shared" si="12"/>
        <v>154137667.02099293</v>
      </c>
      <c r="I190" s="75">
        <f t="shared" si="15"/>
        <v>203999.54293967647</v>
      </c>
      <c r="J190" s="75">
        <f t="shared" si="13"/>
        <v>-32368910.074408576</v>
      </c>
      <c r="K190" s="75">
        <v>160693</v>
      </c>
      <c r="L190" s="104">
        <v>111163041.40905082</v>
      </c>
    </row>
    <row r="191" spans="1:13" ht="14.45" hidden="1" customHeight="1" outlineLevel="1">
      <c r="A191" s="83">
        <v>182</v>
      </c>
      <c r="B191" s="90">
        <v>47665</v>
      </c>
      <c r="C191" s="79"/>
      <c r="D191" s="110">
        <v>729970.63858610031</v>
      </c>
      <c r="E191" s="105"/>
      <c r="F191" s="105">
        <f t="shared" si="14"/>
        <v>1705381.25480017</v>
      </c>
      <c r="G191" s="75">
        <f t="shared" si="11"/>
        <v>-975410.61621406965</v>
      </c>
      <c r="H191" s="75">
        <f t="shared" si="12"/>
        <v>153162256.40477887</v>
      </c>
      <c r="I191" s="75">
        <f t="shared" si="15"/>
        <v>204836.22940495462</v>
      </c>
      <c r="J191" s="75">
        <f t="shared" si="13"/>
        <v>-32164073.84500362</v>
      </c>
      <c r="K191" s="75">
        <v>160693</v>
      </c>
      <c r="L191" s="104">
        <v>110553159.67173065</v>
      </c>
    </row>
    <row r="192" spans="1:13" ht="14.45" hidden="1" customHeight="1" outlineLevel="1">
      <c r="A192" s="83">
        <v>183</v>
      </c>
      <c r="B192" s="90">
        <v>47696</v>
      </c>
      <c r="C192" s="79"/>
      <c r="D192" s="110">
        <v>725965.74851103115</v>
      </c>
      <c r="E192" s="105"/>
      <c r="F192" s="105">
        <f t="shared" si="14"/>
        <v>1705381.25480017</v>
      </c>
      <c r="G192" s="75">
        <f t="shared" si="11"/>
        <v>-979415.50628913881</v>
      </c>
      <c r="H192" s="75">
        <f t="shared" si="12"/>
        <v>152182840.89848974</v>
      </c>
      <c r="I192" s="75">
        <f t="shared" si="15"/>
        <v>205677.25632071914</v>
      </c>
      <c r="J192" s="75">
        <f t="shared" si="13"/>
        <v>-31958396.588682901</v>
      </c>
      <c r="K192" s="75">
        <v>160693</v>
      </c>
      <c r="L192" s="104">
        <v>109940114.07125117</v>
      </c>
    </row>
    <row r="193" spans="1:13" ht="14.45" hidden="1" customHeight="1" outlineLevel="1">
      <c r="A193" s="83">
        <v>184</v>
      </c>
      <c r="B193" s="90">
        <v>47727</v>
      </c>
      <c r="C193" s="79"/>
      <c r="D193" s="110">
        <v>721940.08240121591</v>
      </c>
      <c r="E193" s="105"/>
      <c r="F193" s="105">
        <f t="shared" si="14"/>
        <v>1705381.25480017</v>
      </c>
      <c r="G193" s="75">
        <f t="shared" si="11"/>
        <v>-983441.17239895405</v>
      </c>
      <c r="H193" s="75">
        <f t="shared" si="12"/>
        <v>151199399.72609079</v>
      </c>
      <c r="I193" s="75">
        <f t="shared" si="15"/>
        <v>206522.64620378034</v>
      </c>
      <c r="J193" s="75">
        <f t="shared" si="13"/>
        <v>-31751873.942479122</v>
      </c>
      <c r="K193" s="75">
        <v>160693</v>
      </c>
      <c r="L193" s="104">
        <v>109323888.19454494</v>
      </c>
    </row>
    <row r="194" spans="1:13" ht="14.45" hidden="1" customHeight="1" outlineLevel="1">
      <c r="A194" s="83">
        <v>185</v>
      </c>
      <c r="B194" s="90">
        <v>47757</v>
      </c>
      <c r="C194" s="79"/>
      <c r="D194" s="110">
        <v>717893.53247751168</v>
      </c>
      <c r="E194" s="105"/>
      <c r="F194" s="105">
        <f t="shared" si="14"/>
        <v>1705381.25480017</v>
      </c>
      <c r="G194" s="75">
        <f t="shared" si="11"/>
        <v>-987487.72232265829</v>
      </c>
      <c r="H194" s="75">
        <f t="shared" si="12"/>
        <v>150211912.00376812</v>
      </c>
      <c r="I194" s="75">
        <f t="shared" si="15"/>
        <v>207372.42168775824</v>
      </c>
      <c r="J194" s="75">
        <f t="shared" si="13"/>
        <v>-31544501.520791363</v>
      </c>
      <c r="K194" s="75">
        <v>160693</v>
      </c>
      <c r="L194" s="104">
        <v>108704465.54339898</v>
      </c>
    </row>
    <row r="195" spans="1:13" ht="14.45" hidden="1" customHeight="1" outlineLevel="1">
      <c r="A195" s="83">
        <v>186</v>
      </c>
      <c r="B195" s="90">
        <v>47788</v>
      </c>
      <c r="C195" s="79"/>
      <c r="D195" s="110">
        <v>713825.99040165322</v>
      </c>
      <c r="E195" s="105"/>
      <c r="F195" s="105">
        <f t="shared" si="14"/>
        <v>1705381.25480017</v>
      </c>
      <c r="G195" s="75">
        <f t="shared" si="11"/>
        <v>-991555.26439851674</v>
      </c>
      <c r="H195" s="75">
        <f t="shared" si="12"/>
        <v>149220356.7393696</v>
      </c>
      <c r="I195" s="75">
        <f t="shared" si="15"/>
        <v>208226.60552368851</v>
      </c>
      <c r="J195" s="75">
        <f t="shared" si="13"/>
        <v>-31336274.915267676</v>
      </c>
      <c r="K195" s="75">
        <v>160693</v>
      </c>
      <c r="L195" s="104">
        <v>108081829.53401309</v>
      </c>
    </row>
    <row r="196" spans="1:13" ht="14.45" hidden="1" customHeight="1" outlineLevel="1">
      <c r="A196" s="83">
        <v>187</v>
      </c>
      <c r="B196" s="90">
        <v>47818</v>
      </c>
      <c r="C196" s="79"/>
      <c r="D196" s="110">
        <v>709737.34727335256</v>
      </c>
      <c r="E196" s="105"/>
      <c r="F196" s="105">
        <f t="shared" si="14"/>
        <v>1705381.25480017</v>
      </c>
      <c r="G196" s="75">
        <f t="shared" si="11"/>
        <v>-995643.90752681741</v>
      </c>
      <c r="H196" s="75">
        <f t="shared" si="12"/>
        <v>148224712.83184278</v>
      </c>
      <c r="I196" s="75">
        <f t="shared" si="15"/>
        <v>209085.22058063163</v>
      </c>
      <c r="J196" s="75">
        <f t="shared" si="13"/>
        <v>-31127189.694687046</v>
      </c>
      <c r="K196" s="75">
        <v>160693</v>
      </c>
      <c r="L196" s="104">
        <v>107455963.49655585</v>
      </c>
    </row>
    <row r="197" spans="1:13" ht="14.45" hidden="1" customHeight="1" outlineLevel="1">
      <c r="A197" s="83">
        <v>188</v>
      </c>
      <c r="B197" s="90">
        <v>47849</v>
      </c>
      <c r="C197" s="79"/>
      <c r="D197" s="110">
        <v>705627.49362738337</v>
      </c>
      <c r="E197" s="105"/>
      <c r="F197" s="105">
        <f t="shared" si="14"/>
        <v>1705381.25480017</v>
      </c>
      <c r="G197" s="75">
        <f t="shared" si="11"/>
        <v>-999753.76117278659</v>
      </c>
      <c r="H197" s="75">
        <f t="shared" si="12"/>
        <v>147224959.07066998</v>
      </c>
      <c r="I197" s="75">
        <f t="shared" si="15"/>
        <v>209948.28984628519</v>
      </c>
      <c r="J197" s="75">
        <f t="shared" si="13"/>
        <v>-30917241.40484076</v>
      </c>
      <c r="K197" s="75">
        <v>160693</v>
      </c>
      <c r="L197" s="104">
        <v>106826850.67471829</v>
      </c>
    </row>
    <row r="198" spans="1:13" ht="14.45" hidden="1" customHeight="1" outlineLevel="1">
      <c r="A198" s="83">
        <v>189</v>
      </c>
      <c r="B198" s="90">
        <v>47880</v>
      </c>
      <c r="C198" s="79"/>
      <c r="D198" s="110">
        <v>701496.31943064998</v>
      </c>
      <c r="E198" s="105"/>
      <c r="F198" s="105">
        <f t="shared" si="14"/>
        <v>1705381.25480017</v>
      </c>
      <c r="G198" s="75">
        <f t="shared" si="11"/>
        <v>-1003884.93536952</v>
      </c>
      <c r="H198" s="75">
        <f t="shared" si="12"/>
        <v>146221074.13530046</v>
      </c>
      <c r="I198" s="75">
        <f t="shared" si="15"/>
        <v>210815.83642759919</v>
      </c>
      <c r="J198" s="75">
        <f t="shared" si="13"/>
        <v>-30706425.568413161</v>
      </c>
      <c r="K198" s="75">
        <v>160693</v>
      </c>
      <c r="L198" s="104">
        <v>106194474.22526531</v>
      </c>
    </row>
    <row r="199" spans="1:13" ht="14.45" hidden="1" customHeight="1" outlineLevel="1">
      <c r="A199" s="83">
        <v>190</v>
      </c>
      <c r="B199" s="90">
        <v>47908</v>
      </c>
      <c r="C199" s="79"/>
      <c r="D199" s="110">
        <v>697343.71407924208</v>
      </c>
      <c r="E199" s="105"/>
      <c r="F199" s="105">
        <f t="shared" si="14"/>
        <v>1705381.25480017</v>
      </c>
      <c r="G199" s="75">
        <f t="shared" si="11"/>
        <v>-1008037.5407209279</v>
      </c>
      <c r="H199" s="75">
        <f t="shared" si="12"/>
        <v>145213036.59457952</v>
      </c>
      <c r="I199" s="75">
        <f t="shared" si="15"/>
        <v>211687.88355139486</v>
      </c>
      <c r="J199" s="75">
        <f t="shared" si="13"/>
        <v>-30494737.684861764</v>
      </c>
      <c r="K199" s="75">
        <v>160693</v>
      </c>
      <c r="L199" s="104">
        <v>105558817.21758471</v>
      </c>
    </row>
    <row r="200" spans="1:13" ht="14.45" hidden="1" customHeight="1" outlineLevel="1">
      <c r="A200" s="83">
        <v>191</v>
      </c>
      <c r="B200" s="90">
        <v>47939</v>
      </c>
      <c r="C200" s="79"/>
      <c r="D200" s="110">
        <v>693169.56639547285</v>
      </c>
      <c r="E200" s="105"/>
      <c r="F200" s="105">
        <f t="shared" si="14"/>
        <v>1705381.25480017</v>
      </c>
      <c r="G200" s="75">
        <f t="shared" si="11"/>
        <v>-1012211.6884046971</v>
      </c>
      <c r="H200" s="75">
        <f t="shared" si="12"/>
        <v>144200824.90617481</v>
      </c>
      <c r="I200" s="75">
        <f t="shared" si="15"/>
        <v>212564.45456498637</v>
      </c>
      <c r="J200" s="75">
        <f t="shared" si="13"/>
        <v>-30282173.230296779</v>
      </c>
      <c r="K200" s="75">
        <v>160693</v>
      </c>
      <c r="L200" s="104">
        <v>104919862.63323395</v>
      </c>
    </row>
    <row r="201" spans="1:13" ht="14.45" hidden="1" customHeight="1" outlineLevel="1">
      <c r="A201" s="83">
        <v>192</v>
      </c>
      <c r="B201" s="90">
        <v>47969</v>
      </c>
      <c r="C201" s="79"/>
      <c r="D201" s="110">
        <v>688973.76462490286</v>
      </c>
      <c r="E201" s="105"/>
      <c r="F201" s="105">
        <f t="shared" si="14"/>
        <v>1705381.25480017</v>
      </c>
      <c r="G201" s="75">
        <f t="shared" si="11"/>
        <v>-1016407.4901752671</v>
      </c>
      <c r="H201" s="75">
        <f t="shared" si="12"/>
        <v>143184417.41599953</v>
      </c>
      <c r="I201" s="75">
        <f t="shared" si="15"/>
        <v>213445.57293680607</v>
      </c>
      <c r="J201" s="75">
        <f t="shared" si="13"/>
        <v>-30068727.657359973</v>
      </c>
      <c r="K201" s="75">
        <v>160693</v>
      </c>
      <c r="L201" s="104">
        <v>104277593.36548443</v>
      </c>
      <c r="M201" s="91"/>
    </row>
    <row r="202" spans="1:13" ht="14.45" hidden="1" customHeight="1" outlineLevel="1">
      <c r="A202" s="83">
        <v>193</v>
      </c>
      <c r="B202" s="90">
        <v>48000</v>
      </c>
      <c r="C202" s="79"/>
      <c r="D202" s="110">
        <v>684756.19643334765</v>
      </c>
      <c r="E202" s="105"/>
      <c r="F202" s="105">
        <f t="shared" si="14"/>
        <v>1705381.25480017</v>
      </c>
      <c r="G202" s="75">
        <f t="shared" si="11"/>
        <v>-1020625.0583668223</v>
      </c>
      <c r="H202" s="75">
        <f t="shared" si="12"/>
        <v>142163792.3576327</v>
      </c>
      <c r="I202" s="75">
        <f t="shared" si="15"/>
        <v>214331.26225703268</v>
      </c>
      <c r="J202" s="75">
        <f t="shared" si="13"/>
        <v>-29854396.39510294</v>
      </c>
      <c r="K202" s="75">
        <v>160693</v>
      </c>
      <c r="L202" s="104">
        <v>103631992.21886359</v>
      </c>
    </row>
    <row r="203" spans="1:13" ht="14.45" hidden="1" customHeight="1" outlineLevel="1">
      <c r="A203" s="83">
        <v>194</v>
      </c>
      <c r="B203" s="90">
        <v>48030</v>
      </c>
      <c r="C203" s="79"/>
      <c r="D203" s="110">
        <v>680516.74890387082</v>
      </c>
      <c r="E203" s="105"/>
      <c r="F203" s="105">
        <f t="shared" si="14"/>
        <v>1705381.25480017</v>
      </c>
      <c r="G203" s="75">
        <f t="shared" si="11"/>
        <v>-1024864.5058962991</v>
      </c>
      <c r="H203" s="75">
        <f t="shared" si="12"/>
        <v>141138927.8517364</v>
      </c>
      <c r="I203" s="75">
        <f t="shared" si="15"/>
        <v>215221.5462382228</v>
      </c>
      <c r="J203" s="75">
        <f t="shared" si="13"/>
        <v>-29639174.848864719</v>
      </c>
      <c r="K203" s="75">
        <v>160693</v>
      </c>
      <c r="L203" s="104">
        <v>102983041.90869446</v>
      </c>
    </row>
    <row r="204" spans="1:13" ht="14.45" hidden="1" customHeight="1" outlineLevel="1">
      <c r="A204" s="83">
        <v>195</v>
      </c>
      <c r="B204" s="90">
        <v>48061</v>
      </c>
      <c r="C204" s="79"/>
      <c r="D204" s="110">
        <v>676255.30853376025</v>
      </c>
      <c r="E204" s="105"/>
      <c r="F204" s="105">
        <f t="shared" si="14"/>
        <v>1705381.25480017</v>
      </c>
      <c r="G204" s="75">
        <f t="shared" ref="G204:G267" si="16">C204+D204-E204-F204</f>
        <v>-1029125.9462664097</v>
      </c>
      <c r="H204" s="75">
        <f t="shared" ref="H204:H267" si="17">H203+G204</f>
        <v>140109801.90546998</v>
      </c>
      <c r="I204" s="75">
        <f t="shared" si="15"/>
        <v>216116.44871594603</v>
      </c>
      <c r="J204" s="75">
        <f t="shared" ref="J204:J267" si="18">I204+J203</f>
        <v>-29423058.400148772</v>
      </c>
      <c r="K204" s="75">
        <v>160693</v>
      </c>
      <c r="L204" s="104">
        <v>102330725.06063293</v>
      </c>
    </row>
    <row r="205" spans="1:13" ht="14.45" hidden="1" customHeight="1" outlineLevel="1">
      <c r="A205" s="83">
        <v>196</v>
      </c>
      <c r="B205" s="90">
        <v>48092</v>
      </c>
      <c r="C205" s="79"/>
      <c r="D205" s="110">
        <v>671971.76123148948</v>
      </c>
      <c r="E205" s="105"/>
      <c r="F205" s="105">
        <f t="shared" si="14"/>
        <v>1705381.25480017</v>
      </c>
      <c r="G205" s="75">
        <f t="shared" si="16"/>
        <v>-1033409.4935686805</v>
      </c>
      <c r="H205" s="75">
        <f t="shared" si="17"/>
        <v>139076392.4119013</v>
      </c>
      <c r="I205" s="75">
        <f t="shared" si="15"/>
        <v>217015.99364942289</v>
      </c>
      <c r="J205" s="75">
        <f t="shared" si="18"/>
        <v>-29206042.406499349</v>
      </c>
      <c r="K205" s="75">
        <v>160693</v>
      </c>
      <c r="L205" s="104">
        <v>101675024.21020262</v>
      </c>
    </row>
    <row r="206" spans="1:13" ht="14.45" hidden="1" customHeight="1" outlineLevel="1">
      <c r="A206" s="83">
        <v>197</v>
      </c>
      <c r="B206" s="90">
        <v>48122</v>
      </c>
      <c r="C206" s="79"/>
      <c r="D206" s="110">
        <v>667665.99231366382</v>
      </c>
      <c r="E206" s="105"/>
      <c r="F206" s="105">
        <f t="shared" si="14"/>
        <v>1705381.25480017</v>
      </c>
      <c r="G206" s="75">
        <f t="shared" si="16"/>
        <v>-1037715.2624865061</v>
      </c>
      <c r="H206" s="75">
        <f t="shared" si="17"/>
        <v>138038677.14941478</v>
      </c>
      <c r="I206" s="75">
        <f t="shared" si="15"/>
        <v>217920.20512216628</v>
      </c>
      <c r="J206" s="75">
        <f t="shared" si="18"/>
        <v>-28988122.201377183</v>
      </c>
      <c r="K206" s="75">
        <v>160693</v>
      </c>
      <c r="L206" s="104">
        <v>101015921.80232723</v>
      </c>
    </row>
    <row r="207" spans="1:13" ht="14.45" hidden="1" customHeight="1" outlineLevel="1">
      <c r="A207" s="83">
        <v>198</v>
      </c>
      <c r="B207" s="90">
        <v>48153</v>
      </c>
      <c r="C207" s="79"/>
      <c r="D207" s="110">
        <v>663337.8865019487</v>
      </c>
      <c r="E207" s="105"/>
      <c r="F207" s="105">
        <f t="shared" si="14"/>
        <v>1705381.25480017</v>
      </c>
      <c r="G207" s="75">
        <f t="shared" si="16"/>
        <v>-1042043.3682982213</v>
      </c>
      <c r="H207" s="75">
        <f t="shared" si="17"/>
        <v>136996633.78111655</v>
      </c>
      <c r="I207" s="75">
        <f t="shared" si="15"/>
        <v>218829.10734262646</v>
      </c>
      <c r="J207" s="75">
        <f t="shared" si="18"/>
        <v>-28769293.094034556</v>
      </c>
      <c r="K207" s="75">
        <v>160693</v>
      </c>
      <c r="L207" s="104">
        <v>100353400.19086058</v>
      </c>
    </row>
    <row r="208" spans="1:13" ht="14.45" hidden="1" customHeight="1" outlineLevel="1">
      <c r="A208" s="83">
        <v>199</v>
      </c>
      <c r="B208" s="90">
        <v>48183</v>
      </c>
      <c r="C208" s="79"/>
      <c r="D208" s="110">
        <v>658987.32791998447</v>
      </c>
      <c r="E208" s="105"/>
      <c r="F208" s="105">
        <f t="shared" si="14"/>
        <v>1705381.25480017</v>
      </c>
      <c r="G208" s="75">
        <f t="shared" si="16"/>
        <v>-1046393.9268801855</v>
      </c>
      <c r="H208" s="75">
        <f t="shared" si="17"/>
        <v>135950239.85423636</v>
      </c>
      <c r="I208" s="75">
        <f t="shared" si="15"/>
        <v>219742.72464483895</v>
      </c>
      <c r="J208" s="75">
        <f t="shared" si="18"/>
        <v>-28549550.369389717</v>
      </c>
      <c r="K208" s="75">
        <v>160693</v>
      </c>
      <c r="L208" s="104">
        <v>99687441.638114184</v>
      </c>
    </row>
    <row r="209" spans="1:13" ht="14.45" hidden="1" customHeight="1" outlineLevel="1">
      <c r="A209" s="83">
        <v>200</v>
      </c>
      <c r="B209" s="90">
        <v>48214</v>
      </c>
      <c r="C209" s="79"/>
      <c r="D209" s="110">
        <v>654614.20009028306</v>
      </c>
      <c r="E209" s="105"/>
      <c r="F209" s="105">
        <f t="shared" si="14"/>
        <v>1705381.25480017</v>
      </c>
      <c r="G209" s="75">
        <f t="shared" si="16"/>
        <v>-1050767.0547098869</v>
      </c>
      <c r="H209" s="75">
        <f t="shared" si="17"/>
        <v>134899472.79952648</v>
      </c>
      <c r="I209" s="75">
        <f t="shared" si="15"/>
        <v>220661.08148907623</v>
      </c>
      <c r="J209" s="75">
        <f t="shared" si="18"/>
        <v>-28328889.287900642</v>
      </c>
      <c r="K209" s="75">
        <v>160693</v>
      </c>
      <c r="L209" s="104">
        <v>99018028.314382315</v>
      </c>
    </row>
    <row r="210" spans="1:13" ht="14.45" hidden="1" customHeight="1" outlineLevel="1">
      <c r="A210" s="83">
        <v>201</v>
      </c>
      <c r="B210" s="90">
        <v>48245</v>
      </c>
      <c r="C210" s="79"/>
      <c r="D210" s="110">
        <v>650218.38593111048</v>
      </c>
      <c r="E210" s="105"/>
      <c r="F210" s="105">
        <f t="shared" si="14"/>
        <v>1705381.25480017</v>
      </c>
      <c r="G210" s="75">
        <f t="shared" si="16"/>
        <v>-1055162.8688690595</v>
      </c>
      <c r="H210" s="75">
        <f t="shared" si="17"/>
        <v>133844309.93065742</v>
      </c>
      <c r="I210" s="75">
        <f t="shared" si="15"/>
        <v>221584.20246250249</v>
      </c>
      <c r="J210" s="75">
        <f t="shared" si="18"/>
        <v>-28107305.08543814</v>
      </c>
      <c r="K210" s="75">
        <v>160693</v>
      </c>
      <c r="L210" s="104">
        <v>98345142.297464699</v>
      </c>
    </row>
    <row r="211" spans="1:13" ht="14.45" hidden="1" customHeight="1" outlineLevel="1">
      <c r="A211" s="83">
        <v>202</v>
      </c>
      <c r="B211" s="90">
        <v>48274</v>
      </c>
      <c r="C211" s="79"/>
      <c r="D211" s="110">
        <v>645799.76775335148</v>
      </c>
      <c r="E211" s="105"/>
      <c r="F211" s="105">
        <f t="shared" si="14"/>
        <v>1705381.25480017</v>
      </c>
      <c r="G211" s="75">
        <f t="shared" si="16"/>
        <v>-1059581.4870468185</v>
      </c>
      <c r="H211" s="75">
        <f t="shared" si="17"/>
        <v>132784728.44361059</v>
      </c>
      <c r="I211" s="75">
        <f t="shared" si="15"/>
        <v>222512.11227983187</v>
      </c>
      <c r="J211" s="75">
        <f t="shared" si="18"/>
        <v>-27884792.973158307</v>
      </c>
      <c r="K211" s="75">
        <v>160693</v>
      </c>
      <c r="L211" s="104">
        <v>97668765.572186649</v>
      </c>
    </row>
    <row r="212" spans="1:13" ht="14.45" hidden="1" customHeight="1" outlineLevel="1">
      <c r="A212" s="83">
        <v>203</v>
      </c>
      <c r="B212" s="90">
        <v>48305</v>
      </c>
      <c r="C212" s="79"/>
      <c r="D212" s="110">
        <v>641358.22725735896</v>
      </c>
      <c r="E212" s="105"/>
      <c r="F212" s="105">
        <f t="shared" si="14"/>
        <v>1705381.25480017</v>
      </c>
      <c r="G212" s="75">
        <f t="shared" si="16"/>
        <v>-1064023.0275428109</v>
      </c>
      <c r="H212" s="75">
        <f t="shared" si="17"/>
        <v>131720705.41606778</v>
      </c>
      <c r="I212" s="75">
        <f t="shared" si="15"/>
        <v>223444.83578399027</v>
      </c>
      <c r="J212" s="75">
        <f t="shared" si="18"/>
        <v>-27661348.137374315</v>
      </c>
      <c r="K212" s="75">
        <v>160693</v>
      </c>
      <c r="L212" s="104">
        <v>96988880.029916763</v>
      </c>
    </row>
    <row r="213" spans="1:13" ht="14.45" hidden="1" customHeight="1" outlineLevel="1">
      <c r="A213" s="83">
        <v>204</v>
      </c>
      <c r="B213" s="90">
        <v>48335</v>
      </c>
      <c r="C213" s="79"/>
      <c r="D213" s="110">
        <v>636893.64552978671</v>
      </c>
      <c r="E213" s="105"/>
      <c r="F213" s="105">
        <f t="shared" si="14"/>
        <v>1705381.25480017</v>
      </c>
      <c r="G213" s="75">
        <f t="shared" si="16"/>
        <v>-1068487.6092703831</v>
      </c>
      <c r="H213" s="75">
        <f t="shared" si="17"/>
        <v>130652217.8067974</v>
      </c>
      <c r="I213" s="75">
        <f t="shared" si="15"/>
        <v>224382.39794678046</v>
      </c>
      <c r="J213" s="75">
        <f t="shared" si="18"/>
        <v>-27436965.739427537</v>
      </c>
      <c r="K213" s="75">
        <v>160693</v>
      </c>
      <c r="L213" s="104">
        <v>96305467.4680821</v>
      </c>
      <c r="M213" s="91"/>
    </row>
    <row r="214" spans="1:13" ht="14.45" hidden="1" customHeight="1" outlineLevel="1">
      <c r="A214" s="83">
        <v>205</v>
      </c>
      <c r="B214" s="90">
        <v>48366</v>
      </c>
      <c r="C214" s="79"/>
      <c r="D214" s="110">
        <v>632405.90304040571</v>
      </c>
      <c r="E214" s="105"/>
      <c r="F214" s="105">
        <f t="shared" si="14"/>
        <v>1705381.25480017</v>
      </c>
      <c r="G214" s="75">
        <f t="shared" si="16"/>
        <v>-1072975.3517597644</v>
      </c>
      <c r="H214" s="75">
        <f t="shared" si="17"/>
        <v>129579242.45503764</v>
      </c>
      <c r="I214" s="75">
        <f t="shared" si="15"/>
        <v>225324.82386955051</v>
      </c>
      <c r="J214" s="75">
        <f t="shared" si="18"/>
        <v>-27211640.915557988</v>
      </c>
      <c r="K214" s="75">
        <v>160693</v>
      </c>
      <c r="L214" s="104">
        <v>95618509.589680836</v>
      </c>
    </row>
    <row r="215" spans="1:13" ht="14.45" hidden="1" customHeight="1" outlineLevel="1">
      <c r="A215" s="83">
        <v>206</v>
      </c>
      <c r="B215" s="90">
        <v>48396</v>
      </c>
      <c r="C215" s="79"/>
      <c r="D215" s="110">
        <v>627894.87963890412</v>
      </c>
      <c r="E215" s="105"/>
      <c r="F215" s="105">
        <f t="shared" si="14"/>
        <v>1705381.25480017</v>
      </c>
      <c r="G215" s="75">
        <f t="shared" si="16"/>
        <v>-1077486.375161266</v>
      </c>
      <c r="H215" s="75">
        <f t="shared" si="17"/>
        <v>128501756.07987638</v>
      </c>
      <c r="I215" s="75">
        <f t="shared" si="15"/>
        <v>226272.13878386584</v>
      </c>
      <c r="J215" s="75">
        <f t="shared" si="18"/>
        <v>-26985368.776774123</v>
      </c>
      <c r="K215" s="75">
        <v>160693</v>
      </c>
      <c r="L215" s="104">
        <v>94927988.002792388</v>
      </c>
    </row>
    <row r="216" spans="1:13" ht="14.45" hidden="1" customHeight="1" outlineLevel="1">
      <c r="A216" s="83">
        <v>207</v>
      </c>
      <c r="B216" s="90">
        <v>48427</v>
      </c>
      <c r="C216" s="79"/>
      <c r="D216" s="110">
        <v>623360.45455167</v>
      </c>
      <c r="E216" s="105"/>
      <c r="F216" s="105">
        <f t="shared" si="14"/>
        <v>1705381.25480017</v>
      </c>
      <c r="G216" s="75">
        <f t="shared" si="16"/>
        <v>-1082020.8002485</v>
      </c>
      <c r="H216" s="75">
        <f t="shared" si="17"/>
        <v>127419735.27962787</v>
      </c>
      <c r="I216" s="75">
        <f t="shared" si="15"/>
        <v>227224.36805218499</v>
      </c>
      <c r="J216" s="75">
        <f t="shared" si="18"/>
        <v>-26758144.408721939</v>
      </c>
      <c r="K216" s="75">
        <v>160693</v>
      </c>
      <c r="L216" s="104">
        <v>94233884.22008501</v>
      </c>
    </row>
    <row r="217" spans="1:13" ht="14.45" hidden="1" customHeight="1" outlineLevel="1">
      <c r="A217" s="83">
        <v>208</v>
      </c>
      <c r="B217" s="90">
        <v>48458</v>
      </c>
      <c r="C217" s="79"/>
      <c r="D217" s="110">
        <v>618802.50637855812</v>
      </c>
      <c r="E217" s="105"/>
      <c r="F217" s="105">
        <f t="shared" si="14"/>
        <v>1705381.25480017</v>
      </c>
      <c r="G217" s="75">
        <f t="shared" si="16"/>
        <v>-1086578.7484216117</v>
      </c>
      <c r="H217" s="75">
        <f t="shared" si="17"/>
        <v>126333156.53120627</v>
      </c>
      <c r="I217" s="75">
        <f t="shared" si="15"/>
        <v>228181.53716853846</v>
      </c>
      <c r="J217" s="75">
        <f t="shared" si="18"/>
        <v>-26529962.871553399</v>
      </c>
      <c r="K217" s="75">
        <v>160693</v>
      </c>
      <c r="L217" s="104">
        <v>93536179.658320874</v>
      </c>
    </row>
    <row r="218" spans="1:13" ht="14.45" hidden="1" customHeight="1" outlineLevel="1">
      <c r="A218" s="83">
        <v>209</v>
      </c>
      <c r="B218" s="90">
        <v>48488</v>
      </c>
      <c r="C218" s="79"/>
      <c r="D218" s="110">
        <v>614220.91308964032</v>
      </c>
      <c r="E218" s="105"/>
      <c r="F218" s="105">
        <f t="shared" si="14"/>
        <v>1705381.25480017</v>
      </c>
      <c r="G218" s="75">
        <f t="shared" si="16"/>
        <v>-1091160.3417105298</v>
      </c>
      <c r="H218" s="75">
        <f t="shared" si="17"/>
        <v>125241996.18949574</v>
      </c>
      <c r="I218" s="75">
        <f t="shared" si="15"/>
        <v>229143.67175921125</v>
      </c>
      <c r="J218" s="75">
        <f t="shared" si="18"/>
        <v>-26300819.199794188</v>
      </c>
      <c r="K218" s="75">
        <v>160693</v>
      </c>
      <c r="L218" s="104">
        <v>92834855.637858495</v>
      </c>
    </row>
    <row r="219" spans="1:13" ht="14.45" hidden="1" customHeight="1" outlineLevel="1">
      <c r="A219" s="83">
        <v>210</v>
      </c>
      <c r="B219" s="90">
        <v>48519</v>
      </c>
      <c r="C219" s="79"/>
      <c r="D219" s="110">
        <v>609615.55202193733</v>
      </c>
      <c r="E219" s="105"/>
      <c r="F219" s="105">
        <f t="shared" si="14"/>
        <v>1705381.25480017</v>
      </c>
      <c r="G219" s="75">
        <f t="shared" si="16"/>
        <v>-1095765.7027782327</v>
      </c>
      <c r="H219" s="75">
        <f t="shared" si="17"/>
        <v>124146230.48671751</v>
      </c>
      <c r="I219" s="75">
        <f t="shared" si="15"/>
        <v>230110.79758342888</v>
      </c>
      <c r="J219" s="75">
        <f t="shared" si="18"/>
        <v>-26070708.402210761</v>
      </c>
      <c r="K219" s="75">
        <v>160693</v>
      </c>
      <c r="L219" s="104">
        <v>92129893.382152632</v>
      </c>
    </row>
    <row r="220" spans="1:13" ht="14.45" hidden="1" customHeight="1" outlineLevel="1">
      <c r="A220" s="83">
        <v>211</v>
      </c>
      <c r="B220" s="90">
        <v>48549</v>
      </c>
      <c r="C220" s="79"/>
      <c r="D220" s="110">
        <v>604986.29987613554</v>
      </c>
      <c r="E220" s="105"/>
      <c r="F220" s="105">
        <f t="shared" si="14"/>
        <v>1705381.25480017</v>
      </c>
      <c r="G220" s="75">
        <f t="shared" si="16"/>
        <v>-1100394.9549240344</v>
      </c>
      <c r="H220" s="75">
        <f t="shared" si="17"/>
        <v>123045835.53179348</v>
      </c>
      <c r="I220" s="75">
        <f t="shared" si="15"/>
        <v>231082.94053404723</v>
      </c>
      <c r="J220" s="75">
        <f t="shared" si="18"/>
        <v>-25839625.461676713</v>
      </c>
      <c r="K220" s="75">
        <v>160693</v>
      </c>
      <c r="L220" s="104">
        <v>91421274.017251581</v>
      </c>
    </row>
    <row r="221" spans="1:13" ht="14.45" hidden="1" customHeight="1" outlineLevel="1">
      <c r="A221" s="83">
        <v>212</v>
      </c>
      <c r="B221" s="90">
        <v>48580</v>
      </c>
      <c r="C221" s="79"/>
      <c r="D221" s="110">
        <v>600333.0327132853</v>
      </c>
      <c r="E221" s="105"/>
      <c r="F221" s="105">
        <f t="shared" si="14"/>
        <v>1705381.25480017</v>
      </c>
      <c r="G221" s="75">
        <f t="shared" si="16"/>
        <v>-1105048.2220868845</v>
      </c>
      <c r="H221" s="75">
        <f t="shared" si="17"/>
        <v>121940787.30970658</v>
      </c>
      <c r="I221" s="75">
        <f t="shared" si="15"/>
        <v>232060.12663824574</v>
      </c>
      <c r="J221" s="75">
        <f t="shared" si="18"/>
        <v>-25607565.335038468</v>
      </c>
      <c r="K221" s="75">
        <v>160693</v>
      </c>
      <c r="L221" s="104">
        <v>90708978.571291879</v>
      </c>
    </row>
    <row r="222" spans="1:13" ht="14.45" hidden="1" customHeight="1" outlineLevel="1">
      <c r="A222" s="83">
        <v>213</v>
      </c>
      <c r="B222" s="90">
        <v>48611</v>
      </c>
      <c r="C222" s="79"/>
      <c r="D222" s="110">
        <v>595655.62595148326</v>
      </c>
      <c r="E222" s="105"/>
      <c r="F222" s="105">
        <f t="shared" si="14"/>
        <v>1705381.25480017</v>
      </c>
      <c r="G222" s="75">
        <f t="shared" si="16"/>
        <v>-1109725.6288486868</v>
      </c>
      <c r="H222" s="75">
        <f t="shared" si="17"/>
        <v>120831061.6808579</v>
      </c>
      <c r="I222" s="75">
        <f t="shared" si="15"/>
        <v>233042.38205822423</v>
      </c>
      <c r="J222" s="75">
        <f t="shared" si="18"/>
        <v>-25374522.952980243</v>
      </c>
      <c r="K222" s="75">
        <v>160693</v>
      </c>
      <c r="L222" s="104">
        <v>89992987.973990351</v>
      </c>
    </row>
    <row r="223" spans="1:13" ht="14.45" hidden="1" customHeight="1" outlineLevel="1">
      <c r="A223" s="83">
        <v>214</v>
      </c>
      <c r="B223" s="90">
        <v>48639</v>
      </c>
      <c r="C223" s="79"/>
      <c r="D223" s="110">
        <v>590953.95436253655</v>
      </c>
      <c r="E223" s="105"/>
      <c r="F223" s="105">
        <f t="shared" si="14"/>
        <v>1705381.25480017</v>
      </c>
      <c r="G223" s="75">
        <f t="shared" si="16"/>
        <v>-1114427.3004376334</v>
      </c>
      <c r="H223" s="75">
        <f t="shared" si="17"/>
        <v>119716634.38042027</v>
      </c>
      <c r="I223" s="75">
        <f t="shared" si="15"/>
        <v>234029.73309190301</v>
      </c>
      <c r="J223" s="75">
        <f t="shared" si="18"/>
        <v>-25140493.219888341</v>
      </c>
      <c r="K223" s="75">
        <v>160693</v>
      </c>
      <c r="L223" s="104">
        <v>89273283.056133568</v>
      </c>
    </row>
    <row r="224" spans="1:13" ht="14.45" hidden="1" customHeight="1" outlineLevel="1">
      <c r="A224" s="83">
        <v>215</v>
      </c>
      <c r="B224" s="90">
        <v>48670</v>
      </c>
      <c r="C224" s="79"/>
      <c r="D224" s="110">
        <v>586227.89206861041</v>
      </c>
      <c r="E224" s="105"/>
      <c r="F224" s="105">
        <f t="shared" si="14"/>
        <v>1705381.25480017</v>
      </c>
      <c r="G224" s="75">
        <f t="shared" si="16"/>
        <v>-1119153.3627315597</v>
      </c>
      <c r="H224" s="75">
        <f t="shared" si="17"/>
        <v>118597481.01768871</v>
      </c>
      <c r="I224" s="75">
        <f t="shared" si="15"/>
        <v>235022.20617362752</v>
      </c>
      <c r="J224" s="75">
        <f t="shared" si="18"/>
        <v>-24905471.013714712</v>
      </c>
      <c r="K224" s="75">
        <v>160693</v>
      </c>
      <c r="L224" s="104">
        <v>88549844.549064577</v>
      </c>
    </row>
    <row r="225" spans="1:13" ht="14.45" hidden="1" customHeight="1" outlineLevel="1">
      <c r="A225" s="83">
        <v>216</v>
      </c>
      <c r="B225" s="90">
        <v>48700</v>
      </c>
      <c r="C225" s="79"/>
      <c r="D225" s="110">
        <v>581477.31253885734</v>
      </c>
      <c r="E225" s="105"/>
      <c r="F225" s="105">
        <f t="shared" si="14"/>
        <v>1705381.25480017</v>
      </c>
      <c r="G225" s="75">
        <f t="shared" si="16"/>
        <v>-1123903.9422613126</v>
      </c>
      <c r="H225" s="75">
        <f t="shared" si="17"/>
        <v>117473577.0754274</v>
      </c>
      <c r="I225" s="75">
        <f t="shared" si="15"/>
        <v>236019.82787487563</v>
      </c>
      <c r="J225" s="75">
        <f t="shared" si="18"/>
        <v>-24669451.185839836</v>
      </c>
      <c r="K225" s="75">
        <v>160693</v>
      </c>
      <c r="L225" s="104">
        <v>87822653.084167078</v>
      </c>
      <c r="M225" s="91"/>
    </row>
    <row r="226" spans="1:13" ht="14.45" hidden="1" customHeight="1" outlineLevel="1">
      <c r="A226" s="83">
        <v>217</v>
      </c>
      <c r="B226" s="90">
        <v>48731</v>
      </c>
      <c r="C226" s="79"/>
      <c r="D226" s="110">
        <v>576702.08858603041</v>
      </c>
      <c r="E226" s="105"/>
      <c r="F226" s="105">
        <f t="shared" si="14"/>
        <v>1705381.25480017</v>
      </c>
      <c r="G226" s="75">
        <f t="shared" si="16"/>
        <v>-1128679.1662141397</v>
      </c>
      <c r="H226" s="75">
        <f t="shared" si="17"/>
        <v>116344897.90921326</v>
      </c>
      <c r="I226" s="75">
        <f t="shared" si="15"/>
        <v>237022.62490496933</v>
      </c>
      <c r="J226" s="75">
        <f t="shared" si="18"/>
        <v>-24432428.560934868</v>
      </c>
      <c r="K226" s="75">
        <v>160693</v>
      </c>
      <c r="L226" s="104">
        <v>87091689.192346856</v>
      </c>
    </row>
    <row r="227" spans="1:13" ht="14.45" hidden="1" customHeight="1" outlineLevel="1">
      <c r="A227" s="83">
        <v>218</v>
      </c>
      <c r="B227" s="90">
        <v>48761</v>
      </c>
      <c r="C227" s="79"/>
      <c r="D227" s="110">
        <v>571902.09236307768</v>
      </c>
      <c r="E227" s="105"/>
      <c r="F227" s="105">
        <f t="shared" ref="F227:F290" si="19">$D$3</f>
        <v>1705381.25480017</v>
      </c>
      <c r="G227" s="75">
        <f t="shared" si="16"/>
        <v>-1133479.1624370923</v>
      </c>
      <c r="H227" s="75">
        <f t="shared" si="17"/>
        <v>115211418.74677616</v>
      </c>
      <c r="I227" s="75">
        <f t="shared" si="15"/>
        <v>238030.62411178937</v>
      </c>
      <c r="J227" s="75">
        <f t="shared" si="18"/>
        <v>-24194397.936823077</v>
      </c>
      <c r="K227" s="75">
        <v>160693</v>
      </c>
      <c r="L227" s="104">
        <v>86356933.303510487</v>
      </c>
    </row>
    <row r="228" spans="1:13" ht="14.45" hidden="1" customHeight="1" outlineLevel="1">
      <c r="A228" s="83">
        <v>219</v>
      </c>
      <c r="B228" s="90">
        <v>48792</v>
      </c>
      <c r="C228" s="79"/>
      <c r="D228" s="110">
        <v>567077.19535971875</v>
      </c>
      <c r="E228" s="105"/>
      <c r="F228" s="105">
        <f t="shared" si="19"/>
        <v>1705381.25480017</v>
      </c>
      <c r="G228" s="75">
        <f t="shared" si="16"/>
        <v>-1138304.0594404512</v>
      </c>
      <c r="H228" s="75">
        <f t="shared" si="17"/>
        <v>114073114.68733571</v>
      </c>
      <c r="I228" s="75">
        <f t="shared" si="15"/>
        <v>239043.85248249475</v>
      </c>
      <c r="J228" s="75">
        <f t="shared" si="18"/>
        <v>-23955354.084340584</v>
      </c>
      <c r="K228" s="75">
        <v>160693</v>
      </c>
      <c r="L228" s="104">
        <v>85618365.746041477</v>
      </c>
    </row>
    <row r="229" spans="1:13" ht="14.45" hidden="1" customHeight="1" outlineLevel="1">
      <c r="A229" s="83">
        <v>220</v>
      </c>
      <c r="B229" s="90">
        <v>48823</v>
      </c>
      <c r="C229" s="79"/>
      <c r="D229" s="110">
        <v>562227.26839900564</v>
      </c>
      <c r="E229" s="105"/>
      <c r="F229" s="105">
        <f t="shared" si="19"/>
        <v>1705381.25480017</v>
      </c>
      <c r="G229" s="75">
        <f t="shared" si="16"/>
        <v>-1143153.9864011644</v>
      </c>
      <c r="H229" s="75">
        <f t="shared" si="17"/>
        <v>112929960.70093454</v>
      </c>
      <c r="I229" s="75">
        <f t="shared" si="15"/>
        <v>240062.33714424452</v>
      </c>
      <c r="J229" s="75">
        <f t="shared" si="18"/>
        <v>-23715291.747196339</v>
      </c>
      <c r="K229" s="75">
        <v>160693</v>
      </c>
      <c r="L229" s="104">
        <v>84875966.746273488</v>
      </c>
    </row>
    <row r="230" spans="1:13" ht="14.45" hidden="1" customHeight="1" outlineLevel="1">
      <c r="A230" s="83">
        <v>221</v>
      </c>
      <c r="B230" s="90">
        <v>48853</v>
      </c>
      <c r="C230" s="79"/>
      <c r="D230" s="110">
        <v>557352.18163386255</v>
      </c>
      <c r="E230" s="105"/>
      <c r="F230" s="105">
        <f t="shared" si="19"/>
        <v>1705381.25480017</v>
      </c>
      <c r="G230" s="75">
        <f t="shared" si="16"/>
        <v>-1148029.0731663075</v>
      </c>
      <c r="H230" s="75">
        <f t="shared" si="17"/>
        <v>111781931.62776823</v>
      </c>
      <c r="I230" s="75">
        <f t="shared" si="15"/>
        <v>241086.10536492456</v>
      </c>
      <c r="J230" s="75">
        <f t="shared" si="18"/>
        <v>-23474205.641831413</v>
      </c>
      <c r="K230" s="75">
        <v>160693</v>
      </c>
      <c r="L230" s="104">
        <v>84129716.427961037</v>
      </c>
    </row>
    <row r="231" spans="1:13" ht="14.45" hidden="1" customHeight="1" outlineLevel="1">
      <c r="A231" s="83">
        <v>222</v>
      </c>
      <c r="B231" s="90">
        <v>48884</v>
      </c>
      <c r="C231" s="79"/>
      <c r="D231" s="110">
        <v>552451.80454361078</v>
      </c>
      <c r="E231" s="105"/>
      <c r="F231" s="105">
        <f t="shared" si="19"/>
        <v>1705381.25480017</v>
      </c>
      <c r="G231" s="75">
        <f t="shared" si="16"/>
        <v>-1152929.4502565591</v>
      </c>
      <c r="H231" s="75">
        <f t="shared" si="17"/>
        <v>110629002.17751168</v>
      </c>
      <c r="I231" s="75">
        <f t="shared" si="15"/>
        <v>242115.18455387739</v>
      </c>
      <c r="J231" s="75">
        <f t="shared" si="18"/>
        <v>-23232090.457277536</v>
      </c>
      <c r="K231" s="75">
        <v>160693</v>
      </c>
      <c r="L231" s="104">
        <v>83379594.811747298</v>
      </c>
    </row>
    <row r="232" spans="1:13" ht="14.45" hidden="1" customHeight="1" outlineLevel="1">
      <c r="A232" s="83">
        <v>223</v>
      </c>
      <c r="B232" s="90">
        <v>48914</v>
      </c>
      <c r="C232" s="79"/>
      <c r="D232" s="110">
        <v>547526.00593047391</v>
      </c>
      <c r="E232" s="105"/>
      <c r="F232" s="105">
        <f t="shared" si="19"/>
        <v>1705381.25480017</v>
      </c>
      <c r="G232" s="75">
        <f t="shared" si="16"/>
        <v>-1157855.2488696962</v>
      </c>
      <c r="H232" s="75">
        <f t="shared" si="17"/>
        <v>109471146.92864197</v>
      </c>
      <c r="I232" s="75">
        <f t="shared" si="15"/>
        <v>243149.60226263618</v>
      </c>
      <c r="J232" s="75">
        <f t="shared" si="18"/>
        <v>-22988940.855014902</v>
      </c>
      <c r="K232" s="75">
        <v>160693</v>
      </c>
      <c r="L232" s="104">
        <v>82625581.814629167</v>
      </c>
    </row>
    <row r="233" spans="1:13" ht="14.45" hidden="1" customHeight="1" outlineLevel="1">
      <c r="A233" s="83">
        <v>224</v>
      </c>
      <c r="B233" s="90">
        <v>48945</v>
      </c>
      <c r="C233" s="79"/>
      <c r="D233" s="110">
        <v>542574.65391606477</v>
      </c>
      <c r="E233" s="105"/>
      <c r="F233" s="105">
        <f t="shared" si="19"/>
        <v>1705381.25480017</v>
      </c>
      <c r="G233" s="75">
        <f t="shared" si="16"/>
        <v>-1162806.6008841051</v>
      </c>
      <c r="H233" s="75">
        <f t="shared" si="17"/>
        <v>108308340.32775787</v>
      </c>
      <c r="I233" s="75">
        <f t="shared" si="15"/>
        <v>244189.38618566206</v>
      </c>
      <c r="J233" s="75">
        <f t="shared" si="18"/>
        <v>-22744751.468829241</v>
      </c>
      <c r="K233" s="75">
        <v>160693</v>
      </c>
      <c r="L233" s="104">
        <v>81867657.249419659</v>
      </c>
    </row>
    <row r="234" spans="1:13" ht="14.45" hidden="1" customHeight="1" outlineLevel="1">
      <c r="A234" s="83">
        <v>225</v>
      </c>
      <c r="B234" s="90">
        <v>48976</v>
      </c>
      <c r="C234" s="79"/>
      <c r="D234" s="110">
        <v>537597.61593785568</v>
      </c>
      <c r="E234" s="105"/>
      <c r="F234" s="105">
        <f t="shared" si="19"/>
        <v>1705381.25480017</v>
      </c>
      <c r="G234" s="75">
        <f t="shared" si="16"/>
        <v>-1167783.6388623142</v>
      </c>
      <c r="H234" s="75">
        <f t="shared" si="17"/>
        <v>107140556.68889555</v>
      </c>
      <c r="I234" s="75">
        <f t="shared" si="15"/>
        <v>245234.56416108596</v>
      </c>
      <c r="J234" s="75">
        <f t="shared" si="18"/>
        <v>-22499516.904668156</v>
      </c>
      <c r="K234" s="75">
        <v>160693</v>
      </c>
      <c r="L234" s="104">
        <v>81105800.82420738</v>
      </c>
    </row>
    <row r="235" spans="1:13" ht="14.45" hidden="1" customHeight="1" outlineLevel="1">
      <c r="A235" s="83">
        <v>226</v>
      </c>
      <c r="B235" s="90">
        <v>49004</v>
      </c>
      <c r="C235" s="79"/>
      <c r="D235" s="110">
        <v>532594.75874562841</v>
      </c>
      <c r="E235" s="105"/>
      <c r="F235" s="105">
        <f t="shared" si="19"/>
        <v>1705381.25480017</v>
      </c>
      <c r="G235" s="75">
        <f t="shared" si="16"/>
        <v>-1172786.4960545416</v>
      </c>
      <c r="H235" s="75">
        <f t="shared" si="17"/>
        <v>105967770.19284101</v>
      </c>
      <c r="I235" s="75">
        <f t="shared" si="15"/>
        <v>246285.16417145371</v>
      </c>
      <c r="J235" s="75">
        <f t="shared" si="18"/>
        <v>-22253231.740496702</v>
      </c>
      <c r="K235" s="75">
        <v>160693</v>
      </c>
      <c r="L235" s="104">
        <v>80339992.141813233</v>
      </c>
    </row>
    <row r="236" spans="1:13" ht="14.45" hidden="1" customHeight="1" outlineLevel="1">
      <c r="A236" s="83">
        <v>227</v>
      </c>
      <c r="B236" s="90">
        <v>49035</v>
      </c>
      <c r="C236" s="79"/>
      <c r="D236" s="110">
        <v>527565.94839790685</v>
      </c>
      <c r="E236" s="105"/>
      <c r="F236" s="105">
        <f t="shared" si="19"/>
        <v>1705381.25480017</v>
      </c>
      <c r="G236" s="75">
        <f t="shared" si="16"/>
        <v>-1177815.3064022632</v>
      </c>
      <c r="H236" s="75">
        <f t="shared" si="17"/>
        <v>104789954.88643874</v>
      </c>
      <c r="I236" s="75">
        <f t="shared" si="15"/>
        <v>247341.21434447527</v>
      </c>
      <c r="J236" s="75">
        <f t="shared" si="18"/>
        <v>-22005890.526152227</v>
      </c>
      <c r="K236" s="75">
        <v>160693</v>
      </c>
      <c r="L236" s="104">
        <v>79570210.69924438</v>
      </c>
    </row>
    <row r="237" spans="1:13" ht="14.45" hidden="1" customHeight="1" outlineLevel="1">
      <c r="A237" s="83">
        <v>228</v>
      </c>
      <c r="B237" s="90">
        <v>49065</v>
      </c>
      <c r="C237" s="79"/>
      <c r="D237" s="110">
        <v>522511.0502583714</v>
      </c>
      <c r="E237" s="105"/>
      <c r="F237" s="105">
        <f t="shared" si="19"/>
        <v>1705381.25480017</v>
      </c>
      <c r="G237" s="75">
        <f t="shared" si="16"/>
        <v>-1182870.2045417987</v>
      </c>
      <c r="H237" s="75">
        <f t="shared" si="17"/>
        <v>103607084.68189694</v>
      </c>
      <c r="I237" s="75">
        <f t="shared" si="15"/>
        <v>248402.74295377772</v>
      </c>
      <c r="J237" s="75">
        <f t="shared" si="18"/>
        <v>-21757487.78319845</v>
      </c>
      <c r="K237" s="75">
        <v>160693</v>
      </c>
      <c r="L237" s="104">
        <v>78796435.887145296</v>
      </c>
      <c r="M237" s="91"/>
    </row>
    <row r="238" spans="1:13" ht="14.45" hidden="1" customHeight="1" outlineLevel="1">
      <c r="A238" s="83">
        <v>229</v>
      </c>
      <c r="B238" s="90">
        <v>49096</v>
      </c>
      <c r="C238" s="79"/>
      <c r="D238" s="110">
        <v>517429.92899225408</v>
      </c>
      <c r="E238" s="105"/>
      <c r="F238" s="105">
        <f t="shared" si="19"/>
        <v>1705381.25480017</v>
      </c>
      <c r="G238" s="75">
        <f t="shared" si="16"/>
        <v>-1187951.325807916</v>
      </c>
      <c r="H238" s="75">
        <f t="shared" si="17"/>
        <v>102419133.35608903</v>
      </c>
      <c r="I238" s="75">
        <f t="shared" si="15"/>
        <v>249469.77841966235</v>
      </c>
      <c r="J238" s="75">
        <f t="shared" si="18"/>
        <v>-21508018.004778787</v>
      </c>
      <c r="K238" s="75">
        <v>160693</v>
      </c>
      <c r="L238" s="104">
        <v>78018646.989245981</v>
      </c>
    </row>
    <row r="239" spans="1:13" ht="14.45" hidden="1" customHeight="1" outlineLevel="1">
      <c r="A239" s="83">
        <v>230</v>
      </c>
      <c r="B239" s="90">
        <v>49126</v>
      </c>
      <c r="C239" s="79"/>
      <c r="D239" s="110">
        <v>512322.4485627152</v>
      </c>
      <c r="E239" s="105"/>
      <c r="F239" s="105">
        <f t="shared" si="19"/>
        <v>1705381.25480017</v>
      </c>
      <c r="G239" s="75">
        <f t="shared" si="16"/>
        <v>-1193058.8062374548</v>
      </c>
      <c r="H239" s="75">
        <f t="shared" si="17"/>
        <v>101226074.54985157</v>
      </c>
      <c r="I239" s="75">
        <f t="shared" si="15"/>
        <v>250542.3493098655</v>
      </c>
      <c r="J239" s="75">
        <f t="shared" si="18"/>
        <v>-21257475.655468922</v>
      </c>
      <c r="K239" s="75">
        <v>160693</v>
      </c>
      <c r="L239" s="104">
        <v>77236823.181807324</v>
      </c>
    </row>
    <row r="240" spans="1:13" ht="14.45" hidden="1" customHeight="1" outlineLevel="1">
      <c r="A240" s="83">
        <v>231</v>
      </c>
      <c r="B240" s="90">
        <v>49157</v>
      </c>
      <c r="C240" s="79"/>
      <c r="D240" s="110">
        <v>507188.47222720139</v>
      </c>
      <c r="E240" s="105"/>
      <c r="F240" s="105">
        <f t="shared" si="19"/>
        <v>1705381.25480017</v>
      </c>
      <c r="G240" s="75">
        <f t="shared" si="16"/>
        <v>-1198192.7825729686</v>
      </c>
      <c r="H240" s="75">
        <f t="shared" si="17"/>
        <v>100027881.7672786</v>
      </c>
      <c r="I240" s="75">
        <f t="shared" ref="I240:I303" si="20">-G240*0.21</f>
        <v>251620.4843403234</v>
      </c>
      <c r="J240" s="75">
        <f t="shared" si="18"/>
        <v>-21005855.171128597</v>
      </c>
      <c r="K240" s="75">
        <v>160693</v>
      </c>
      <c r="L240" s="104">
        <v>76450943.53306362</v>
      </c>
    </row>
    <row r="241" spans="1:13" ht="14.45" hidden="1" customHeight="1" outlineLevel="1">
      <c r="A241" s="83">
        <v>232</v>
      </c>
      <c r="B241" s="90">
        <v>49188</v>
      </c>
      <c r="C241" s="79"/>
      <c r="D241" s="110">
        <v>502027.86253378441</v>
      </c>
      <c r="E241" s="105"/>
      <c r="F241" s="105">
        <f t="shared" si="19"/>
        <v>1705381.25480017</v>
      </c>
      <c r="G241" s="75">
        <f t="shared" si="16"/>
        <v>-1203353.3922663855</v>
      </c>
      <c r="H241" s="75">
        <f t="shared" si="17"/>
        <v>98824528.375012204</v>
      </c>
      <c r="I241" s="75">
        <f t="shared" si="20"/>
        <v>252704.21237594093</v>
      </c>
      <c r="J241" s="75">
        <f t="shared" si="18"/>
        <v>-20753150.958752654</v>
      </c>
      <c r="K241" s="75">
        <v>160693</v>
      </c>
      <c r="L241" s="104">
        <v>75660987.002662107</v>
      </c>
    </row>
    <row r="242" spans="1:13" ht="14.45" hidden="1" customHeight="1" outlineLevel="1">
      <c r="A242" s="83">
        <v>233</v>
      </c>
      <c r="B242" s="90">
        <v>49218</v>
      </c>
      <c r="C242" s="79"/>
      <c r="D242" s="110">
        <v>496840.48131748114</v>
      </c>
      <c r="E242" s="105"/>
      <c r="F242" s="105">
        <f t="shared" si="19"/>
        <v>1705381.25480017</v>
      </c>
      <c r="G242" s="75">
        <f t="shared" si="16"/>
        <v>-1208540.7734826887</v>
      </c>
      <c r="H242" s="75">
        <f t="shared" si="17"/>
        <v>97615987.601529509</v>
      </c>
      <c r="I242" s="75">
        <f t="shared" si="20"/>
        <v>253793.56243136461</v>
      </c>
      <c r="J242" s="75">
        <f t="shared" si="18"/>
        <v>-20499357.396321289</v>
      </c>
      <c r="K242" s="75">
        <v>160693</v>
      </c>
      <c r="L242" s="104">
        <v>74866932.441099718</v>
      </c>
    </row>
    <row r="243" spans="1:13" ht="14.45" hidden="1" customHeight="1" outlineLevel="1">
      <c r="A243" s="83">
        <v>234</v>
      </c>
      <c r="B243" s="90">
        <v>49249</v>
      </c>
      <c r="C243" s="79"/>
      <c r="D243" s="110">
        <v>491626.18969655473</v>
      </c>
      <c r="E243" s="105"/>
      <c r="F243" s="105">
        <f t="shared" si="19"/>
        <v>1705381.25480017</v>
      </c>
      <c r="G243" s="75">
        <f t="shared" si="16"/>
        <v>-1213755.0651036152</v>
      </c>
      <c r="H243" s="75">
        <f t="shared" si="17"/>
        <v>96402232.536425889</v>
      </c>
      <c r="I243" s="75">
        <f t="shared" si="20"/>
        <v>254888.56367175918</v>
      </c>
      <c r="J243" s="75">
        <f t="shared" si="18"/>
        <v>-20244468.832649529</v>
      </c>
      <c r="K243" s="75">
        <v>160693</v>
      </c>
      <c r="L243" s="104">
        <v>74068758.589156792</v>
      </c>
    </row>
    <row r="244" spans="1:13" ht="14.45" hidden="1" customHeight="1" outlineLevel="1">
      <c r="A244" s="83">
        <v>235</v>
      </c>
      <c r="B244" s="90">
        <v>49279</v>
      </c>
      <c r="C244" s="79"/>
      <c r="D244" s="110">
        <v>486384.84806879621</v>
      </c>
      <c r="E244" s="105"/>
      <c r="F244" s="105">
        <f t="shared" si="19"/>
        <v>1705381.25480017</v>
      </c>
      <c r="G244" s="75">
        <f t="shared" si="16"/>
        <v>-1218996.4067313736</v>
      </c>
      <c r="H244" s="75">
        <f t="shared" si="17"/>
        <v>95183236.129694521</v>
      </c>
      <c r="I244" s="75">
        <f t="shared" si="20"/>
        <v>255989.24541358845</v>
      </c>
      <c r="J244" s="75">
        <f t="shared" si="18"/>
        <v>-19988479.587235939</v>
      </c>
      <c r="K244" s="75">
        <v>160693</v>
      </c>
      <c r="L244" s="104">
        <v>73266444.077327952</v>
      </c>
    </row>
    <row r="245" spans="1:13" ht="14.45" hidden="1" customHeight="1" outlineLevel="1">
      <c r="A245" s="83">
        <v>236</v>
      </c>
      <c r="B245" s="90">
        <v>49310</v>
      </c>
      <c r="C245" s="79"/>
      <c r="D245" s="110">
        <v>481116.31610778684</v>
      </c>
      <c r="E245" s="105"/>
      <c r="F245" s="105">
        <f t="shared" si="19"/>
        <v>1705381.25480017</v>
      </c>
      <c r="G245" s="75">
        <f t="shared" si="16"/>
        <v>-1224264.938692383</v>
      </c>
      <c r="H245" s="75">
        <f t="shared" si="17"/>
        <v>93958971.191002145</v>
      </c>
      <c r="I245" s="75">
        <f t="shared" si="20"/>
        <v>257095.63712540042</v>
      </c>
      <c r="J245" s="75">
        <f t="shared" si="18"/>
        <v>-19731383.95011054</v>
      </c>
      <c r="K245" s="75">
        <v>160693</v>
      </c>
      <c r="L245" s="104">
        <v>72459967.425249904</v>
      </c>
    </row>
    <row r="246" spans="1:13" ht="14.45" hidden="1" customHeight="1" outlineLevel="1">
      <c r="A246" s="83">
        <v>237</v>
      </c>
      <c r="B246" s="90">
        <v>49341</v>
      </c>
      <c r="C246" s="79"/>
      <c r="D246" s="110">
        <v>475820.45275914099</v>
      </c>
      <c r="E246" s="105"/>
      <c r="F246" s="105">
        <f t="shared" si="19"/>
        <v>1705381.25480017</v>
      </c>
      <c r="G246" s="75">
        <f t="shared" si="16"/>
        <v>-1229560.8020410291</v>
      </c>
      <c r="H246" s="75">
        <f t="shared" si="17"/>
        <v>92729410.388961121</v>
      </c>
      <c r="I246" s="75">
        <f t="shared" si="20"/>
        <v>258207.76842861611</v>
      </c>
      <c r="J246" s="75">
        <f t="shared" si="18"/>
        <v>-19473176.181681924</v>
      </c>
      <c r="K246" s="75">
        <v>160693</v>
      </c>
      <c r="L246" s="104">
        <v>71649307.04112643</v>
      </c>
    </row>
    <row r="247" spans="1:13" ht="14.45" hidden="1" customHeight="1" outlineLevel="1">
      <c r="A247" s="83">
        <v>238</v>
      </c>
      <c r="B247" s="90">
        <v>49369</v>
      </c>
      <c r="C247" s="79"/>
      <c r="D247" s="110">
        <v>470497.11623673019</v>
      </c>
      <c r="E247" s="105"/>
      <c r="F247" s="105">
        <f t="shared" si="19"/>
        <v>1705381.25480017</v>
      </c>
      <c r="G247" s="75">
        <f t="shared" si="16"/>
        <v>-1234884.1385634397</v>
      </c>
      <c r="H247" s="75">
        <f t="shared" si="17"/>
        <v>91494526.250397682</v>
      </c>
      <c r="I247" s="75">
        <f t="shared" si="20"/>
        <v>259325.66909832234</v>
      </c>
      <c r="J247" s="75">
        <f t="shared" si="18"/>
        <v>-19213850.512583602</v>
      </c>
      <c r="K247" s="75">
        <v>160693</v>
      </c>
      <c r="L247" s="104">
        <v>70834441.221150249</v>
      </c>
    </row>
    <row r="248" spans="1:13" ht="14.45" hidden="1" customHeight="1" outlineLevel="1">
      <c r="A248" s="83">
        <v>239</v>
      </c>
      <c r="B248" s="90">
        <v>49400</v>
      </c>
      <c r="C248" s="79"/>
      <c r="D248" s="110">
        <v>465146.16401888657</v>
      </c>
      <c r="E248" s="105"/>
      <c r="F248" s="105">
        <f t="shared" si="19"/>
        <v>1705381.25480017</v>
      </c>
      <c r="G248" s="75">
        <f t="shared" si="16"/>
        <v>-1240235.0907812833</v>
      </c>
      <c r="H248" s="75">
        <f t="shared" si="17"/>
        <v>90254291.159616396</v>
      </c>
      <c r="I248" s="75">
        <f t="shared" si="20"/>
        <v>260449.3690640695</v>
      </c>
      <c r="J248" s="75">
        <f t="shared" si="18"/>
        <v>-18953401.143519532</v>
      </c>
      <c r="K248" s="75">
        <v>160693</v>
      </c>
      <c r="L248" s="104">
        <v>70015348.148921967</v>
      </c>
    </row>
    <row r="249" spans="1:13" ht="14.45" hidden="1" customHeight="1" outlineLevel="1">
      <c r="A249" s="83">
        <v>240</v>
      </c>
      <c r="B249" s="90">
        <v>49430</v>
      </c>
      <c r="C249" s="79"/>
      <c r="D249" s="110">
        <v>459767.4528445875</v>
      </c>
      <c r="E249" s="105"/>
      <c r="F249" s="105">
        <f t="shared" si="19"/>
        <v>1705381.25480017</v>
      </c>
      <c r="G249" s="75">
        <f t="shared" si="16"/>
        <v>-1245613.8019555826</v>
      </c>
      <c r="H249" s="75">
        <f t="shared" si="17"/>
        <v>89008677.357660815</v>
      </c>
      <c r="I249" s="75">
        <f t="shared" si="20"/>
        <v>261578.89841067232</v>
      </c>
      <c r="J249" s="75">
        <f t="shared" si="18"/>
        <v>-18691822.245108858</v>
      </c>
      <c r="K249" s="75">
        <v>160693</v>
      </c>
      <c r="L249" s="104">
        <v>69192005.894866005</v>
      </c>
      <c r="M249" s="91"/>
    </row>
    <row r="250" spans="1:13" ht="14.45" hidden="1" customHeight="1" outlineLevel="1">
      <c r="A250" s="83">
        <v>241</v>
      </c>
      <c r="B250" s="90">
        <v>49461</v>
      </c>
      <c r="C250" s="79"/>
      <c r="D250" s="110">
        <v>454360.83870962006</v>
      </c>
      <c r="E250" s="105"/>
      <c r="F250" s="105">
        <f t="shared" si="19"/>
        <v>1705381.25480017</v>
      </c>
      <c r="G250" s="75">
        <f t="shared" si="16"/>
        <v>-1251020.4160905499</v>
      </c>
      <c r="H250" s="75">
        <f t="shared" si="17"/>
        <v>87757656.941570267</v>
      </c>
      <c r="I250" s="75">
        <f t="shared" si="20"/>
        <v>262714.28737901547</v>
      </c>
      <c r="J250" s="75">
        <f t="shared" si="18"/>
        <v>-18429107.957729843</v>
      </c>
      <c r="K250" s="75">
        <v>160693</v>
      </c>
      <c r="L250" s="104">
        <v>68364392.415643409</v>
      </c>
    </row>
    <row r="251" spans="1:13" ht="14.45" hidden="1" customHeight="1" outlineLevel="1">
      <c r="A251" s="83">
        <v>242</v>
      </c>
      <c r="B251" s="90">
        <v>49491</v>
      </c>
      <c r="C251" s="79"/>
      <c r="D251" s="110">
        <v>448926.176862725</v>
      </c>
      <c r="E251" s="105"/>
      <c r="F251" s="105">
        <f t="shared" si="19"/>
        <v>1705381.25480017</v>
      </c>
      <c r="G251" s="75">
        <f t="shared" si="16"/>
        <v>-1256455.0779374449</v>
      </c>
      <c r="H251" s="75">
        <f t="shared" si="17"/>
        <v>86501201.863632828</v>
      </c>
      <c r="I251" s="75">
        <f t="shared" si="20"/>
        <v>263855.56636686344</v>
      </c>
      <c r="J251" s="75">
        <f t="shared" si="18"/>
        <v>-18165252.39136298</v>
      </c>
      <c r="K251" s="75">
        <v>160693</v>
      </c>
      <c r="L251" s="104">
        <v>67532485.553561777</v>
      </c>
    </row>
    <row r="252" spans="1:13" ht="14.45" hidden="1" customHeight="1" outlineLevel="1">
      <c r="A252" s="83">
        <v>243</v>
      </c>
      <c r="B252" s="90">
        <v>49522</v>
      </c>
      <c r="C252" s="79"/>
      <c r="D252" s="110">
        <v>443463.32180172228</v>
      </c>
      <c r="E252" s="105"/>
      <c r="F252" s="105">
        <f t="shared" si="19"/>
        <v>1705381.25480017</v>
      </c>
      <c r="G252" s="75">
        <f t="shared" si="16"/>
        <v>-1261917.9329984477</v>
      </c>
      <c r="H252" s="75">
        <f t="shared" si="17"/>
        <v>85239283.930634379</v>
      </c>
      <c r="I252" s="75">
        <f t="shared" si="20"/>
        <v>265002.76592967403</v>
      </c>
      <c r="J252" s="75">
        <f t="shared" si="18"/>
        <v>-17900249.625433307</v>
      </c>
      <c r="K252" s="75">
        <v>160693</v>
      </c>
      <c r="L252" s="104">
        <v>66696263.035981946</v>
      </c>
    </row>
    <row r="253" spans="1:13" ht="14.45" hidden="1" customHeight="1" outlineLevel="1">
      <c r="A253" s="83">
        <v>244</v>
      </c>
      <c r="B253" s="90">
        <v>49553</v>
      </c>
      <c r="C253" s="79"/>
      <c r="D253" s="110">
        <v>437972.12726961472</v>
      </c>
      <c r="E253" s="105"/>
      <c r="F253" s="105">
        <f t="shared" si="19"/>
        <v>1705381.25480017</v>
      </c>
      <c r="G253" s="75">
        <f t="shared" si="16"/>
        <v>-1267409.1275305552</v>
      </c>
      <c r="H253" s="75">
        <f t="shared" si="17"/>
        <v>83971874.803103819</v>
      </c>
      <c r="I253" s="75">
        <f t="shared" si="20"/>
        <v>266155.91678141657</v>
      </c>
      <c r="J253" s="75">
        <f t="shared" si="18"/>
        <v>-17634093.708651889</v>
      </c>
      <c r="K253" s="75">
        <v>160693</v>
      </c>
      <c r="L253" s="104">
        <v>65855702.474721752</v>
      </c>
    </row>
    <row r="254" spans="1:13" ht="14.45" hidden="1" customHeight="1" outlineLevel="1">
      <c r="A254" s="83">
        <v>245</v>
      </c>
      <c r="B254" s="90">
        <v>49583</v>
      </c>
      <c r="C254" s="79"/>
      <c r="D254" s="110">
        <v>432452.4462506728</v>
      </c>
      <c r="E254" s="105"/>
      <c r="F254" s="105">
        <f t="shared" si="19"/>
        <v>1705381.25480017</v>
      </c>
      <c r="G254" s="75">
        <f t="shared" si="16"/>
        <v>-1272928.8085494973</v>
      </c>
      <c r="H254" s="75">
        <f t="shared" si="17"/>
        <v>82698945.994554326</v>
      </c>
      <c r="I254" s="75">
        <f t="shared" si="20"/>
        <v>267315.04979539441</v>
      </c>
      <c r="J254" s="75">
        <f t="shared" si="18"/>
        <v>-17366778.658856496</v>
      </c>
      <c r="K254" s="75">
        <v>160693</v>
      </c>
      <c r="L254" s="104">
        <v>65010781.365456589</v>
      </c>
    </row>
    <row r="255" spans="1:13" ht="14.45" hidden="1" customHeight="1" outlineLevel="1">
      <c r="A255" s="83">
        <v>246</v>
      </c>
      <c r="B255" s="90">
        <v>49614</v>
      </c>
      <c r="C255" s="79"/>
      <c r="D255" s="110">
        <v>426904.13096649823</v>
      </c>
      <c r="E255" s="105"/>
      <c r="F255" s="105">
        <f t="shared" si="19"/>
        <v>1705381.25480017</v>
      </c>
      <c r="G255" s="75">
        <f t="shared" si="16"/>
        <v>-1278477.1238336717</v>
      </c>
      <c r="H255" s="75">
        <f t="shared" si="17"/>
        <v>81420468.870720655</v>
      </c>
      <c r="I255" s="75">
        <f t="shared" si="20"/>
        <v>268480.19600507105</v>
      </c>
      <c r="J255" s="75">
        <f t="shared" si="18"/>
        <v>-17098298.462851424</v>
      </c>
      <c r="K255" s="75">
        <v>160693</v>
      </c>
      <c r="L255" s="104">
        <v>64161477.087116927</v>
      </c>
    </row>
    <row r="256" spans="1:13" ht="14.45" hidden="1" customHeight="1" outlineLevel="1">
      <c r="A256" s="83">
        <v>247</v>
      </c>
      <c r="B256" s="90">
        <v>49644</v>
      </c>
      <c r="C256" s="79"/>
      <c r="D256" s="110">
        <v>421327.03287206776</v>
      </c>
      <c r="E256" s="105"/>
      <c r="F256" s="105">
        <f t="shared" si="19"/>
        <v>1705381.25480017</v>
      </c>
      <c r="G256" s="75">
        <f t="shared" si="16"/>
        <v>-1284054.2219281022</v>
      </c>
      <c r="H256" s="75">
        <f t="shared" si="17"/>
        <v>80136414.64879255</v>
      </c>
      <c r="I256" s="75">
        <f t="shared" si="20"/>
        <v>269651.38660490146</v>
      </c>
      <c r="J256" s="75">
        <f t="shared" si="18"/>
        <v>-16828647.076246522</v>
      </c>
      <c r="K256" s="75">
        <v>160693</v>
      </c>
      <c r="L256" s="104">
        <v>63307766.901282668</v>
      </c>
    </row>
    <row r="257" spans="1:13" ht="14.45" hidden="1" customHeight="1" outlineLevel="1">
      <c r="A257" s="83">
        <v>248</v>
      </c>
      <c r="B257" s="90">
        <v>49675</v>
      </c>
      <c r="C257" s="79"/>
      <c r="D257" s="110">
        <v>415721.00265175616</v>
      </c>
      <c r="E257" s="105"/>
      <c r="F257" s="105">
        <f t="shared" si="19"/>
        <v>1705381.25480017</v>
      </c>
      <c r="G257" s="75">
        <f t="shared" si="16"/>
        <v>-1289660.2521484138</v>
      </c>
      <c r="H257" s="75">
        <f t="shared" si="17"/>
        <v>78846754.39664413</v>
      </c>
      <c r="I257" s="75">
        <f t="shared" si="20"/>
        <v>270828.65295116691</v>
      </c>
      <c r="J257" s="75">
        <f t="shared" si="18"/>
        <v>-16557818.423295356</v>
      </c>
      <c r="K257" s="75"/>
      <c r="L257" s="104">
        <v>62288935.302085422</v>
      </c>
    </row>
    <row r="258" spans="1:13" ht="14.45" hidden="1" customHeight="1" outlineLevel="1">
      <c r="A258" s="83">
        <v>249</v>
      </c>
      <c r="B258" s="90">
        <v>49706</v>
      </c>
      <c r="C258" s="79"/>
      <c r="D258" s="110">
        <v>409030.67515036091</v>
      </c>
      <c r="E258" s="105"/>
      <c r="F258" s="105">
        <f t="shared" si="19"/>
        <v>1705381.25480017</v>
      </c>
      <c r="G258" s="75">
        <f t="shared" si="16"/>
        <v>-1296350.579649809</v>
      </c>
      <c r="H258" s="75">
        <f t="shared" si="17"/>
        <v>77550403.816994324</v>
      </c>
      <c r="I258" s="75">
        <f t="shared" si="20"/>
        <v>272233.62172645988</v>
      </c>
      <c r="J258" s="75">
        <f t="shared" si="18"/>
        <v>-16285584.801568896</v>
      </c>
      <c r="K258" s="75"/>
      <c r="L258" s="104">
        <v>61264818.344162069</v>
      </c>
    </row>
    <row r="259" spans="1:13" ht="14.45" hidden="1" customHeight="1" outlineLevel="1">
      <c r="A259" s="83">
        <v>250</v>
      </c>
      <c r="B259" s="90">
        <v>49735</v>
      </c>
      <c r="C259" s="79"/>
      <c r="D259" s="110">
        <v>402305.64045999752</v>
      </c>
      <c r="E259" s="105"/>
      <c r="F259" s="105">
        <f t="shared" si="19"/>
        <v>1705381.25480017</v>
      </c>
      <c r="G259" s="75">
        <f t="shared" si="16"/>
        <v>-1303075.6143401724</v>
      </c>
      <c r="H259" s="75">
        <f t="shared" si="17"/>
        <v>76247328.202654153</v>
      </c>
      <c r="I259" s="75">
        <f t="shared" si="20"/>
        <v>273645.87901143619</v>
      </c>
      <c r="J259" s="75">
        <f t="shared" si="18"/>
        <v>-16011938.92255746</v>
      </c>
      <c r="K259" s="75"/>
      <c r="L259" s="104">
        <v>60235388.608833335</v>
      </c>
    </row>
    <row r="260" spans="1:13" ht="14.45" hidden="1" customHeight="1" outlineLevel="1">
      <c r="A260" s="83">
        <v>251</v>
      </c>
      <c r="B260" s="90">
        <v>49766</v>
      </c>
      <c r="C260" s="79"/>
      <c r="D260" s="110">
        <v>395545.71853133885</v>
      </c>
      <c r="E260" s="105"/>
      <c r="F260" s="105">
        <f t="shared" si="19"/>
        <v>1705381.25480017</v>
      </c>
      <c r="G260" s="75">
        <f t="shared" si="16"/>
        <v>-1309835.5362688312</v>
      </c>
      <c r="H260" s="75">
        <f t="shared" si="17"/>
        <v>74937492.666385323</v>
      </c>
      <c r="I260" s="75">
        <f t="shared" si="20"/>
        <v>275065.46261645458</v>
      </c>
      <c r="J260" s="75">
        <f t="shared" si="18"/>
        <v>-15736873.459941005</v>
      </c>
      <c r="K260" s="75"/>
      <c r="L260" s="104">
        <v>59200618.535180956</v>
      </c>
    </row>
    <row r="261" spans="1:13" ht="14.45" hidden="1" customHeight="1" outlineLevel="1">
      <c r="A261" s="83">
        <v>252</v>
      </c>
      <c r="B261" s="90">
        <v>49796</v>
      </c>
      <c r="C261" s="79"/>
      <c r="D261" s="110">
        <v>388750.72838102159</v>
      </c>
      <c r="E261" s="105"/>
      <c r="F261" s="105">
        <f t="shared" si="19"/>
        <v>1705381.25480017</v>
      </c>
      <c r="G261" s="75">
        <f t="shared" si="16"/>
        <v>-1316630.5264191483</v>
      </c>
      <c r="H261" s="75">
        <f t="shared" si="17"/>
        <v>73620862.139966175</v>
      </c>
      <c r="I261" s="75">
        <f t="shared" si="20"/>
        <v>276492.41054802114</v>
      </c>
      <c r="J261" s="75">
        <f t="shared" si="18"/>
        <v>-15460381.049392983</v>
      </c>
      <c r="K261" s="75"/>
      <c r="L261" s="104">
        <v>58160480.419309832</v>
      </c>
      <c r="M261" s="91"/>
    </row>
    <row r="262" spans="1:13" ht="14.45" hidden="1" customHeight="1" outlineLevel="1">
      <c r="A262" s="83">
        <v>253</v>
      </c>
      <c r="B262" s="90">
        <v>49827</v>
      </c>
      <c r="C262" s="79"/>
      <c r="D262" s="110">
        <v>381920.4880868012</v>
      </c>
      <c r="E262" s="105"/>
      <c r="F262" s="105">
        <f t="shared" si="19"/>
        <v>1705381.25480017</v>
      </c>
      <c r="G262" s="75">
        <f t="shared" si="16"/>
        <v>-1323460.7667133687</v>
      </c>
      <c r="H262" s="75">
        <f t="shared" si="17"/>
        <v>72297401.373252809</v>
      </c>
      <c r="I262" s="75">
        <f t="shared" si="20"/>
        <v>277926.76100980741</v>
      </c>
      <c r="J262" s="75">
        <f t="shared" si="18"/>
        <v>-15182454.288383177</v>
      </c>
      <c r="K262" s="75"/>
      <c r="L262" s="104">
        <v>57114946.413606271</v>
      </c>
    </row>
    <row r="263" spans="1:13" ht="14.45" hidden="1" customHeight="1" outlineLevel="1">
      <c r="A263" s="83">
        <v>254</v>
      </c>
      <c r="B263" s="90">
        <v>49857</v>
      </c>
      <c r="C263" s="79"/>
      <c r="D263" s="110">
        <v>375054.81478268112</v>
      </c>
      <c r="E263" s="105"/>
      <c r="F263" s="105">
        <f t="shared" si="19"/>
        <v>1705381.25480017</v>
      </c>
      <c r="G263" s="75">
        <f t="shared" si="16"/>
        <v>-1330326.4400174888</v>
      </c>
      <c r="H263" s="75">
        <f t="shared" si="17"/>
        <v>70967074.933235317</v>
      </c>
      <c r="I263" s="75">
        <f t="shared" si="20"/>
        <v>279368.55240367266</v>
      </c>
      <c r="J263" s="75">
        <f t="shared" si="18"/>
        <v>-14903085.735979503</v>
      </c>
      <c r="K263" s="75"/>
      <c r="L263" s="104">
        <v>56063988.525992453</v>
      </c>
    </row>
    <row r="264" spans="1:13" ht="14.45" hidden="1" customHeight="1" outlineLevel="1">
      <c r="A264" s="83">
        <v>255</v>
      </c>
      <c r="B264" s="90">
        <v>49888</v>
      </c>
      <c r="C264" s="79"/>
      <c r="D264" s="110">
        <v>368153.52465401706</v>
      </c>
      <c r="E264" s="105"/>
      <c r="F264" s="105">
        <f t="shared" si="19"/>
        <v>1705381.25480017</v>
      </c>
      <c r="G264" s="75">
        <f t="shared" si="16"/>
        <v>-1337227.7301461529</v>
      </c>
      <c r="H264" s="75">
        <f t="shared" si="17"/>
        <v>69629847.203089163</v>
      </c>
      <c r="I264" s="75">
        <f t="shared" si="20"/>
        <v>280817.82333069207</v>
      </c>
      <c r="J264" s="75">
        <f t="shared" si="18"/>
        <v>-14622267.91264881</v>
      </c>
      <c r="K264" s="75"/>
      <c r="L264" s="104">
        <v>55007578.619176991</v>
      </c>
    </row>
    <row r="265" spans="1:13" ht="14.45" hidden="1" customHeight="1" outlineLevel="1">
      <c r="A265" s="83">
        <v>256</v>
      </c>
      <c r="B265" s="90">
        <v>49919</v>
      </c>
      <c r="C265" s="79"/>
      <c r="D265" s="110">
        <v>361216.43293259555</v>
      </c>
      <c r="E265" s="105"/>
      <c r="F265" s="105">
        <f t="shared" si="19"/>
        <v>1705381.25480017</v>
      </c>
      <c r="G265" s="75">
        <f t="shared" si="16"/>
        <v>-1344164.8218675745</v>
      </c>
      <c r="H265" s="75">
        <f t="shared" si="17"/>
        <v>68285682.381221592</v>
      </c>
      <c r="I265" s="75">
        <f t="shared" si="20"/>
        <v>282274.61259219062</v>
      </c>
      <c r="J265" s="75">
        <f t="shared" si="18"/>
        <v>-14339993.30005662</v>
      </c>
      <c r="K265" s="75"/>
      <c r="L265" s="104">
        <v>53945688.409901604</v>
      </c>
    </row>
    <row r="266" spans="1:13" ht="14.45" hidden="1" customHeight="1" outlineLevel="1">
      <c r="A266" s="83">
        <v>257</v>
      </c>
      <c r="B266" s="90">
        <v>49949</v>
      </c>
      <c r="C266" s="79"/>
      <c r="D266" s="110">
        <v>354243.35389168718</v>
      </c>
      <c r="E266" s="105"/>
      <c r="F266" s="105">
        <f t="shared" si="19"/>
        <v>1705381.25480017</v>
      </c>
      <c r="G266" s="75">
        <f t="shared" si="16"/>
        <v>-1351137.9009084827</v>
      </c>
      <c r="H266" s="75">
        <f t="shared" si="17"/>
        <v>66934544.480313107</v>
      </c>
      <c r="I266" s="75">
        <f t="shared" si="20"/>
        <v>283738.95919078134</v>
      </c>
      <c r="J266" s="75">
        <f t="shared" si="18"/>
        <v>-14056254.340865837</v>
      </c>
      <c r="K266" s="75"/>
      <c r="L266" s="104">
        <v>52878289.468183897</v>
      </c>
    </row>
    <row r="267" spans="1:13" ht="14.45" hidden="1" customHeight="1" outlineLevel="1">
      <c r="A267" s="83">
        <v>258</v>
      </c>
      <c r="B267" s="90">
        <v>49980</v>
      </c>
      <c r="C267" s="79"/>
      <c r="D267" s="110">
        <v>347234.10084107425</v>
      </c>
      <c r="E267" s="105"/>
      <c r="F267" s="105">
        <f t="shared" si="19"/>
        <v>1705381.25480017</v>
      </c>
      <c r="G267" s="75">
        <f t="shared" si="16"/>
        <v>-1358147.1539590957</v>
      </c>
      <c r="H267" s="75">
        <f t="shared" si="17"/>
        <v>65576397.326354012</v>
      </c>
      <c r="I267" s="75">
        <f t="shared" si="20"/>
        <v>285210.90233141009</v>
      </c>
      <c r="J267" s="75">
        <f t="shared" si="18"/>
        <v>-13771043.438534427</v>
      </c>
      <c r="K267" s="75"/>
      <c r="L267" s="104">
        <v>51805353.216556214</v>
      </c>
    </row>
    <row r="268" spans="1:13" ht="14.45" hidden="1" customHeight="1" outlineLevel="1">
      <c r="A268" s="83">
        <v>259</v>
      </c>
      <c r="B268" s="90">
        <v>50010</v>
      </c>
      <c r="C268" s="79"/>
      <c r="D268" s="110">
        <v>340188.48612205242</v>
      </c>
      <c r="E268" s="105"/>
      <c r="F268" s="105">
        <f t="shared" si="19"/>
        <v>1705381.25480017</v>
      </c>
      <c r="G268" s="75">
        <f t="shared" ref="G268:G310" si="21">C268+D268-E268-F268</f>
        <v>-1365192.7686781175</v>
      </c>
      <c r="H268" s="75">
        <f t="shared" ref="H268:H310" si="22">H267+G268</f>
        <v>64211204.557675898</v>
      </c>
      <c r="I268" s="75">
        <f t="shared" si="20"/>
        <v>286690.4814224047</v>
      </c>
      <c r="J268" s="75">
        <f t="shared" ref="J268:J309" si="23">I268+J267</f>
        <v>-13484352.957112024</v>
      </c>
      <c r="K268" s="75"/>
      <c r="L268" s="104">
        <v>50726850.929300494</v>
      </c>
    </row>
    <row r="269" spans="1:13" ht="14.45" hidden="1" customHeight="1" outlineLevel="1">
      <c r="A269" s="83">
        <v>260</v>
      </c>
      <c r="B269" s="90">
        <v>50041</v>
      </c>
      <c r="C269" s="79"/>
      <c r="D269" s="110">
        <v>333106.32110240654</v>
      </c>
      <c r="E269" s="105"/>
      <c r="F269" s="105">
        <f t="shared" si="19"/>
        <v>1705381.25480017</v>
      </c>
      <c r="G269" s="75">
        <f t="shared" si="21"/>
        <v>-1372274.9336977634</v>
      </c>
      <c r="H269" s="75">
        <f t="shared" si="22"/>
        <v>62838929.623978138</v>
      </c>
      <c r="I269" s="75">
        <f t="shared" si="20"/>
        <v>288177.7360765303</v>
      </c>
      <c r="J269" s="75">
        <f t="shared" si="23"/>
        <v>-13196175.221035494</v>
      </c>
      <c r="K269" s="75"/>
      <c r="L269" s="104">
        <v>49642753.731679261</v>
      </c>
    </row>
    <row r="270" spans="1:13" ht="14.45" hidden="1" customHeight="1" outlineLevel="1">
      <c r="A270" s="83">
        <v>261</v>
      </c>
      <c r="B270" s="90">
        <v>50072</v>
      </c>
      <c r="C270" s="79"/>
      <c r="D270" s="110">
        <v>325987.41617136047</v>
      </c>
      <c r="E270" s="105"/>
      <c r="F270" s="105">
        <f t="shared" si="19"/>
        <v>1705381.25480017</v>
      </c>
      <c r="G270" s="75">
        <f t="shared" si="21"/>
        <v>-1379393.8386288094</v>
      </c>
      <c r="H270" s="75">
        <f t="shared" si="22"/>
        <v>61459535.785349332</v>
      </c>
      <c r="I270" s="75">
        <f t="shared" si="20"/>
        <v>289672.70611204999</v>
      </c>
      <c r="J270" s="75">
        <f t="shared" si="23"/>
        <v>-12906502.514923444</v>
      </c>
      <c r="K270" s="75"/>
      <c r="L270" s="104">
        <v>48553032.599162497</v>
      </c>
    </row>
    <row r="271" spans="1:13" ht="14.45" hidden="1" customHeight="1" outlineLevel="1">
      <c r="A271" s="83">
        <v>262</v>
      </c>
      <c r="B271" s="90">
        <v>50100</v>
      </c>
      <c r="C271" s="79"/>
      <c r="D271" s="110">
        <v>318831.58073450037</v>
      </c>
      <c r="E271" s="105"/>
      <c r="F271" s="105">
        <f t="shared" si="19"/>
        <v>1705381.25480017</v>
      </c>
      <c r="G271" s="75">
        <f t="shared" si="21"/>
        <v>-1386549.6740656695</v>
      </c>
      <c r="H271" s="75">
        <f t="shared" si="22"/>
        <v>60072986.11128366</v>
      </c>
      <c r="I271" s="75">
        <f t="shared" si="20"/>
        <v>291175.43155379058</v>
      </c>
      <c r="J271" s="75">
        <f t="shared" si="23"/>
        <v>-12615327.083369654</v>
      </c>
      <c r="K271" s="75"/>
      <c r="L271" s="104">
        <v>47457658.356650613</v>
      </c>
    </row>
    <row r="272" spans="1:13" ht="14.45" hidden="1" customHeight="1" outlineLevel="1">
      <c r="A272" s="83">
        <v>263</v>
      </c>
      <c r="B272" s="90">
        <v>50131</v>
      </c>
      <c r="C272" s="79"/>
      <c r="D272" s="110">
        <v>311638.62320867233</v>
      </c>
      <c r="E272" s="105"/>
      <c r="F272" s="105">
        <f t="shared" si="19"/>
        <v>1705381.25480017</v>
      </c>
      <c r="G272" s="75">
        <f t="shared" si="21"/>
        <v>-1393742.6315914977</v>
      </c>
      <c r="H272" s="75">
        <f t="shared" si="22"/>
        <v>58679243.479692161</v>
      </c>
      <c r="I272" s="75">
        <f t="shared" si="20"/>
        <v>292685.95263421448</v>
      </c>
      <c r="J272" s="75">
        <f t="shared" si="23"/>
        <v>-12322641.130735438</v>
      </c>
      <c r="K272" s="75"/>
      <c r="L272" s="104">
        <v>46356601.67769333</v>
      </c>
    </row>
    <row r="273" spans="1:13" ht="14.45" hidden="1" customHeight="1" outlineLevel="1">
      <c r="A273" s="83">
        <v>264</v>
      </c>
      <c r="B273" s="90">
        <v>50161</v>
      </c>
      <c r="C273" s="79"/>
      <c r="D273" s="110">
        <v>304408.35101685283</v>
      </c>
      <c r="E273" s="105"/>
      <c r="F273" s="105">
        <f t="shared" si="19"/>
        <v>1705381.25480017</v>
      </c>
      <c r="G273" s="75">
        <f t="shared" si="21"/>
        <v>-1400972.9037833172</v>
      </c>
      <c r="H273" s="75">
        <f t="shared" si="22"/>
        <v>57278270.575908847</v>
      </c>
      <c r="I273" s="75">
        <f t="shared" si="20"/>
        <v>294204.30979449657</v>
      </c>
      <c r="J273" s="75">
        <f t="shared" si="23"/>
        <v>-12028436.820940942</v>
      </c>
      <c r="K273" s="75"/>
      <c r="L273" s="104">
        <v>45249833.083704501</v>
      </c>
      <c r="M273" s="91"/>
    </row>
    <row r="274" spans="1:13" ht="14.45" hidden="1" customHeight="1" outlineLevel="1">
      <c r="A274" s="83">
        <v>265</v>
      </c>
      <c r="B274" s="90">
        <v>50192</v>
      </c>
      <c r="C274" s="79"/>
      <c r="D274" s="110">
        <v>297140.57058299286</v>
      </c>
      <c r="E274" s="105"/>
      <c r="F274" s="105">
        <f t="shared" si="19"/>
        <v>1705381.25480017</v>
      </c>
      <c r="G274" s="75">
        <f t="shared" si="21"/>
        <v>-1408240.6842171771</v>
      </c>
      <c r="H274" s="75">
        <f t="shared" si="22"/>
        <v>55870029.89169167</v>
      </c>
      <c r="I274" s="75">
        <f t="shared" si="20"/>
        <v>295730.5436856072</v>
      </c>
      <c r="J274" s="75">
        <f t="shared" si="23"/>
        <v>-11732706.277255334</v>
      </c>
      <c r="K274" s="75"/>
      <c r="L274" s="104">
        <v>44137322.943172932</v>
      </c>
    </row>
    <row r="275" spans="1:13" ht="14.45" hidden="1" customHeight="1" outlineLevel="1">
      <c r="A275" s="83">
        <v>266</v>
      </c>
      <c r="B275" s="90">
        <v>50222</v>
      </c>
      <c r="C275" s="79"/>
      <c r="D275" s="110">
        <v>289835.08732683555</v>
      </c>
      <c r="E275" s="105"/>
      <c r="F275" s="105">
        <f t="shared" si="19"/>
        <v>1705381.25480017</v>
      </c>
      <c r="G275" s="75">
        <f t="shared" si="21"/>
        <v>-1415546.1674733344</v>
      </c>
      <c r="H275" s="75">
        <f t="shared" si="22"/>
        <v>54454483.724218339</v>
      </c>
      <c r="I275" s="75">
        <f t="shared" si="20"/>
        <v>297264.69516940019</v>
      </c>
      <c r="J275" s="75">
        <f t="shared" si="23"/>
        <v>-11435441.582085934</v>
      </c>
      <c r="K275" s="75"/>
      <c r="L275" s="104">
        <v>43019041.47086899</v>
      </c>
    </row>
    <row r="276" spans="1:13" ht="14.45" hidden="1" customHeight="1" outlineLevel="1">
      <c r="A276" s="83">
        <v>267</v>
      </c>
      <c r="B276" s="90">
        <v>50253</v>
      </c>
      <c r="C276" s="79"/>
      <c r="D276" s="110">
        <v>282491.70565870631</v>
      </c>
      <c r="E276" s="105"/>
      <c r="F276" s="105">
        <f t="shared" si="19"/>
        <v>1705381.25480017</v>
      </c>
      <c r="G276" s="75">
        <f t="shared" si="21"/>
        <v>-1422889.5491414636</v>
      </c>
      <c r="H276" s="75">
        <f t="shared" si="22"/>
        <v>53031594.175076872</v>
      </c>
      <c r="I276" s="75">
        <f t="shared" si="20"/>
        <v>298806.80531970732</v>
      </c>
      <c r="J276" s="75">
        <f t="shared" si="23"/>
        <v>-11136634.776766226</v>
      </c>
      <c r="K276" s="75"/>
      <c r="L276" s="104">
        <v>41894958.727047227</v>
      </c>
    </row>
    <row r="277" spans="1:13" ht="14.45" hidden="1" customHeight="1" outlineLevel="1">
      <c r="A277" s="83">
        <v>268</v>
      </c>
      <c r="B277" s="90">
        <v>50284</v>
      </c>
      <c r="C277" s="79"/>
      <c r="D277" s="110">
        <v>275110.22897427675</v>
      </c>
      <c r="E277" s="105"/>
      <c r="F277" s="105">
        <f t="shared" si="19"/>
        <v>1705381.25480017</v>
      </c>
      <c r="G277" s="75">
        <f t="shared" si="21"/>
        <v>-1430271.0258258933</v>
      </c>
      <c r="H277" s="75">
        <f t="shared" si="22"/>
        <v>51601323.149250977</v>
      </c>
      <c r="I277" s="75">
        <f t="shared" si="20"/>
        <v>300356.9154234376</v>
      </c>
      <c r="J277" s="75">
        <f t="shared" si="23"/>
        <v>-10836277.861342788</v>
      </c>
      <c r="K277" s="75"/>
      <c r="L277" s="104">
        <v>40765044.61664477</v>
      </c>
    </row>
    <row r="278" spans="1:13" ht="14.45" hidden="1" customHeight="1" outlineLevel="1">
      <c r="A278" s="83">
        <v>269</v>
      </c>
      <c r="B278" s="90">
        <v>50314</v>
      </c>
      <c r="C278" s="79"/>
      <c r="D278" s="110">
        <v>267690.45964930061</v>
      </c>
      <c r="E278" s="105"/>
      <c r="F278" s="105">
        <f t="shared" si="19"/>
        <v>1705381.25480017</v>
      </c>
      <c r="G278" s="75">
        <f t="shared" si="21"/>
        <v>-1437690.7951508693</v>
      </c>
      <c r="H278" s="75">
        <f t="shared" si="22"/>
        <v>50163632.354100108</v>
      </c>
      <c r="I278" s="75">
        <f t="shared" si="20"/>
        <v>301915.06698168255</v>
      </c>
      <c r="J278" s="75">
        <f t="shared" si="23"/>
        <v>-10534362.794361105</v>
      </c>
      <c r="K278" s="75"/>
      <c r="L278" s="104">
        <v>39629268.888475582</v>
      </c>
    </row>
    <row r="279" spans="1:13" ht="14.45" hidden="1" customHeight="1" outlineLevel="1">
      <c r="A279" s="83">
        <v>270</v>
      </c>
      <c r="B279" s="90">
        <v>50345</v>
      </c>
      <c r="C279" s="79"/>
      <c r="D279" s="110">
        <v>260232.19903432296</v>
      </c>
      <c r="E279" s="105"/>
      <c r="F279" s="105">
        <f t="shared" si="19"/>
        <v>1705381.25480017</v>
      </c>
      <c r="G279" s="75">
        <f t="shared" si="21"/>
        <v>-1445149.055765847</v>
      </c>
      <c r="H279" s="75">
        <f t="shared" si="22"/>
        <v>48718483.298334263</v>
      </c>
      <c r="I279" s="75">
        <f t="shared" si="20"/>
        <v>303481.30171082786</v>
      </c>
      <c r="J279" s="75">
        <f t="shared" si="23"/>
        <v>-10230881.492650278</v>
      </c>
      <c r="K279" s="75"/>
      <c r="L279" s="104">
        <v>38487601.134420566</v>
      </c>
    </row>
    <row r="280" spans="1:13" ht="14.45" hidden="1" customHeight="1" outlineLevel="1">
      <c r="A280" s="83">
        <v>271</v>
      </c>
      <c r="B280" s="90">
        <v>50375</v>
      </c>
      <c r="C280" s="79"/>
      <c r="D280" s="110">
        <v>252735.24744936169</v>
      </c>
      <c r="E280" s="105"/>
      <c r="F280" s="105">
        <f t="shared" si="19"/>
        <v>1705381.25480017</v>
      </c>
      <c r="G280" s="75">
        <f t="shared" si="21"/>
        <v>-1452646.0073508082</v>
      </c>
      <c r="H280" s="75">
        <f t="shared" si="22"/>
        <v>47265837.290983453</v>
      </c>
      <c r="I280" s="75">
        <f t="shared" si="20"/>
        <v>305055.6615436697</v>
      </c>
      <c r="J280" s="75">
        <f t="shared" si="23"/>
        <v>-9925825.8311066087</v>
      </c>
      <c r="K280" s="75"/>
      <c r="L280" s="104">
        <v>37340010.788613424</v>
      </c>
    </row>
    <row r="281" spans="1:13" ht="14.45" hidden="1" customHeight="1" outlineLevel="1">
      <c r="A281" s="83">
        <v>272</v>
      </c>
      <c r="B281" s="90">
        <v>50406</v>
      </c>
      <c r="C281" s="79"/>
      <c r="D281" s="110">
        <v>245199.40417856147</v>
      </c>
      <c r="E281" s="105"/>
      <c r="F281" s="105">
        <f t="shared" si="19"/>
        <v>1705381.25480017</v>
      </c>
      <c r="G281" s="75">
        <f t="shared" si="21"/>
        <v>-1460181.8506216086</v>
      </c>
      <c r="H281" s="75">
        <f t="shared" si="22"/>
        <v>45805655.440361843</v>
      </c>
      <c r="I281" s="75">
        <f t="shared" si="20"/>
        <v>306638.18863053777</v>
      </c>
      <c r="J281" s="75">
        <f t="shared" si="23"/>
        <v>-9619187.6424760707</v>
      </c>
      <c r="K281" s="75"/>
      <c r="L281" s="104">
        <v>36186467.126622349</v>
      </c>
    </row>
    <row r="282" spans="1:13" ht="14.45" hidden="1" customHeight="1" outlineLevel="1">
      <c r="A282" s="83">
        <v>273</v>
      </c>
      <c r="B282" s="90">
        <v>50437</v>
      </c>
      <c r="C282" s="79"/>
      <c r="D282" s="110">
        <v>237624.46746482007</v>
      </c>
      <c r="E282" s="105"/>
      <c r="F282" s="105">
        <f t="shared" si="19"/>
        <v>1705381.25480017</v>
      </c>
      <c r="G282" s="75">
        <f t="shared" si="21"/>
        <v>-1467756.7873353499</v>
      </c>
      <c r="H282" s="75">
        <f t="shared" si="22"/>
        <v>44337898.653026491</v>
      </c>
      <c r="I282" s="75">
        <f t="shared" si="20"/>
        <v>308228.92534042348</v>
      </c>
      <c r="J282" s="75">
        <f t="shared" si="23"/>
        <v>-9310958.7171356473</v>
      </c>
      <c r="K282" s="75"/>
      <c r="L282" s="104">
        <v>35026939.264627419</v>
      </c>
    </row>
    <row r="283" spans="1:13" ht="14.45" hidden="1" customHeight="1" outlineLevel="1">
      <c r="A283" s="83">
        <v>274</v>
      </c>
      <c r="B283" s="90">
        <v>50465</v>
      </c>
      <c r="C283" s="79"/>
      <c r="D283" s="110">
        <v>230010.2345043867</v>
      </c>
      <c r="E283" s="105"/>
      <c r="F283" s="105">
        <f t="shared" si="19"/>
        <v>1705381.25480017</v>
      </c>
      <c r="G283" s="75">
        <f t="shared" si="21"/>
        <v>-1475371.0202957832</v>
      </c>
      <c r="H283" s="75">
        <f t="shared" si="22"/>
        <v>42862527.632730708</v>
      </c>
      <c r="I283" s="75">
        <f t="shared" si="20"/>
        <v>309827.91426211444</v>
      </c>
      <c r="J283" s="75">
        <f t="shared" si="23"/>
        <v>-9001130.8028735332</v>
      </c>
      <c r="K283" s="75"/>
      <c r="L283" s="104">
        <v>33861396.158593751</v>
      </c>
    </row>
    <row r="284" spans="1:13" ht="14.45" hidden="1" customHeight="1" outlineLevel="1">
      <c r="A284" s="83">
        <v>275</v>
      </c>
      <c r="B284" s="90">
        <v>50496</v>
      </c>
      <c r="C284" s="79"/>
      <c r="D284" s="110">
        <v>222356.50144143228</v>
      </c>
      <c r="E284" s="105"/>
      <c r="F284" s="105">
        <f t="shared" si="19"/>
        <v>1705381.25480017</v>
      </c>
      <c r="G284" s="75">
        <f t="shared" si="21"/>
        <v>-1483024.7533587376</v>
      </c>
      <c r="H284" s="75">
        <f t="shared" si="22"/>
        <v>41379502.879371971</v>
      </c>
      <c r="I284" s="75">
        <f t="shared" si="20"/>
        <v>311435.19820533489</v>
      </c>
      <c r="J284" s="75">
        <f t="shared" si="23"/>
        <v>-8689695.6046681982</v>
      </c>
      <c r="K284" s="75"/>
      <c r="L284" s="104">
        <v>32689806.603440348</v>
      </c>
    </row>
    <row r="285" spans="1:13" ht="14.45" hidden="1" customHeight="1" outlineLevel="1">
      <c r="A285" s="83">
        <v>276</v>
      </c>
      <c r="B285" s="90">
        <v>50526</v>
      </c>
      <c r="C285" s="79"/>
      <c r="D285" s="110">
        <v>214663.06336259161</v>
      </c>
      <c r="E285" s="105"/>
      <c r="F285" s="105">
        <f t="shared" si="19"/>
        <v>1705381.25480017</v>
      </c>
      <c r="G285" s="75">
        <f t="shared" si="21"/>
        <v>-1490718.1914375783</v>
      </c>
      <c r="H285" s="75">
        <f t="shared" si="22"/>
        <v>39888784.687934391</v>
      </c>
      <c r="I285" s="75">
        <f t="shared" si="20"/>
        <v>313050.82020189142</v>
      </c>
      <c r="J285" s="75">
        <f t="shared" si="23"/>
        <v>-8376644.7844663067</v>
      </c>
      <c r="K285" s="75"/>
      <c r="L285" s="104">
        <v>31512139.232204661</v>
      </c>
      <c r="M285" s="91"/>
    </row>
    <row r="286" spans="1:13" ht="14.45" hidden="1" customHeight="1" outlineLevel="1">
      <c r="A286" s="83">
        <v>277</v>
      </c>
      <c r="B286" s="90">
        <v>50557</v>
      </c>
      <c r="C286" s="79"/>
      <c r="D286" s="110">
        <v>206929.71429147726</v>
      </c>
      <c r="E286" s="105"/>
      <c r="F286" s="105">
        <f t="shared" si="19"/>
        <v>1705381.25480017</v>
      </c>
      <c r="G286" s="75">
        <f t="shared" si="21"/>
        <v>-1498451.5405086926</v>
      </c>
      <c r="H286" s="75">
        <f t="shared" si="22"/>
        <v>38390333.147425696</v>
      </c>
      <c r="I286" s="75">
        <f t="shared" si="20"/>
        <v>314674.82350682543</v>
      </c>
      <c r="J286" s="75">
        <f t="shared" si="23"/>
        <v>-8061969.9609594811</v>
      </c>
      <c r="K286" s="75"/>
      <c r="L286" s="104">
        <v>30328362.51520279</v>
      </c>
    </row>
    <row r="287" spans="1:13" ht="14.45" hidden="1" customHeight="1" outlineLevel="1">
      <c r="A287" s="83">
        <v>278</v>
      </c>
      <c r="B287" s="90">
        <v>50587</v>
      </c>
      <c r="C287" s="79"/>
      <c r="D287" s="110">
        <v>199156.24718316496</v>
      </c>
      <c r="E287" s="105"/>
      <c r="F287" s="105">
        <f t="shared" si="19"/>
        <v>1705381.25480017</v>
      </c>
      <c r="G287" s="75">
        <f t="shared" si="21"/>
        <v>-1506225.0076170049</v>
      </c>
      <c r="H287" s="75">
        <f t="shared" si="22"/>
        <v>36884108.139808692</v>
      </c>
      <c r="I287" s="75">
        <f t="shared" si="20"/>
        <v>316307.25159957103</v>
      </c>
      <c r="J287" s="75">
        <f t="shared" si="23"/>
        <v>-7745662.7093599103</v>
      </c>
      <c r="K287" s="75"/>
      <c r="L287" s="104">
        <v>29138444.759185359</v>
      </c>
    </row>
    <row r="288" spans="1:13" ht="14.45" hidden="1" customHeight="1" outlineLevel="1">
      <c r="A288" s="83">
        <v>279</v>
      </c>
      <c r="B288" s="90">
        <v>50618</v>
      </c>
      <c r="C288" s="79"/>
      <c r="D288" s="110">
        <v>191342.45391865051</v>
      </c>
      <c r="E288" s="105"/>
      <c r="F288" s="105">
        <f t="shared" si="19"/>
        <v>1705381.25480017</v>
      </c>
      <c r="G288" s="75">
        <f t="shared" si="21"/>
        <v>-1514038.8008815194</v>
      </c>
      <c r="H288" s="75">
        <f t="shared" si="22"/>
        <v>35370069.338927172</v>
      </c>
      <c r="I288" s="75">
        <f t="shared" si="20"/>
        <v>317948.14818511909</v>
      </c>
      <c r="J288" s="75">
        <f t="shared" si="23"/>
        <v>-7427714.5611747913</v>
      </c>
      <c r="K288" s="75"/>
      <c r="L288" s="104">
        <v>27942354.106488958</v>
      </c>
    </row>
    <row r="289" spans="1:13" ht="14.45" hidden="1" customHeight="1" outlineLevel="1">
      <c r="A289" s="83">
        <v>280</v>
      </c>
      <c r="B289" s="90">
        <v>50649</v>
      </c>
      <c r="C289" s="79"/>
      <c r="D289" s="110">
        <v>183488.12529927748</v>
      </c>
      <c r="E289" s="105"/>
      <c r="F289" s="105">
        <f t="shared" si="19"/>
        <v>1705381.25480017</v>
      </c>
      <c r="G289" s="75">
        <f t="shared" si="21"/>
        <v>-1521893.1295008925</v>
      </c>
      <c r="H289" s="75">
        <f t="shared" si="22"/>
        <v>33848176.209426276</v>
      </c>
      <c r="I289" s="75">
        <f t="shared" si="20"/>
        <v>319597.55719518743</v>
      </c>
      <c r="J289" s="75">
        <f t="shared" si="23"/>
        <v>-7108117.0039796038</v>
      </c>
      <c r="K289" s="75"/>
      <c r="L289" s="104">
        <v>26740058.534183253</v>
      </c>
    </row>
    <row r="290" spans="1:13" ht="14.45" hidden="1" customHeight="1" outlineLevel="1">
      <c r="A290" s="83">
        <v>281</v>
      </c>
      <c r="B290" s="90">
        <v>50679</v>
      </c>
      <c r="C290" s="79"/>
      <c r="D290" s="110">
        <v>175593.05104113667</v>
      </c>
      <c r="E290" s="105"/>
      <c r="F290" s="105">
        <f t="shared" si="19"/>
        <v>1705381.25480017</v>
      </c>
      <c r="G290" s="75">
        <f t="shared" si="21"/>
        <v>-1529788.2037590332</v>
      </c>
      <c r="H290" s="75">
        <f t="shared" si="22"/>
        <v>32318388.005667243</v>
      </c>
      <c r="I290" s="75">
        <f t="shared" si="20"/>
        <v>321255.52278939699</v>
      </c>
      <c r="J290" s="75">
        <f t="shared" si="23"/>
        <v>-6786861.4811902065</v>
      </c>
      <c r="K290" s="75"/>
      <c r="L290" s="104">
        <v>25531525.853213616</v>
      </c>
    </row>
    <row r="291" spans="1:13" ht="14.45" hidden="1" customHeight="1" outlineLevel="1">
      <c r="A291" s="83">
        <v>282</v>
      </c>
      <c r="B291" s="90">
        <v>50710</v>
      </c>
      <c r="C291" s="79"/>
      <c r="D291" s="110">
        <v>167657.01976943607</v>
      </c>
      <c r="E291" s="105"/>
      <c r="F291" s="105">
        <f t="shared" ref="F291:F310" si="24">$D$3</f>
        <v>1705381.25480017</v>
      </c>
      <c r="G291" s="75">
        <f t="shared" si="21"/>
        <v>-1537724.235030734</v>
      </c>
      <c r="H291" s="75">
        <f t="shared" si="22"/>
        <v>30780663.77063651</v>
      </c>
      <c r="I291" s="75">
        <f t="shared" si="20"/>
        <v>322922.08935645415</v>
      </c>
      <c r="J291" s="75">
        <f t="shared" si="23"/>
        <v>-6463939.3918337524</v>
      </c>
      <c r="K291" s="75"/>
      <c r="L291" s="104">
        <v>24316723.707539339</v>
      </c>
    </row>
    <row r="292" spans="1:13" ht="14.45" hidden="1" customHeight="1" outlineLevel="1">
      <c r="A292" s="83">
        <v>283</v>
      </c>
      <c r="B292" s="90">
        <v>50740</v>
      </c>
      <c r="C292" s="79"/>
      <c r="D292" s="110">
        <v>159679.81901284165</v>
      </c>
      <c r="E292" s="105"/>
      <c r="F292" s="105">
        <f t="shared" si="24"/>
        <v>1705381.25480017</v>
      </c>
      <c r="G292" s="75">
        <f t="shared" si="21"/>
        <v>-1545701.4357873283</v>
      </c>
      <c r="H292" s="75">
        <f t="shared" si="22"/>
        <v>29234962.334849183</v>
      </c>
      <c r="I292" s="75">
        <f t="shared" si="20"/>
        <v>324597.30151533894</v>
      </c>
      <c r="J292" s="75">
        <f t="shared" si="23"/>
        <v>-6139342.0903184135</v>
      </c>
      <c r="K292" s="75"/>
      <c r="L292" s="104">
        <v>23095619.573267352</v>
      </c>
    </row>
    <row r="293" spans="1:13" ht="14.45" hidden="1" customHeight="1" outlineLevel="1">
      <c r="A293" s="83">
        <v>284</v>
      </c>
      <c r="B293" s="90">
        <v>50771</v>
      </c>
      <c r="C293" s="79"/>
      <c r="D293" s="110">
        <v>151661.23519778892</v>
      </c>
      <c r="E293" s="105"/>
      <c r="F293" s="105">
        <f t="shared" si="24"/>
        <v>1705381.25480017</v>
      </c>
      <c r="G293" s="75">
        <f t="shared" si="21"/>
        <v>-1553720.0196023812</v>
      </c>
      <c r="H293" s="75">
        <f t="shared" si="22"/>
        <v>27681242.315246802</v>
      </c>
      <c r="I293" s="75">
        <f t="shared" si="20"/>
        <v>326281.20411650004</v>
      </c>
      <c r="J293" s="75">
        <f t="shared" si="23"/>
        <v>-5813060.8862019135</v>
      </c>
      <c r="K293" s="75"/>
      <c r="L293" s="104">
        <v>21868180.757781472</v>
      </c>
    </row>
    <row r="294" spans="1:13" ht="14.45" hidden="1" customHeight="1" outlineLevel="1">
      <c r="A294" s="83">
        <v>285</v>
      </c>
      <c r="B294" s="90">
        <v>50802</v>
      </c>
      <c r="C294" s="79"/>
      <c r="D294" s="110">
        <v>143601.05364276498</v>
      </c>
      <c r="E294" s="105"/>
      <c r="F294" s="105">
        <f t="shared" si="24"/>
        <v>1705381.25480017</v>
      </c>
      <c r="G294" s="75">
        <f>C294+D294-E294-F294</f>
        <v>-1561780.201157405</v>
      </c>
      <c r="H294" s="75">
        <f t="shared" si="22"/>
        <v>26119462.114089396</v>
      </c>
      <c r="I294" s="75">
        <f t="shared" si="20"/>
        <v>327973.84224305506</v>
      </c>
      <c r="J294" s="75">
        <f t="shared" si="23"/>
        <v>-5485087.0439588586</v>
      </c>
      <c r="K294" s="75"/>
      <c r="L294" s="104">
        <v>20634374.398867123</v>
      </c>
    </row>
    <row r="295" spans="1:13" ht="14.45" hidden="1" customHeight="1" outlineLevel="1">
      <c r="A295" s="83">
        <v>286</v>
      </c>
      <c r="B295" s="90">
        <v>50830</v>
      </c>
      <c r="C295" s="79"/>
      <c r="D295" s="110">
        <v>135499.05855256075</v>
      </c>
      <c r="E295" s="105"/>
      <c r="F295" s="105">
        <f t="shared" si="24"/>
        <v>1705381.25480017</v>
      </c>
      <c r="G295" s="75">
        <f t="shared" si="21"/>
        <v>-1569882.1962476093</v>
      </c>
      <c r="H295" s="75">
        <f t="shared" si="22"/>
        <v>24549579.917841785</v>
      </c>
      <c r="I295" s="75">
        <f t="shared" si="20"/>
        <v>329675.26121199795</v>
      </c>
      <c r="J295" s="75">
        <f t="shared" si="23"/>
        <v>-5155411.7827468608</v>
      </c>
      <c r="K295" s="75"/>
      <c r="L295" s="104">
        <v>19394167.46383151</v>
      </c>
    </row>
    <row r="296" spans="1:13" ht="14.45" hidden="1" customHeight="1" outlineLevel="1">
      <c r="A296" s="83">
        <v>287</v>
      </c>
      <c r="B296" s="90">
        <v>50861</v>
      </c>
      <c r="C296" s="79"/>
      <c r="D296" s="110">
        <v>127355.03301249357</v>
      </c>
      <c r="E296" s="105"/>
      <c r="F296" s="105">
        <f t="shared" si="24"/>
        <v>1705381.25480017</v>
      </c>
      <c r="G296" s="75">
        <f t="shared" si="21"/>
        <v>-1578026.2217876764</v>
      </c>
      <c r="H296" s="75">
        <f t="shared" si="22"/>
        <v>22971553.696054108</v>
      </c>
      <c r="I296" s="75">
        <f t="shared" si="20"/>
        <v>331385.50657541206</v>
      </c>
      <c r="J296" s="75">
        <f t="shared" si="23"/>
        <v>-4824026.2761714486</v>
      </c>
      <c r="K296" s="75"/>
      <c r="L296" s="104">
        <v>18147526.748619247</v>
      </c>
    </row>
    <row r="297" spans="1:13" ht="14.45" hidden="1" customHeight="1" outlineLevel="1">
      <c r="A297" s="83">
        <v>288</v>
      </c>
      <c r="B297" s="90">
        <v>50891</v>
      </c>
      <c r="C297" s="79"/>
      <c r="D297" s="110">
        <v>119168.75898259971</v>
      </c>
      <c r="E297" s="105"/>
      <c r="F297" s="105">
        <f t="shared" si="24"/>
        <v>1705381.25480017</v>
      </c>
      <c r="G297" s="75">
        <f t="shared" si="21"/>
        <v>-1586212.4958175702</v>
      </c>
      <c r="H297" s="75">
        <f t="shared" si="22"/>
        <v>21385341.200236537</v>
      </c>
      <c r="I297" s="75">
        <f t="shared" si="20"/>
        <v>333104.62412168976</v>
      </c>
      <c r="J297" s="75">
        <f t="shared" si="23"/>
        <v>-4490921.6520497585</v>
      </c>
      <c r="K297" s="75"/>
      <c r="L297" s="104">
        <v>16894418.876923364</v>
      </c>
      <c r="M297" s="91"/>
    </row>
    <row r="298" spans="1:13" ht="14.45" hidden="1" customHeight="1" outlineLevel="1">
      <c r="A298" s="83">
        <v>289</v>
      </c>
      <c r="B298" s="90">
        <v>50922</v>
      </c>
      <c r="C298" s="79"/>
      <c r="D298" s="110">
        <v>110940.01729179674</v>
      </c>
      <c r="E298" s="105"/>
      <c r="F298" s="105">
        <f t="shared" si="24"/>
        <v>1705381.25480017</v>
      </c>
      <c r="G298" s="75">
        <f t="shared" si="21"/>
        <v>-1594441.2375083733</v>
      </c>
      <c r="H298" s="75">
        <f t="shared" si="22"/>
        <v>19790899.962728165</v>
      </c>
      <c r="I298" s="75">
        <f t="shared" si="20"/>
        <v>334832.65987675841</v>
      </c>
      <c r="J298" s="75">
        <f t="shared" si="23"/>
        <v>-4156088.9921730002</v>
      </c>
      <c r="K298" s="75"/>
      <c r="L298" s="104">
        <v>15634810.299291747</v>
      </c>
    </row>
    <row r="299" spans="1:13" ht="14.45" hidden="1" customHeight="1" outlineLevel="1">
      <c r="A299" s="83">
        <v>290</v>
      </c>
      <c r="B299" s="90">
        <v>50952</v>
      </c>
      <c r="C299" s="79"/>
      <c r="D299" s="110">
        <v>102668.5876320158</v>
      </c>
      <c r="E299" s="105"/>
      <c r="F299" s="105">
        <f t="shared" si="24"/>
        <v>1705381.25480017</v>
      </c>
      <c r="G299" s="75">
        <f t="shared" si="21"/>
        <v>-1602712.6671681541</v>
      </c>
      <c r="H299" s="75">
        <f t="shared" si="22"/>
        <v>18188187.29556001</v>
      </c>
      <c r="I299" s="75">
        <f t="shared" si="20"/>
        <v>336569.66010531236</v>
      </c>
      <c r="J299" s="75">
        <f t="shared" si="23"/>
        <v>-3819519.332067688</v>
      </c>
      <c r="K299" s="75"/>
      <c r="L299" s="104">
        <v>14368667.292228904</v>
      </c>
    </row>
    <row r="300" spans="1:13" ht="14.45" hidden="1" customHeight="1" outlineLevel="1">
      <c r="A300" s="83">
        <v>291</v>
      </c>
      <c r="B300" s="90">
        <v>50983</v>
      </c>
      <c r="C300" s="79"/>
      <c r="D300" s="110">
        <v>94354.248552303121</v>
      </c>
      <c r="E300" s="105"/>
      <c r="F300" s="105">
        <f t="shared" si="24"/>
        <v>1705381.25480017</v>
      </c>
      <c r="G300" s="75">
        <f t="shared" si="21"/>
        <v>-1611027.0062478669</v>
      </c>
      <c r="H300" s="75">
        <f t="shared" si="22"/>
        <v>16577160.289312143</v>
      </c>
      <c r="I300" s="75">
        <f t="shared" si="20"/>
        <v>338315.67131205206</v>
      </c>
      <c r="J300" s="75">
        <f t="shared" si="23"/>
        <v>-3481203.6607556362</v>
      </c>
      <c r="K300" s="75"/>
      <c r="L300" s="104">
        <v>13095955.957293089</v>
      </c>
    </row>
    <row r="301" spans="1:13" ht="14.45" hidden="1" customHeight="1" outlineLevel="1">
      <c r="A301" s="83">
        <v>292</v>
      </c>
      <c r="B301" s="90">
        <v>51014</v>
      </c>
      <c r="C301" s="79"/>
      <c r="D301" s="110">
        <v>85996.777452891285</v>
      </c>
      <c r="E301" s="105"/>
      <c r="F301" s="105">
        <f t="shared" si="24"/>
        <v>1705381.25480017</v>
      </c>
      <c r="G301" s="75">
        <f t="shared" si="21"/>
        <v>-1619384.4773472787</v>
      </c>
      <c r="H301" s="75">
        <f t="shared" si="22"/>
        <v>14957775.811964864</v>
      </c>
      <c r="I301" s="75">
        <f t="shared" si="20"/>
        <v>340070.7402429285</v>
      </c>
      <c r="J301" s="75">
        <f t="shared" si="23"/>
        <v>-3141132.9205127079</v>
      </c>
      <c r="K301" s="75"/>
      <c r="L301" s="104">
        <v>11816642.220188739</v>
      </c>
    </row>
    <row r="302" spans="1:13" ht="14.45" hidden="1" customHeight="1" outlineLevel="1">
      <c r="A302" s="83">
        <v>293</v>
      </c>
      <c r="B302" s="90">
        <v>51044</v>
      </c>
      <c r="C302" s="79"/>
      <c r="D302" s="110">
        <v>77595.950579239376</v>
      </c>
      <c r="E302" s="105"/>
      <c r="F302" s="105">
        <f t="shared" si="24"/>
        <v>1705381.25480017</v>
      </c>
      <c r="G302" s="75">
        <f t="shared" si="21"/>
        <v>-1627785.3042209307</v>
      </c>
      <c r="H302" s="75">
        <f t="shared" si="22"/>
        <v>13329990.507743932</v>
      </c>
      <c r="I302" s="75">
        <f t="shared" si="20"/>
        <v>341834.91388639546</v>
      </c>
      <c r="J302" s="75">
        <f t="shared" si="23"/>
        <v>-2799298.0066263126</v>
      </c>
      <c r="K302" s="75"/>
      <c r="L302" s="104">
        <v>10530691.829854203</v>
      </c>
    </row>
    <row r="303" spans="1:13" ht="14.45" hidden="1" customHeight="1" outlineLevel="1">
      <c r="A303" s="83">
        <v>294</v>
      </c>
      <c r="B303" s="90">
        <v>51075</v>
      </c>
      <c r="C303" s="79"/>
      <c r="D303" s="110">
        <v>69151.543016042589</v>
      </c>
      <c r="E303" s="105"/>
      <c r="F303" s="105">
        <f t="shared" si="24"/>
        <v>1705381.25480017</v>
      </c>
      <c r="G303" s="75">
        <f t="shared" si="21"/>
        <v>-1636229.7117841274</v>
      </c>
      <c r="H303" s="75">
        <f t="shared" si="22"/>
        <v>11693760.795959804</v>
      </c>
      <c r="I303" s="75">
        <f t="shared" si="20"/>
        <v>343608.23947466677</v>
      </c>
      <c r="J303" s="75">
        <f t="shared" si="23"/>
        <v>-2455689.7671516459</v>
      </c>
      <c r="K303" s="75"/>
      <c r="L303" s="104">
        <v>9238070.3575447425</v>
      </c>
    </row>
    <row r="304" spans="1:13" ht="14.45" hidden="1" customHeight="1" outlineLevel="1">
      <c r="A304" s="83">
        <v>295</v>
      </c>
      <c r="B304" s="90">
        <v>51105</v>
      </c>
      <c r="C304" s="79"/>
      <c r="D304" s="110">
        <v>60663.328681210471</v>
      </c>
      <c r="E304" s="105"/>
      <c r="F304" s="105">
        <f t="shared" si="24"/>
        <v>1705381.25480017</v>
      </c>
      <c r="G304" s="75">
        <f t="shared" si="21"/>
        <v>-1644717.9261189594</v>
      </c>
      <c r="H304" s="75">
        <f t="shared" si="22"/>
        <v>10049042.869840845</v>
      </c>
      <c r="I304" s="75">
        <f t="shared" ref="I304:I310" si="25">-G304*0.21</f>
        <v>345390.76448498148</v>
      </c>
      <c r="J304" s="75">
        <f t="shared" si="23"/>
        <v>-2110299.0026666643</v>
      </c>
      <c r="K304" s="75"/>
      <c r="L304" s="104">
        <v>7938743.195910763</v>
      </c>
    </row>
    <row r="305" spans="1:13" ht="14.45" hidden="1" customHeight="1" outlineLevel="1">
      <c r="A305" s="83">
        <v>296</v>
      </c>
      <c r="B305" s="90">
        <v>51136</v>
      </c>
      <c r="C305" s="79"/>
      <c r="D305" s="110">
        <v>52131.080319814006</v>
      </c>
      <c r="E305" s="105"/>
      <c r="F305" s="105">
        <f t="shared" si="24"/>
        <v>1705381.25480017</v>
      </c>
      <c r="G305" s="75">
        <f t="shared" si="21"/>
        <v>-1653250.174480356</v>
      </c>
      <c r="H305" s="75">
        <f t="shared" si="22"/>
        <v>8395792.6953604892</v>
      </c>
      <c r="I305" s="75">
        <f t="shared" si="25"/>
        <v>347182.53664087475</v>
      </c>
      <c r="J305" s="75">
        <f t="shared" si="23"/>
        <v>-1763116.4660257895</v>
      </c>
      <c r="K305" s="75"/>
      <c r="L305" s="104">
        <v>6632675.5580712818</v>
      </c>
    </row>
    <row r="306" spans="1:13" ht="14.45" hidden="1" customHeight="1" outlineLevel="1">
      <c r="A306" s="83">
        <v>297</v>
      </c>
      <c r="B306" s="90">
        <v>51167</v>
      </c>
      <c r="C306" s="79"/>
      <c r="D306" s="110">
        <v>43554.569498001409</v>
      </c>
      <c r="E306" s="105"/>
      <c r="F306" s="105">
        <f t="shared" si="24"/>
        <v>1705381.25480017</v>
      </c>
      <c r="G306" s="75">
        <f t="shared" si="21"/>
        <v>-1661826.6853021686</v>
      </c>
      <c r="H306" s="75">
        <f t="shared" si="22"/>
        <v>6733966.0100583211</v>
      </c>
      <c r="I306" s="75">
        <f t="shared" si="25"/>
        <v>348983.60391345539</v>
      </c>
      <c r="J306" s="75">
        <f t="shared" si="23"/>
        <v>-1414132.862112334</v>
      </c>
      <c r="K306" s="75"/>
      <c r="L306" s="104">
        <v>5319832.4766825689</v>
      </c>
    </row>
    <row r="307" spans="1:13" ht="14.45" hidden="1" customHeight="1" outlineLevel="1">
      <c r="A307" s="83">
        <v>298</v>
      </c>
      <c r="B307" s="90">
        <v>51196</v>
      </c>
      <c r="C307" s="79"/>
      <c r="D307" s="110">
        <v>34933.5665968822</v>
      </c>
      <c r="E307" s="105"/>
      <c r="F307" s="105">
        <f t="shared" si="24"/>
        <v>1705381.25480017</v>
      </c>
      <c r="G307" s="75">
        <f t="shared" si="21"/>
        <v>-1670447.6882032878</v>
      </c>
      <c r="H307" s="75">
        <f t="shared" si="22"/>
        <v>5063518.3218550328</v>
      </c>
      <c r="I307" s="75">
        <f t="shared" si="25"/>
        <v>350794.01452269044</v>
      </c>
      <c r="J307" s="75">
        <f t="shared" si="23"/>
        <v>-1063338.8475896437</v>
      </c>
      <c r="K307" s="75"/>
      <c r="L307" s="104">
        <v>4000178.8030019714</v>
      </c>
    </row>
    <row r="308" spans="1:13" collapsed="1">
      <c r="A308" s="83">
        <v>299</v>
      </c>
      <c r="B308" s="90">
        <v>51227</v>
      </c>
      <c r="C308" s="79"/>
      <c r="D308" s="110">
        <v>26267.840806379609</v>
      </c>
      <c r="E308" s="105"/>
      <c r="F308" s="105">
        <f>$D$3</f>
        <v>1705381.25480017</v>
      </c>
      <c r="G308" s="75">
        <f t="shared" si="21"/>
        <v>-1679113.4139937903</v>
      </c>
      <c r="H308" s="75">
        <f t="shared" si="22"/>
        <v>3384404.9078612425</v>
      </c>
      <c r="I308" s="75">
        <f t="shared" si="25"/>
        <v>352613.81693869596</v>
      </c>
      <c r="J308" s="75">
        <f t="shared" si="23"/>
        <v>-710725.03065094771</v>
      </c>
      <c r="K308" s="75"/>
      <c r="L308" s="104">
        <v>2673679.2059468767</v>
      </c>
    </row>
    <row r="309" spans="1:13">
      <c r="A309" s="94">
        <v>300</v>
      </c>
      <c r="B309" s="90">
        <v>51257</v>
      </c>
      <c r="C309" s="79"/>
      <c r="D309" s="110">
        <v>17557.160119051154</v>
      </c>
      <c r="E309" s="105"/>
      <c r="F309" s="105">
        <f t="shared" si="24"/>
        <v>1705381.25480017</v>
      </c>
      <c r="G309" s="75">
        <f t="shared" si="21"/>
        <v>-1687824.0946811188</v>
      </c>
      <c r="H309" s="75">
        <f t="shared" si="22"/>
        <v>1696580.8131801237</v>
      </c>
      <c r="I309" s="75">
        <f t="shared" si="25"/>
        <v>354443.05988303496</v>
      </c>
      <c r="J309" s="75">
        <f t="shared" si="23"/>
        <v>-356281.97076791275</v>
      </c>
      <c r="K309" s="75"/>
      <c r="L309" s="104">
        <v>1340298.1711487926</v>
      </c>
      <c r="M309" s="91"/>
    </row>
    <row r="310" spans="1:13">
      <c r="B310" s="95">
        <v>51288</v>
      </c>
      <c r="C310" s="96"/>
      <c r="D310" s="109">
        <v>8801.2913238770707</v>
      </c>
      <c r="E310" s="108"/>
      <c r="F310" s="108">
        <f t="shared" si="24"/>
        <v>1705381.25480017</v>
      </c>
      <c r="G310" s="76">
        <f t="shared" si="21"/>
        <v>-1696579.9634762928</v>
      </c>
      <c r="H310" s="76">
        <f t="shared" si="22"/>
        <v>0.84970383089967072</v>
      </c>
      <c r="I310" s="76">
        <f t="shared" si="25"/>
        <v>356281.79233002145</v>
      </c>
      <c r="J310" s="76">
        <f>I310+J309</f>
        <v>-0.17843789129983634</v>
      </c>
      <c r="K310" s="76"/>
      <c r="L310" s="113">
        <v>2.5210902094841003E-6</v>
      </c>
      <c r="M310" s="97"/>
    </row>
    <row r="311" spans="1:13">
      <c r="B311" s="80" t="s">
        <v>61</v>
      </c>
      <c r="C311" s="79"/>
      <c r="D311" s="75">
        <f>SUM(D47:D310)</f>
        <v>188596372.18839157</v>
      </c>
      <c r="E311" s="75"/>
      <c r="F311" s="75">
        <f>SUM(F47:F310)</f>
        <v>450220651.26724184</v>
      </c>
      <c r="G311" s="75">
        <f>SUM(G47:G310)</f>
        <v>-261624279.07885313</v>
      </c>
      <c r="H311" s="75"/>
      <c r="I311" s="75">
        <f>SUM(I47:I310)+J46</f>
        <v>-0.17843788862228394</v>
      </c>
      <c r="J311" s="75"/>
      <c r="K311" s="75"/>
      <c r="L311" s="75"/>
    </row>
  </sheetData>
  <mergeCells count="1">
    <mergeCell ref="C7:H7"/>
  </mergeCells>
  <pageMargins left="0.2" right="0.2" top="0.5" bottom="0.5" header="0.3" footer="0.3"/>
  <pageSetup scale="70" firstPageNumber="6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Fuel + SS Rev (Test)</vt:lpstr>
      <vt:lpstr>DR-Page 1</vt:lpstr>
      <vt:lpstr>DR-Page 2</vt:lpstr>
      <vt:lpstr>Calculation</vt:lpstr>
      <vt:lpstr>'DR-Page 1'!Print_Area</vt:lpstr>
      <vt:lpstr>'DR-Page 2'!Print_Area</vt:lpstr>
      <vt:lpstr>Calculation!Print_Titles</vt:lpstr>
    </vt:vector>
  </TitlesOfParts>
  <Company>IT-CPS-8/28/1-(Help#=8-835-3050)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lastModifiedBy>s290792</cp:lastModifiedBy>
  <cp:lastPrinted>2016-08-12T17:31:03Z</cp:lastPrinted>
  <dcterms:created xsi:type="dcterms:W3CDTF">2004-09-28T13:24:13Z</dcterms:created>
  <dcterms:modified xsi:type="dcterms:W3CDTF">2018-08-15T15:40:28Z</dcterms:modified>
</cp:coreProperties>
</file>