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xcel2\RATE CASES\KPCO\Base Case - 2017\FILING SCHEDULES\FINAL\"/>
    </mc:Choice>
  </mc:AlternateContent>
  <bookViews>
    <workbookView xWindow="-165" yWindow="855" windowWidth="7485" windowHeight="6045" tabRatio="729"/>
  </bookViews>
  <sheets>
    <sheet name="Summary" sheetId="6" r:id="rId1"/>
    <sheet name="CFIT Schedules" sheetId="2" r:id="rId2"/>
    <sheet name="DFIT-Per Books as Adjusted" sheetId="4" r:id="rId3"/>
    <sheet name="DFIT Computations" sheetId="1" r:id="rId4"/>
    <sheet name="SIT Schedules" sheetId="5" r:id="rId5"/>
  </sheets>
  <definedNames>
    <definedName name="_xlnm.Print_Area" localSheetId="1">'CFIT Schedules'!$A$14:$N$291</definedName>
    <definedName name="_xlnm.Print_Area" localSheetId="3">'DFIT Computations'!$A$22:$O$283</definedName>
    <definedName name="_xlnm.Print_Area" localSheetId="2">'DFIT-Per Books as Adjusted'!$A$22:$N$296</definedName>
    <definedName name="_xlnm.Print_Area" localSheetId="4">'SIT Schedules'!$A$11:$N$161</definedName>
    <definedName name="_xlnm.Print_Area" localSheetId="0">Summary!$A$14:$N$44</definedName>
    <definedName name="_xlnm.Print_Titles" localSheetId="1">'CFIT Schedules'!$1:$13</definedName>
    <definedName name="_xlnm.Print_Titles" localSheetId="3">'DFIT Computations'!$1:$13</definedName>
    <definedName name="_xlnm.Print_Titles" localSheetId="2">'DFIT-Per Books as Adjusted'!$1:$13</definedName>
    <definedName name="_xlnm.Print_Titles" localSheetId="4">'SIT Schedules'!$1:$10</definedName>
    <definedName name="_xlnm.Print_Titles" localSheetId="0">Summary!$1:$13</definedName>
  </definedNames>
  <calcPr calcId="152511"/>
</workbook>
</file>

<file path=xl/calcChain.xml><?xml version="1.0" encoding="utf-8"?>
<calcChain xmlns="http://schemas.openxmlformats.org/spreadsheetml/2006/main">
  <c r="K150" i="1" l="1"/>
  <c r="K143" i="1"/>
  <c r="J150" i="4"/>
  <c r="J143" i="4"/>
  <c r="D259" i="2" l="1"/>
  <c r="D258" i="2"/>
  <c r="D257" i="2"/>
  <c r="N101" i="5" l="1"/>
  <c r="M101" i="5"/>
  <c r="K101" i="5"/>
  <c r="I101" i="5"/>
  <c r="H101" i="5"/>
  <c r="G101" i="5"/>
  <c r="F101" i="5"/>
  <c r="N75" i="5"/>
  <c r="M75" i="5"/>
  <c r="K75" i="5"/>
  <c r="I75" i="5"/>
  <c r="H75" i="5"/>
  <c r="G75" i="5"/>
  <c r="F75" i="5"/>
  <c r="N49" i="5"/>
  <c r="M49" i="5"/>
  <c r="K49" i="5"/>
  <c r="I49" i="5"/>
  <c r="H49" i="5"/>
  <c r="G49" i="5"/>
  <c r="F49" i="5"/>
  <c r="N23" i="5"/>
  <c r="M23" i="5"/>
  <c r="K23" i="5"/>
  <c r="I23" i="5"/>
  <c r="H23" i="5"/>
  <c r="G23" i="5"/>
  <c r="F23" i="5"/>
  <c r="J257" i="2" l="1"/>
  <c r="E257" i="2"/>
  <c r="G257" i="2" s="1"/>
  <c r="I257" i="2" s="1"/>
  <c r="J258" i="2"/>
  <c r="E258" i="2"/>
  <c r="G258" i="2" s="1"/>
  <c r="I258" i="2" s="1"/>
  <c r="K258" i="2" l="1"/>
  <c r="N258" i="2" s="1"/>
  <c r="K257" i="2"/>
  <c r="N257" i="2" s="1"/>
  <c r="M68" i="4"/>
  <c r="M64" i="4"/>
  <c r="M59" i="4"/>
  <c r="M57" i="4"/>
  <c r="M56" i="4"/>
  <c r="M52" i="4"/>
  <c r="M50" i="4"/>
  <c r="M48" i="4"/>
  <c r="M47" i="4"/>
  <c r="M38" i="4"/>
  <c r="M39" i="4"/>
  <c r="M37" i="4"/>
  <c r="M36" i="4"/>
  <c r="M33" i="4"/>
  <c r="M73" i="4"/>
  <c r="M139" i="4"/>
  <c r="D109" i="5" l="1"/>
  <c r="D31" i="5" l="1"/>
  <c r="E31" i="5" s="1"/>
  <c r="G31" i="5" s="1"/>
  <c r="I31" i="5" s="1"/>
  <c r="D30" i="5"/>
  <c r="D84" i="5" l="1"/>
  <c r="D57" i="5"/>
  <c r="M139" i="1" l="1"/>
  <c r="L139" i="4" s="1"/>
  <c r="H139" i="4"/>
  <c r="F139" i="4"/>
  <c r="E139" i="4"/>
  <c r="J139" i="2"/>
  <c r="E139" i="2"/>
  <c r="G139" i="2" s="1"/>
  <c r="I139" i="2" s="1"/>
  <c r="D152" i="2"/>
  <c r="D153" i="2"/>
  <c r="M172" i="1"/>
  <c r="M171" i="1"/>
  <c r="C107" i="5"/>
  <c r="N74" i="1"/>
  <c r="I74" i="1"/>
  <c r="G74" i="1"/>
  <c r="E74" i="1"/>
  <c r="N141" i="1"/>
  <c r="M141" i="4" s="1"/>
  <c r="M141" i="1"/>
  <c r="L141" i="4" s="1"/>
  <c r="I141" i="1"/>
  <c r="H141" i="4" s="1"/>
  <c r="G141" i="1"/>
  <c r="F141" i="4" s="1"/>
  <c r="N140" i="1"/>
  <c r="M140" i="4" s="1"/>
  <c r="M140" i="1"/>
  <c r="L140" i="4" s="1"/>
  <c r="I140" i="1"/>
  <c r="H140" i="4" s="1"/>
  <c r="G140" i="1"/>
  <c r="F140" i="4" s="1"/>
  <c r="J141" i="2"/>
  <c r="E141" i="2"/>
  <c r="G141" i="2" s="1"/>
  <c r="I141" i="2" s="1"/>
  <c r="J140" i="2"/>
  <c r="E140" i="2"/>
  <c r="C140" i="1" s="1"/>
  <c r="D140" i="1" s="1"/>
  <c r="F140" i="1" s="1"/>
  <c r="N112" i="1"/>
  <c r="M112" i="1"/>
  <c r="I112" i="1"/>
  <c r="G112" i="1"/>
  <c r="N111" i="1"/>
  <c r="M111" i="1"/>
  <c r="I111" i="1"/>
  <c r="G111" i="1"/>
  <c r="N186" i="1"/>
  <c r="M186" i="4" s="1"/>
  <c r="M186" i="1"/>
  <c r="L186" i="4" s="1"/>
  <c r="I186" i="1"/>
  <c r="H186" i="4" s="1"/>
  <c r="G186" i="1"/>
  <c r="F186" i="4" s="1"/>
  <c r="J186" i="2"/>
  <c r="D186" i="2"/>
  <c r="E186" i="2" s="1"/>
  <c r="G186" i="2" s="1"/>
  <c r="I186" i="2" s="1"/>
  <c r="H36" i="4"/>
  <c r="F36" i="4"/>
  <c r="M74" i="4"/>
  <c r="M36" i="1"/>
  <c r="L36" i="4" s="1"/>
  <c r="J36" i="2"/>
  <c r="E36" i="2"/>
  <c r="G36" i="2" s="1"/>
  <c r="I36" i="2" s="1"/>
  <c r="N181" i="1"/>
  <c r="M181" i="4" s="1"/>
  <c r="M181" i="1"/>
  <c r="L181" i="4" s="1"/>
  <c r="I181" i="1"/>
  <c r="H181" i="4" s="1"/>
  <c r="G181" i="1"/>
  <c r="F181" i="4" s="1"/>
  <c r="E181" i="1"/>
  <c r="N180" i="1"/>
  <c r="M180" i="4" s="1"/>
  <c r="M180" i="1"/>
  <c r="L180" i="4" s="1"/>
  <c r="I180" i="1"/>
  <c r="H180" i="4" s="1"/>
  <c r="G180" i="1"/>
  <c r="F180" i="4" s="1"/>
  <c r="E180" i="1"/>
  <c r="J181" i="2"/>
  <c r="D181" i="2"/>
  <c r="E181" i="2" s="1"/>
  <c r="G181" i="2" s="1"/>
  <c r="I181" i="2" s="1"/>
  <c r="J180" i="2"/>
  <c r="D180" i="2"/>
  <c r="E180" i="2" s="1"/>
  <c r="G180" i="2" s="1"/>
  <c r="I180" i="2" s="1"/>
  <c r="G139" i="4" l="1"/>
  <c r="I139" i="4" s="1"/>
  <c r="K139" i="2"/>
  <c r="N139" i="2" s="1"/>
  <c r="C139" i="1"/>
  <c r="D139" i="1" s="1"/>
  <c r="F139" i="1" s="1"/>
  <c r="H139" i="1" s="1"/>
  <c r="J139" i="1" s="1"/>
  <c r="H140" i="1"/>
  <c r="J140" i="1" s="1"/>
  <c r="C141" i="1"/>
  <c r="D141" i="1" s="1"/>
  <c r="F141" i="1" s="1"/>
  <c r="H141" i="1" s="1"/>
  <c r="J141" i="1" s="1"/>
  <c r="G140" i="2"/>
  <c r="I140" i="2" s="1"/>
  <c r="K140" i="2" s="1"/>
  <c r="N140" i="2" s="1"/>
  <c r="E140" i="4"/>
  <c r="G140" i="4" s="1"/>
  <c r="I140" i="4" s="1"/>
  <c r="K181" i="2"/>
  <c r="N181" i="2" s="1"/>
  <c r="K141" i="2"/>
  <c r="N141" i="2" s="1"/>
  <c r="E141" i="4"/>
  <c r="G141" i="4" s="1"/>
  <c r="I141" i="4" s="1"/>
  <c r="C186" i="1"/>
  <c r="D186" i="1" s="1"/>
  <c r="F186" i="1" s="1"/>
  <c r="H186" i="1" s="1"/>
  <c r="J186" i="1" s="1"/>
  <c r="E186" i="4"/>
  <c r="G186" i="4" s="1"/>
  <c r="I186" i="4" s="1"/>
  <c r="K186" i="2"/>
  <c r="N186" i="2" s="1"/>
  <c r="E36" i="4"/>
  <c r="G36" i="4" s="1"/>
  <c r="I36" i="4" s="1"/>
  <c r="C181" i="1"/>
  <c r="D181" i="1" s="1"/>
  <c r="F181" i="1" s="1"/>
  <c r="H181" i="1" s="1"/>
  <c r="J181" i="1" s="1"/>
  <c r="C180" i="1"/>
  <c r="D180" i="1" s="1"/>
  <c r="F180" i="1" s="1"/>
  <c r="H180" i="1" s="1"/>
  <c r="J180" i="1" s="1"/>
  <c r="K36" i="2"/>
  <c r="N36" i="2" s="1"/>
  <c r="C36" i="1"/>
  <c r="D36" i="1" s="1"/>
  <c r="F36" i="1" s="1"/>
  <c r="H36" i="1" s="1"/>
  <c r="J36" i="1" s="1"/>
  <c r="E181" i="4"/>
  <c r="G181" i="4" s="1"/>
  <c r="I181" i="4" s="1"/>
  <c r="E180" i="4"/>
  <c r="G180" i="4" s="1"/>
  <c r="I180" i="4" s="1"/>
  <c r="K180" i="2"/>
  <c r="N180" i="2" s="1"/>
  <c r="N243" i="1" l="1"/>
  <c r="M243" i="1"/>
  <c r="I243" i="1"/>
  <c r="G243" i="1"/>
  <c r="N242" i="1"/>
  <c r="M242" i="1"/>
  <c r="I242" i="1"/>
  <c r="G242" i="1"/>
  <c r="N241" i="1"/>
  <c r="M241" i="1"/>
  <c r="I241" i="1"/>
  <c r="G241" i="1"/>
  <c r="N240" i="1"/>
  <c r="M240" i="1"/>
  <c r="I240" i="1"/>
  <c r="G240" i="1"/>
  <c r="N239" i="1"/>
  <c r="M239" i="1"/>
  <c r="I239" i="1"/>
  <c r="G239" i="1"/>
  <c r="N238" i="1"/>
  <c r="M238" i="1"/>
  <c r="I238" i="1"/>
  <c r="G238" i="1"/>
  <c r="N233" i="1"/>
  <c r="M233" i="1"/>
  <c r="I233" i="1"/>
  <c r="G233" i="1"/>
  <c r="N232" i="1"/>
  <c r="M232" i="1"/>
  <c r="I232" i="1"/>
  <c r="G232" i="1"/>
  <c r="N231" i="1"/>
  <c r="M231" i="1"/>
  <c r="I231" i="1"/>
  <c r="G231" i="1"/>
  <c r="N230" i="1"/>
  <c r="M230" i="1"/>
  <c r="I230" i="1"/>
  <c r="G230" i="1"/>
  <c r="N229" i="1"/>
  <c r="M229" i="1"/>
  <c r="I229" i="1"/>
  <c r="G229" i="1"/>
  <c r="N228" i="1"/>
  <c r="M228" i="1"/>
  <c r="I228" i="1"/>
  <c r="G228" i="1"/>
  <c r="N227" i="1"/>
  <c r="M227" i="1"/>
  <c r="I227" i="1"/>
  <c r="G227" i="1"/>
  <c r="N226" i="1"/>
  <c r="M226" i="1"/>
  <c r="I226" i="1"/>
  <c r="G226" i="1"/>
  <c r="N225" i="1"/>
  <c r="M225" i="1"/>
  <c r="I225" i="1"/>
  <c r="G225" i="1"/>
  <c r="N224" i="1"/>
  <c r="M224" i="1"/>
  <c r="I224" i="1"/>
  <c r="G224" i="1"/>
  <c r="N223" i="1"/>
  <c r="M223" i="1"/>
  <c r="I223" i="1"/>
  <c r="G223" i="1"/>
  <c r="N160" i="1"/>
  <c r="M160" i="4" s="1"/>
  <c r="M160" i="1"/>
  <c r="L160" i="4" s="1"/>
  <c r="I160" i="1"/>
  <c r="G160" i="1"/>
  <c r="N159" i="1"/>
  <c r="M159" i="4" s="1"/>
  <c r="M159" i="1"/>
  <c r="L159" i="4" s="1"/>
  <c r="I159" i="1"/>
  <c r="G159" i="1"/>
  <c r="N158" i="1"/>
  <c r="M158" i="4" s="1"/>
  <c r="M158" i="1"/>
  <c r="L158" i="4" s="1"/>
  <c r="I158" i="1"/>
  <c r="G158" i="1"/>
  <c r="N157" i="1"/>
  <c r="M157" i="4" s="1"/>
  <c r="M157" i="1"/>
  <c r="L157" i="4" s="1"/>
  <c r="I157" i="1"/>
  <c r="G157" i="1"/>
  <c r="N156" i="1"/>
  <c r="M156" i="4" s="1"/>
  <c r="M156" i="1"/>
  <c r="I156" i="1"/>
  <c r="G156" i="1"/>
  <c r="N155" i="1"/>
  <c r="M155" i="4" s="1"/>
  <c r="M155" i="1"/>
  <c r="L155" i="4" s="1"/>
  <c r="I155" i="1"/>
  <c r="G155" i="1"/>
  <c r="N154" i="1"/>
  <c r="M154" i="4" s="1"/>
  <c r="M154" i="1"/>
  <c r="L154" i="4" s="1"/>
  <c r="I154" i="1"/>
  <c r="G154" i="1"/>
  <c r="N153" i="1"/>
  <c r="M153" i="4" s="1"/>
  <c r="M153" i="1"/>
  <c r="L153" i="4" s="1"/>
  <c r="I153" i="1"/>
  <c r="H153" i="4" s="1"/>
  <c r="G153" i="1"/>
  <c r="F153" i="4" s="1"/>
  <c r="N152" i="1"/>
  <c r="M152" i="4" s="1"/>
  <c r="M152" i="1"/>
  <c r="L152" i="4" s="1"/>
  <c r="I152" i="1"/>
  <c r="H152" i="4" s="1"/>
  <c r="G152" i="1"/>
  <c r="F152" i="4" s="1"/>
  <c r="N151" i="1"/>
  <c r="M151" i="4" s="1"/>
  <c r="M151" i="1"/>
  <c r="L151" i="4" s="1"/>
  <c r="I151" i="1"/>
  <c r="H151" i="4" s="1"/>
  <c r="G151" i="1"/>
  <c r="F151" i="4" s="1"/>
  <c r="N150" i="1"/>
  <c r="M150" i="4" s="1"/>
  <c r="M150" i="1"/>
  <c r="L150" i="4" s="1"/>
  <c r="I150" i="1"/>
  <c r="H150" i="4" s="1"/>
  <c r="G150" i="1"/>
  <c r="F150" i="4" s="1"/>
  <c r="N149" i="1"/>
  <c r="M149" i="4" s="1"/>
  <c r="M149" i="1"/>
  <c r="L149" i="4" s="1"/>
  <c r="I149" i="1"/>
  <c r="H149" i="4" s="1"/>
  <c r="G149" i="1"/>
  <c r="F149" i="4" s="1"/>
  <c r="N148" i="1"/>
  <c r="M148" i="4" s="1"/>
  <c r="M148" i="1"/>
  <c r="L148" i="4" s="1"/>
  <c r="I148" i="1"/>
  <c r="H148" i="4" s="1"/>
  <c r="G148" i="1"/>
  <c r="F148" i="4" s="1"/>
  <c r="N147" i="1"/>
  <c r="M147" i="4" s="1"/>
  <c r="M147" i="1"/>
  <c r="L147" i="4" s="1"/>
  <c r="I147" i="1"/>
  <c r="H147" i="4" s="1"/>
  <c r="G147" i="1"/>
  <c r="F147" i="4" s="1"/>
  <c r="N146" i="1"/>
  <c r="M146" i="4" s="1"/>
  <c r="M146" i="1"/>
  <c r="L146" i="4" s="1"/>
  <c r="I146" i="1"/>
  <c r="H146" i="4" s="1"/>
  <c r="G146" i="1"/>
  <c r="F146" i="4" s="1"/>
  <c r="N145" i="1"/>
  <c r="M145" i="4" s="1"/>
  <c r="M145" i="1"/>
  <c r="L145" i="4" s="1"/>
  <c r="I145" i="1"/>
  <c r="H145" i="4" s="1"/>
  <c r="G145" i="1"/>
  <c r="F145" i="4" s="1"/>
  <c r="N144" i="1"/>
  <c r="M144" i="4" s="1"/>
  <c r="M144" i="1"/>
  <c r="L144" i="4" s="1"/>
  <c r="I144" i="1"/>
  <c r="H144" i="4" s="1"/>
  <c r="G144" i="1"/>
  <c r="F144" i="4" s="1"/>
  <c r="N143" i="1"/>
  <c r="M143" i="4" s="1"/>
  <c r="M143" i="1"/>
  <c r="L143" i="4" s="1"/>
  <c r="I143" i="1"/>
  <c r="H143" i="4" s="1"/>
  <c r="G143" i="1"/>
  <c r="F143" i="4" s="1"/>
  <c r="N142" i="1"/>
  <c r="M142" i="4" s="1"/>
  <c r="M142" i="1"/>
  <c r="L142" i="4" s="1"/>
  <c r="I142" i="1"/>
  <c r="H142" i="4" s="1"/>
  <c r="G142" i="1"/>
  <c r="F142" i="4" s="1"/>
  <c r="M73" i="1"/>
  <c r="N35" i="1"/>
  <c r="M35" i="4" s="1"/>
  <c r="M35" i="1"/>
  <c r="L35" i="4" s="1"/>
  <c r="I35" i="1"/>
  <c r="H35" i="4" s="1"/>
  <c r="G35" i="1"/>
  <c r="F35" i="4" s="1"/>
  <c r="H73" i="4"/>
  <c r="F73" i="4"/>
  <c r="M204" i="1"/>
  <c r="M138" i="1"/>
  <c r="M126" i="1"/>
  <c r="M118" i="1"/>
  <c r="M109" i="1"/>
  <c r="M99" i="1"/>
  <c r="M72" i="1"/>
  <c r="M34" i="1"/>
  <c r="M33" i="1"/>
  <c r="M25" i="1"/>
  <c r="L25" i="4" s="1"/>
  <c r="D148" i="2"/>
  <c r="E148" i="2" s="1"/>
  <c r="G148" i="2" s="1"/>
  <c r="I148" i="2" s="1"/>
  <c r="D147" i="2"/>
  <c r="E147" i="2" s="1"/>
  <c r="G147" i="2" s="1"/>
  <c r="I147" i="2" s="1"/>
  <c r="L256" i="4"/>
  <c r="D256" i="2"/>
  <c r="E256" i="2" s="1"/>
  <c r="G256" i="2" s="1"/>
  <c r="I256" i="2" s="1"/>
  <c r="D255" i="2"/>
  <c r="M255" i="4"/>
  <c r="L255" i="4"/>
  <c r="H255" i="4"/>
  <c r="F255" i="4"/>
  <c r="F255" i="1"/>
  <c r="H255" i="1" s="1"/>
  <c r="J255" i="1" s="1"/>
  <c r="N256" i="2"/>
  <c r="J153" i="2"/>
  <c r="E153" i="2"/>
  <c r="G153" i="2" s="1"/>
  <c r="I153" i="2" s="1"/>
  <c r="J152" i="2"/>
  <c r="E152" i="2"/>
  <c r="G152" i="2" s="1"/>
  <c r="I152" i="2" s="1"/>
  <c r="J151" i="2"/>
  <c r="E151" i="2"/>
  <c r="G151" i="2" s="1"/>
  <c r="I151" i="2" s="1"/>
  <c r="E150" i="2"/>
  <c r="G150" i="2" s="1"/>
  <c r="I150" i="2" s="1"/>
  <c r="J149" i="2"/>
  <c r="E149" i="2"/>
  <c r="G149" i="2" s="1"/>
  <c r="I149" i="2" s="1"/>
  <c r="J148" i="2"/>
  <c r="J147" i="2"/>
  <c r="J146" i="2"/>
  <c r="E146" i="2"/>
  <c r="G146" i="2" s="1"/>
  <c r="I146" i="2" s="1"/>
  <c r="J145" i="2"/>
  <c r="E145" i="2"/>
  <c r="G145" i="2" s="1"/>
  <c r="I145" i="2" s="1"/>
  <c r="J144" i="2"/>
  <c r="E144" i="2"/>
  <c r="G144" i="2" s="1"/>
  <c r="I144" i="2" s="1"/>
  <c r="E143" i="2"/>
  <c r="G143" i="2" s="1"/>
  <c r="I143" i="2" s="1"/>
  <c r="J142" i="2"/>
  <c r="E142" i="2"/>
  <c r="G142" i="2" s="1"/>
  <c r="I142" i="2" s="1"/>
  <c r="J73" i="2"/>
  <c r="E73" i="2"/>
  <c r="G73" i="2" s="1"/>
  <c r="M74" i="2"/>
  <c r="H74" i="2"/>
  <c r="F74" i="2"/>
  <c r="D74" i="2"/>
  <c r="C74" i="2"/>
  <c r="J35" i="2"/>
  <c r="E35" i="2"/>
  <c r="G35" i="2" s="1"/>
  <c r="I35" i="2" s="1"/>
  <c r="E255" i="4" l="1"/>
  <c r="G255" i="4" s="1"/>
  <c r="I255" i="4" s="1"/>
  <c r="K148" i="2"/>
  <c r="N148" i="2" s="1"/>
  <c r="K142" i="2"/>
  <c r="N142" i="2" s="1"/>
  <c r="K150" i="2"/>
  <c r="N150" i="2" s="1"/>
  <c r="K152" i="2"/>
  <c r="N152" i="2" s="1"/>
  <c r="K143" i="2"/>
  <c r="N143" i="2" s="1"/>
  <c r="K145" i="2"/>
  <c r="N145" i="2" s="1"/>
  <c r="K147" i="2"/>
  <c r="N147" i="2" s="1"/>
  <c r="K149" i="2"/>
  <c r="N149" i="2" s="1"/>
  <c r="K151" i="2"/>
  <c r="N151" i="2" s="1"/>
  <c r="K153" i="2"/>
  <c r="N153" i="2" s="1"/>
  <c r="E35" i="4"/>
  <c r="G35" i="4" s="1"/>
  <c r="I35" i="4" s="1"/>
  <c r="C73" i="1"/>
  <c r="D73" i="1" s="1"/>
  <c r="E73" i="4"/>
  <c r="E152" i="4"/>
  <c r="G152" i="4" s="1"/>
  <c r="I152" i="4" s="1"/>
  <c r="C35" i="1"/>
  <c r="D35" i="1" s="1"/>
  <c r="F35" i="1" s="1"/>
  <c r="H35" i="1" s="1"/>
  <c r="J35" i="1" s="1"/>
  <c r="E157" i="4"/>
  <c r="E156" i="4"/>
  <c r="E154" i="4"/>
  <c r="L156" i="4"/>
  <c r="C142" i="1"/>
  <c r="D142" i="1" s="1"/>
  <c r="F142" i="1" s="1"/>
  <c r="H142" i="1" s="1"/>
  <c r="J142" i="1" s="1"/>
  <c r="C143" i="1"/>
  <c r="D143" i="1" s="1"/>
  <c r="F143" i="1" s="1"/>
  <c r="H143" i="1" s="1"/>
  <c r="J143" i="1" s="1"/>
  <c r="C145" i="1"/>
  <c r="D145" i="1" s="1"/>
  <c r="F145" i="1" s="1"/>
  <c r="H145" i="1" s="1"/>
  <c r="J145" i="1" s="1"/>
  <c r="C147" i="1"/>
  <c r="D147" i="1" s="1"/>
  <c r="F147" i="1" s="1"/>
  <c r="H147" i="1" s="1"/>
  <c r="J147" i="1" s="1"/>
  <c r="C150" i="1"/>
  <c r="D150" i="1" s="1"/>
  <c r="F150" i="1" s="1"/>
  <c r="H150" i="1" s="1"/>
  <c r="J150" i="1" s="1"/>
  <c r="C151" i="1"/>
  <c r="D151" i="1" s="1"/>
  <c r="F151" i="1" s="1"/>
  <c r="H151" i="1" s="1"/>
  <c r="J151" i="1" s="1"/>
  <c r="C152" i="1"/>
  <c r="D152" i="1" s="1"/>
  <c r="F152" i="1" s="1"/>
  <c r="H152" i="1" s="1"/>
  <c r="J152" i="1" s="1"/>
  <c r="E146" i="4"/>
  <c r="G146" i="4" s="1"/>
  <c r="I146" i="4" s="1"/>
  <c r="E150" i="4"/>
  <c r="G150" i="4" s="1"/>
  <c r="I150" i="4" s="1"/>
  <c r="C144" i="1"/>
  <c r="D144" i="1" s="1"/>
  <c r="F144" i="1" s="1"/>
  <c r="H144" i="1" s="1"/>
  <c r="J144" i="1" s="1"/>
  <c r="C146" i="1"/>
  <c r="D146" i="1" s="1"/>
  <c r="F146" i="1" s="1"/>
  <c r="H146" i="1" s="1"/>
  <c r="J146" i="1" s="1"/>
  <c r="C148" i="1"/>
  <c r="D148" i="1" s="1"/>
  <c r="F148" i="1" s="1"/>
  <c r="H148" i="1" s="1"/>
  <c r="J148" i="1" s="1"/>
  <c r="C149" i="1"/>
  <c r="D149" i="1" s="1"/>
  <c r="F149" i="1" s="1"/>
  <c r="H149" i="1" s="1"/>
  <c r="J149" i="1" s="1"/>
  <c r="C153" i="1"/>
  <c r="D153" i="1" s="1"/>
  <c r="F153" i="1" s="1"/>
  <c r="H153" i="1" s="1"/>
  <c r="J153" i="1" s="1"/>
  <c r="L73" i="4"/>
  <c r="E144" i="4"/>
  <c r="G144" i="4" s="1"/>
  <c r="I144" i="4" s="1"/>
  <c r="E147" i="4"/>
  <c r="G147" i="4" s="1"/>
  <c r="I147" i="4" s="1"/>
  <c r="E148" i="4"/>
  <c r="G148" i="4" s="1"/>
  <c r="I148" i="4" s="1"/>
  <c r="E145" i="4"/>
  <c r="G145" i="4" s="1"/>
  <c r="I145" i="4" s="1"/>
  <c r="E160" i="4"/>
  <c r="E153" i="4"/>
  <c r="G153" i="4" s="1"/>
  <c r="I153" i="4" s="1"/>
  <c r="E155" i="4"/>
  <c r="E143" i="4"/>
  <c r="G143" i="4" s="1"/>
  <c r="I143" i="4" s="1"/>
  <c r="E159" i="4"/>
  <c r="E142" i="4"/>
  <c r="G142" i="4" s="1"/>
  <c r="I142" i="4" s="1"/>
  <c r="E149" i="4"/>
  <c r="G149" i="4" s="1"/>
  <c r="I149" i="4" s="1"/>
  <c r="E151" i="4"/>
  <c r="G151" i="4" s="1"/>
  <c r="I151" i="4" s="1"/>
  <c r="E158" i="4"/>
  <c r="K144" i="2"/>
  <c r="N144" i="2" s="1"/>
  <c r="K146" i="2"/>
  <c r="N146" i="2" s="1"/>
  <c r="K35" i="2"/>
  <c r="N35" i="2" s="1"/>
  <c r="I73" i="2"/>
  <c r="F73" i="1" l="1"/>
  <c r="D74" i="1"/>
  <c r="G73" i="4"/>
  <c r="K73" i="2"/>
  <c r="I105" i="5"/>
  <c r="I79" i="5"/>
  <c r="I53" i="5"/>
  <c r="I27" i="5"/>
  <c r="M71" i="5"/>
  <c r="H71" i="5"/>
  <c r="F71" i="5"/>
  <c r="H73" i="1" l="1"/>
  <c r="I73" i="4"/>
  <c r="N73" i="2"/>
  <c r="J73" i="1" l="1"/>
  <c r="M46" i="4"/>
  <c r="M16" i="6" l="1"/>
  <c r="H16" i="6"/>
  <c r="F16" i="6"/>
  <c r="D16" i="6"/>
  <c r="C16" i="6"/>
  <c r="M18" i="2"/>
  <c r="H18" i="2"/>
  <c r="F18" i="2"/>
  <c r="J16" i="2"/>
  <c r="E16" i="2"/>
  <c r="G16" i="2" s="1"/>
  <c r="I16" i="2" s="1"/>
  <c r="C18" i="2"/>
  <c r="K16" i="2" l="1"/>
  <c r="N16" i="2" s="1"/>
  <c r="N16" i="6" s="1"/>
  <c r="E16" i="6"/>
  <c r="G16" i="6" s="1"/>
  <c r="I16" i="6" s="1"/>
  <c r="M179" i="1"/>
  <c r="K16" i="6" l="1"/>
  <c r="D74" i="4" l="1"/>
  <c r="C26" i="6" l="1"/>
  <c r="E182" i="4"/>
  <c r="E174" i="4"/>
  <c r="E130" i="4"/>
  <c r="E129" i="4"/>
  <c r="E106" i="4"/>
  <c r="C74" i="4"/>
  <c r="N182" i="1"/>
  <c r="M182" i="4" s="1"/>
  <c r="M182" i="1"/>
  <c r="I182" i="1"/>
  <c r="H182" i="4" s="1"/>
  <c r="G182" i="1"/>
  <c r="F182" i="4" s="1"/>
  <c r="N174" i="1"/>
  <c r="M174" i="4" s="1"/>
  <c r="M174" i="1"/>
  <c r="L174" i="4" s="1"/>
  <c r="I174" i="1"/>
  <c r="H174" i="4" s="1"/>
  <c r="G174" i="1"/>
  <c r="F174" i="4" s="1"/>
  <c r="H155" i="4"/>
  <c r="F155" i="4"/>
  <c r="G155" i="4" s="1"/>
  <c r="H154" i="4"/>
  <c r="F154" i="4"/>
  <c r="G154" i="4" s="1"/>
  <c r="N130" i="1"/>
  <c r="M130" i="4" s="1"/>
  <c r="M130" i="1"/>
  <c r="L130" i="4" s="1"/>
  <c r="I130" i="1"/>
  <c r="H130" i="4" s="1"/>
  <c r="G130" i="1"/>
  <c r="F130" i="4" s="1"/>
  <c r="N129" i="1"/>
  <c r="M129" i="4" s="1"/>
  <c r="M129" i="1"/>
  <c r="I129" i="1"/>
  <c r="H129" i="4" s="1"/>
  <c r="G129" i="1"/>
  <c r="F129" i="4" s="1"/>
  <c r="M112" i="4"/>
  <c r="L112" i="4"/>
  <c r="H112" i="4"/>
  <c r="F112" i="4"/>
  <c r="M111" i="4"/>
  <c r="H111" i="4"/>
  <c r="F111" i="4"/>
  <c r="N106" i="1"/>
  <c r="M106" i="4" s="1"/>
  <c r="M106" i="1"/>
  <c r="I106" i="1"/>
  <c r="H106" i="4" s="1"/>
  <c r="G106" i="1"/>
  <c r="F106" i="4" s="1"/>
  <c r="J182" i="2"/>
  <c r="E182" i="2"/>
  <c r="G182" i="2" s="1"/>
  <c r="I182" i="2" s="1"/>
  <c r="J174" i="2"/>
  <c r="E174" i="2"/>
  <c r="G174" i="2" s="1"/>
  <c r="I174" i="2" s="1"/>
  <c r="J155" i="2"/>
  <c r="E155" i="2"/>
  <c r="C155" i="1" s="1"/>
  <c r="D155" i="1" s="1"/>
  <c r="F155" i="1" s="1"/>
  <c r="H155" i="1" s="1"/>
  <c r="J155" i="1" s="1"/>
  <c r="J154" i="2"/>
  <c r="E154" i="2"/>
  <c r="C154" i="1" s="1"/>
  <c r="D154" i="1" s="1"/>
  <c r="F154" i="1" s="1"/>
  <c r="H154" i="1" s="1"/>
  <c r="J154" i="1" s="1"/>
  <c r="J130" i="2"/>
  <c r="E130" i="2"/>
  <c r="G130" i="2" s="1"/>
  <c r="I130" i="2" s="1"/>
  <c r="J129" i="2"/>
  <c r="E129" i="2"/>
  <c r="G129" i="2" s="1"/>
  <c r="I129" i="2" s="1"/>
  <c r="J112" i="2"/>
  <c r="E112" i="2"/>
  <c r="G112" i="2" s="1"/>
  <c r="I112" i="2" s="1"/>
  <c r="J111" i="2"/>
  <c r="E111" i="2"/>
  <c r="G111" i="2" s="1"/>
  <c r="I111" i="2" s="1"/>
  <c r="J106" i="2"/>
  <c r="E106" i="2"/>
  <c r="G106" i="2" s="1"/>
  <c r="I106" i="2" s="1"/>
  <c r="I154" i="4" l="1"/>
  <c r="I155" i="4"/>
  <c r="G154" i="2"/>
  <c r="I154" i="2" s="1"/>
  <c r="K154" i="2" s="1"/>
  <c r="N154" i="2" s="1"/>
  <c r="G155" i="2"/>
  <c r="I155" i="2" s="1"/>
  <c r="K155" i="2" s="1"/>
  <c r="N155" i="2" s="1"/>
  <c r="C106" i="1"/>
  <c r="D106" i="1" s="1"/>
  <c r="F106" i="1" s="1"/>
  <c r="H106" i="1" s="1"/>
  <c r="J106" i="1" s="1"/>
  <c r="C129" i="1"/>
  <c r="D129" i="1" s="1"/>
  <c r="F129" i="1" s="1"/>
  <c r="H129" i="1" s="1"/>
  <c r="J129" i="1" s="1"/>
  <c r="C174" i="1"/>
  <c r="D174" i="1" s="1"/>
  <c r="F174" i="1" s="1"/>
  <c r="H174" i="1" s="1"/>
  <c r="J174" i="1" s="1"/>
  <c r="C130" i="1"/>
  <c r="D130" i="1" s="1"/>
  <c r="F130" i="1" s="1"/>
  <c r="H130" i="1" s="1"/>
  <c r="J130" i="1" s="1"/>
  <c r="C182" i="1"/>
  <c r="D182" i="1" s="1"/>
  <c r="F182" i="1" s="1"/>
  <c r="H182" i="1" s="1"/>
  <c r="J182" i="1" s="1"/>
  <c r="K174" i="2"/>
  <c r="N174" i="2" s="1"/>
  <c r="K106" i="2"/>
  <c r="N106" i="2" s="1"/>
  <c r="K112" i="2"/>
  <c r="N112" i="2" s="1"/>
  <c r="K129" i="2"/>
  <c r="N129" i="2" s="1"/>
  <c r="E111" i="4"/>
  <c r="G111" i="4" s="1"/>
  <c r="I111" i="4" s="1"/>
  <c r="G106" i="4"/>
  <c r="I106" i="4" s="1"/>
  <c r="E112" i="4"/>
  <c r="G112" i="4" s="1"/>
  <c r="I112" i="4" s="1"/>
  <c r="G182" i="4"/>
  <c r="I182" i="4" s="1"/>
  <c r="K182" i="2"/>
  <c r="N182" i="2" s="1"/>
  <c r="K130" i="2"/>
  <c r="N130" i="2" s="1"/>
  <c r="G174" i="4"/>
  <c r="I174" i="4" s="1"/>
  <c r="G130" i="4"/>
  <c r="I130" i="4" s="1"/>
  <c r="G129" i="4"/>
  <c r="I129" i="4" s="1"/>
  <c r="C112" i="1"/>
  <c r="D112" i="1" s="1"/>
  <c r="F112" i="1" s="1"/>
  <c r="H112" i="1" s="1"/>
  <c r="J112" i="1" s="1"/>
  <c r="C111" i="1"/>
  <c r="D111" i="1" s="1"/>
  <c r="F111" i="1" s="1"/>
  <c r="H111" i="1" s="1"/>
  <c r="J111" i="1" s="1"/>
  <c r="L182" i="4"/>
  <c r="L129" i="4"/>
  <c r="L111" i="4"/>
  <c r="L106" i="4"/>
  <c r="K111" i="2"/>
  <c r="N111" i="2" s="1"/>
  <c r="H156" i="4"/>
  <c r="F156" i="4"/>
  <c r="G156" i="4" s="1"/>
  <c r="H157" i="4"/>
  <c r="F157" i="4"/>
  <c r="G157" i="4" s="1"/>
  <c r="J156" i="2"/>
  <c r="E156" i="2"/>
  <c r="J157" i="2"/>
  <c r="E157" i="2"/>
  <c r="G157" i="2" l="1"/>
  <c r="I157" i="2" s="1"/>
  <c r="K157" i="2" s="1"/>
  <c r="N157" i="2" s="1"/>
  <c r="C157" i="1"/>
  <c r="D157" i="1" s="1"/>
  <c r="F157" i="1" s="1"/>
  <c r="H157" i="1" s="1"/>
  <c r="J157" i="1" s="1"/>
  <c r="G156" i="2"/>
  <c r="I156" i="2" s="1"/>
  <c r="K156" i="2" s="1"/>
  <c r="N156" i="2" s="1"/>
  <c r="C156" i="1"/>
  <c r="D156" i="1" s="1"/>
  <c r="F156" i="1" s="1"/>
  <c r="H156" i="1" s="1"/>
  <c r="J156" i="1" s="1"/>
  <c r="I157" i="4"/>
  <c r="I156" i="4"/>
  <c r="N25" i="1" l="1"/>
  <c r="M25" i="4" s="1"/>
  <c r="M162" i="2"/>
  <c r="H162" i="2"/>
  <c r="F162" i="2"/>
  <c r="C162" i="2"/>
  <c r="E162" i="1"/>
  <c r="N105" i="5"/>
  <c r="M105" i="5"/>
  <c r="M107" i="5" s="1"/>
  <c r="M135" i="5" s="1"/>
  <c r="N79" i="5"/>
  <c r="M79" i="5"/>
  <c r="N53" i="5"/>
  <c r="M53" i="5"/>
  <c r="N27" i="5"/>
  <c r="M27" i="5"/>
  <c r="N16" i="5"/>
  <c r="M68" i="5" s="1"/>
  <c r="M123" i="5"/>
  <c r="M96" i="5"/>
  <c r="M94" i="5"/>
  <c r="M42" i="5"/>
  <c r="M19" i="5"/>
  <c r="N257" i="1"/>
  <c r="M243" i="4"/>
  <c r="M242" i="4"/>
  <c r="M241" i="4"/>
  <c r="M240" i="4"/>
  <c r="M239" i="4"/>
  <c r="M238" i="4"/>
  <c r="N237" i="1"/>
  <c r="M237" i="4" s="1"/>
  <c r="M233" i="4"/>
  <c r="M232" i="4"/>
  <c r="M231" i="4"/>
  <c r="M230" i="4"/>
  <c r="M229" i="4"/>
  <c r="M228" i="4"/>
  <c r="M227" i="4"/>
  <c r="M226" i="4"/>
  <c r="M225" i="4"/>
  <c r="M224" i="4"/>
  <c r="M223" i="4"/>
  <c r="N220" i="1"/>
  <c r="N215" i="1"/>
  <c r="N216" i="1" s="1"/>
  <c r="N211" i="1"/>
  <c r="M211" i="4" s="1"/>
  <c r="N210" i="1"/>
  <c r="M210" i="4" s="1"/>
  <c r="N203" i="1"/>
  <c r="N201" i="1"/>
  <c r="N193" i="1"/>
  <c r="M193" i="4" s="1"/>
  <c r="N192" i="1"/>
  <c r="M192" i="4" s="1"/>
  <c r="N191" i="1"/>
  <c r="M191" i="4" s="1"/>
  <c r="N190" i="1"/>
  <c r="M190" i="4" s="1"/>
  <c r="N189" i="1"/>
  <c r="M189" i="4" s="1"/>
  <c r="N188" i="1"/>
  <c r="M188" i="4" s="1"/>
  <c r="N187" i="1"/>
  <c r="M187" i="4" s="1"/>
  <c r="N185" i="1"/>
  <c r="M185" i="4" s="1"/>
  <c r="N184" i="1"/>
  <c r="M184" i="4" s="1"/>
  <c r="N183" i="1"/>
  <c r="M183" i="4" s="1"/>
  <c r="N178" i="1"/>
  <c r="M178" i="4" s="1"/>
  <c r="N173" i="1"/>
  <c r="M173" i="4" s="1"/>
  <c r="N172" i="1"/>
  <c r="M172" i="4" s="1"/>
  <c r="N171" i="1"/>
  <c r="M171" i="4" s="1"/>
  <c r="N170" i="1"/>
  <c r="M170" i="4" s="1"/>
  <c r="N169" i="1"/>
  <c r="M169" i="4" s="1"/>
  <c r="N165" i="1"/>
  <c r="N166" i="1" s="1"/>
  <c r="N138" i="1"/>
  <c r="M138" i="4" s="1"/>
  <c r="N137" i="1"/>
  <c r="M137" i="4" s="1"/>
  <c r="N136" i="1"/>
  <c r="M136" i="4" s="1"/>
  <c r="N135" i="1"/>
  <c r="M135" i="4" s="1"/>
  <c r="N134" i="1"/>
  <c r="M134" i="4" s="1"/>
  <c r="N133" i="1"/>
  <c r="M133" i="4" s="1"/>
  <c r="N132" i="1"/>
  <c r="M132" i="4" s="1"/>
  <c r="N131" i="1"/>
  <c r="M131" i="4" s="1"/>
  <c r="N128" i="1"/>
  <c r="M128" i="4" s="1"/>
  <c r="N127" i="1"/>
  <c r="M127" i="4" s="1"/>
  <c r="N126" i="1"/>
  <c r="M126" i="4" s="1"/>
  <c r="N125" i="1"/>
  <c r="M125" i="4" s="1"/>
  <c r="N124" i="1"/>
  <c r="N120" i="1"/>
  <c r="M120" i="4" s="1"/>
  <c r="N119" i="1"/>
  <c r="M119" i="4" s="1"/>
  <c r="N118" i="1"/>
  <c r="M118" i="4" s="1"/>
  <c r="N117" i="1"/>
  <c r="M117" i="4" s="1"/>
  <c r="N116" i="1"/>
  <c r="M116" i="4" s="1"/>
  <c r="N115" i="1"/>
  <c r="M115" i="4" s="1"/>
  <c r="N114" i="1"/>
  <c r="M114" i="4" s="1"/>
  <c r="N113" i="1"/>
  <c r="M113" i="4" s="1"/>
  <c r="N110" i="1"/>
  <c r="N109" i="1"/>
  <c r="M109" i="4" s="1"/>
  <c r="N108" i="1"/>
  <c r="M108" i="4" s="1"/>
  <c r="N107" i="1"/>
  <c r="M107" i="4" s="1"/>
  <c r="N105" i="1"/>
  <c r="M105" i="4" s="1"/>
  <c r="N104" i="1"/>
  <c r="M104" i="4" s="1"/>
  <c r="N103" i="1"/>
  <c r="M103" i="4" s="1"/>
  <c r="N102" i="1"/>
  <c r="M102" i="4" s="1"/>
  <c r="N101" i="1"/>
  <c r="M101" i="4" s="1"/>
  <c r="N100" i="1"/>
  <c r="M100" i="4" s="1"/>
  <c r="N99" i="1"/>
  <c r="M99" i="4" s="1"/>
  <c r="N98" i="1"/>
  <c r="M98" i="4" s="1"/>
  <c r="N95" i="1"/>
  <c r="N90" i="1"/>
  <c r="M90" i="4" s="1"/>
  <c r="N89" i="1"/>
  <c r="M89" i="4" s="1"/>
  <c r="N85" i="1"/>
  <c r="N86" i="1" s="1"/>
  <c r="N81" i="1"/>
  <c r="N82" i="1" s="1"/>
  <c r="N77" i="1"/>
  <c r="N78" i="1" s="1"/>
  <c r="N67" i="1"/>
  <c r="M67" i="4" s="1"/>
  <c r="N66" i="1"/>
  <c r="M66" i="4" s="1"/>
  <c r="N65" i="1"/>
  <c r="M65" i="4" s="1"/>
  <c r="N63" i="1"/>
  <c r="M63" i="4" s="1"/>
  <c r="N58" i="1"/>
  <c r="N60" i="1" s="1"/>
  <c r="N51" i="1"/>
  <c r="M51" i="4" s="1"/>
  <c r="N49" i="1"/>
  <c r="M49" i="4" s="1"/>
  <c r="N45" i="1"/>
  <c r="N34" i="1"/>
  <c r="M34" i="4" s="1"/>
  <c r="N31" i="1"/>
  <c r="M31" i="4" s="1"/>
  <c r="N30" i="1"/>
  <c r="M30" i="4" s="1"/>
  <c r="N29" i="1"/>
  <c r="M29" i="4" s="1"/>
  <c r="N28" i="1"/>
  <c r="M28" i="4" s="1"/>
  <c r="N27" i="1"/>
  <c r="M27" i="4" s="1"/>
  <c r="N23" i="1"/>
  <c r="M23" i="4" s="1"/>
  <c r="M256" i="4"/>
  <c r="M254" i="4"/>
  <c r="M253" i="4"/>
  <c r="M252" i="4"/>
  <c r="M251" i="4"/>
  <c r="M219" i="4"/>
  <c r="M220" i="4" s="1"/>
  <c r="M177" i="4"/>
  <c r="M176" i="4"/>
  <c r="M175" i="4"/>
  <c r="M94" i="4"/>
  <c r="M40" i="4"/>
  <c r="M32" i="4"/>
  <c r="M26" i="4"/>
  <c r="M24" i="4"/>
  <c r="M17" i="6"/>
  <c r="M15" i="6"/>
  <c r="M14" i="6"/>
  <c r="N255" i="2"/>
  <c r="N254" i="2"/>
  <c r="N253" i="2"/>
  <c r="N249" i="2"/>
  <c r="N161" i="2"/>
  <c r="N17" i="2"/>
  <c r="N17" i="6" s="1"/>
  <c r="N14" i="2"/>
  <c r="N14" i="6" s="1"/>
  <c r="M244" i="2"/>
  <c r="M234" i="2"/>
  <c r="M220" i="2"/>
  <c r="M216" i="2"/>
  <c r="M212" i="2"/>
  <c r="M207" i="2"/>
  <c r="M194" i="2"/>
  <c r="M166" i="2"/>
  <c r="M121" i="2"/>
  <c r="M95" i="2"/>
  <c r="M91" i="2"/>
  <c r="M86" i="2"/>
  <c r="M82" i="2"/>
  <c r="M78" i="2"/>
  <c r="M69" i="2"/>
  <c r="M60" i="2"/>
  <c r="M53" i="2"/>
  <c r="M41" i="2"/>
  <c r="M14" i="5"/>
  <c r="H160" i="4"/>
  <c r="F160" i="4"/>
  <c r="G160" i="4" s="1"/>
  <c r="H159" i="4"/>
  <c r="F159" i="4"/>
  <c r="G159" i="4" s="1"/>
  <c r="H158" i="4"/>
  <c r="F158" i="4"/>
  <c r="G158" i="4" s="1"/>
  <c r="J160" i="2"/>
  <c r="E160" i="2"/>
  <c r="J159" i="2"/>
  <c r="E159" i="2"/>
  <c r="J158" i="2"/>
  <c r="E158" i="2"/>
  <c r="M38" i="1"/>
  <c r="M37" i="1"/>
  <c r="M50" i="1"/>
  <c r="M48" i="1"/>
  <c r="M47" i="1"/>
  <c r="I159" i="4" l="1"/>
  <c r="G158" i="2"/>
  <c r="I158" i="2" s="1"/>
  <c r="K158" i="2" s="1"/>
  <c r="N158" i="2" s="1"/>
  <c r="C158" i="1"/>
  <c r="D158" i="1" s="1"/>
  <c r="F158" i="1" s="1"/>
  <c r="H158" i="1" s="1"/>
  <c r="J158" i="1" s="1"/>
  <c r="G160" i="2"/>
  <c r="I160" i="2" s="1"/>
  <c r="K160" i="2" s="1"/>
  <c r="N160" i="2" s="1"/>
  <c r="C160" i="1"/>
  <c r="D160" i="1" s="1"/>
  <c r="F160" i="1" s="1"/>
  <c r="H160" i="1" s="1"/>
  <c r="J160" i="1" s="1"/>
  <c r="G159" i="2"/>
  <c r="I159" i="2" s="1"/>
  <c r="K159" i="2" s="1"/>
  <c r="N159" i="2" s="1"/>
  <c r="C159" i="1"/>
  <c r="D159" i="1" s="1"/>
  <c r="F159" i="1" s="1"/>
  <c r="H159" i="1" s="1"/>
  <c r="J159" i="1" s="1"/>
  <c r="I158" i="4"/>
  <c r="I160" i="4"/>
  <c r="M45" i="5"/>
  <c r="M72" i="5"/>
  <c r="M97" i="5"/>
  <c r="N179" i="1"/>
  <c r="M26" i="6"/>
  <c r="M18" i="6"/>
  <c r="M165" i="4"/>
  <c r="M166" i="4" s="1"/>
  <c r="M77" i="4"/>
  <c r="M78" i="4" s="1"/>
  <c r="N207" i="1"/>
  <c r="M215" i="4"/>
  <c r="M216" i="4" s="1"/>
  <c r="N212" i="1"/>
  <c r="N244" i="1"/>
  <c r="N162" i="1"/>
  <c r="M85" i="4"/>
  <c r="M86" i="4" s="1"/>
  <c r="N53" i="1"/>
  <c r="M110" i="4"/>
  <c r="M121" i="4" s="1"/>
  <c r="N121" i="1"/>
  <c r="M41" i="4"/>
  <c r="N41" i="1"/>
  <c r="M40" i="5"/>
  <c r="M66" i="5"/>
  <c r="M92" i="5"/>
  <c r="M212" i="4"/>
  <c r="M207" i="4"/>
  <c r="M69" i="4"/>
  <c r="M234" i="4"/>
  <c r="M95" i="4"/>
  <c r="M91" i="4"/>
  <c r="N69" i="1"/>
  <c r="N234" i="1"/>
  <c r="M81" i="4"/>
  <c r="M124" i="4"/>
  <c r="N91" i="1"/>
  <c r="M58" i="4"/>
  <c r="M244" i="4"/>
  <c r="M257" i="4"/>
  <c r="M36" i="6" s="1"/>
  <c r="M246" i="2"/>
  <c r="L254" i="4"/>
  <c r="N194" i="1" l="1"/>
  <c r="N246" i="1" s="1"/>
  <c r="N261" i="1" s="1"/>
  <c r="M179" i="4"/>
  <c r="M194" i="4" s="1"/>
  <c r="M162" i="4"/>
  <c r="M15" i="5"/>
  <c r="M22" i="5" s="1"/>
  <c r="M24" i="5" s="1"/>
  <c r="M26" i="5" s="1"/>
  <c r="M28" i="5" s="1"/>
  <c r="M82" i="4"/>
  <c r="M60" i="4"/>
  <c r="M53" i="4"/>
  <c r="M41" i="5" l="1"/>
  <c r="M48" i="5" s="1"/>
  <c r="M50" i="5" s="1"/>
  <c r="M52" i="5" s="1"/>
  <c r="M54" i="5" s="1"/>
  <c r="M67" i="5"/>
  <c r="M93" i="5"/>
  <c r="M100" i="5" s="1"/>
  <c r="M102" i="5" s="1"/>
  <c r="M104" i="5" s="1"/>
  <c r="M106" i="5" s="1"/>
  <c r="M246" i="4"/>
  <c r="M261" i="4" s="1"/>
  <c r="M34" i="6" l="1"/>
  <c r="J15" i="2" l="1"/>
  <c r="H198" i="4" l="1"/>
  <c r="F198" i="4"/>
  <c r="E198" i="4"/>
  <c r="F38" i="4"/>
  <c r="F256" i="4"/>
  <c r="F254" i="4"/>
  <c r="F253" i="4"/>
  <c r="F252" i="4"/>
  <c r="F251" i="4"/>
  <c r="F219" i="4"/>
  <c r="F220" i="4" s="1"/>
  <c r="F206" i="4"/>
  <c r="F205" i="4"/>
  <c r="F204" i="4"/>
  <c r="F202" i="4"/>
  <c r="F200" i="4"/>
  <c r="F199" i="4"/>
  <c r="F197" i="4"/>
  <c r="F177" i="4"/>
  <c r="F176" i="4"/>
  <c r="F175" i="4"/>
  <c r="F94" i="4"/>
  <c r="F95" i="4" s="1"/>
  <c r="F72" i="4"/>
  <c r="F74" i="4" s="1"/>
  <c r="F68" i="4"/>
  <c r="F64" i="4"/>
  <c r="F59" i="4"/>
  <c r="F57" i="4"/>
  <c r="F56" i="4"/>
  <c r="F52" i="4"/>
  <c r="F50" i="4"/>
  <c r="F48" i="4"/>
  <c r="F47" i="4"/>
  <c r="F44" i="4"/>
  <c r="F40" i="4"/>
  <c r="F39" i="4"/>
  <c r="F37" i="4"/>
  <c r="F33" i="4"/>
  <c r="F32" i="4"/>
  <c r="F26" i="4"/>
  <c r="F24" i="4"/>
  <c r="G257" i="1"/>
  <c r="F243" i="4"/>
  <c r="F242" i="4"/>
  <c r="F241" i="4"/>
  <c r="F240" i="4"/>
  <c r="F239" i="4"/>
  <c r="F238" i="4"/>
  <c r="G237" i="1"/>
  <c r="F237" i="4" s="1"/>
  <c r="F233" i="4"/>
  <c r="F232" i="4"/>
  <c r="F231" i="4"/>
  <c r="F230" i="4"/>
  <c r="F229" i="4"/>
  <c r="F228" i="4"/>
  <c r="F227" i="4"/>
  <c r="F226" i="4"/>
  <c r="F225" i="4"/>
  <c r="F223" i="4"/>
  <c r="G220" i="1"/>
  <c r="G215" i="1"/>
  <c r="G216" i="1" s="1"/>
  <c r="G211" i="1"/>
  <c r="F211" i="4" s="1"/>
  <c r="G210" i="1"/>
  <c r="G203" i="1"/>
  <c r="F203" i="4" s="1"/>
  <c r="G201" i="1"/>
  <c r="G193" i="1"/>
  <c r="F193" i="4" s="1"/>
  <c r="G192" i="1"/>
  <c r="F192" i="4" s="1"/>
  <c r="G191" i="1"/>
  <c r="F191" i="4" s="1"/>
  <c r="G190" i="1"/>
  <c r="F190" i="4" s="1"/>
  <c r="G189" i="1"/>
  <c r="F189" i="4" s="1"/>
  <c r="G188" i="1"/>
  <c r="F188" i="4" s="1"/>
  <c r="G187" i="1"/>
  <c r="G185" i="1"/>
  <c r="F185" i="4" s="1"/>
  <c r="G184" i="1"/>
  <c r="F184" i="4" s="1"/>
  <c r="G183" i="1"/>
  <c r="F183" i="4" s="1"/>
  <c r="G178" i="1"/>
  <c r="F178" i="4" s="1"/>
  <c r="G173" i="1"/>
  <c r="F173" i="4" s="1"/>
  <c r="G172" i="1"/>
  <c r="F172" i="4" s="1"/>
  <c r="G171" i="1"/>
  <c r="F171" i="4" s="1"/>
  <c r="G170" i="1"/>
  <c r="F170" i="4" s="1"/>
  <c r="G169" i="1"/>
  <c r="F169" i="4" s="1"/>
  <c r="G165" i="1"/>
  <c r="G138" i="1"/>
  <c r="F138" i="4" s="1"/>
  <c r="G137" i="1"/>
  <c r="F137" i="4" s="1"/>
  <c r="G136" i="1"/>
  <c r="F136" i="4" s="1"/>
  <c r="G135" i="1"/>
  <c r="F135" i="4" s="1"/>
  <c r="G134" i="1"/>
  <c r="F134" i="4" s="1"/>
  <c r="G133" i="1"/>
  <c r="F133" i="4" s="1"/>
  <c r="G132" i="1"/>
  <c r="F132" i="4" s="1"/>
  <c r="G131" i="1"/>
  <c r="F131" i="4" s="1"/>
  <c r="G128" i="1"/>
  <c r="F128" i="4" s="1"/>
  <c r="G127" i="1"/>
  <c r="F127" i="4" s="1"/>
  <c r="G126" i="1"/>
  <c r="F126" i="4" s="1"/>
  <c r="G125" i="1"/>
  <c r="F125" i="4" s="1"/>
  <c r="G124" i="1"/>
  <c r="G120" i="1"/>
  <c r="F120" i="4" s="1"/>
  <c r="G119" i="1"/>
  <c r="F119" i="4" s="1"/>
  <c r="G118" i="1"/>
  <c r="F118" i="4" s="1"/>
  <c r="G117" i="1"/>
  <c r="F117" i="4" s="1"/>
  <c r="G116" i="1"/>
  <c r="F116" i="4" s="1"/>
  <c r="G115" i="1"/>
  <c r="F115" i="4" s="1"/>
  <c r="G114" i="1"/>
  <c r="F114" i="4" s="1"/>
  <c r="G113" i="1"/>
  <c r="F113" i="4" s="1"/>
  <c r="G110" i="1"/>
  <c r="F110" i="4" s="1"/>
  <c r="G109" i="1"/>
  <c r="F109" i="4" s="1"/>
  <c r="G108" i="1"/>
  <c r="F108" i="4" s="1"/>
  <c r="G107" i="1"/>
  <c r="F107" i="4" s="1"/>
  <c r="G105" i="1"/>
  <c r="F105" i="4" s="1"/>
  <c r="G104" i="1"/>
  <c r="F104" i="4" s="1"/>
  <c r="G103" i="1"/>
  <c r="F103" i="4" s="1"/>
  <c r="G102" i="1"/>
  <c r="F102" i="4" s="1"/>
  <c r="G101" i="1"/>
  <c r="F101" i="4" s="1"/>
  <c r="G100" i="1"/>
  <c r="F100" i="4" s="1"/>
  <c r="G99" i="1"/>
  <c r="F99" i="4" s="1"/>
  <c r="G98" i="1"/>
  <c r="F98" i="4" s="1"/>
  <c r="G95" i="1"/>
  <c r="G90" i="1"/>
  <c r="F90" i="4" s="1"/>
  <c r="G89" i="1"/>
  <c r="G85" i="1"/>
  <c r="G81" i="1"/>
  <c r="G82" i="1" s="1"/>
  <c r="G77" i="1"/>
  <c r="G78" i="1" s="1"/>
  <c r="G67" i="1"/>
  <c r="F67" i="4" s="1"/>
  <c r="G66" i="1"/>
  <c r="F66" i="4" s="1"/>
  <c r="G65" i="1"/>
  <c r="F65" i="4" s="1"/>
  <c r="G63" i="1"/>
  <c r="G58" i="1"/>
  <c r="G51" i="1"/>
  <c r="F51" i="4" s="1"/>
  <c r="G49" i="1"/>
  <c r="G46" i="1"/>
  <c r="F46" i="4" s="1"/>
  <c r="G45" i="1"/>
  <c r="F45" i="4" s="1"/>
  <c r="G34" i="1"/>
  <c r="F34" i="4" s="1"/>
  <c r="G31" i="1"/>
  <c r="F31" i="4" s="1"/>
  <c r="G30" i="1"/>
  <c r="F30" i="4" s="1"/>
  <c r="G29" i="1"/>
  <c r="F29" i="4" s="1"/>
  <c r="G28" i="1"/>
  <c r="F28" i="4" s="1"/>
  <c r="G27" i="1"/>
  <c r="F27" i="4" s="1"/>
  <c r="G25" i="1"/>
  <c r="F25" i="4" s="1"/>
  <c r="G23" i="1"/>
  <c r="F23" i="4" s="1"/>
  <c r="G198" i="4" l="1"/>
  <c r="I198" i="4" s="1"/>
  <c r="F124" i="4"/>
  <c r="F162" i="4" s="1"/>
  <c r="G162" i="1"/>
  <c r="C162" i="4"/>
  <c r="D162" i="4"/>
  <c r="G207" i="1"/>
  <c r="F201" i="4"/>
  <c r="G69" i="1"/>
  <c r="F81" i="4"/>
  <c r="F82" i="4" s="1"/>
  <c r="G91" i="1"/>
  <c r="F89" i="4"/>
  <c r="F91" i="4" s="1"/>
  <c r="F187" i="4"/>
  <c r="F63" i="4"/>
  <c r="F69" i="4" s="1"/>
  <c r="G244" i="1"/>
  <c r="F49" i="4"/>
  <c r="F215" i="4"/>
  <c r="F77" i="4"/>
  <c r="G41" i="1"/>
  <c r="G53" i="1"/>
  <c r="G60" i="1"/>
  <c r="F58" i="4"/>
  <c r="F60" i="4" s="1"/>
  <c r="G86" i="1"/>
  <c r="F85" i="4"/>
  <c r="F86" i="4" s="1"/>
  <c r="G166" i="1"/>
  <c r="F165" i="4"/>
  <c r="G234" i="1"/>
  <c r="F224" i="4"/>
  <c r="G121" i="1"/>
  <c r="G212" i="1"/>
  <c r="F210" i="4"/>
  <c r="F41" i="4"/>
  <c r="F121" i="4"/>
  <c r="F244" i="4"/>
  <c r="F257" i="4"/>
  <c r="D110" i="5"/>
  <c r="D32" i="5"/>
  <c r="D58" i="5"/>
  <c r="F212" i="4" l="1"/>
  <c r="F207" i="4"/>
  <c r="F234" i="4"/>
  <c r="F216" i="4"/>
  <c r="F53" i="4"/>
  <c r="F166" i="4"/>
  <c r="F78" i="4"/>
  <c r="D185" i="2"/>
  <c r="D279" i="1" l="1"/>
  <c r="C279" i="1"/>
  <c r="D290" i="4"/>
  <c r="C290" i="4"/>
  <c r="E84" i="5" l="1"/>
  <c r="G84" i="5" s="1"/>
  <c r="J90" i="2"/>
  <c r="E90" i="2"/>
  <c r="M90" i="1"/>
  <c r="L90" i="4" s="1"/>
  <c r="M198" i="1"/>
  <c r="L198" i="4" s="1"/>
  <c r="F198" i="1"/>
  <c r="I90" i="1"/>
  <c r="H90" i="4" s="1"/>
  <c r="M45" i="1"/>
  <c r="L45" i="4" s="1"/>
  <c r="I45" i="1"/>
  <c r="H45" i="4" s="1"/>
  <c r="D48" i="1"/>
  <c r="F48" i="1" s="1"/>
  <c r="L48" i="4"/>
  <c r="H48" i="4"/>
  <c r="E48" i="4"/>
  <c r="G48" i="4" s="1"/>
  <c r="J48" i="2"/>
  <c r="E48" i="2"/>
  <c r="M192" i="1"/>
  <c r="L192" i="4" s="1"/>
  <c r="I192" i="1"/>
  <c r="H192" i="4" s="1"/>
  <c r="E192" i="4"/>
  <c r="G192" i="4" s="1"/>
  <c r="J192" i="2"/>
  <c r="E192" i="2"/>
  <c r="C192" i="1" s="1"/>
  <c r="D192" i="1" s="1"/>
  <c r="F192" i="1" s="1"/>
  <c r="M191" i="1"/>
  <c r="L191" i="4" s="1"/>
  <c r="I191" i="1"/>
  <c r="H191" i="4" s="1"/>
  <c r="E191" i="4"/>
  <c r="G191" i="4" s="1"/>
  <c r="J191" i="2"/>
  <c r="E191" i="2"/>
  <c r="C191" i="1" s="1"/>
  <c r="D191" i="1" s="1"/>
  <c r="F191" i="1" s="1"/>
  <c r="M32" i="1"/>
  <c r="L32" i="4" s="1"/>
  <c r="F32" i="1"/>
  <c r="H32" i="4"/>
  <c r="E32" i="4"/>
  <c r="G32" i="4" s="1"/>
  <c r="J32" i="2"/>
  <c r="E32" i="2"/>
  <c r="E90" i="4"/>
  <c r="G90" i="4" s="1"/>
  <c r="E45" i="4"/>
  <c r="G45" i="4" s="1"/>
  <c r="H48" i="1" l="1"/>
  <c r="J48" i="1" s="1"/>
  <c r="H32" i="1"/>
  <c r="J32" i="1" s="1"/>
  <c r="H198" i="1"/>
  <c r="J198" i="1" s="1"/>
  <c r="H192" i="1"/>
  <c r="J192" i="1" s="1"/>
  <c r="G32" i="2"/>
  <c r="I32" i="2" s="1"/>
  <c r="K32" i="2" s="1"/>
  <c r="N32" i="2" s="1"/>
  <c r="H191" i="1"/>
  <c r="J191" i="1" s="1"/>
  <c r="G191" i="2"/>
  <c r="I191" i="2" s="1"/>
  <c r="K191" i="2" s="1"/>
  <c r="N191" i="2" s="1"/>
  <c r="G192" i="2"/>
  <c r="I192" i="2" s="1"/>
  <c r="K192" i="2" s="1"/>
  <c r="N192" i="2" s="1"/>
  <c r="G48" i="2"/>
  <c r="I48" i="2" s="1"/>
  <c r="K48" i="2" s="1"/>
  <c r="N48" i="2" s="1"/>
  <c r="G90" i="2"/>
  <c r="I90" i="2" s="1"/>
  <c r="K90" i="2" s="1"/>
  <c r="N90" i="2" s="1"/>
  <c r="I45" i="4"/>
  <c r="I32" i="4"/>
  <c r="I90" i="4"/>
  <c r="I191" i="4"/>
  <c r="I192" i="4"/>
  <c r="I48" i="4"/>
  <c r="C90" i="1"/>
  <c r="D90" i="1" s="1"/>
  <c r="F90" i="1" s="1"/>
  <c r="J198" i="2"/>
  <c r="E198" i="2"/>
  <c r="J45" i="2"/>
  <c r="E45" i="2"/>
  <c r="G45" i="2" s="1"/>
  <c r="E205" i="2"/>
  <c r="G205" i="2" s="1"/>
  <c r="I205" i="2" s="1"/>
  <c r="J205" i="2"/>
  <c r="F205" i="1"/>
  <c r="H205" i="1" s="1"/>
  <c r="J205" i="1" s="1"/>
  <c r="M205" i="1"/>
  <c r="L205" i="4" s="1"/>
  <c r="E205" i="4"/>
  <c r="G205" i="4" s="1"/>
  <c r="H205" i="4"/>
  <c r="D117" i="2"/>
  <c r="E117" i="2" s="1"/>
  <c r="G117" i="2" s="1"/>
  <c r="I117" i="2" s="1"/>
  <c r="J117" i="2"/>
  <c r="I117" i="1"/>
  <c r="H117" i="4" s="1"/>
  <c r="M117" i="1"/>
  <c r="L117" i="4" s="1"/>
  <c r="E117" i="4"/>
  <c r="G117" i="4" s="1"/>
  <c r="K205" i="2" l="1"/>
  <c r="N205" i="2" s="1"/>
  <c r="G198" i="2"/>
  <c r="I198" i="2" s="1"/>
  <c r="K198" i="2" s="1"/>
  <c r="N198" i="2" s="1"/>
  <c r="C198" i="1"/>
  <c r="K117" i="2"/>
  <c r="N117" i="2" s="1"/>
  <c r="C205" i="1"/>
  <c r="H90" i="1"/>
  <c r="J90" i="1" s="1"/>
  <c r="C117" i="1"/>
  <c r="D117" i="1" s="1"/>
  <c r="F117" i="1" s="1"/>
  <c r="H117" i="1" s="1"/>
  <c r="J117" i="1" s="1"/>
  <c r="I117" i="4"/>
  <c r="I205" i="4"/>
  <c r="C45" i="1"/>
  <c r="F45" i="1" s="1"/>
  <c r="H45" i="1" l="1"/>
  <c r="J45" i="1" s="1"/>
  <c r="I45" i="2"/>
  <c r="I58" i="1"/>
  <c r="K45" i="2" l="1"/>
  <c r="N45" i="2" s="1"/>
  <c r="E255" i="2"/>
  <c r="L38" i="4"/>
  <c r="H38" i="4"/>
  <c r="E38" i="4"/>
  <c r="G38" i="4" s="1"/>
  <c r="J38" i="2"/>
  <c r="E38" i="2"/>
  <c r="E103" i="5"/>
  <c r="G103" i="5" s="1"/>
  <c r="E77" i="5"/>
  <c r="G77" i="5" s="1"/>
  <c r="E51" i="5"/>
  <c r="G51" i="5" s="1"/>
  <c r="E25" i="5"/>
  <c r="G25" i="5" l="1"/>
  <c r="I25" i="5" s="1"/>
  <c r="G255" i="2"/>
  <c r="I255" i="2" s="1"/>
  <c r="G38" i="2"/>
  <c r="I38" i="2" s="1"/>
  <c r="K38" i="2" s="1"/>
  <c r="N38" i="2" s="1"/>
  <c r="I38" i="4"/>
  <c r="C38" i="1"/>
  <c r="D38" i="1" s="1"/>
  <c r="F38" i="1" s="1"/>
  <c r="H38" i="1" s="1"/>
  <c r="D240" i="2"/>
  <c r="M136" i="1"/>
  <c r="L136" i="4" s="1"/>
  <c r="I136" i="1"/>
  <c r="H136" i="4" s="1"/>
  <c r="E136" i="4"/>
  <c r="G136" i="4" s="1"/>
  <c r="J136" i="2"/>
  <c r="E136" i="2"/>
  <c r="J203" i="2"/>
  <c r="E203" i="2"/>
  <c r="G203" i="2" s="1"/>
  <c r="J201" i="2"/>
  <c r="D201" i="2"/>
  <c r="E201" i="2" s="1"/>
  <c r="G201" i="2" s="1"/>
  <c r="J138" i="2"/>
  <c r="E138" i="2"/>
  <c r="G138" i="2" s="1"/>
  <c r="J137" i="2"/>
  <c r="E137" i="2"/>
  <c r="G137" i="2" s="1"/>
  <c r="J109" i="2"/>
  <c r="E109" i="2"/>
  <c r="G109" i="2" s="1"/>
  <c r="M203" i="1"/>
  <c r="L203" i="4" s="1"/>
  <c r="I203" i="1"/>
  <c r="H203" i="4" s="1"/>
  <c r="M201" i="1"/>
  <c r="L201" i="4" s="1"/>
  <c r="I201" i="1"/>
  <c r="H201" i="4" s="1"/>
  <c r="L138" i="4"/>
  <c r="I138" i="1"/>
  <c r="H138" i="4" s="1"/>
  <c r="M137" i="1"/>
  <c r="L137" i="4" s="1"/>
  <c r="I137" i="1"/>
  <c r="H137" i="4" s="1"/>
  <c r="L109" i="4"/>
  <c r="I109" i="1"/>
  <c r="H109" i="4" s="1"/>
  <c r="E203" i="4"/>
  <c r="G203" i="4" s="1"/>
  <c r="E201" i="4"/>
  <c r="G201" i="4" s="1"/>
  <c r="E138" i="4"/>
  <c r="G138" i="4" s="1"/>
  <c r="E137" i="4"/>
  <c r="G137" i="4" s="1"/>
  <c r="E109" i="4"/>
  <c r="G109" i="4" s="1"/>
  <c r="G136" i="2" l="1"/>
  <c r="I136" i="2" s="1"/>
  <c r="K136" i="2" s="1"/>
  <c r="N136" i="2" s="1"/>
  <c r="I137" i="4"/>
  <c r="I109" i="4"/>
  <c r="I203" i="4"/>
  <c r="I138" i="4"/>
  <c r="I201" i="4"/>
  <c r="I136" i="4"/>
  <c r="J38" i="1"/>
  <c r="I103" i="5"/>
  <c r="I107" i="5" s="1"/>
  <c r="I77" i="5"/>
  <c r="I51" i="5"/>
  <c r="C136" i="1"/>
  <c r="D136" i="1" s="1"/>
  <c r="F136" i="1" s="1"/>
  <c r="I203" i="2"/>
  <c r="K203" i="2" s="1"/>
  <c r="N203" i="2" s="1"/>
  <c r="C203" i="1"/>
  <c r="D203" i="1" s="1"/>
  <c r="F203" i="1" s="1"/>
  <c r="I201" i="2"/>
  <c r="K201" i="2" s="1"/>
  <c r="N201" i="2" s="1"/>
  <c r="C201" i="1"/>
  <c r="D201" i="1" s="1"/>
  <c r="F201" i="1" s="1"/>
  <c r="I138" i="2"/>
  <c r="K138" i="2" s="1"/>
  <c r="N138" i="2" s="1"/>
  <c r="C138" i="1"/>
  <c r="D138" i="1" s="1"/>
  <c r="F138" i="1" s="1"/>
  <c r="I137" i="2"/>
  <c r="K137" i="2" s="1"/>
  <c r="N137" i="2" s="1"/>
  <c r="C137" i="1"/>
  <c r="D137" i="1" s="1"/>
  <c r="F137" i="1" s="1"/>
  <c r="I109" i="2"/>
  <c r="K109" i="2" s="1"/>
  <c r="N109" i="2" s="1"/>
  <c r="C109" i="1"/>
  <c r="D109" i="1" s="1"/>
  <c r="F109" i="1" s="1"/>
  <c r="D207" i="4"/>
  <c r="D212" i="4"/>
  <c r="D216" i="4"/>
  <c r="D220" i="4"/>
  <c r="D239" i="2"/>
  <c r="E239" i="2" s="1"/>
  <c r="C239" i="1" s="1"/>
  <c r="D239" i="1" s="1"/>
  <c r="F239" i="1" s="1"/>
  <c r="H239" i="1" s="1"/>
  <c r="J239" i="1" s="1"/>
  <c r="D232" i="2"/>
  <c r="E232" i="2" s="1"/>
  <c r="D231" i="2"/>
  <c r="E231" i="2" s="1"/>
  <c r="C231" i="1" s="1"/>
  <c r="D231" i="1" s="1"/>
  <c r="F231" i="1" s="1"/>
  <c r="H231" i="1" s="1"/>
  <c r="J231" i="1" s="1"/>
  <c r="D223" i="2"/>
  <c r="E223" i="2" s="1"/>
  <c r="D202" i="2"/>
  <c r="E202" i="2" s="1"/>
  <c r="C202" i="1" s="1"/>
  <c r="D200" i="2"/>
  <c r="D132" i="2"/>
  <c r="D94" i="2"/>
  <c r="D44" i="2"/>
  <c r="K105" i="5"/>
  <c r="K79" i="5"/>
  <c r="K27" i="5"/>
  <c r="G105" i="5"/>
  <c r="G79" i="5"/>
  <c r="K53" i="5"/>
  <c r="G53" i="5"/>
  <c r="D254" i="2"/>
  <c r="E254" i="2" s="1"/>
  <c r="D253" i="2"/>
  <c r="E253" i="2" s="1"/>
  <c r="D249" i="2"/>
  <c r="H123" i="5"/>
  <c r="F123" i="5"/>
  <c r="D123" i="5"/>
  <c r="C123" i="5"/>
  <c r="E122" i="5"/>
  <c r="G122" i="5" s="1"/>
  <c r="I122" i="5" s="1"/>
  <c r="E121" i="5"/>
  <c r="G121" i="5" s="1"/>
  <c r="I121" i="5" s="1"/>
  <c r="E120" i="5"/>
  <c r="I103" i="1"/>
  <c r="H103" i="4" s="1"/>
  <c r="I102" i="1"/>
  <c r="H102" i="4" s="1"/>
  <c r="I101" i="1"/>
  <c r="H101" i="4" s="1"/>
  <c r="I100" i="1"/>
  <c r="H100" i="4" s="1"/>
  <c r="I99" i="1"/>
  <c r="H99" i="4" s="1"/>
  <c r="I98" i="1"/>
  <c r="H98" i="4" s="1"/>
  <c r="I89" i="1"/>
  <c r="I85" i="1"/>
  <c r="H85" i="4" s="1"/>
  <c r="H86" i="4" s="1"/>
  <c r="I81" i="1"/>
  <c r="H81" i="4" s="1"/>
  <c r="I77" i="1"/>
  <c r="H77" i="4" s="1"/>
  <c r="I67" i="1"/>
  <c r="I66" i="1"/>
  <c r="H66" i="4" s="1"/>
  <c r="I65" i="1"/>
  <c r="H65" i="4" s="1"/>
  <c r="I63" i="1"/>
  <c r="H63" i="4" s="1"/>
  <c r="E178" i="4"/>
  <c r="G178" i="4" s="1"/>
  <c r="M178" i="1"/>
  <c r="L178" i="4" s="1"/>
  <c r="I178" i="1"/>
  <c r="H178" i="4" s="1"/>
  <c r="J178" i="2"/>
  <c r="D178" i="2"/>
  <c r="E178" i="2" s="1"/>
  <c r="E242" i="4"/>
  <c r="G242" i="4" s="1"/>
  <c r="E241" i="4"/>
  <c r="G241" i="4" s="1"/>
  <c r="E238" i="4"/>
  <c r="G238" i="4" s="1"/>
  <c r="L242" i="4"/>
  <c r="H242" i="4"/>
  <c r="L241" i="4"/>
  <c r="H241" i="4"/>
  <c r="L238" i="4"/>
  <c r="H238" i="4"/>
  <c r="J238" i="2"/>
  <c r="E238" i="2"/>
  <c r="J242" i="2"/>
  <c r="E242" i="2"/>
  <c r="J241" i="2"/>
  <c r="E241" i="2"/>
  <c r="C241" i="1" s="1"/>
  <c r="D241" i="1" s="1"/>
  <c r="F241" i="1" s="1"/>
  <c r="H241" i="1" s="1"/>
  <c r="J241" i="1" s="1"/>
  <c r="E113" i="4"/>
  <c r="G113" i="4" s="1"/>
  <c r="M113" i="1"/>
  <c r="L113" i="4" s="1"/>
  <c r="I113" i="1"/>
  <c r="H113" i="4" s="1"/>
  <c r="J113" i="2"/>
  <c r="D113" i="2"/>
  <c r="E113" i="2" s="1"/>
  <c r="G113" i="2" s="1"/>
  <c r="I113" i="2" s="1"/>
  <c r="L253" i="4"/>
  <c r="L252" i="4"/>
  <c r="L251" i="4"/>
  <c r="L50" i="4"/>
  <c r="L47" i="4"/>
  <c r="L37" i="4"/>
  <c r="L243" i="4"/>
  <c r="L240" i="4"/>
  <c r="L239" i="4"/>
  <c r="M237" i="1"/>
  <c r="L237" i="4" s="1"/>
  <c r="L232" i="4"/>
  <c r="L231" i="4"/>
  <c r="L230" i="4"/>
  <c r="L229" i="4"/>
  <c r="L228" i="4"/>
  <c r="L227" i="4"/>
  <c r="L226" i="4"/>
  <c r="L225" i="4"/>
  <c r="L224" i="4"/>
  <c r="L223" i="4"/>
  <c r="M219" i="1"/>
  <c r="L219" i="4" s="1"/>
  <c r="M215" i="1"/>
  <c r="L215" i="4" s="1"/>
  <c r="M211" i="1"/>
  <c r="L211" i="4" s="1"/>
  <c r="M210" i="1"/>
  <c r="L210" i="4" s="1"/>
  <c r="M206" i="1"/>
  <c r="L206" i="4" s="1"/>
  <c r="L204" i="4"/>
  <c r="M202" i="1"/>
  <c r="L202" i="4" s="1"/>
  <c r="M200" i="1"/>
  <c r="L200" i="4" s="1"/>
  <c r="M199" i="1"/>
  <c r="L199" i="4" s="1"/>
  <c r="M197" i="1"/>
  <c r="L197" i="4" s="1"/>
  <c r="M193" i="1"/>
  <c r="L193" i="4" s="1"/>
  <c r="M190" i="1"/>
  <c r="L190" i="4" s="1"/>
  <c r="M189" i="1"/>
  <c r="L189" i="4" s="1"/>
  <c r="M188" i="1"/>
  <c r="L188" i="4" s="1"/>
  <c r="M187" i="1"/>
  <c r="L187" i="4" s="1"/>
  <c r="M185" i="1"/>
  <c r="L185" i="4" s="1"/>
  <c r="M184" i="1"/>
  <c r="L184" i="4" s="1"/>
  <c r="M183" i="1"/>
  <c r="L183" i="4" s="1"/>
  <c r="L179" i="4"/>
  <c r="M177" i="1"/>
  <c r="L177" i="4" s="1"/>
  <c r="M176" i="1"/>
  <c r="L176" i="4" s="1"/>
  <c r="M175" i="1"/>
  <c r="L175" i="4" s="1"/>
  <c r="M173" i="1"/>
  <c r="L173" i="4" s="1"/>
  <c r="L172" i="4"/>
  <c r="L171" i="4"/>
  <c r="M170" i="1"/>
  <c r="L170" i="4" s="1"/>
  <c r="M169" i="1"/>
  <c r="L169" i="4" s="1"/>
  <c r="M165" i="1"/>
  <c r="L165" i="4" s="1"/>
  <c r="M135" i="1"/>
  <c r="L135" i="4" s="1"/>
  <c r="M134" i="1"/>
  <c r="L134" i="4" s="1"/>
  <c r="M133" i="1"/>
  <c r="L133" i="4" s="1"/>
  <c r="M132" i="1"/>
  <c r="L132" i="4" s="1"/>
  <c r="M131" i="1"/>
  <c r="L131" i="4" s="1"/>
  <c r="M128" i="1"/>
  <c r="L128" i="4" s="1"/>
  <c r="M127" i="1"/>
  <c r="L127" i="4" s="1"/>
  <c r="L126" i="4"/>
  <c r="M125" i="1"/>
  <c r="L125" i="4" s="1"/>
  <c r="M124" i="1"/>
  <c r="L124" i="4" s="1"/>
  <c r="M120" i="1"/>
  <c r="L120" i="4" s="1"/>
  <c r="M119" i="1"/>
  <c r="L119" i="4" s="1"/>
  <c r="L118" i="4"/>
  <c r="M116" i="1"/>
  <c r="L116" i="4" s="1"/>
  <c r="M115" i="1"/>
  <c r="L115" i="4" s="1"/>
  <c r="M114" i="1"/>
  <c r="L114" i="4" s="1"/>
  <c r="M110" i="1"/>
  <c r="L110" i="4" s="1"/>
  <c r="M108" i="1"/>
  <c r="L108" i="4" s="1"/>
  <c r="M107" i="1"/>
  <c r="L107" i="4" s="1"/>
  <c r="M105" i="1"/>
  <c r="M104" i="1"/>
  <c r="L104" i="4" s="1"/>
  <c r="M103" i="1"/>
  <c r="L103" i="4" s="1"/>
  <c r="M102" i="1"/>
  <c r="L102" i="4" s="1"/>
  <c r="M101" i="1"/>
  <c r="L101" i="4" s="1"/>
  <c r="M100" i="1"/>
  <c r="L100" i="4" s="1"/>
  <c r="L99" i="4"/>
  <c r="M98" i="1"/>
  <c r="L98" i="4" s="1"/>
  <c r="M94" i="1"/>
  <c r="L94" i="4" s="1"/>
  <c r="M89" i="1"/>
  <c r="M85" i="1"/>
  <c r="L85" i="4" s="1"/>
  <c r="M81" i="1"/>
  <c r="L81" i="4" s="1"/>
  <c r="M77" i="1"/>
  <c r="L77" i="4" s="1"/>
  <c r="L72" i="4"/>
  <c r="M68" i="1"/>
  <c r="L68" i="4" s="1"/>
  <c r="M67" i="1"/>
  <c r="L67" i="4" s="1"/>
  <c r="M66" i="1"/>
  <c r="L66" i="4" s="1"/>
  <c r="M65" i="1"/>
  <c r="L65" i="4" s="1"/>
  <c r="M64" i="1"/>
  <c r="M63" i="1"/>
  <c r="L63" i="4" s="1"/>
  <c r="M59" i="1"/>
  <c r="L59" i="4" s="1"/>
  <c r="M58" i="1"/>
  <c r="L58" i="4" s="1"/>
  <c r="M57" i="1"/>
  <c r="L57" i="4" s="1"/>
  <c r="M56" i="1"/>
  <c r="L56" i="4" s="1"/>
  <c r="M52" i="1"/>
  <c r="L52" i="4" s="1"/>
  <c r="M51" i="1"/>
  <c r="L51" i="4" s="1"/>
  <c r="M49" i="1"/>
  <c r="L49" i="4" s="1"/>
  <c r="M46" i="1"/>
  <c r="L46" i="4" s="1"/>
  <c r="M44" i="1"/>
  <c r="L44" i="4" s="1"/>
  <c r="M40" i="1"/>
  <c r="M39" i="1"/>
  <c r="L39" i="4" s="1"/>
  <c r="L34" i="4"/>
  <c r="L33" i="4"/>
  <c r="M31" i="1"/>
  <c r="M30" i="1"/>
  <c r="L30" i="4" s="1"/>
  <c r="M29" i="1"/>
  <c r="L29" i="4" s="1"/>
  <c r="M28" i="1"/>
  <c r="L28" i="4" s="1"/>
  <c r="M27" i="1"/>
  <c r="L27" i="4" s="1"/>
  <c r="M26" i="1"/>
  <c r="L26" i="4" s="1"/>
  <c r="M24" i="1"/>
  <c r="L24" i="4" s="1"/>
  <c r="M23" i="1"/>
  <c r="L23" i="4" s="1"/>
  <c r="H194" i="2"/>
  <c r="F194" i="2"/>
  <c r="C194" i="2"/>
  <c r="C121" i="2"/>
  <c r="H69" i="2"/>
  <c r="F69" i="2"/>
  <c r="D69" i="2"/>
  <c r="C69" i="2"/>
  <c r="C60" i="2"/>
  <c r="C53" i="2"/>
  <c r="C41" i="2"/>
  <c r="J68" i="2"/>
  <c r="E68" i="2"/>
  <c r="G68" i="2" s="1"/>
  <c r="I68" i="2" s="1"/>
  <c r="J64" i="2"/>
  <c r="E64" i="2"/>
  <c r="G64" i="2" s="1"/>
  <c r="I64" i="2" s="1"/>
  <c r="J52" i="2"/>
  <c r="E52" i="2"/>
  <c r="G52" i="2" s="1"/>
  <c r="I52" i="2" s="1"/>
  <c r="J50" i="2"/>
  <c r="E50" i="2"/>
  <c r="G50" i="2" s="1"/>
  <c r="I50" i="2" s="1"/>
  <c r="J47" i="2"/>
  <c r="E47" i="2"/>
  <c r="G47" i="2" s="1"/>
  <c r="I47" i="2" s="1"/>
  <c r="J26" i="2"/>
  <c r="E26" i="2"/>
  <c r="G26" i="2" s="1"/>
  <c r="I26" i="2" s="1"/>
  <c r="J24" i="2"/>
  <c r="E24" i="2"/>
  <c r="G24" i="2" s="1"/>
  <c r="I24" i="2" s="1"/>
  <c r="H256" i="4"/>
  <c r="E256" i="4"/>
  <c r="G256" i="4" s="1"/>
  <c r="H254" i="4"/>
  <c r="E254" i="4"/>
  <c r="G254" i="4" s="1"/>
  <c r="H253" i="4"/>
  <c r="E253" i="4"/>
  <c r="G253" i="4" s="1"/>
  <c r="H252" i="4"/>
  <c r="E252" i="4"/>
  <c r="G252" i="4" s="1"/>
  <c r="H251" i="4"/>
  <c r="E251" i="4"/>
  <c r="G251" i="4" s="1"/>
  <c r="E243" i="4"/>
  <c r="G243" i="4" s="1"/>
  <c r="E240" i="4"/>
  <c r="G240" i="4" s="1"/>
  <c r="E239" i="4"/>
  <c r="G239" i="4" s="1"/>
  <c r="E237" i="4"/>
  <c r="E233" i="4"/>
  <c r="G233" i="4" s="1"/>
  <c r="E232" i="4"/>
  <c r="G232" i="4" s="1"/>
  <c r="E231" i="4"/>
  <c r="G231" i="4" s="1"/>
  <c r="E230" i="4"/>
  <c r="G230" i="4" s="1"/>
  <c r="E229" i="4"/>
  <c r="G229" i="4" s="1"/>
  <c r="E228" i="4"/>
  <c r="G228" i="4" s="1"/>
  <c r="E227" i="4"/>
  <c r="G227" i="4" s="1"/>
  <c r="E226" i="4"/>
  <c r="G226" i="4" s="1"/>
  <c r="E225" i="4"/>
  <c r="G225" i="4" s="1"/>
  <c r="E224" i="4"/>
  <c r="G224" i="4" s="1"/>
  <c r="E223" i="4"/>
  <c r="G223" i="4" s="1"/>
  <c r="E219" i="4"/>
  <c r="G219" i="4" s="1"/>
  <c r="E215" i="4"/>
  <c r="E211" i="4"/>
  <c r="E210" i="4"/>
  <c r="G210" i="4" s="1"/>
  <c r="E206" i="4"/>
  <c r="G206" i="4" s="1"/>
  <c r="E204" i="4"/>
  <c r="G204" i="4" s="1"/>
  <c r="H202" i="4"/>
  <c r="E202" i="4"/>
  <c r="G202" i="4" s="1"/>
  <c r="H200" i="4"/>
  <c r="E200" i="4"/>
  <c r="G200" i="4" s="1"/>
  <c r="H199" i="4"/>
  <c r="E199" i="4"/>
  <c r="G199" i="4" s="1"/>
  <c r="H197" i="4"/>
  <c r="E197" i="4"/>
  <c r="G197" i="4" s="1"/>
  <c r="E193" i="4"/>
  <c r="G193" i="4" s="1"/>
  <c r="E190" i="4"/>
  <c r="G190" i="4" s="1"/>
  <c r="E189" i="4"/>
  <c r="G189" i="4" s="1"/>
  <c r="E188" i="4"/>
  <c r="G188" i="4" s="1"/>
  <c r="E187" i="4"/>
  <c r="G187" i="4" s="1"/>
  <c r="E185" i="4"/>
  <c r="G185" i="4" s="1"/>
  <c r="E184" i="4"/>
  <c r="G184" i="4" s="1"/>
  <c r="E183" i="4"/>
  <c r="G183" i="4" s="1"/>
  <c r="E179" i="4"/>
  <c r="E177" i="4"/>
  <c r="G177" i="4" s="1"/>
  <c r="E176" i="4"/>
  <c r="G176" i="4" s="1"/>
  <c r="E175" i="4"/>
  <c r="G175" i="4" s="1"/>
  <c r="E173" i="4"/>
  <c r="G173" i="4" s="1"/>
  <c r="E172" i="4"/>
  <c r="G172" i="4" s="1"/>
  <c r="E171" i="4"/>
  <c r="G171" i="4" s="1"/>
  <c r="E170" i="4"/>
  <c r="G170" i="4" s="1"/>
  <c r="E169" i="4"/>
  <c r="G169" i="4" s="1"/>
  <c r="E165" i="4"/>
  <c r="G165" i="4" s="1"/>
  <c r="E135" i="4"/>
  <c r="G135" i="4" s="1"/>
  <c r="E134" i="4"/>
  <c r="G134" i="4" s="1"/>
  <c r="E133" i="4"/>
  <c r="G133" i="4" s="1"/>
  <c r="E132" i="4"/>
  <c r="G132" i="4" s="1"/>
  <c r="E131" i="4"/>
  <c r="G131" i="4" s="1"/>
  <c r="E128" i="4"/>
  <c r="G128" i="4" s="1"/>
  <c r="E127" i="4"/>
  <c r="G127" i="4" s="1"/>
  <c r="E126" i="4"/>
  <c r="G126" i="4" s="1"/>
  <c r="E125" i="4"/>
  <c r="G125" i="4" s="1"/>
  <c r="E124" i="4"/>
  <c r="E120" i="4"/>
  <c r="G120" i="4" s="1"/>
  <c r="E119" i="4"/>
  <c r="G119" i="4" s="1"/>
  <c r="E118" i="4"/>
  <c r="G118" i="4" s="1"/>
  <c r="E116" i="4"/>
  <c r="G116" i="4" s="1"/>
  <c r="E115" i="4"/>
  <c r="G115" i="4" s="1"/>
  <c r="E114" i="4"/>
  <c r="G114" i="4" s="1"/>
  <c r="E110" i="4"/>
  <c r="G110" i="4" s="1"/>
  <c r="E108" i="4"/>
  <c r="G108" i="4" s="1"/>
  <c r="E107" i="4"/>
  <c r="G107" i="4" s="1"/>
  <c r="E105" i="4"/>
  <c r="G105" i="4" s="1"/>
  <c r="E104" i="4"/>
  <c r="G104" i="4" s="1"/>
  <c r="E103" i="4"/>
  <c r="G103" i="4" s="1"/>
  <c r="E102" i="4"/>
  <c r="G102" i="4" s="1"/>
  <c r="E101" i="4"/>
  <c r="G101" i="4" s="1"/>
  <c r="E100" i="4"/>
  <c r="G100" i="4" s="1"/>
  <c r="E99" i="4"/>
  <c r="G99" i="4" s="1"/>
  <c r="E98" i="4"/>
  <c r="G98" i="4" s="1"/>
  <c r="H94" i="4"/>
  <c r="E94" i="4"/>
  <c r="E89" i="4"/>
  <c r="G89" i="4" s="1"/>
  <c r="E85" i="4"/>
  <c r="G85" i="4" s="1"/>
  <c r="E81" i="4"/>
  <c r="G81" i="4" s="1"/>
  <c r="E77" i="4"/>
  <c r="G77" i="4" s="1"/>
  <c r="G78" i="4" s="1"/>
  <c r="H72" i="4"/>
  <c r="H74" i="4" s="1"/>
  <c r="E72" i="4"/>
  <c r="H68" i="4"/>
  <c r="E68" i="4"/>
  <c r="G68" i="4" s="1"/>
  <c r="E67" i="4"/>
  <c r="G67" i="4" s="1"/>
  <c r="E66" i="4"/>
  <c r="G66" i="4" s="1"/>
  <c r="E65" i="4"/>
  <c r="G65" i="4" s="1"/>
  <c r="H64" i="4"/>
  <c r="E64" i="4"/>
  <c r="G64" i="4" s="1"/>
  <c r="E63" i="4"/>
  <c r="G63" i="4" s="1"/>
  <c r="H59" i="4"/>
  <c r="E59" i="4"/>
  <c r="G59" i="4" s="1"/>
  <c r="H58" i="4"/>
  <c r="E58" i="4"/>
  <c r="G58" i="4" s="1"/>
  <c r="H57" i="4"/>
  <c r="E57" i="4"/>
  <c r="G57" i="4" s="1"/>
  <c r="H56" i="4"/>
  <c r="E56" i="4"/>
  <c r="G56" i="4" s="1"/>
  <c r="E52" i="4"/>
  <c r="G52" i="4" s="1"/>
  <c r="E51" i="4"/>
  <c r="G51" i="4" s="1"/>
  <c r="E50" i="4"/>
  <c r="G50" i="4" s="1"/>
  <c r="E49" i="4"/>
  <c r="G49" i="4" s="1"/>
  <c r="E47" i="4"/>
  <c r="G47" i="4" s="1"/>
  <c r="E46" i="4"/>
  <c r="G46" i="4" s="1"/>
  <c r="H44" i="4"/>
  <c r="E44" i="4"/>
  <c r="G44" i="4" s="1"/>
  <c r="D244" i="4"/>
  <c r="D234" i="4"/>
  <c r="D194" i="4"/>
  <c r="D166" i="4"/>
  <c r="D121" i="4"/>
  <c r="D95" i="4"/>
  <c r="D91" i="4"/>
  <c r="D86" i="4"/>
  <c r="D82" i="4"/>
  <c r="D78" i="4"/>
  <c r="D69" i="4"/>
  <c r="D60" i="4"/>
  <c r="D53" i="4"/>
  <c r="H40" i="4"/>
  <c r="E40" i="4"/>
  <c r="G40" i="4" s="1"/>
  <c r="H39" i="4"/>
  <c r="E39" i="4"/>
  <c r="G39" i="4" s="1"/>
  <c r="H37" i="4"/>
  <c r="E37" i="4"/>
  <c r="G37" i="4" s="1"/>
  <c r="E34" i="4"/>
  <c r="G34" i="4" s="1"/>
  <c r="H33" i="4"/>
  <c r="E33" i="4"/>
  <c r="G33" i="4" s="1"/>
  <c r="E31" i="4"/>
  <c r="G31" i="4" s="1"/>
  <c r="E30" i="4"/>
  <c r="G30" i="4" s="1"/>
  <c r="E29" i="4"/>
  <c r="G29" i="4" s="1"/>
  <c r="E28" i="4"/>
  <c r="G28" i="4" s="1"/>
  <c r="E27" i="4"/>
  <c r="G27" i="4" s="1"/>
  <c r="H26" i="4"/>
  <c r="E26" i="4"/>
  <c r="G26" i="4" s="1"/>
  <c r="E25" i="4"/>
  <c r="G25" i="4" s="1"/>
  <c r="H24" i="4"/>
  <c r="E24" i="4"/>
  <c r="G24" i="4" s="1"/>
  <c r="C257" i="4"/>
  <c r="C244" i="4"/>
  <c r="C234" i="4"/>
  <c r="C220" i="4"/>
  <c r="C216" i="4"/>
  <c r="C212" i="4"/>
  <c r="C207" i="4"/>
  <c r="C194" i="4"/>
  <c r="C166" i="4"/>
  <c r="C121" i="4"/>
  <c r="C95" i="4"/>
  <c r="C91" i="4"/>
  <c r="C86" i="4"/>
  <c r="C82" i="4"/>
  <c r="C78" i="4"/>
  <c r="C69" i="4"/>
  <c r="C60" i="4"/>
  <c r="C53" i="4"/>
  <c r="C41" i="4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E212" i="1"/>
  <c r="E207" i="1"/>
  <c r="H239" i="4"/>
  <c r="H232" i="4"/>
  <c r="H230" i="4"/>
  <c r="H206" i="4"/>
  <c r="H204" i="4"/>
  <c r="I193" i="1"/>
  <c r="H193" i="4" s="1"/>
  <c r="I185" i="1"/>
  <c r="H185" i="4" s="1"/>
  <c r="I184" i="1"/>
  <c r="H184" i="4" s="1"/>
  <c r="H176" i="4"/>
  <c r="H175" i="4"/>
  <c r="I171" i="1"/>
  <c r="H171" i="4" s="1"/>
  <c r="I135" i="1"/>
  <c r="H135" i="4" s="1"/>
  <c r="I134" i="1"/>
  <c r="H134" i="4" s="1"/>
  <c r="I133" i="1"/>
  <c r="H133" i="4" s="1"/>
  <c r="I127" i="1"/>
  <c r="H127" i="4" s="1"/>
  <c r="I126" i="1"/>
  <c r="H126" i="4" s="1"/>
  <c r="I110" i="1"/>
  <c r="H110" i="4" s="1"/>
  <c r="I107" i="1"/>
  <c r="H107" i="4" s="1"/>
  <c r="I31" i="1"/>
  <c r="H31" i="4" s="1"/>
  <c r="I30" i="1"/>
  <c r="H30" i="4" s="1"/>
  <c r="J239" i="2"/>
  <c r="J232" i="2"/>
  <c r="J230" i="2"/>
  <c r="E230" i="2"/>
  <c r="C230" i="1" s="1"/>
  <c r="D230" i="1" s="1"/>
  <c r="F230" i="1" s="1"/>
  <c r="H230" i="1" s="1"/>
  <c r="J230" i="1" s="1"/>
  <c r="J206" i="2"/>
  <c r="E206" i="2"/>
  <c r="J204" i="2"/>
  <c r="E204" i="2"/>
  <c r="J193" i="2"/>
  <c r="E193" i="2"/>
  <c r="G193" i="2" s="1"/>
  <c r="I193" i="2" s="1"/>
  <c r="J185" i="2"/>
  <c r="E185" i="2"/>
  <c r="G185" i="2" s="1"/>
  <c r="J184" i="2"/>
  <c r="E184" i="2"/>
  <c r="J176" i="2"/>
  <c r="E176" i="2"/>
  <c r="J175" i="2"/>
  <c r="E175" i="2"/>
  <c r="F175" i="1"/>
  <c r="H175" i="1" s="1"/>
  <c r="J175" i="1" s="1"/>
  <c r="J171" i="2"/>
  <c r="E171" i="2"/>
  <c r="J135" i="2"/>
  <c r="E135" i="2"/>
  <c r="J134" i="2"/>
  <c r="E134" i="2"/>
  <c r="J133" i="2"/>
  <c r="E133" i="2"/>
  <c r="J127" i="2"/>
  <c r="E127" i="2"/>
  <c r="C127" i="1" s="1"/>
  <c r="D127" i="1" s="1"/>
  <c r="F127" i="1" s="1"/>
  <c r="J126" i="2"/>
  <c r="E126" i="2"/>
  <c r="G126" i="2" s="1"/>
  <c r="I126" i="2" s="1"/>
  <c r="J110" i="2"/>
  <c r="E110" i="2"/>
  <c r="C110" i="1" s="1"/>
  <c r="D110" i="1" s="1"/>
  <c r="F110" i="1" s="1"/>
  <c r="J107" i="2"/>
  <c r="E107" i="2"/>
  <c r="J102" i="2"/>
  <c r="E102" i="2"/>
  <c r="J100" i="2"/>
  <c r="E100" i="2"/>
  <c r="J66" i="2"/>
  <c r="E66" i="2"/>
  <c r="C66" i="1" s="1"/>
  <c r="D66" i="1" s="1"/>
  <c r="F66" i="1" s="1"/>
  <c r="J65" i="2"/>
  <c r="E65" i="2"/>
  <c r="G65" i="2" s="1"/>
  <c r="J39" i="2"/>
  <c r="E39" i="2"/>
  <c r="C39" i="1" s="1"/>
  <c r="D39" i="1" s="1"/>
  <c r="F39" i="1" s="1"/>
  <c r="J31" i="2"/>
  <c r="E31" i="2"/>
  <c r="J30" i="2"/>
  <c r="E30" i="2"/>
  <c r="H212" i="2"/>
  <c r="F212" i="2"/>
  <c r="D212" i="2"/>
  <c r="C212" i="2"/>
  <c r="H207" i="2"/>
  <c r="F207" i="2"/>
  <c r="C207" i="2"/>
  <c r="D293" i="4"/>
  <c r="C293" i="4"/>
  <c r="D292" i="4"/>
  <c r="C292" i="4"/>
  <c r="D291" i="4"/>
  <c r="C291" i="4"/>
  <c r="D155" i="5"/>
  <c r="C155" i="5"/>
  <c r="D154" i="5"/>
  <c r="C154" i="5"/>
  <c r="D153" i="5"/>
  <c r="C153" i="5"/>
  <c r="D282" i="1"/>
  <c r="C282" i="1"/>
  <c r="D281" i="1"/>
  <c r="C281" i="1"/>
  <c r="D280" i="1"/>
  <c r="C280" i="1"/>
  <c r="J259" i="2"/>
  <c r="J243" i="2"/>
  <c r="J240" i="2"/>
  <c r="J237" i="2"/>
  <c r="J233" i="2"/>
  <c r="J231" i="2"/>
  <c r="J229" i="2"/>
  <c r="J228" i="2"/>
  <c r="J227" i="2"/>
  <c r="J226" i="2"/>
  <c r="J225" i="2"/>
  <c r="J224" i="2"/>
  <c r="J223" i="2"/>
  <c r="J219" i="2"/>
  <c r="J215" i="2"/>
  <c r="J211" i="2"/>
  <c r="J210" i="2"/>
  <c r="J202" i="2"/>
  <c r="J200" i="2"/>
  <c r="J199" i="2"/>
  <c r="J197" i="2"/>
  <c r="J190" i="2"/>
  <c r="J189" i="2"/>
  <c r="J188" i="2"/>
  <c r="J187" i="2"/>
  <c r="J183" i="2"/>
  <c r="J179" i="2"/>
  <c r="J177" i="2"/>
  <c r="J173" i="2"/>
  <c r="J172" i="2"/>
  <c r="J170" i="2"/>
  <c r="J169" i="2"/>
  <c r="J165" i="2"/>
  <c r="J132" i="2"/>
  <c r="J131" i="2"/>
  <c r="J128" i="2"/>
  <c r="J125" i="2"/>
  <c r="J124" i="2"/>
  <c r="J120" i="2"/>
  <c r="J119" i="2"/>
  <c r="J118" i="2"/>
  <c r="J116" i="2"/>
  <c r="J115" i="2"/>
  <c r="J114" i="2"/>
  <c r="J108" i="2"/>
  <c r="J105" i="2"/>
  <c r="J104" i="2"/>
  <c r="J103" i="2"/>
  <c r="J101" i="2"/>
  <c r="J99" i="2"/>
  <c r="J98" i="2"/>
  <c r="J94" i="2"/>
  <c r="J89" i="2"/>
  <c r="J85" i="2"/>
  <c r="J81" i="2"/>
  <c r="J77" i="2"/>
  <c r="J72" i="2"/>
  <c r="J67" i="2"/>
  <c r="J63" i="2"/>
  <c r="J59" i="2"/>
  <c r="J58" i="2"/>
  <c r="J57" i="2"/>
  <c r="J56" i="2"/>
  <c r="J51" i="2"/>
  <c r="J49" i="2"/>
  <c r="J46" i="2"/>
  <c r="J44" i="2"/>
  <c r="J40" i="2"/>
  <c r="J37" i="2"/>
  <c r="J34" i="2"/>
  <c r="J33" i="2"/>
  <c r="J29" i="2"/>
  <c r="J28" i="2"/>
  <c r="J27" i="2"/>
  <c r="J25" i="2"/>
  <c r="J23" i="2"/>
  <c r="C13" i="4"/>
  <c r="I13" i="4" s="1"/>
  <c r="A5" i="4"/>
  <c r="C10" i="5"/>
  <c r="B3" i="5"/>
  <c r="C13" i="1"/>
  <c r="J13" i="1" s="1"/>
  <c r="A5" i="1"/>
  <c r="C13" i="2"/>
  <c r="I13" i="2" s="1"/>
  <c r="I13" i="6"/>
  <c r="A5" i="2"/>
  <c r="D281" i="4"/>
  <c r="D270" i="1"/>
  <c r="D285" i="4"/>
  <c r="I237" i="1"/>
  <c r="H237" i="4" s="1"/>
  <c r="I173" i="1"/>
  <c r="H173" i="4" s="1"/>
  <c r="I34" i="1"/>
  <c r="H34" i="4" s="1"/>
  <c r="D274" i="1"/>
  <c r="D289" i="4"/>
  <c r="C288" i="4"/>
  <c r="C287" i="4"/>
  <c r="C286" i="4"/>
  <c r="C285" i="4"/>
  <c r="C284" i="4"/>
  <c r="C283" i="4"/>
  <c r="C282" i="4"/>
  <c r="C281" i="4"/>
  <c r="C280" i="4"/>
  <c r="C279" i="4"/>
  <c r="C289" i="4"/>
  <c r="C151" i="5"/>
  <c r="C150" i="5"/>
  <c r="C149" i="5"/>
  <c r="C148" i="5"/>
  <c r="C147" i="5"/>
  <c r="C146" i="5"/>
  <c r="C145" i="5"/>
  <c r="C144" i="5"/>
  <c r="C143" i="5"/>
  <c r="C142" i="5"/>
  <c r="C152" i="5"/>
  <c r="C277" i="1"/>
  <c r="C276" i="1"/>
  <c r="C275" i="1"/>
  <c r="C274" i="1"/>
  <c r="C273" i="1"/>
  <c r="C272" i="1"/>
  <c r="C271" i="1"/>
  <c r="C270" i="1"/>
  <c r="C269" i="1"/>
  <c r="C268" i="1"/>
  <c r="C278" i="1"/>
  <c r="D278" i="1"/>
  <c r="K14" i="6"/>
  <c r="K17" i="6"/>
  <c r="D142" i="5"/>
  <c r="J98" i="5" s="1"/>
  <c r="C19" i="5"/>
  <c r="D19" i="5"/>
  <c r="F19" i="5"/>
  <c r="H19" i="5"/>
  <c r="D144" i="5"/>
  <c r="D280" i="4"/>
  <c r="I187" i="1"/>
  <c r="H187" i="4" s="1"/>
  <c r="I188" i="1"/>
  <c r="H188" i="4" s="1"/>
  <c r="D287" i="4"/>
  <c r="D279" i="4"/>
  <c r="D286" i="4"/>
  <c r="I169" i="1"/>
  <c r="H169" i="4" s="1"/>
  <c r="I170" i="1"/>
  <c r="H170" i="4" s="1"/>
  <c r="I172" i="1"/>
  <c r="H172" i="4" s="1"/>
  <c r="I183" i="1"/>
  <c r="H183" i="4" s="1"/>
  <c r="I189" i="1"/>
  <c r="H189" i="4" s="1"/>
  <c r="I190" i="1"/>
  <c r="H190" i="4" s="1"/>
  <c r="I23" i="1"/>
  <c r="I25" i="1"/>
  <c r="H25" i="4" s="1"/>
  <c r="I27" i="1"/>
  <c r="H27" i="4" s="1"/>
  <c r="I28" i="1"/>
  <c r="H28" i="4" s="1"/>
  <c r="I29" i="1"/>
  <c r="H29" i="4" s="1"/>
  <c r="D282" i="4"/>
  <c r="D283" i="4"/>
  <c r="I46" i="1"/>
  <c r="H46" i="4" s="1"/>
  <c r="D268" i="1"/>
  <c r="I49" i="1"/>
  <c r="H49" i="4" s="1"/>
  <c r="I51" i="1"/>
  <c r="H51" i="4" s="1"/>
  <c r="I104" i="1"/>
  <c r="H104" i="4" s="1"/>
  <c r="I105" i="1"/>
  <c r="H105" i="4" s="1"/>
  <c r="D288" i="4"/>
  <c r="I108" i="1"/>
  <c r="H108" i="4" s="1"/>
  <c r="I114" i="1"/>
  <c r="H114" i="4" s="1"/>
  <c r="I115" i="1"/>
  <c r="H115" i="4" s="1"/>
  <c r="I116" i="1"/>
  <c r="H116" i="4" s="1"/>
  <c r="I118" i="1"/>
  <c r="H118" i="4" s="1"/>
  <c r="I119" i="1"/>
  <c r="H119" i="4" s="1"/>
  <c r="I120" i="1"/>
  <c r="H120" i="4" s="1"/>
  <c r="I124" i="1"/>
  <c r="I125" i="1"/>
  <c r="H125" i="4" s="1"/>
  <c r="I128" i="1"/>
  <c r="H128" i="4" s="1"/>
  <c r="I131" i="1"/>
  <c r="H131" i="4" s="1"/>
  <c r="I132" i="1"/>
  <c r="H132" i="4" s="1"/>
  <c r="I165" i="1"/>
  <c r="H165" i="4" s="1"/>
  <c r="H166" i="4" s="1"/>
  <c r="I210" i="1"/>
  <c r="H210" i="4" s="1"/>
  <c r="D284" i="4"/>
  <c r="I211" i="1"/>
  <c r="I215" i="1"/>
  <c r="H219" i="4"/>
  <c r="H220" i="4" s="1"/>
  <c r="H224" i="4"/>
  <c r="H225" i="4"/>
  <c r="H226" i="4"/>
  <c r="H227" i="4"/>
  <c r="H228" i="4"/>
  <c r="H229" i="4"/>
  <c r="H231" i="4"/>
  <c r="H233" i="4"/>
  <c r="H240" i="4"/>
  <c r="D269" i="1"/>
  <c r="D276" i="1"/>
  <c r="D275" i="1"/>
  <c r="D271" i="1"/>
  <c r="D272" i="1"/>
  <c r="D52" i="1"/>
  <c r="F52" i="1" s="1"/>
  <c r="H52" i="1" s="1"/>
  <c r="J52" i="1" s="1"/>
  <c r="H52" i="4"/>
  <c r="D277" i="1"/>
  <c r="D273" i="1"/>
  <c r="D152" i="5"/>
  <c r="H177" i="4"/>
  <c r="E14" i="2"/>
  <c r="C14" i="6"/>
  <c r="D14" i="6"/>
  <c r="F14" i="6"/>
  <c r="H14" i="6"/>
  <c r="C17" i="6"/>
  <c r="F17" i="6"/>
  <c r="H17" i="6"/>
  <c r="H41" i="2"/>
  <c r="E17" i="5"/>
  <c r="G17" i="5" s="1"/>
  <c r="I17" i="5" s="1"/>
  <c r="E18" i="5"/>
  <c r="G18" i="5" s="1"/>
  <c r="I18" i="5" s="1"/>
  <c r="E21" i="5"/>
  <c r="G21" i="5" s="1"/>
  <c r="I21" i="5" s="1"/>
  <c r="E20" i="5"/>
  <c r="G20" i="5" s="1"/>
  <c r="I20" i="5" s="1"/>
  <c r="E32" i="5"/>
  <c r="G32" i="5" s="1"/>
  <c r="I32" i="5" s="1"/>
  <c r="D29" i="5"/>
  <c r="E29" i="5" s="1"/>
  <c r="E30" i="5"/>
  <c r="E43" i="5"/>
  <c r="E44" i="5"/>
  <c r="G44" i="5" s="1"/>
  <c r="I44" i="5" s="1"/>
  <c r="H70" i="5" s="1"/>
  <c r="K42" i="5"/>
  <c r="N42" i="5" s="1"/>
  <c r="E46" i="5"/>
  <c r="G46" i="5" s="1"/>
  <c r="I46" i="5" s="1"/>
  <c r="E47" i="5"/>
  <c r="G47" i="5" s="1"/>
  <c r="I47" i="5" s="1"/>
  <c r="D55" i="5"/>
  <c r="E55" i="5" s="1"/>
  <c r="D56" i="5"/>
  <c r="E56" i="5" s="1"/>
  <c r="G56" i="5" s="1"/>
  <c r="I56" i="5" s="1"/>
  <c r="E57" i="5"/>
  <c r="E58" i="5"/>
  <c r="G58" i="5" s="1"/>
  <c r="I58" i="5" s="1"/>
  <c r="E69" i="5"/>
  <c r="G69" i="5" s="1"/>
  <c r="I69" i="5" s="1"/>
  <c r="E70" i="5"/>
  <c r="F70" i="5"/>
  <c r="E71" i="5"/>
  <c r="K68" i="5"/>
  <c r="N68" i="5" s="1"/>
  <c r="E73" i="5"/>
  <c r="G73" i="5" s="1"/>
  <c r="I73" i="5" s="1"/>
  <c r="D82" i="5"/>
  <c r="E82" i="5" s="1"/>
  <c r="G82" i="5" s="1"/>
  <c r="I82" i="5" s="1"/>
  <c r="D83" i="5"/>
  <c r="E83" i="5" s="1"/>
  <c r="G83" i="5" s="1"/>
  <c r="I83" i="5" s="1"/>
  <c r="D85" i="5"/>
  <c r="E85" i="5" s="1"/>
  <c r="E95" i="5"/>
  <c r="G95" i="5" s="1"/>
  <c r="I95" i="5" s="1"/>
  <c r="C96" i="5"/>
  <c r="D96" i="5"/>
  <c r="F96" i="5"/>
  <c r="H96" i="5"/>
  <c r="K94" i="5"/>
  <c r="N94" i="5" s="1"/>
  <c r="E98" i="5"/>
  <c r="G98" i="5" s="1"/>
  <c r="I98" i="5" s="1"/>
  <c r="E99" i="5"/>
  <c r="G99" i="5" s="1"/>
  <c r="I99" i="5" s="1"/>
  <c r="D108" i="5"/>
  <c r="E108" i="5" s="1"/>
  <c r="G108" i="5" s="1"/>
  <c r="I108" i="5" s="1"/>
  <c r="E109" i="5"/>
  <c r="E110" i="5"/>
  <c r="G110" i="5" s="1"/>
  <c r="I110" i="5" s="1"/>
  <c r="C42" i="5"/>
  <c r="C68" i="5" s="1"/>
  <c r="E68" i="5" s="1"/>
  <c r="C94" i="5"/>
  <c r="D27" i="5"/>
  <c r="D42" i="5"/>
  <c r="D53" i="5"/>
  <c r="D94" i="5"/>
  <c r="D101" i="5"/>
  <c r="D105" i="5"/>
  <c r="D107" i="5" s="1"/>
  <c r="D79" i="5"/>
  <c r="F27" i="5"/>
  <c r="F42" i="5"/>
  <c r="F53" i="5"/>
  <c r="F68" i="5"/>
  <c r="F79" i="5"/>
  <c r="F94" i="5"/>
  <c r="F105" i="5"/>
  <c r="F107" i="5" s="1"/>
  <c r="F135" i="5" s="1"/>
  <c r="H42" i="5"/>
  <c r="E16" i="5"/>
  <c r="G16" i="5" s="1"/>
  <c r="I16" i="5" s="1"/>
  <c r="H68" i="5" s="1"/>
  <c r="H94" i="5"/>
  <c r="E69" i="1"/>
  <c r="D151" i="5"/>
  <c r="D150" i="5"/>
  <c r="D149" i="5"/>
  <c r="D148" i="5"/>
  <c r="D147" i="5"/>
  <c r="D146" i="5"/>
  <c r="D145" i="5"/>
  <c r="D143" i="5"/>
  <c r="E23" i="4"/>
  <c r="G23" i="4" s="1"/>
  <c r="H50" i="4"/>
  <c r="D50" i="1"/>
  <c r="F50" i="1" s="1"/>
  <c r="H47" i="4"/>
  <c r="D47" i="1"/>
  <c r="F47" i="1" s="1"/>
  <c r="H47" i="1" s="1"/>
  <c r="J47" i="1" s="1"/>
  <c r="D64" i="1"/>
  <c r="F64" i="1" s="1"/>
  <c r="D68" i="1"/>
  <c r="F68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F256" i="1"/>
  <c r="H256" i="1" s="1"/>
  <c r="J256" i="1" s="1"/>
  <c r="F254" i="1"/>
  <c r="H254" i="1" s="1"/>
  <c r="J254" i="1" s="1"/>
  <c r="F253" i="1"/>
  <c r="H253" i="1" s="1"/>
  <c r="J253" i="1" s="1"/>
  <c r="F252" i="1"/>
  <c r="H252" i="1" s="1"/>
  <c r="J252" i="1" s="1"/>
  <c r="F251" i="1"/>
  <c r="H251" i="1" s="1"/>
  <c r="J251" i="1" s="1"/>
  <c r="F202" i="1"/>
  <c r="H202" i="1" s="1"/>
  <c r="J202" i="1" s="1"/>
  <c r="F200" i="1"/>
  <c r="H200" i="1" s="1"/>
  <c r="J200" i="1" s="1"/>
  <c r="F199" i="1"/>
  <c r="H199" i="1" s="1"/>
  <c r="J199" i="1" s="1"/>
  <c r="F197" i="1"/>
  <c r="H197" i="1" s="1"/>
  <c r="J197" i="1" s="1"/>
  <c r="F188" i="1"/>
  <c r="H188" i="1" s="1"/>
  <c r="F187" i="1"/>
  <c r="H187" i="1" s="1"/>
  <c r="F72" i="1"/>
  <c r="F33" i="1"/>
  <c r="H33" i="1" s="1"/>
  <c r="J33" i="1" s="1"/>
  <c r="F26" i="1"/>
  <c r="F24" i="1"/>
  <c r="H24" i="1" s="1"/>
  <c r="J24" i="1" s="1"/>
  <c r="I257" i="1"/>
  <c r="F36" i="6"/>
  <c r="D257" i="4"/>
  <c r="D36" i="6" s="1"/>
  <c r="D41" i="4"/>
  <c r="I220" i="1"/>
  <c r="I60" i="1"/>
  <c r="I95" i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D257" i="1"/>
  <c r="C257" i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C78" i="2"/>
  <c r="C82" i="2"/>
  <c r="C86" i="2"/>
  <c r="C91" i="2"/>
  <c r="C95" i="2"/>
  <c r="C166" i="2"/>
  <c r="C216" i="2"/>
  <c r="C220" i="2"/>
  <c r="C234" i="2"/>
  <c r="C244" i="2"/>
  <c r="D179" i="2"/>
  <c r="E179" i="2" s="1"/>
  <c r="G179" i="2" s="1"/>
  <c r="I179" i="2" s="1"/>
  <c r="D114" i="2"/>
  <c r="E23" i="2"/>
  <c r="D41" i="2"/>
  <c r="D60" i="2"/>
  <c r="D78" i="2"/>
  <c r="D82" i="2"/>
  <c r="D86" i="2"/>
  <c r="D91" i="2"/>
  <c r="D166" i="2"/>
  <c r="D216" i="2"/>
  <c r="D220" i="2"/>
  <c r="F41" i="2"/>
  <c r="F53" i="2"/>
  <c r="F60" i="2"/>
  <c r="F78" i="2"/>
  <c r="F82" i="2"/>
  <c r="F86" i="2"/>
  <c r="F91" i="2"/>
  <c r="F95" i="2"/>
  <c r="F121" i="2"/>
  <c r="F166" i="2"/>
  <c r="F216" i="2"/>
  <c r="E219" i="2"/>
  <c r="E220" i="2" s="1"/>
  <c r="F220" i="2"/>
  <c r="F234" i="2"/>
  <c r="F244" i="2"/>
  <c r="D15" i="6"/>
  <c r="D17" i="2"/>
  <c r="E115" i="2"/>
  <c r="E116" i="2"/>
  <c r="C116" i="1" s="1"/>
  <c r="D116" i="1" s="1"/>
  <c r="F116" i="1" s="1"/>
  <c r="E119" i="2"/>
  <c r="E120" i="2"/>
  <c r="E183" i="2"/>
  <c r="H53" i="2"/>
  <c r="H60" i="2"/>
  <c r="H78" i="2"/>
  <c r="H82" i="2"/>
  <c r="E85" i="2"/>
  <c r="E86" i="2" s="1"/>
  <c r="H86" i="2"/>
  <c r="H91" i="2"/>
  <c r="H95" i="2"/>
  <c r="H166" i="2"/>
  <c r="H216" i="2"/>
  <c r="H220" i="2"/>
  <c r="H234" i="2"/>
  <c r="H244" i="2"/>
  <c r="E259" i="2"/>
  <c r="G259" i="2" s="1"/>
  <c r="E15" i="2"/>
  <c r="G15" i="2" s="1"/>
  <c r="E25" i="2"/>
  <c r="E27" i="2"/>
  <c r="C27" i="1" s="1"/>
  <c r="D27" i="1" s="1"/>
  <c r="F27" i="1" s="1"/>
  <c r="E28" i="2"/>
  <c r="E33" i="2"/>
  <c r="G27" i="5"/>
  <c r="E27" i="5"/>
  <c r="E53" i="5"/>
  <c r="E79" i="5"/>
  <c r="E105" i="5"/>
  <c r="E67" i="2"/>
  <c r="G67" i="2" s="1"/>
  <c r="I67" i="2" s="1"/>
  <c r="E77" i="2"/>
  <c r="E165" i="2"/>
  <c r="G165" i="2" s="1"/>
  <c r="I165" i="2" s="1"/>
  <c r="E211" i="2"/>
  <c r="E243" i="2"/>
  <c r="C243" i="1" s="1"/>
  <c r="D243" i="1" s="1"/>
  <c r="F243" i="1" s="1"/>
  <c r="H243" i="1" s="1"/>
  <c r="J243" i="1" s="1"/>
  <c r="E240" i="2"/>
  <c r="E237" i="2"/>
  <c r="G237" i="2" s="1"/>
  <c r="E233" i="2"/>
  <c r="E229" i="2"/>
  <c r="C229" i="1" s="1"/>
  <c r="D229" i="1" s="1"/>
  <c r="F229" i="1" s="1"/>
  <c r="H229" i="1" s="1"/>
  <c r="J229" i="1" s="1"/>
  <c r="E228" i="2"/>
  <c r="C228" i="1" s="1"/>
  <c r="D228" i="1" s="1"/>
  <c r="F228" i="1" s="1"/>
  <c r="H228" i="1" s="1"/>
  <c r="J228" i="1" s="1"/>
  <c r="E227" i="2"/>
  <c r="C227" i="1" s="1"/>
  <c r="D227" i="1" s="1"/>
  <c r="F227" i="1" s="1"/>
  <c r="H227" i="1" s="1"/>
  <c r="J227" i="1" s="1"/>
  <c r="E226" i="2"/>
  <c r="E225" i="2"/>
  <c r="E224" i="2"/>
  <c r="C224" i="1" s="1"/>
  <c r="D224" i="1" s="1"/>
  <c r="F224" i="1" s="1"/>
  <c r="H224" i="1" s="1"/>
  <c r="J224" i="1" s="1"/>
  <c r="E215" i="2"/>
  <c r="E210" i="2"/>
  <c r="G210" i="2" s="1"/>
  <c r="E199" i="2"/>
  <c r="E197" i="2"/>
  <c r="G197" i="2" s="1"/>
  <c r="E190" i="2"/>
  <c r="G190" i="2" s="1"/>
  <c r="I190" i="2" s="1"/>
  <c r="E189" i="2"/>
  <c r="E188" i="2"/>
  <c r="C188" i="1" s="1"/>
  <c r="E187" i="2"/>
  <c r="E177" i="2"/>
  <c r="G177" i="2" s="1"/>
  <c r="I177" i="2" s="1"/>
  <c r="E173" i="2"/>
  <c r="E172" i="2"/>
  <c r="E170" i="2"/>
  <c r="E169" i="2"/>
  <c r="G169" i="2" s="1"/>
  <c r="I169" i="2" s="1"/>
  <c r="E131" i="2"/>
  <c r="E128" i="2"/>
  <c r="E125" i="2"/>
  <c r="G125" i="2" s="1"/>
  <c r="E124" i="2"/>
  <c r="E118" i="2"/>
  <c r="E108" i="2"/>
  <c r="C108" i="1" s="1"/>
  <c r="D108" i="1" s="1"/>
  <c r="F108" i="1" s="1"/>
  <c r="E105" i="2"/>
  <c r="E104" i="2"/>
  <c r="E103" i="2"/>
  <c r="E101" i="2"/>
  <c r="C101" i="1" s="1"/>
  <c r="D101" i="1" s="1"/>
  <c r="F101" i="1" s="1"/>
  <c r="E99" i="2"/>
  <c r="E98" i="2"/>
  <c r="E89" i="2"/>
  <c r="E81" i="2"/>
  <c r="G81" i="2" s="1"/>
  <c r="I81" i="2" s="1"/>
  <c r="I82" i="2" s="1"/>
  <c r="E72" i="2"/>
  <c r="E63" i="2"/>
  <c r="G63" i="2" s="1"/>
  <c r="I63" i="2" s="1"/>
  <c r="E59" i="2"/>
  <c r="E58" i="2"/>
  <c r="E57" i="2"/>
  <c r="E56" i="2"/>
  <c r="E51" i="2"/>
  <c r="C51" i="1" s="1"/>
  <c r="D51" i="1" s="1"/>
  <c r="F51" i="1" s="1"/>
  <c r="E49" i="2"/>
  <c r="F49" i="1"/>
  <c r="H49" i="1" s="1"/>
  <c r="E46" i="2"/>
  <c r="E40" i="2"/>
  <c r="E37" i="2"/>
  <c r="E34" i="2"/>
  <c r="C34" i="1" s="1"/>
  <c r="D34" i="1" s="1"/>
  <c r="F34" i="1" s="1"/>
  <c r="E29" i="2"/>
  <c r="E78" i="1"/>
  <c r="E82" i="1"/>
  <c r="E86" i="1"/>
  <c r="E91" i="1"/>
  <c r="E166" i="1"/>
  <c r="E216" i="1"/>
  <c r="E41" i="1"/>
  <c r="E53" i="1"/>
  <c r="E60" i="1"/>
  <c r="E95" i="1"/>
  <c r="E121" i="1"/>
  <c r="E220" i="1"/>
  <c r="E234" i="1"/>
  <c r="E244" i="1"/>
  <c r="E257" i="1"/>
  <c r="C14" i="5"/>
  <c r="C15" i="6"/>
  <c r="H121" i="2"/>
  <c r="F204" i="1"/>
  <c r="H204" i="1" s="1"/>
  <c r="J204" i="1" s="1"/>
  <c r="I207" i="1"/>
  <c r="E81" i="5"/>
  <c r="G81" i="5" s="1"/>
  <c r="H81" i="5" s="1"/>
  <c r="I135" i="5" l="1"/>
  <c r="G55" i="5"/>
  <c r="J31" i="5"/>
  <c r="K31" i="5" s="1"/>
  <c r="N31" i="5" s="1"/>
  <c r="G57" i="5"/>
  <c r="I57" i="5" s="1"/>
  <c r="G120" i="5"/>
  <c r="I120" i="5" s="1"/>
  <c r="G30" i="5"/>
  <c r="I30" i="5" s="1"/>
  <c r="H72" i="1"/>
  <c r="F74" i="1"/>
  <c r="J139" i="4"/>
  <c r="K139" i="4" s="1"/>
  <c r="N139" i="4" s="1"/>
  <c r="K139" i="1"/>
  <c r="L139" i="1" s="1"/>
  <c r="O139" i="1" s="1"/>
  <c r="K140" i="1"/>
  <c r="L140" i="1" s="1"/>
  <c r="O140" i="1" s="1"/>
  <c r="K141" i="1"/>
  <c r="J140" i="4"/>
  <c r="K140" i="4" s="1"/>
  <c r="N140" i="4" s="1"/>
  <c r="J141" i="4"/>
  <c r="K141" i="4" s="1"/>
  <c r="N141" i="4" s="1"/>
  <c r="K112" i="1"/>
  <c r="L112" i="1" s="1"/>
  <c r="O112" i="1" s="1"/>
  <c r="K186" i="1"/>
  <c r="L186" i="1" s="1"/>
  <c r="O186" i="1" s="1"/>
  <c r="K111" i="1"/>
  <c r="L111" i="1" s="1"/>
  <c r="O111" i="1" s="1"/>
  <c r="G226" i="2"/>
  <c r="I226" i="2" s="1"/>
  <c r="K226" i="2" s="1"/>
  <c r="N226" i="2" s="1"/>
  <c r="C226" i="1"/>
  <c r="D226" i="1" s="1"/>
  <c r="F226" i="1" s="1"/>
  <c r="H226" i="1" s="1"/>
  <c r="J226" i="1" s="1"/>
  <c r="G233" i="2"/>
  <c r="I233" i="2" s="1"/>
  <c r="K233" i="2" s="1"/>
  <c r="N233" i="2" s="1"/>
  <c r="C233" i="1"/>
  <c r="D233" i="1" s="1"/>
  <c r="F233" i="1" s="1"/>
  <c r="H233" i="1" s="1"/>
  <c r="J233" i="1" s="1"/>
  <c r="J186" i="4"/>
  <c r="K186" i="4" s="1"/>
  <c r="N186" i="4" s="1"/>
  <c r="J36" i="4"/>
  <c r="K36" i="4" s="1"/>
  <c r="N36" i="4" s="1"/>
  <c r="G238" i="2"/>
  <c r="I238" i="2" s="1"/>
  <c r="K238" i="2" s="1"/>
  <c r="N238" i="2" s="1"/>
  <c r="C238" i="1"/>
  <c r="D238" i="1" s="1"/>
  <c r="F238" i="1" s="1"/>
  <c r="H238" i="1" s="1"/>
  <c r="J238" i="1" s="1"/>
  <c r="G223" i="2"/>
  <c r="C223" i="1"/>
  <c r="D223" i="1" s="1"/>
  <c r="F223" i="1" s="1"/>
  <c r="H223" i="1" s="1"/>
  <c r="J223" i="1" s="1"/>
  <c r="G240" i="2"/>
  <c r="I240" i="2" s="1"/>
  <c r="K240" i="2" s="1"/>
  <c r="N240" i="2" s="1"/>
  <c r="C240" i="1"/>
  <c r="D240" i="1" s="1"/>
  <c r="F240" i="1" s="1"/>
  <c r="H240" i="1" s="1"/>
  <c r="J240" i="1" s="1"/>
  <c r="G225" i="2"/>
  <c r="I225" i="2" s="1"/>
  <c r="K225" i="2" s="1"/>
  <c r="N225" i="2" s="1"/>
  <c r="C225" i="1"/>
  <c r="D225" i="1" s="1"/>
  <c r="F225" i="1" s="1"/>
  <c r="H225" i="1" s="1"/>
  <c r="J225" i="1" s="1"/>
  <c r="G72" i="4"/>
  <c r="G74" i="4" s="1"/>
  <c r="E74" i="4"/>
  <c r="G242" i="2"/>
  <c r="I242" i="2" s="1"/>
  <c r="K242" i="2" s="1"/>
  <c r="N242" i="2" s="1"/>
  <c r="C242" i="1"/>
  <c r="D242" i="1" s="1"/>
  <c r="F242" i="1" s="1"/>
  <c r="H242" i="1" s="1"/>
  <c r="J242" i="1" s="1"/>
  <c r="G232" i="2"/>
  <c r="I232" i="2" s="1"/>
  <c r="K232" i="2" s="1"/>
  <c r="N232" i="2" s="1"/>
  <c r="C232" i="1"/>
  <c r="D232" i="1" s="1"/>
  <c r="F232" i="1" s="1"/>
  <c r="H232" i="1" s="1"/>
  <c r="J232" i="1" s="1"/>
  <c r="K36" i="1"/>
  <c r="L36" i="1" s="1"/>
  <c r="O36" i="1" s="1"/>
  <c r="K180" i="1"/>
  <c r="L180" i="1" s="1"/>
  <c r="O180" i="1" s="1"/>
  <c r="K181" i="1"/>
  <c r="L181" i="1" s="1"/>
  <c r="O181" i="1" s="1"/>
  <c r="J180" i="4"/>
  <c r="K180" i="4" s="1"/>
  <c r="N180" i="4" s="1"/>
  <c r="J181" i="4"/>
  <c r="K181" i="4" s="1"/>
  <c r="N181" i="4" s="1"/>
  <c r="K153" i="1"/>
  <c r="L153" i="1" s="1"/>
  <c r="O153" i="1" s="1"/>
  <c r="K151" i="1"/>
  <c r="L151" i="1" s="1"/>
  <c r="O151" i="1" s="1"/>
  <c r="L150" i="1"/>
  <c r="O150" i="1" s="1"/>
  <c r="K149" i="1"/>
  <c r="L149" i="1" s="1"/>
  <c r="O149" i="1" s="1"/>
  <c r="K146" i="1"/>
  <c r="L146" i="1" s="1"/>
  <c r="O146" i="1" s="1"/>
  <c r="K144" i="1"/>
  <c r="L144" i="1" s="1"/>
  <c r="O144" i="1" s="1"/>
  <c r="K142" i="1"/>
  <c r="L142" i="1" s="1"/>
  <c r="O142" i="1" s="1"/>
  <c r="K154" i="1"/>
  <c r="L154" i="1" s="1"/>
  <c r="O154" i="1" s="1"/>
  <c r="K152" i="1"/>
  <c r="L152" i="1" s="1"/>
  <c r="O152" i="1" s="1"/>
  <c r="K148" i="1"/>
  <c r="L148" i="1" s="1"/>
  <c r="O148" i="1" s="1"/>
  <c r="K147" i="1"/>
  <c r="L147" i="1" s="1"/>
  <c r="O147" i="1" s="1"/>
  <c r="K145" i="1"/>
  <c r="L145" i="1" s="1"/>
  <c r="O145" i="1" s="1"/>
  <c r="L143" i="1"/>
  <c r="O143" i="1" s="1"/>
  <c r="K223" i="1"/>
  <c r="K229" i="1"/>
  <c r="L229" i="1" s="1"/>
  <c r="O229" i="1" s="1"/>
  <c r="K158" i="1"/>
  <c r="L158" i="1" s="1"/>
  <c r="O158" i="1" s="1"/>
  <c r="K230" i="1"/>
  <c r="L230" i="1" s="1"/>
  <c r="O230" i="1" s="1"/>
  <c r="K227" i="1"/>
  <c r="L227" i="1" s="1"/>
  <c r="O227" i="1" s="1"/>
  <c r="K243" i="1"/>
  <c r="L243" i="1" s="1"/>
  <c r="O243" i="1" s="1"/>
  <c r="K228" i="1"/>
  <c r="L228" i="1" s="1"/>
  <c r="O228" i="1" s="1"/>
  <c r="K240" i="1"/>
  <c r="K233" i="1"/>
  <c r="K160" i="1"/>
  <c r="L160" i="1" s="1"/>
  <c r="O160" i="1" s="1"/>
  <c r="K238" i="1"/>
  <c r="K159" i="1"/>
  <c r="L159" i="1" s="1"/>
  <c r="O159" i="1" s="1"/>
  <c r="K73" i="1"/>
  <c r="K231" i="1"/>
  <c r="L231" i="1" s="1"/>
  <c r="O231" i="1" s="1"/>
  <c r="K156" i="1"/>
  <c r="L156" i="1" s="1"/>
  <c r="O156" i="1" s="1"/>
  <c r="K226" i="1"/>
  <c r="K155" i="1"/>
  <c r="L155" i="1" s="1"/>
  <c r="O155" i="1" s="1"/>
  <c r="K239" i="1"/>
  <c r="L239" i="1" s="1"/>
  <c r="O239" i="1" s="1"/>
  <c r="K224" i="1"/>
  <c r="L224" i="1" s="1"/>
  <c r="O224" i="1" s="1"/>
  <c r="K232" i="1"/>
  <c r="K225" i="1"/>
  <c r="K241" i="1"/>
  <c r="L241" i="1" s="1"/>
  <c r="O241" i="1" s="1"/>
  <c r="K242" i="1"/>
  <c r="K157" i="1"/>
  <c r="L157" i="1" s="1"/>
  <c r="O157" i="1" s="1"/>
  <c r="K35" i="1"/>
  <c r="J73" i="4"/>
  <c r="K73" i="4" s="1"/>
  <c r="E94" i="5"/>
  <c r="G94" i="5" s="1"/>
  <c r="I94" i="5" s="1"/>
  <c r="K255" i="1"/>
  <c r="L255" i="1" s="1"/>
  <c r="J152" i="4"/>
  <c r="K152" i="4" s="1"/>
  <c r="N152" i="4" s="1"/>
  <c r="J144" i="4"/>
  <c r="K144" i="4" s="1"/>
  <c r="N144" i="4" s="1"/>
  <c r="J157" i="4"/>
  <c r="K157" i="4" s="1"/>
  <c r="N157" i="4" s="1"/>
  <c r="J148" i="4"/>
  <c r="K148" i="4" s="1"/>
  <c r="N148" i="4" s="1"/>
  <c r="J145" i="4"/>
  <c r="K145" i="4" s="1"/>
  <c r="N145" i="4" s="1"/>
  <c r="J153" i="4"/>
  <c r="K153" i="4" s="1"/>
  <c r="N153" i="4" s="1"/>
  <c r="J255" i="4"/>
  <c r="K255" i="4" s="1"/>
  <c r="N255" i="4" s="1"/>
  <c r="K150" i="4"/>
  <c r="N150" i="4" s="1"/>
  <c r="J156" i="4"/>
  <c r="K156" i="4" s="1"/>
  <c r="N156" i="4" s="1"/>
  <c r="J155" i="4"/>
  <c r="K155" i="4" s="1"/>
  <c r="N155" i="4" s="1"/>
  <c r="K143" i="4"/>
  <c r="N143" i="4" s="1"/>
  <c r="J35" i="4"/>
  <c r="K35" i="4" s="1"/>
  <c r="N35" i="4" s="1"/>
  <c r="J147" i="4"/>
  <c r="K147" i="4" s="1"/>
  <c r="N147" i="4" s="1"/>
  <c r="J160" i="4"/>
  <c r="K160" i="4" s="1"/>
  <c r="N160" i="4" s="1"/>
  <c r="J154" i="4"/>
  <c r="K154" i="4" s="1"/>
  <c r="N154" i="4" s="1"/>
  <c r="J151" i="4"/>
  <c r="K151" i="4" s="1"/>
  <c r="N151" i="4" s="1"/>
  <c r="J142" i="4"/>
  <c r="K142" i="4" s="1"/>
  <c r="N142" i="4" s="1"/>
  <c r="J149" i="4"/>
  <c r="K149" i="4" s="1"/>
  <c r="N149" i="4" s="1"/>
  <c r="J146" i="4"/>
  <c r="K146" i="4" s="1"/>
  <c r="N146" i="4" s="1"/>
  <c r="J159" i="4"/>
  <c r="K159" i="4" s="1"/>
  <c r="N159" i="4" s="1"/>
  <c r="J158" i="4"/>
  <c r="K158" i="4" s="1"/>
  <c r="N158" i="4" s="1"/>
  <c r="G72" i="2"/>
  <c r="G74" i="2" s="1"/>
  <c r="E74" i="2"/>
  <c r="C169" i="1"/>
  <c r="D169" i="1" s="1"/>
  <c r="F169" i="1" s="1"/>
  <c r="H169" i="1" s="1"/>
  <c r="J169" i="1" s="1"/>
  <c r="D53" i="2"/>
  <c r="D194" i="2"/>
  <c r="E249" i="2"/>
  <c r="C18" i="6"/>
  <c r="D17" i="6"/>
  <c r="D18" i="6" s="1"/>
  <c r="D18" i="2"/>
  <c r="D14" i="5" s="1"/>
  <c r="G14" i="2"/>
  <c r="E107" i="5"/>
  <c r="E135" i="5" s="1"/>
  <c r="D26" i="6"/>
  <c r="G68" i="5"/>
  <c r="I68" i="5" s="1"/>
  <c r="C72" i="5"/>
  <c r="C97" i="5"/>
  <c r="C45" i="5"/>
  <c r="J97" i="5"/>
  <c r="J45" i="5"/>
  <c r="J72" i="5"/>
  <c r="F45" i="5"/>
  <c r="F72" i="5"/>
  <c r="F97" i="5"/>
  <c r="H72" i="5"/>
  <c r="H97" i="5"/>
  <c r="H45" i="5"/>
  <c r="E42" i="5"/>
  <c r="G42" i="5" s="1"/>
  <c r="I42" i="5" s="1"/>
  <c r="E96" i="5"/>
  <c r="G96" i="5" s="1"/>
  <c r="I96" i="5" s="1"/>
  <c r="G71" i="5"/>
  <c r="I71" i="5" s="1"/>
  <c r="D97" i="5"/>
  <c r="D45" i="5"/>
  <c r="D72" i="5"/>
  <c r="K182" i="1"/>
  <c r="L182" i="1" s="1"/>
  <c r="O182" i="1" s="1"/>
  <c r="K130" i="1"/>
  <c r="L130" i="1" s="1"/>
  <c r="O130" i="1" s="1"/>
  <c r="K129" i="1"/>
  <c r="L129" i="1" s="1"/>
  <c r="O129" i="1" s="1"/>
  <c r="K106" i="1"/>
  <c r="L106" i="1" s="1"/>
  <c r="O106" i="1" s="1"/>
  <c r="K174" i="1"/>
  <c r="L174" i="1" s="1"/>
  <c r="O174" i="1" s="1"/>
  <c r="G29" i="5"/>
  <c r="F26" i="6"/>
  <c r="G179" i="1"/>
  <c r="G70" i="5"/>
  <c r="I70" i="5" s="1"/>
  <c r="K98" i="5"/>
  <c r="N98" i="5" s="1"/>
  <c r="J130" i="4"/>
  <c r="K130" i="4" s="1"/>
  <c r="N130" i="4" s="1"/>
  <c r="J112" i="4"/>
  <c r="K112" i="4" s="1"/>
  <c r="N112" i="4" s="1"/>
  <c r="J174" i="4"/>
  <c r="K174" i="4" s="1"/>
  <c r="N174" i="4" s="1"/>
  <c r="J106" i="4"/>
  <c r="K106" i="4" s="1"/>
  <c r="N106" i="4" s="1"/>
  <c r="J111" i="4"/>
  <c r="K111" i="4" s="1"/>
  <c r="N111" i="4" s="1"/>
  <c r="J182" i="4"/>
  <c r="K182" i="4" s="1"/>
  <c r="N182" i="4" s="1"/>
  <c r="J129" i="4"/>
  <c r="K129" i="4" s="1"/>
  <c r="N129" i="4" s="1"/>
  <c r="E82" i="4"/>
  <c r="E166" i="4"/>
  <c r="C197" i="1"/>
  <c r="I86" i="1"/>
  <c r="E123" i="5"/>
  <c r="G109" i="5"/>
  <c r="I109" i="5" s="1"/>
  <c r="G85" i="5"/>
  <c r="I85" i="5" s="1"/>
  <c r="G43" i="5"/>
  <c r="I43" i="5" s="1"/>
  <c r="D244" i="2"/>
  <c r="F257" i="1"/>
  <c r="E44" i="2"/>
  <c r="G44" i="2" s="1"/>
  <c r="C193" i="1"/>
  <c r="D193" i="1" s="1"/>
  <c r="F193" i="1" s="1"/>
  <c r="H193" i="1" s="1"/>
  <c r="J193" i="1" s="1"/>
  <c r="K81" i="2"/>
  <c r="N81" i="2" s="1"/>
  <c r="N82" i="2" s="1"/>
  <c r="I15" i="2"/>
  <c r="K15" i="2" s="1"/>
  <c r="K18" i="2" s="1"/>
  <c r="E132" i="2"/>
  <c r="G132" i="2" s="1"/>
  <c r="I132" i="2" s="1"/>
  <c r="K132" i="2" s="1"/>
  <c r="N132" i="2" s="1"/>
  <c r="D162" i="2"/>
  <c r="H26" i="1"/>
  <c r="J26" i="1" s="1"/>
  <c r="D207" i="2"/>
  <c r="C185" i="1"/>
  <c r="D185" i="1" s="1"/>
  <c r="F185" i="1" s="1"/>
  <c r="H185" i="1" s="1"/>
  <c r="C177" i="1"/>
  <c r="D177" i="1" s="1"/>
  <c r="F177" i="1" s="1"/>
  <c r="H177" i="1" s="1"/>
  <c r="J177" i="1" s="1"/>
  <c r="K165" i="2"/>
  <c r="N165" i="2" s="1"/>
  <c r="N166" i="2" s="1"/>
  <c r="E257" i="4"/>
  <c r="E78" i="4"/>
  <c r="E244" i="4"/>
  <c r="G237" i="4"/>
  <c r="I237" i="4" s="1"/>
  <c r="G215" i="4"/>
  <c r="G216" i="4" s="1"/>
  <c r="E212" i="4"/>
  <c r="G211" i="4"/>
  <c r="G212" i="4" s="1"/>
  <c r="I189" i="4"/>
  <c r="E95" i="4"/>
  <c r="G94" i="4"/>
  <c r="I94" i="4" s="1"/>
  <c r="H124" i="4"/>
  <c r="H162" i="4" s="1"/>
  <c r="I162" i="1"/>
  <c r="K185" i="1"/>
  <c r="J49" i="1"/>
  <c r="G124" i="2"/>
  <c r="I124" i="2" s="1"/>
  <c r="G124" i="4"/>
  <c r="G162" i="4" s="1"/>
  <c r="E162" i="4"/>
  <c r="K67" i="2"/>
  <c r="N67" i="2" s="1"/>
  <c r="G178" i="2"/>
  <c r="I178" i="2" s="1"/>
  <c r="K178" i="2" s="1"/>
  <c r="N178" i="2" s="1"/>
  <c r="C178" i="1"/>
  <c r="D178" i="1" s="1"/>
  <c r="F178" i="1" s="1"/>
  <c r="H178" i="1" s="1"/>
  <c r="J178" i="1" s="1"/>
  <c r="K179" i="2"/>
  <c r="N179" i="2" s="1"/>
  <c r="E166" i="2"/>
  <c r="G166" i="2"/>
  <c r="E200" i="2"/>
  <c r="G200" i="2" s="1"/>
  <c r="I200" i="2" s="1"/>
  <c r="K200" i="2" s="1"/>
  <c r="N200" i="2" s="1"/>
  <c r="C113" i="1"/>
  <c r="D113" i="1" s="1"/>
  <c r="F113" i="1" s="1"/>
  <c r="H113" i="1" s="1"/>
  <c r="J113" i="1" s="1"/>
  <c r="C237" i="1"/>
  <c r="D237" i="1" s="1"/>
  <c r="F237" i="1" s="1"/>
  <c r="H237" i="1" s="1"/>
  <c r="C165" i="1"/>
  <c r="D165" i="1" s="1"/>
  <c r="D166" i="1" s="1"/>
  <c r="E94" i="2"/>
  <c r="D234" i="2"/>
  <c r="D95" i="2"/>
  <c r="K177" i="2"/>
  <c r="N177" i="2" s="1"/>
  <c r="J30" i="5"/>
  <c r="C67" i="1"/>
  <c r="D67" i="1" s="1"/>
  <c r="F67" i="1" s="1"/>
  <c r="H67" i="1" s="1"/>
  <c r="J67" i="1" s="1"/>
  <c r="C126" i="1"/>
  <c r="D126" i="1" s="1"/>
  <c r="F126" i="1" s="1"/>
  <c r="H126" i="1" s="1"/>
  <c r="J126" i="1" s="1"/>
  <c r="K56" i="1"/>
  <c r="I82" i="1"/>
  <c r="J187" i="1"/>
  <c r="K173" i="1"/>
  <c r="J46" i="5"/>
  <c r="K46" i="5" s="1"/>
  <c r="N46" i="5" s="1"/>
  <c r="J95" i="5"/>
  <c r="K95" i="5" s="1"/>
  <c r="N95" i="5" s="1"/>
  <c r="C63" i="1"/>
  <c r="D63" i="1" s="1"/>
  <c r="F63" i="1" s="1"/>
  <c r="H63" i="1" s="1"/>
  <c r="J63" i="1" s="1"/>
  <c r="C125" i="1"/>
  <c r="D125" i="1" s="1"/>
  <c r="F125" i="1" s="1"/>
  <c r="H125" i="1" s="1"/>
  <c r="J125" i="1" s="1"/>
  <c r="K253" i="1"/>
  <c r="L253" i="1" s="1"/>
  <c r="O253" i="1" s="1"/>
  <c r="J109" i="5"/>
  <c r="J18" i="5"/>
  <c r="K18" i="5" s="1"/>
  <c r="N18" i="5" s="1"/>
  <c r="K115" i="1"/>
  <c r="I37" i="4"/>
  <c r="I166" i="1"/>
  <c r="K113" i="1"/>
  <c r="H95" i="4"/>
  <c r="J121" i="5"/>
  <c r="K121" i="5" s="1"/>
  <c r="N121" i="5" s="1"/>
  <c r="K110" i="1"/>
  <c r="K132" i="1"/>
  <c r="K101" i="1"/>
  <c r="K29" i="1"/>
  <c r="J70" i="5"/>
  <c r="K104" i="1"/>
  <c r="K125" i="1"/>
  <c r="J83" i="5"/>
  <c r="K83" i="5" s="1"/>
  <c r="N83" i="5" s="1"/>
  <c r="K252" i="1"/>
  <c r="L252" i="1" s="1"/>
  <c r="O252" i="1" s="1"/>
  <c r="I78" i="1"/>
  <c r="K219" i="1"/>
  <c r="J55" i="5"/>
  <c r="K187" i="1"/>
  <c r="K118" i="1"/>
  <c r="K68" i="1"/>
  <c r="J29" i="5"/>
  <c r="J57" i="5"/>
  <c r="K124" i="1"/>
  <c r="K81" i="1"/>
  <c r="G131" i="2"/>
  <c r="I131" i="2" s="1"/>
  <c r="K131" i="2" s="1"/>
  <c r="N131" i="2" s="1"/>
  <c r="C131" i="1"/>
  <c r="D131" i="1" s="1"/>
  <c r="F131" i="1" s="1"/>
  <c r="H131" i="1" s="1"/>
  <c r="J131" i="1" s="1"/>
  <c r="H50" i="1"/>
  <c r="J50" i="1" s="1"/>
  <c r="H68" i="1"/>
  <c r="J68" i="1" s="1"/>
  <c r="K256" i="1"/>
  <c r="K44" i="1"/>
  <c r="K65" i="1"/>
  <c r="K105" i="1"/>
  <c r="G37" i="2"/>
  <c r="I37" i="2" s="1"/>
  <c r="K37" i="2" s="1"/>
  <c r="N37" i="2" s="1"/>
  <c r="C37" i="1"/>
  <c r="D37" i="1" s="1"/>
  <c r="F37" i="1" s="1"/>
  <c r="H37" i="1" s="1"/>
  <c r="J37" i="1" s="1"/>
  <c r="G59" i="2"/>
  <c r="I59" i="2" s="1"/>
  <c r="K59" i="2" s="1"/>
  <c r="N59" i="2" s="1"/>
  <c r="C59" i="1"/>
  <c r="D59" i="1" s="1"/>
  <c r="F59" i="1" s="1"/>
  <c r="H59" i="1" s="1"/>
  <c r="J59" i="1" s="1"/>
  <c r="E13" i="1"/>
  <c r="I53" i="1"/>
  <c r="J188" i="1"/>
  <c r="H64" i="1"/>
  <c r="J64" i="1" s="1"/>
  <c r="J99" i="5"/>
  <c r="K99" i="5" s="1"/>
  <c r="N99" i="5" s="1"/>
  <c r="J56" i="5"/>
  <c r="K56" i="5" s="1"/>
  <c r="N56" i="5" s="1"/>
  <c r="J43" i="5"/>
  <c r="J21" i="5"/>
  <c r="K21" i="5" s="1"/>
  <c r="N21" i="5" s="1"/>
  <c r="J47" i="5"/>
  <c r="K47" i="5" s="1"/>
  <c r="N47" i="5" s="1"/>
  <c r="J122" i="5"/>
  <c r="K122" i="5" s="1"/>
  <c r="N122" i="5" s="1"/>
  <c r="K204" i="1"/>
  <c r="L204" i="1" s="1"/>
  <c r="O204" i="1" s="1"/>
  <c r="K178" i="1"/>
  <c r="K179" i="1"/>
  <c r="K131" i="1"/>
  <c r="K116" i="1"/>
  <c r="K94" i="1"/>
  <c r="K58" i="1"/>
  <c r="K24" i="1"/>
  <c r="L24" i="1" s="1"/>
  <c r="I202" i="4"/>
  <c r="K26" i="2"/>
  <c r="N26" i="2" s="1"/>
  <c r="K89" i="1"/>
  <c r="L105" i="4"/>
  <c r="J105" i="4" s="1"/>
  <c r="L233" i="4"/>
  <c r="J233" i="4" s="1"/>
  <c r="K30" i="1"/>
  <c r="K171" i="1"/>
  <c r="K202" i="1"/>
  <c r="L202" i="1" s="1"/>
  <c r="O202" i="1" s="1"/>
  <c r="K169" i="1"/>
  <c r="K120" i="1"/>
  <c r="K85" i="1"/>
  <c r="K251" i="1"/>
  <c r="L251" i="1" s="1"/>
  <c r="O251" i="1" s="1"/>
  <c r="G91" i="4"/>
  <c r="K47" i="2"/>
  <c r="N47" i="2" s="1"/>
  <c r="K31" i="1"/>
  <c r="I68" i="4"/>
  <c r="I64" i="4"/>
  <c r="I47" i="4"/>
  <c r="K34" i="1"/>
  <c r="J19" i="5"/>
  <c r="K66" i="1"/>
  <c r="K39" i="1"/>
  <c r="K107" i="1"/>
  <c r="K99" i="1"/>
  <c r="K176" i="1"/>
  <c r="K133" i="1"/>
  <c r="K102" i="1"/>
  <c r="K197" i="1"/>
  <c r="L197" i="1" s="1"/>
  <c r="O197" i="1" s="1"/>
  <c r="K98" i="1"/>
  <c r="K134" i="1"/>
  <c r="K199" i="1"/>
  <c r="L199" i="1" s="1"/>
  <c r="O199" i="1" s="1"/>
  <c r="K108" i="1"/>
  <c r="K175" i="1"/>
  <c r="L175" i="1" s="1"/>
  <c r="O175" i="1" s="1"/>
  <c r="K127" i="1"/>
  <c r="K189" i="1"/>
  <c r="K172" i="1"/>
  <c r="K64" i="2"/>
  <c r="N64" i="2" s="1"/>
  <c r="K210" i="1"/>
  <c r="K63" i="1"/>
  <c r="K25" i="1"/>
  <c r="K126" i="2"/>
  <c r="N126" i="2" s="1"/>
  <c r="K211" i="1"/>
  <c r="K67" i="1"/>
  <c r="K52" i="1"/>
  <c r="L52" i="1" s="1"/>
  <c r="O52" i="1" s="1"/>
  <c r="K27" i="1"/>
  <c r="K190" i="2"/>
  <c r="N190" i="2" s="1"/>
  <c r="K52" i="2"/>
  <c r="N52" i="2" s="1"/>
  <c r="K113" i="2"/>
  <c r="N113" i="2" s="1"/>
  <c r="K193" i="1"/>
  <c r="K24" i="2"/>
  <c r="N24" i="2" s="1"/>
  <c r="K72" i="1"/>
  <c r="K59" i="1"/>
  <c r="K51" i="1"/>
  <c r="K28" i="1"/>
  <c r="K23" i="1"/>
  <c r="K63" i="2"/>
  <c r="N63" i="2" s="1"/>
  <c r="K169" i="2"/>
  <c r="N169" i="2" s="1"/>
  <c r="K50" i="2"/>
  <c r="N50" i="2" s="1"/>
  <c r="K68" i="2"/>
  <c r="N68" i="2" s="1"/>
  <c r="G57" i="2"/>
  <c r="I57" i="2" s="1"/>
  <c r="K57" i="2" s="1"/>
  <c r="N57" i="2" s="1"/>
  <c r="C57" i="1"/>
  <c r="D57" i="1" s="1"/>
  <c r="F57" i="1" s="1"/>
  <c r="C118" i="1"/>
  <c r="D118" i="1" s="1"/>
  <c r="F118" i="1" s="1"/>
  <c r="G118" i="2"/>
  <c r="I118" i="2" s="1"/>
  <c r="K118" i="2" s="1"/>
  <c r="N118" i="2" s="1"/>
  <c r="C128" i="1"/>
  <c r="D128" i="1" s="1"/>
  <c r="F128" i="1" s="1"/>
  <c r="G128" i="2"/>
  <c r="I128" i="2" s="1"/>
  <c r="K128" i="2" s="1"/>
  <c r="N128" i="2" s="1"/>
  <c r="G170" i="2"/>
  <c r="I170" i="2" s="1"/>
  <c r="K170" i="2" s="1"/>
  <c r="N170" i="2" s="1"/>
  <c r="C170" i="1"/>
  <c r="D170" i="1" s="1"/>
  <c r="F170" i="1" s="1"/>
  <c r="H170" i="1" s="1"/>
  <c r="J170" i="1" s="1"/>
  <c r="G228" i="2"/>
  <c r="I228" i="2" s="1"/>
  <c r="K228" i="2" s="1"/>
  <c r="N228" i="2" s="1"/>
  <c r="C120" i="1"/>
  <c r="D120" i="1" s="1"/>
  <c r="F120" i="1" s="1"/>
  <c r="G120" i="2"/>
  <c r="I120" i="2" s="1"/>
  <c r="K120" i="2" s="1"/>
  <c r="N120" i="2" s="1"/>
  <c r="G115" i="2"/>
  <c r="I115" i="2" s="1"/>
  <c r="K115" i="2" s="1"/>
  <c r="N115" i="2" s="1"/>
  <c r="H211" i="4"/>
  <c r="I212" i="1"/>
  <c r="C135" i="1"/>
  <c r="D135" i="1" s="1"/>
  <c r="F135" i="1" s="1"/>
  <c r="G135" i="2"/>
  <c r="I135" i="2" s="1"/>
  <c r="K135" i="2" s="1"/>
  <c r="N135" i="2" s="1"/>
  <c r="G176" i="2"/>
  <c r="I176" i="2" s="1"/>
  <c r="K176" i="2" s="1"/>
  <c r="N176" i="2" s="1"/>
  <c r="C176" i="1"/>
  <c r="D176" i="1" s="1"/>
  <c r="F176" i="1" s="1"/>
  <c r="H176" i="1" s="1"/>
  <c r="J176" i="1" s="1"/>
  <c r="G241" i="2"/>
  <c r="I241" i="2" s="1"/>
  <c r="K241" i="2" s="1"/>
  <c r="N241" i="2" s="1"/>
  <c r="H67" i="4"/>
  <c r="I67" i="4" s="1"/>
  <c r="I69" i="1"/>
  <c r="H89" i="4"/>
  <c r="I89" i="4" s="1"/>
  <c r="I91" i="1"/>
  <c r="K188" i="1"/>
  <c r="I121" i="1"/>
  <c r="I166" i="2"/>
  <c r="C46" i="1"/>
  <c r="D46" i="1" s="1"/>
  <c r="F46" i="1" s="1"/>
  <c r="G46" i="2"/>
  <c r="I46" i="2" s="1"/>
  <c r="K46" i="2" s="1"/>
  <c r="N46" i="2" s="1"/>
  <c r="H51" i="1"/>
  <c r="J51" i="1" s="1"/>
  <c r="G56" i="2"/>
  <c r="I56" i="2" s="1"/>
  <c r="K56" i="2" s="1"/>
  <c r="N56" i="2" s="1"/>
  <c r="C56" i="1"/>
  <c r="D56" i="1" s="1"/>
  <c r="F56" i="1" s="1"/>
  <c r="G99" i="2"/>
  <c r="I99" i="2" s="1"/>
  <c r="K99" i="2" s="1"/>
  <c r="N99" i="2" s="1"/>
  <c r="C99" i="1"/>
  <c r="D99" i="1" s="1"/>
  <c r="F99" i="1" s="1"/>
  <c r="G199" i="2"/>
  <c r="I199" i="2" s="1"/>
  <c r="K199" i="2" s="1"/>
  <c r="N199" i="2" s="1"/>
  <c r="H27" i="1"/>
  <c r="J27" i="1" s="1"/>
  <c r="H223" i="4"/>
  <c r="I223" i="4" s="1"/>
  <c r="I234" i="1"/>
  <c r="K254" i="1"/>
  <c r="L254" i="1" s="1"/>
  <c r="O254" i="1" s="1"/>
  <c r="K103" i="1"/>
  <c r="K114" i="1"/>
  <c r="K119" i="1"/>
  <c r="K128" i="1"/>
  <c r="K165" i="1"/>
  <c r="K170" i="1"/>
  <c r="K183" i="1"/>
  <c r="K200" i="1"/>
  <c r="L200" i="1" s="1"/>
  <c r="O200" i="1" s="1"/>
  <c r="K100" i="1"/>
  <c r="K126" i="1"/>
  <c r="K135" i="1"/>
  <c r="K184" i="1"/>
  <c r="K206" i="1"/>
  <c r="K237" i="1"/>
  <c r="J110" i="5"/>
  <c r="K110" i="5" s="1"/>
  <c r="N110" i="5" s="1"/>
  <c r="J107" i="5"/>
  <c r="K107" i="5" s="1"/>
  <c r="J96" i="5"/>
  <c r="J85" i="5"/>
  <c r="J120" i="5"/>
  <c r="J108" i="5"/>
  <c r="K108" i="5" s="1"/>
  <c r="N108" i="5" s="1"/>
  <c r="J82" i="5"/>
  <c r="K82" i="5" s="1"/>
  <c r="N82" i="5" s="1"/>
  <c r="J71" i="5"/>
  <c r="J58" i="5"/>
  <c r="K58" i="5" s="1"/>
  <c r="N58" i="5" s="1"/>
  <c r="J44" i="5"/>
  <c r="K44" i="5" s="1"/>
  <c r="N44" i="5" s="1"/>
  <c r="M70" i="5" s="1"/>
  <c r="H82" i="4"/>
  <c r="I81" i="4"/>
  <c r="L40" i="4"/>
  <c r="J40" i="4" s="1"/>
  <c r="K40" i="1"/>
  <c r="G231" i="2"/>
  <c r="I231" i="2" s="1"/>
  <c r="K231" i="2" s="1"/>
  <c r="N231" i="2" s="1"/>
  <c r="H34" i="1"/>
  <c r="J34" i="1" s="1"/>
  <c r="H101" i="1"/>
  <c r="J101" i="1" s="1"/>
  <c r="G105" i="2"/>
  <c r="I105" i="2" s="1"/>
  <c r="K105" i="2" s="1"/>
  <c r="N105" i="2" s="1"/>
  <c r="C105" i="1"/>
  <c r="D105" i="1" s="1"/>
  <c r="F105" i="1" s="1"/>
  <c r="G187" i="2"/>
  <c r="I187" i="2" s="1"/>
  <c r="K187" i="2" s="1"/>
  <c r="N187" i="2" s="1"/>
  <c r="C187" i="1"/>
  <c r="G224" i="2"/>
  <c r="I224" i="2" s="1"/>
  <c r="K224" i="2" s="1"/>
  <c r="N224" i="2" s="1"/>
  <c r="G243" i="2"/>
  <c r="I243" i="2" s="1"/>
  <c r="K243" i="2" s="1"/>
  <c r="N243" i="2" s="1"/>
  <c r="E114" i="2"/>
  <c r="E121" i="2" s="1"/>
  <c r="D121" i="2"/>
  <c r="G30" i="2"/>
  <c r="I30" i="2" s="1"/>
  <c r="K30" i="2" s="1"/>
  <c r="N30" i="2" s="1"/>
  <c r="C30" i="1"/>
  <c r="D30" i="1" s="1"/>
  <c r="F30" i="1" s="1"/>
  <c r="H39" i="1"/>
  <c r="J39" i="1" s="1"/>
  <c r="G100" i="2"/>
  <c r="I100" i="2" s="1"/>
  <c r="K100" i="2" s="1"/>
  <c r="N100" i="2" s="1"/>
  <c r="G107" i="2"/>
  <c r="I107" i="2" s="1"/>
  <c r="K107" i="2" s="1"/>
  <c r="N107" i="2" s="1"/>
  <c r="H127" i="1"/>
  <c r="J127" i="1" s="1"/>
  <c r="E244" i="2"/>
  <c r="C40" i="1"/>
  <c r="D40" i="1" s="1"/>
  <c r="F40" i="1" s="1"/>
  <c r="G40" i="2"/>
  <c r="I40" i="2" s="1"/>
  <c r="K40" i="2" s="1"/>
  <c r="N40" i="2" s="1"/>
  <c r="H108" i="1"/>
  <c r="J108" i="1" s="1"/>
  <c r="H23" i="4"/>
  <c r="I23" i="4" s="1"/>
  <c r="I41" i="1"/>
  <c r="H243" i="4"/>
  <c r="I243" i="4" s="1"/>
  <c r="I244" i="1"/>
  <c r="K193" i="2"/>
  <c r="N193" i="2" s="1"/>
  <c r="L64" i="4"/>
  <c r="J64" i="4" s="1"/>
  <c r="K64" i="1"/>
  <c r="E82" i="2"/>
  <c r="G82" i="2"/>
  <c r="G34" i="2"/>
  <c r="I34" i="2" s="1"/>
  <c r="K34" i="2" s="1"/>
  <c r="N34" i="2" s="1"/>
  <c r="G51" i="2"/>
  <c r="I51" i="2" s="1"/>
  <c r="K51" i="2" s="1"/>
  <c r="N51" i="2" s="1"/>
  <c r="C58" i="1"/>
  <c r="D58" i="1" s="1"/>
  <c r="G58" i="2"/>
  <c r="C81" i="1"/>
  <c r="C98" i="1"/>
  <c r="D98" i="1" s="1"/>
  <c r="G98" i="2"/>
  <c r="I98" i="2" s="1"/>
  <c r="C104" i="1"/>
  <c r="D104" i="1" s="1"/>
  <c r="F104" i="1" s="1"/>
  <c r="G104" i="2"/>
  <c r="I104" i="2" s="1"/>
  <c r="K104" i="2" s="1"/>
  <c r="N104" i="2" s="1"/>
  <c r="C172" i="1"/>
  <c r="D172" i="1" s="1"/>
  <c r="F172" i="1" s="1"/>
  <c r="G172" i="2"/>
  <c r="I172" i="2" s="1"/>
  <c r="K172" i="2" s="1"/>
  <c r="N172" i="2" s="1"/>
  <c r="C179" i="1"/>
  <c r="D179" i="1" s="1"/>
  <c r="C190" i="1"/>
  <c r="D190" i="1" s="1"/>
  <c r="F190" i="1" s="1"/>
  <c r="H190" i="1" s="1"/>
  <c r="J190" i="1" s="1"/>
  <c r="C215" i="1"/>
  <c r="D215" i="1" s="1"/>
  <c r="G215" i="2"/>
  <c r="G229" i="2"/>
  <c r="I229" i="2" s="1"/>
  <c r="K229" i="2" s="1"/>
  <c r="N229" i="2" s="1"/>
  <c r="C77" i="1"/>
  <c r="C78" i="1" s="1"/>
  <c r="G77" i="2"/>
  <c r="G27" i="2"/>
  <c r="I27" i="2" s="1"/>
  <c r="K27" i="2" s="1"/>
  <c r="N27" i="2" s="1"/>
  <c r="G253" i="2"/>
  <c r="I253" i="2" s="1"/>
  <c r="C85" i="1"/>
  <c r="D85" i="1" s="1"/>
  <c r="F85" i="1" s="1"/>
  <c r="H85" i="1" s="1"/>
  <c r="G85" i="2"/>
  <c r="I85" i="2" s="1"/>
  <c r="K85" i="2" s="1"/>
  <c r="C119" i="1"/>
  <c r="D119" i="1" s="1"/>
  <c r="F119" i="1" s="1"/>
  <c r="G119" i="2"/>
  <c r="I119" i="2" s="1"/>
  <c r="K119" i="2" s="1"/>
  <c r="N119" i="2" s="1"/>
  <c r="E19" i="5"/>
  <c r="G19" i="5" s="1"/>
  <c r="I19" i="5" s="1"/>
  <c r="J198" i="4"/>
  <c r="K198" i="4" s="1"/>
  <c r="N198" i="4" s="1"/>
  <c r="G39" i="2"/>
  <c r="I39" i="2" s="1"/>
  <c r="K39" i="2" s="1"/>
  <c r="N39" i="2" s="1"/>
  <c r="H66" i="1"/>
  <c r="J66" i="1" s="1"/>
  <c r="G204" i="2"/>
  <c r="I204" i="2" s="1"/>
  <c r="K204" i="2" s="1"/>
  <c r="N204" i="2" s="1"/>
  <c r="C204" i="1"/>
  <c r="G230" i="2"/>
  <c r="I230" i="2" s="1"/>
  <c r="K230" i="2" s="1"/>
  <c r="N230" i="2" s="1"/>
  <c r="L31" i="4"/>
  <c r="J31" i="4" s="1"/>
  <c r="L89" i="4"/>
  <c r="J89" i="4" s="1"/>
  <c r="G101" i="2"/>
  <c r="I101" i="2" s="1"/>
  <c r="K101" i="2" s="1"/>
  <c r="N101" i="2" s="1"/>
  <c r="G108" i="2"/>
  <c r="I108" i="2" s="1"/>
  <c r="K108" i="2" s="1"/>
  <c r="N108" i="2" s="1"/>
  <c r="G188" i="2"/>
  <c r="I188" i="2" s="1"/>
  <c r="K188" i="2" s="1"/>
  <c r="N188" i="2" s="1"/>
  <c r="C211" i="1"/>
  <c r="D211" i="1" s="1"/>
  <c r="F211" i="1" s="1"/>
  <c r="G211" i="2"/>
  <c r="I211" i="2" s="1"/>
  <c r="K211" i="2" s="1"/>
  <c r="N211" i="2" s="1"/>
  <c r="G33" i="2"/>
  <c r="H116" i="1"/>
  <c r="J116" i="1" s="1"/>
  <c r="H215" i="4"/>
  <c r="H216" i="4" s="1"/>
  <c r="I216" i="1"/>
  <c r="K45" i="1"/>
  <c r="L45" i="1" s="1"/>
  <c r="O45" i="1" s="1"/>
  <c r="G102" i="2"/>
  <c r="I102" i="2" s="1"/>
  <c r="K102" i="2" s="1"/>
  <c r="N102" i="2" s="1"/>
  <c r="C102" i="1"/>
  <c r="D102" i="1" s="1"/>
  <c r="F102" i="1" s="1"/>
  <c r="H110" i="1"/>
  <c r="J110" i="1" s="1"/>
  <c r="G127" i="2"/>
  <c r="I127" i="2" s="1"/>
  <c r="K127" i="2" s="1"/>
  <c r="N127" i="2" s="1"/>
  <c r="G134" i="2"/>
  <c r="I134" i="2" s="1"/>
  <c r="K134" i="2" s="1"/>
  <c r="N134" i="2" s="1"/>
  <c r="G175" i="2"/>
  <c r="I114" i="4"/>
  <c r="H137" i="1"/>
  <c r="J137" i="1" s="1"/>
  <c r="H201" i="1"/>
  <c r="J201" i="1" s="1"/>
  <c r="H136" i="1"/>
  <c r="J136" i="1" s="1"/>
  <c r="K215" i="1"/>
  <c r="K190" i="1"/>
  <c r="K77" i="1"/>
  <c r="K57" i="1"/>
  <c r="K46" i="1"/>
  <c r="K33" i="1"/>
  <c r="L33" i="1" s="1"/>
  <c r="O33" i="1" s="1"/>
  <c r="K26" i="1"/>
  <c r="J17" i="5"/>
  <c r="K17" i="5" s="1"/>
  <c r="N17" i="5" s="1"/>
  <c r="J20" i="5"/>
  <c r="K20" i="5" s="1"/>
  <c r="N20" i="5" s="1"/>
  <c r="J32" i="5"/>
  <c r="K32" i="5" s="1"/>
  <c r="N32" i="5" s="1"/>
  <c r="J69" i="5"/>
  <c r="K69" i="5" s="1"/>
  <c r="N69" i="5" s="1"/>
  <c r="J73" i="5"/>
  <c r="K73" i="5" s="1"/>
  <c r="N73" i="5" s="1"/>
  <c r="C29" i="1"/>
  <c r="D29" i="1" s="1"/>
  <c r="F29" i="1" s="1"/>
  <c r="G29" i="2"/>
  <c r="I29" i="2" s="1"/>
  <c r="K29" i="2" s="1"/>
  <c r="N29" i="2" s="1"/>
  <c r="G49" i="2"/>
  <c r="C89" i="1"/>
  <c r="D89" i="1" s="1"/>
  <c r="G89" i="2"/>
  <c r="C103" i="1"/>
  <c r="D103" i="1" s="1"/>
  <c r="F103" i="1" s="1"/>
  <c r="G103" i="2"/>
  <c r="I103" i="2" s="1"/>
  <c r="K103" i="2" s="1"/>
  <c r="N103" i="2" s="1"/>
  <c r="C173" i="1"/>
  <c r="D173" i="1" s="1"/>
  <c r="F173" i="1" s="1"/>
  <c r="G173" i="2"/>
  <c r="I173" i="2" s="1"/>
  <c r="K173" i="2" s="1"/>
  <c r="N173" i="2" s="1"/>
  <c r="C189" i="1"/>
  <c r="D189" i="1" s="1"/>
  <c r="F189" i="1" s="1"/>
  <c r="G189" i="2"/>
  <c r="I189" i="2" s="1"/>
  <c r="K189" i="2" s="1"/>
  <c r="N189" i="2" s="1"/>
  <c r="G202" i="2"/>
  <c r="I202" i="2" s="1"/>
  <c r="K202" i="2" s="1"/>
  <c r="N202" i="2" s="1"/>
  <c r="G227" i="2"/>
  <c r="I227" i="2" s="1"/>
  <c r="K227" i="2" s="1"/>
  <c r="N227" i="2" s="1"/>
  <c r="C28" i="1"/>
  <c r="D28" i="1" s="1"/>
  <c r="F28" i="1" s="1"/>
  <c r="G28" i="2"/>
  <c r="I28" i="2" s="1"/>
  <c r="K28" i="2" s="1"/>
  <c r="N28" i="2" s="1"/>
  <c r="G116" i="2"/>
  <c r="I116" i="2" s="1"/>
  <c r="K116" i="2" s="1"/>
  <c r="N116" i="2" s="1"/>
  <c r="G219" i="2"/>
  <c r="C219" i="1"/>
  <c r="G23" i="2"/>
  <c r="I23" i="2" s="1"/>
  <c r="K23" i="2" s="1"/>
  <c r="N23" i="2" s="1"/>
  <c r="G110" i="2"/>
  <c r="I110" i="2" s="1"/>
  <c r="K110" i="2" s="1"/>
  <c r="N110" i="2" s="1"/>
  <c r="C206" i="1"/>
  <c r="D206" i="1" s="1"/>
  <c r="D207" i="1" s="1"/>
  <c r="G206" i="2"/>
  <c r="I206" i="2" s="1"/>
  <c r="K206" i="2" s="1"/>
  <c r="N206" i="2" s="1"/>
  <c r="G239" i="2"/>
  <c r="I239" i="2" s="1"/>
  <c r="K239" i="2" s="1"/>
  <c r="N239" i="2" s="1"/>
  <c r="I225" i="4"/>
  <c r="I233" i="4"/>
  <c r="G254" i="2"/>
  <c r="I254" i="2" s="1"/>
  <c r="C25" i="1"/>
  <c r="D25" i="1" s="1"/>
  <c r="F25" i="1" s="1"/>
  <c r="G25" i="2"/>
  <c r="I25" i="2" s="1"/>
  <c r="K25" i="2" s="1"/>
  <c r="N25" i="2" s="1"/>
  <c r="C183" i="1"/>
  <c r="D183" i="1" s="1"/>
  <c r="F183" i="1" s="1"/>
  <c r="G183" i="2"/>
  <c r="I183" i="2" s="1"/>
  <c r="K183" i="2" s="1"/>
  <c r="N183" i="2" s="1"/>
  <c r="K198" i="1"/>
  <c r="L198" i="1" s="1"/>
  <c r="O198" i="1" s="1"/>
  <c r="J30" i="4"/>
  <c r="G31" i="2"/>
  <c r="I31" i="2" s="1"/>
  <c r="K31" i="2" s="1"/>
  <c r="N31" i="2" s="1"/>
  <c r="G66" i="2"/>
  <c r="I66" i="2" s="1"/>
  <c r="K66" i="2" s="1"/>
  <c r="N66" i="2" s="1"/>
  <c r="G133" i="2"/>
  <c r="I133" i="2" s="1"/>
  <c r="K133" i="2" s="1"/>
  <c r="N133" i="2" s="1"/>
  <c r="C171" i="1"/>
  <c r="D171" i="1" s="1"/>
  <c r="F171" i="1" s="1"/>
  <c r="G171" i="2"/>
  <c r="I171" i="2" s="1"/>
  <c r="K171" i="2" s="1"/>
  <c r="N171" i="2" s="1"/>
  <c r="C184" i="1"/>
  <c r="D184" i="1" s="1"/>
  <c r="F184" i="1" s="1"/>
  <c r="G184" i="2"/>
  <c r="I184" i="2" s="1"/>
  <c r="K184" i="2" s="1"/>
  <c r="N184" i="2" s="1"/>
  <c r="H109" i="1"/>
  <c r="J109" i="1" s="1"/>
  <c r="H138" i="1"/>
  <c r="J138" i="1" s="1"/>
  <c r="H203" i="1"/>
  <c r="J203" i="1" s="1"/>
  <c r="E15" i="6"/>
  <c r="E69" i="4"/>
  <c r="H257" i="1"/>
  <c r="E194" i="4"/>
  <c r="E234" i="4"/>
  <c r="E220" i="4"/>
  <c r="E216" i="4"/>
  <c r="I133" i="4"/>
  <c r="E121" i="4"/>
  <c r="I77" i="4"/>
  <c r="E60" i="4"/>
  <c r="E53" i="4"/>
  <c r="E41" i="4"/>
  <c r="I104" i="4"/>
  <c r="I175" i="4"/>
  <c r="I204" i="4"/>
  <c r="J27" i="4"/>
  <c r="J51" i="4"/>
  <c r="J81" i="4"/>
  <c r="J134" i="4"/>
  <c r="I29" i="4"/>
  <c r="I185" i="4"/>
  <c r="J178" i="4"/>
  <c r="J256" i="4"/>
  <c r="I131" i="4"/>
  <c r="I228" i="4"/>
  <c r="J34" i="4"/>
  <c r="I102" i="4"/>
  <c r="I134" i="4"/>
  <c r="I172" i="4"/>
  <c r="J99" i="4"/>
  <c r="J170" i="4"/>
  <c r="J229" i="4"/>
  <c r="J254" i="4"/>
  <c r="J187" i="4"/>
  <c r="J77" i="4"/>
  <c r="I26" i="4"/>
  <c r="I28" i="4"/>
  <c r="H78" i="4"/>
  <c r="I44" i="4"/>
  <c r="I116" i="4"/>
  <c r="I128" i="4"/>
  <c r="I171" i="4"/>
  <c r="I177" i="4"/>
  <c r="I200" i="4"/>
  <c r="I227" i="4"/>
  <c r="I230" i="4"/>
  <c r="I239" i="4"/>
  <c r="I241" i="4"/>
  <c r="I51" i="4"/>
  <c r="I101" i="4"/>
  <c r="J224" i="4"/>
  <c r="I115" i="4"/>
  <c r="I127" i="4"/>
  <c r="I176" i="4"/>
  <c r="J108" i="4"/>
  <c r="J124" i="4"/>
  <c r="J172" i="4"/>
  <c r="J215" i="4"/>
  <c r="J225" i="4"/>
  <c r="J243" i="4"/>
  <c r="J199" i="4"/>
  <c r="J52" i="4"/>
  <c r="I24" i="4"/>
  <c r="I30" i="4"/>
  <c r="I46" i="4"/>
  <c r="I100" i="4"/>
  <c r="I105" i="4"/>
  <c r="I110" i="4"/>
  <c r="I119" i="4"/>
  <c r="I132" i="4"/>
  <c r="I135" i="4"/>
  <c r="I170" i="4"/>
  <c r="I183" i="4"/>
  <c r="I187" i="4"/>
  <c r="I224" i="4"/>
  <c r="I229" i="4"/>
  <c r="I254" i="4"/>
  <c r="J39" i="4"/>
  <c r="I85" i="4"/>
  <c r="G86" i="4"/>
  <c r="G166" i="4"/>
  <c r="I165" i="4"/>
  <c r="G69" i="4"/>
  <c r="I169" i="4"/>
  <c r="I193" i="4"/>
  <c r="G257" i="4"/>
  <c r="I31" i="4"/>
  <c r="J253" i="4"/>
  <c r="J228" i="4"/>
  <c r="J211" i="4"/>
  <c r="J65" i="4"/>
  <c r="J25" i="4"/>
  <c r="I25" i="4"/>
  <c r="H257" i="4"/>
  <c r="H36" i="6" s="1"/>
  <c r="H53" i="4"/>
  <c r="G60" i="4"/>
  <c r="I107" i="4"/>
  <c r="I184" i="4"/>
  <c r="H207" i="4"/>
  <c r="I206" i="4"/>
  <c r="I232" i="4"/>
  <c r="I240" i="4"/>
  <c r="I251" i="4"/>
  <c r="I34" i="4"/>
  <c r="E91" i="4"/>
  <c r="E207" i="4"/>
  <c r="J202" i="4"/>
  <c r="J63" i="4"/>
  <c r="C36" i="6"/>
  <c r="E36" i="6" s="1"/>
  <c r="E86" i="4"/>
  <c r="I59" i="4"/>
  <c r="I27" i="4"/>
  <c r="J119" i="4"/>
  <c r="J24" i="4"/>
  <c r="J26" i="4"/>
  <c r="J28" i="4"/>
  <c r="J33" i="4"/>
  <c r="J49" i="4"/>
  <c r="J57" i="4"/>
  <c r="J59" i="4"/>
  <c r="J66" i="4"/>
  <c r="J68" i="4"/>
  <c r="J85" i="4"/>
  <c r="I178" i="4"/>
  <c r="I49" i="4"/>
  <c r="G121" i="4"/>
  <c r="I118" i="4"/>
  <c r="I120" i="4"/>
  <c r="I125" i="4"/>
  <c r="I173" i="4"/>
  <c r="G220" i="4"/>
  <c r="I219" i="4"/>
  <c r="I226" i="4"/>
  <c r="J240" i="4"/>
  <c r="J232" i="4"/>
  <c r="J184" i="4"/>
  <c r="J132" i="4"/>
  <c r="G53" i="4"/>
  <c r="I98" i="4"/>
  <c r="J210" i="4"/>
  <c r="J190" i="4"/>
  <c r="J252" i="4"/>
  <c r="J239" i="4"/>
  <c r="J231" i="4"/>
  <c r="J227" i="4"/>
  <c r="J223" i="4"/>
  <c r="J193" i="4"/>
  <c r="J179" i="4"/>
  <c r="J128" i="4"/>
  <c r="J116" i="4"/>
  <c r="J103" i="4"/>
  <c r="J72" i="4"/>
  <c r="J58" i="4"/>
  <c r="J44" i="4"/>
  <c r="J23" i="4"/>
  <c r="J113" i="4"/>
  <c r="J242" i="4"/>
  <c r="I63" i="4"/>
  <c r="G234" i="4"/>
  <c r="H121" i="4"/>
  <c r="I33" i="4"/>
  <c r="I39" i="4"/>
  <c r="I52" i="4"/>
  <c r="I58" i="4"/>
  <c r="I65" i="4"/>
  <c r="I99" i="4"/>
  <c r="I103" i="4"/>
  <c r="I108" i="4"/>
  <c r="I126" i="4"/>
  <c r="I188" i="4"/>
  <c r="I190" i="4"/>
  <c r="I197" i="4"/>
  <c r="I231" i="4"/>
  <c r="I253" i="4"/>
  <c r="J251" i="4"/>
  <c r="J237" i="4"/>
  <c r="J230" i="4"/>
  <c r="J226" i="4"/>
  <c r="J189" i="4"/>
  <c r="J175" i="4"/>
  <c r="J165" i="4"/>
  <c r="J126" i="4"/>
  <c r="J114" i="4"/>
  <c r="J101" i="4"/>
  <c r="J67" i="4"/>
  <c r="J56" i="4"/>
  <c r="J241" i="4"/>
  <c r="I210" i="4"/>
  <c r="J238" i="4"/>
  <c r="J94" i="4"/>
  <c r="J100" i="4"/>
  <c r="J104" i="4"/>
  <c r="J110" i="4"/>
  <c r="J118" i="4"/>
  <c r="J125" i="4"/>
  <c r="J131" i="4"/>
  <c r="J135" i="4"/>
  <c r="J169" i="4"/>
  <c r="J173" i="4"/>
  <c r="J183" i="4"/>
  <c r="J188" i="4"/>
  <c r="J197" i="4"/>
  <c r="J204" i="4"/>
  <c r="J219" i="4"/>
  <c r="J98" i="4"/>
  <c r="J102" i="4"/>
  <c r="J107" i="4"/>
  <c r="J115" i="4"/>
  <c r="J120" i="4"/>
  <c r="J127" i="4"/>
  <c r="J133" i="4"/>
  <c r="J171" i="4"/>
  <c r="J176" i="4"/>
  <c r="J185" i="4"/>
  <c r="J200" i="4"/>
  <c r="J206" i="4"/>
  <c r="I252" i="4"/>
  <c r="J29" i="4"/>
  <c r="J46" i="4"/>
  <c r="J47" i="4"/>
  <c r="J48" i="4"/>
  <c r="K48" i="4" s="1"/>
  <c r="N48" i="4" s="1"/>
  <c r="J38" i="4"/>
  <c r="K38" i="4" s="1"/>
  <c r="N38" i="4" s="1"/>
  <c r="H60" i="4"/>
  <c r="I66" i="4"/>
  <c r="I199" i="4"/>
  <c r="J37" i="4"/>
  <c r="D246" i="4"/>
  <c r="I50" i="4"/>
  <c r="C246" i="4"/>
  <c r="I40" i="4"/>
  <c r="J177" i="4"/>
  <c r="J50" i="4"/>
  <c r="I113" i="4"/>
  <c r="I238" i="4"/>
  <c r="I242" i="4"/>
  <c r="I256" i="4"/>
  <c r="G41" i="4"/>
  <c r="G207" i="4"/>
  <c r="G82" i="4"/>
  <c r="I56" i="4"/>
  <c r="I57" i="4"/>
  <c r="J257" i="1"/>
  <c r="I259" i="2"/>
  <c r="C175" i="1"/>
  <c r="C134" i="1"/>
  <c r="D134" i="1" s="1"/>
  <c r="F134" i="1" s="1"/>
  <c r="C133" i="1"/>
  <c r="D133" i="1" s="1"/>
  <c r="F133" i="1" s="1"/>
  <c r="C124" i="1"/>
  <c r="C115" i="1"/>
  <c r="D115" i="1" s="1"/>
  <c r="F115" i="1" s="1"/>
  <c r="C107" i="1"/>
  <c r="D107" i="1" s="1"/>
  <c r="F107" i="1" s="1"/>
  <c r="C100" i="1"/>
  <c r="D100" i="1" s="1"/>
  <c r="F100" i="1" s="1"/>
  <c r="E78" i="2"/>
  <c r="C72" i="1"/>
  <c r="C74" i="1" s="1"/>
  <c r="C65" i="1"/>
  <c r="D65" i="1" s="1"/>
  <c r="F65" i="1" s="1"/>
  <c r="H65" i="1" s="1"/>
  <c r="C33" i="1"/>
  <c r="C31" i="1"/>
  <c r="D31" i="1" s="1"/>
  <c r="F31" i="1" s="1"/>
  <c r="I237" i="2"/>
  <c r="E234" i="2"/>
  <c r="E216" i="2"/>
  <c r="I210" i="2"/>
  <c r="C210" i="1"/>
  <c r="E212" i="2"/>
  <c r="C199" i="1"/>
  <c r="I197" i="2"/>
  <c r="I125" i="2"/>
  <c r="E91" i="2"/>
  <c r="I65" i="2"/>
  <c r="E69" i="2"/>
  <c r="E60" i="2"/>
  <c r="C49" i="1"/>
  <c r="E17" i="2"/>
  <c r="G17" i="2" s="1"/>
  <c r="C66" i="5"/>
  <c r="C40" i="5"/>
  <c r="C92" i="5"/>
  <c r="E14" i="6"/>
  <c r="E41" i="2"/>
  <c r="C23" i="1"/>
  <c r="I185" i="2"/>
  <c r="E194" i="2"/>
  <c r="K50" i="1"/>
  <c r="K48" i="1"/>
  <c r="L48" i="1" s="1"/>
  <c r="O48" i="1" s="1"/>
  <c r="K47" i="1"/>
  <c r="L47" i="1" s="1"/>
  <c r="O47" i="1" s="1"/>
  <c r="K38" i="1"/>
  <c r="L38" i="1" s="1"/>
  <c r="K37" i="1"/>
  <c r="K49" i="1"/>
  <c r="K177" i="1"/>
  <c r="K90" i="1"/>
  <c r="L90" i="1" s="1"/>
  <c r="O90" i="1" s="1"/>
  <c r="H246" i="2"/>
  <c r="F246" i="2"/>
  <c r="J192" i="4"/>
  <c r="K192" i="4" s="1"/>
  <c r="N192" i="4" s="1"/>
  <c r="K192" i="1"/>
  <c r="L192" i="1" s="1"/>
  <c r="O192" i="1" s="1"/>
  <c r="K191" i="1"/>
  <c r="L191" i="1" s="1"/>
  <c r="O191" i="1" s="1"/>
  <c r="J191" i="4"/>
  <c r="K191" i="4" s="1"/>
  <c r="N191" i="4" s="1"/>
  <c r="K32" i="1"/>
  <c r="L32" i="1" s="1"/>
  <c r="O32" i="1" s="1"/>
  <c r="J32" i="4"/>
  <c r="K32" i="4" s="1"/>
  <c r="N32" i="4" s="1"/>
  <c r="J90" i="4"/>
  <c r="K90" i="4" s="1"/>
  <c r="N90" i="4" s="1"/>
  <c r="J45" i="4"/>
  <c r="K45" i="4" s="1"/>
  <c r="N45" i="4" s="1"/>
  <c r="C246" i="2"/>
  <c r="K205" i="1"/>
  <c r="L205" i="1" s="1"/>
  <c r="O205" i="1" s="1"/>
  <c r="J205" i="4"/>
  <c r="K205" i="4" s="1"/>
  <c r="N205" i="4" s="1"/>
  <c r="K117" i="1"/>
  <c r="L117" i="1" s="1"/>
  <c r="O117" i="1" s="1"/>
  <c r="J117" i="4"/>
  <c r="K117" i="4" s="1"/>
  <c r="N117" i="4" s="1"/>
  <c r="K136" i="1"/>
  <c r="J103" i="5"/>
  <c r="K103" i="5" s="1"/>
  <c r="N103" i="5" s="1"/>
  <c r="J77" i="5"/>
  <c r="K77" i="5" s="1"/>
  <c r="N77" i="5" s="1"/>
  <c r="J51" i="5"/>
  <c r="K51" i="5" s="1"/>
  <c r="N51" i="5" s="1"/>
  <c r="J25" i="5"/>
  <c r="K25" i="5" s="1"/>
  <c r="N25" i="5" s="1"/>
  <c r="J136" i="4"/>
  <c r="K136" i="4" s="1"/>
  <c r="N136" i="4" s="1"/>
  <c r="K203" i="1"/>
  <c r="K201" i="1"/>
  <c r="K138" i="1"/>
  <c r="K137" i="1"/>
  <c r="K109" i="1"/>
  <c r="J203" i="4"/>
  <c r="K203" i="4" s="1"/>
  <c r="N203" i="4" s="1"/>
  <c r="J201" i="4"/>
  <c r="K201" i="4" s="1"/>
  <c r="N201" i="4" s="1"/>
  <c r="J138" i="4"/>
  <c r="K138" i="4" s="1"/>
  <c r="N138" i="4" s="1"/>
  <c r="J137" i="4"/>
  <c r="K137" i="4" s="1"/>
  <c r="N137" i="4" s="1"/>
  <c r="J109" i="4"/>
  <c r="K109" i="4" s="1"/>
  <c r="N109" i="4" s="1"/>
  <c r="K57" i="5" l="1"/>
  <c r="N57" i="5" s="1"/>
  <c r="K135" i="5"/>
  <c r="I55" i="5"/>
  <c r="G123" i="5"/>
  <c r="K30" i="5"/>
  <c r="N30" i="5" s="1"/>
  <c r="L225" i="1"/>
  <c r="O225" i="1" s="1"/>
  <c r="L223" i="1"/>
  <c r="O223" i="1" s="1"/>
  <c r="J72" i="1"/>
  <c r="J74" i="1" s="1"/>
  <c r="H74" i="1"/>
  <c r="O24" i="1"/>
  <c r="L141" i="1"/>
  <c r="O141" i="1" s="1"/>
  <c r="L242" i="1"/>
  <c r="O242" i="1" s="1"/>
  <c r="I72" i="4"/>
  <c r="L238" i="1"/>
  <c r="O238" i="1" s="1"/>
  <c r="L233" i="1"/>
  <c r="O233" i="1" s="1"/>
  <c r="L232" i="1"/>
  <c r="O232" i="1" s="1"/>
  <c r="L226" i="1"/>
  <c r="O226" i="1" s="1"/>
  <c r="L240" i="1"/>
  <c r="O240" i="1" s="1"/>
  <c r="N73" i="4"/>
  <c r="L35" i="1"/>
  <c r="O35" i="1" s="1"/>
  <c r="L73" i="1"/>
  <c r="O73" i="1" s="1"/>
  <c r="L256" i="1"/>
  <c r="O256" i="1" s="1"/>
  <c r="O257" i="1" s="1"/>
  <c r="I72" i="2"/>
  <c r="I74" i="2" s="1"/>
  <c r="G86" i="2"/>
  <c r="G212" i="2"/>
  <c r="C166" i="1"/>
  <c r="G249" i="2"/>
  <c r="K82" i="2"/>
  <c r="E45" i="5"/>
  <c r="G45" i="5" s="1"/>
  <c r="I45" i="5" s="1"/>
  <c r="K45" i="5" s="1"/>
  <c r="N45" i="5" s="1"/>
  <c r="E17" i="6"/>
  <c r="G17" i="6" s="1"/>
  <c r="I17" i="6" s="1"/>
  <c r="E18" i="2"/>
  <c r="G14" i="6"/>
  <c r="I14" i="2"/>
  <c r="G18" i="2"/>
  <c r="G107" i="5"/>
  <c r="E72" i="5"/>
  <c r="G72" i="5" s="1"/>
  <c r="I72" i="5" s="1"/>
  <c r="K72" i="5" s="1"/>
  <c r="N72" i="5" s="1"/>
  <c r="K71" i="5"/>
  <c r="N71" i="5" s="1"/>
  <c r="K96" i="5"/>
  <c r="N96" i="5" s="1"/>
  <c r="K70" i="5"/>
  <c r="N70" i="5" s="1"/>
  <c r="E97" i="5"/>
  <c r="G97" i="5" s="1"/>
  <c r="I97" i="5" s="1"/>
  <c r="K97" i="5" s="1"/>
  <c r="N97" i="5" s="1"/>
  <c r="K166" i="2"/>
  <c r="O38" i="1"/>
  <c r="L113" i="1"/>
  <c r="O113" i="1" s="1"/>
  <c r="F179" i="4"/>
  <c r="G194" i="1"/>
  <c r="G246" i="1" s="1"/>
  <c r="G261" i="1" s="1"/>
  <c r="I29" i="5"/>
  <c r="K85" i="5"/>
  <c r="N85" i="5" s="1"/>
  <c r="E26" i="6"/>
  <c r="E179" i="1"/>
  <c r="E194" i="1" s="1"/>
  <c r="E246" i="1" s="1"/>
  <c r="E261" i="1" s="1"/>
  <c r="N107" i="5"/>
  <c r="N135" i="5" s="1"/>
  <c r="K224" i="4"/>
  <c r="N224" i="4" s="1"/>
  <c r="I166" i="4"/>
  <c r="I95" i="4"/>
  <c r="I86" i="4"/>
  <c r="I82" i="4"/>
  <c r="I78" i="4"/>
  <c r="K189" i="4"/>
  <c r="N189" i="4" s="1"/>
  <c r="L178" i="1"/>
  <c r="O178" i="1" s="1"/>
  <c r="L187" i="1"/>
  <c r="O187" i="1" s="1"/>
  <c r="E53" i="2"/>
  <c r="I44" i="2"/>
  <c r="G244" i="4"/>
  <c r="K109" i="5"/>
  <c r="N109" i="5" s="1"/>
  <c r="K43" i="5"/>
  <c r="N43" i="5" s="1"/>
  <c r="I211" i="4"/>
  <c r="E207" i="2"/>
  <c r="C200" i="1"/>
  <c r="C207" i="1" s="1"/>
  <c r="E162" i="2"/>
  <c r="C44" i="1"/>
  <c r="C53" i="1" s="1"/>
  <c r="L169" i="1"/>
  <c r="O169" i="1" s="1"/>
  <c r="G244" i="2"/>
  <c r="L26" i="1"/>
  <c r="O26" i="1" s="1"/>
  <c r="L177" i="1"/>
  <c r="O177" i="1" s="1"/>
  <c r="L193" i="1"/>
  <c r="O193" i="1" s="1"/>
  <c r="N15" i="2"/>
  <c r="N18" i="2" s="1"/>
  <c r="K14" i="5"/>
  <c r="K40" i="5" s="1"/>
  <c r="N40" i="5" s="1"/>
  <c r="K15" i="6"/>
  <c r="K18" i="6" s="1"/>
  <c r="C132" i="1"/>
  <c r="D132" i="1" s="1"/>
  <c r="F132" i="1" s="1"/>
  <c r="H132" i="1" s="1"/>
  <c r="J132" i="1" s="1"/>
  <c r="L132" i="1" s="1"/>
  <c r="O132" i="1" s="1"/>
  <c r="G95" i="4"/>
  <c r="D246" i="2"/>
  <c r="D15" i="5" s="1"/>
  <c r="K176" i="4"/>
  <c r="N176" i="4" s="1"/>
  <c r="K94" i="4"/>
  <c r="N94" i="4" s="1"/>
  <c r="N95" i="4" s="1"/>
  <c r="C216" i="1"/>
  <c r="I33" i="2"/>
  <c r="K33" i="2" s="1"/>
  <c r="L49" i="1"/>
  <c r="O49" i="1" s="1"/>
  <c r="C86" i="1"/>
  <c r="I124" i="4"/>
  <c r="K52" i="4"/>
  <c r="N52" i="4" s="1"/>
  <c r="H212" i="4"/>
  <c r="L51" i="1"/>
  <c r="O51" i="1" s="1"/>
  <c r="L59" i="1"/>
  <c r="O59" i="1" s="1"/>
  <c r="D124" i="1"/>
  <c r="K124" i="2"/>
  <c r="N124" i="2" s="1"/>
  <c r="I162" i="2"/>
  <c r="F165" i="1"/>
  <c r="F166" i="1" s="1"/>
  <c r="G162" i="2"/>
  <c r="M74" i="5"/>
  <c r="M76" i="5" s="1"/>
  <c r="M78" i="5" s="1"/>
  <c r="M80" i="5" s="1"/>
  <c r="K86" i="2"/>
  <c r="N85" i="2"/>
  <c r="N86" i="2" s="1"/>
  <c r="D77" i="1"/>
  <c r="D78" i="1" s="1"/>
  <c r="H69" i="4"/>
  <c r="G94" i="2"/>
  <c r="E95" i="2"/>
  <c r="C94" i="1"/>
  <c r="L125" i="1"/>
  <c r="O125" i="1" s="1"/>
  <c r="L116" i="1"/>
  <c r="O116" i="1" s="1"/>
  <c r="L110" i="1"/>
  <c r="O110" i="1" s="1"/>
  <c r="L34" i="1"/>
  <c r="O34" i="1" s="1"/>
  <c r="H91" i="4"/>
  <c r="I86" i="2"/>
  <c r="L37" i="1"/>
  <c r="O37" i="1" s="1"/>
  <c r="K169" i="4"/>
  <c r="N169" i="4" s="1"/>
  <c r="D86" i="1"/>
  <c r="K49" i="4"/>
  <c r="N49" i="4" s="1"/>
  <c r="K81" i="4"/>
  <c r="L63" i="1"/>
  <c r="O63" i="1" s="1"/>
  <c r="C244" i="1"/>
  <c r="K37" i="4"/>
  <c r="N37" i="4" s="1"/>
  <c r="K127" i="4"/>
  <c r="N127" i="4" s="1"/>
  <c r="K68" i="4"/>
  <c r="N68" i="4" s="1"/>
  <c r="G53" i="2"/>
  <c r="L39" i="1"/>
  <c r="O39" i="1" s="1"/>
  <c r="K47" i="4"/>
  <c r="N47" i="4" s="1"/>
  <c r="K183" i="4"/>
  <c r="N183" i="4" s="1"/>
  <c r="I215" i="4"/>
  <c r="K227" i="4"/>
  <c r="N227" i="4" s="1"/>
  <c r="L67" i="1"/>
  <c r="O67" i="1" s="1"/>
  <c r="L68" i="1"/>
  <c r="O68" i="1" s="1"/>
  <c r="L138" i="1"/>
  <c r="O138" i="1" s="1"/>
  <c r="D69" i="1"/>
  <c r="K238" i="4"/>
  <c r="N238" i="4" s="1"/>
  <c r="K185" i="4"/>
  <c r="N185" i="4" s="1"/>
  <c r="K193" i="4"/>
  <c r="N193" i="4" s="1"/>
  <c r="H244" i="4"/>
  <c r="K225" i="4"/>
  <c r="N225" i="4" s="1"/>
  <c r="K202" i="4"/>
  <c r="N202" i="4" s="1"/>
  <c r="C69" i="1"/>
  <c r="F206" i="1"/>
  <c r="H206" i="1" s="1"/>
  <c r="K206" i="4"/>
  <c r="N206" i="4" s="1"/>
  <c r="K171" i="4"/>
  <c r="N171" i="4" s="1"/>
  <c r="K64" i="4"/>
  <c r="N64" i="4" s="1"/>
  <c r="K254" i="4"/>
  <c r="N254" i="4" s="1"/>
  <c r="L127" i="1"/>
  <c r="O127" i="1" s="1"/>
  <c r="L101" i="1"/>
  <c r="O101" i="1" s="1"/>
  <c r="L131" i="1"/>
  <c r="O131" i="1" s="1"/>
  <c r="L203" i="1"/>
  <c r="O203" i="1" s="1"/>
  <c r="L50" i="1"/>
  <c r="O50" i="1" s="1"/>
  <c r="G41" i="2"/>
  <c r="K204" i="4"/>
  <c r="N204" i="4" s="1"/>
  <c r="L64" i="1"/>
  <c r="O64" i="1" s="1"/>
  <c r="K114" i="4"/>
  <c r="N114" i="4" s="1"/>
  <c r="K233" i="4"/>
  <c r="N233" i="4" s="1"/>
  <c r="C91" i="1"/>
  <c r="K19" i="5"/>
  <c r="N19" i="5" s="1"/>
  <c r="L188" i="1"/>
  <c r="O188" i="1" s="1"/>
  <c r="K34" i="4"/>
  <c r="N34" i="4" s="1"/>
  <c r="L109" i="1"/>
  <c r="O109" i="1" s="1"/>
  <c r="K89" i="4"/>
  <c r="N89" i="4" s="1"/>
  <c r="L66" i="1"/>
  <c r="O66" i="1" s="1"/>
  <c r="L108" i="1"/>
  <c r="O108" i="1" s="1"/>
  <c r="L176" i="1"/>
  <c r="O176" i="1" s="1"/>
  <c r="K134" i="4"/>
  <c r="N134" i="4" s="1"/>
  <c r="L27" i="1"/>
  <c r="O27" i="1" s="1"/>
  <c r="K178" i="4"/>
  <c r="N178" i="4" s="1"/>
  <c r="K243" i="4"/>
  <c r="N243" i="4" s="1"/>
  <c r="L136" i="1"/>
  <c r="O136" i="1" s="1"/>
  <c r="L126" i="1"/>
  <c r="O126" i="1" s="1"/>
  <c r="L201" i="1"/>
  <c r="O201" i="1" s="1"/>
  <c r="K172" i="4"/>
  <c r="N172" i="4" s="1"/>
  <c r="L137" i="1"/>
  <c r="O137" i="1" s="1"/>
  <c r="K256" i="4"/>
  <c r="N256" i="4" s="1"/>
  <c r="H115" i="1"/>
  <c r="J115" i="1" s="1"/>
  <c r="L115" i="1" s="1"/>
  <c r="O115" i="1" s="1"/>
  <c r="H134" i="1"/>
  <c r="J134" i="1" s="1"/>
  <c r="L134" i="1" s="1"/>
  <c r="O134" i="1" s="1"/>
  <c r="I219" i="2"/>
  <c r="G220" i="2"/>
  <c r="H28" i="1"/>
  <c r="J28" i="1" s="1"/>
  <c r="L28" i="1" s="1"/>
  <c r="O28" i="1" s="1"/>
  <c r="H173" i="1"/>
  <c r="J173" i="1" s="1"/>
  <c r="L173" i="1" s="1"/>
  <c r="O173" i="1" s="1"/>
  <c r="H103" i="1"/>
  <c r="J103" i="1" s="1"/>
  <c r="L103" i="1" s="1"/>
  <c r="O103" i="1" s="1"/>
  <c r="H211" i="1"/>
  <c r="J211" i="1" s="1"/>
  <c r="L211" i="1" s="1"/>
  <c r="O211" i="1" s="1"/>
  <c r="H172" i="1"/>
  <c r="J172" i="1" s="1"/>
  <c r="L172" i="1" s="1"/>
  <c r="O172" i="1" s="1"/>
  <c r="H30" i="1"/>
  <c r="J30" i="1" s="1"/>
  <c r="L30" i="1" s="1"/>
  <c r="O30" i="1" s="1"/>
  <c r="G114" i="2"/>
  <c r="I114" i="2" s="1"/>
  <c r="K114" i="2" s="1"/>
  <c r="N114" i="2" s="1"/>
  <c r="C114" i="1"/>
  <c r="D114" i="1" s="1"/>
  <c r="F114" i="1" s="1"/>
  <c r="H114" i="1" s="1"/>
  <c r="J114" i="1" s="1"/>
  <c r="L114" i="1" s="1"/>
  <c r="O114" i="1" s="1"/>
  <c r="H105" i="1"/>
  <c r="J105" i="1" s="1"/>
  <c r="L105" i="1" s="1"/>
  <c r="O105" i="1" s="1"/>
  <c r="H46" i="1"/>
  <c r="J46" i="1" s="1"/>
  <c r="L46" i="1" s="1"/>
  <c r="O46" i="1" s="1"/>
  <c r="H120" i="1"/>
  <c r="J120" i="1" s="1"/>
  <c r="L120" i="1" s="1"/>
  <c r="O120" i="1" s="1"/>
  <c r="H57" i="1"/>
  <c r="J57" i="1" s="1"/>
  <c r="C60" i="1"/>
  <c r="G69" i="2"/>
  <c r="H100" i="1"/>
  <c r="J100" i="1" s="1"/>
  <c r="L100" i="1" s="1"/>
  <c r="O100" i="1" s="1"/>
  <c r="K242" i="4"/>
  <c r="N242" i="4" s="1"/>
  <c r="K50" i="4"/>
  <c r="N50" i="4" s="1"/>
  <c r="H234" i="4"/>
  <c r="K108" i="4"/>
  <c r="N108" i="4" s="1"/>
  <c r="K39" i="4"/>
  <c r="N39" i="4" s="1"/>
  <c r="H41" i="4"/>
  <c r="K239" i="4"/>
  <c r="N239" i="4" s="1"/>
  <c r="H171" i="1"/>
  <c r="J171" i="1" s="1"/>
  <c r="L171" i="1" s="1"/>
  <c r="O171" i="1" s="1"/>
  <c r="H183" i="1"/>
  <c r="J183" i="1" s="1"/>
  <c r="L183" i="1" s="1"/>
  <c r="O183" i="1" s="1"/>
  <c r="H102" i="1"/>
  <c r="J102" i="1" s="1"/>
  <c r="L102" i="1" s="1"/>
  <c r="O102" i="1" s="1"/>
  <c r="L190" i="1"/>
  <c r="O190" i="1" s="1"/>
  <c r="H40" i="1"/>
  <c r="J40" i="1" s="1"/>
  <c r="L40" i="1" s="1"/>
  <c r="O40" i="1" s="1"/>
  <c r="H99" i="1"/>
  <c r="J99" i="1" s="1"/>
  <c r="L99" i="1" s="1"/>
  <c r="O99" i="1" s="1"/>
  <c r="H135" i="1"/>
  <c r="J135" i="1" s="1"/>
  <c r="L135" i="1" s="1"/>
  <c r="O135" i="1" s="1"/>
  <c r="H128" i="1"/>
  <c r="J128" i="1" s="1"/>
  <c r="L128" i="1" s="1"/>
  <c r="O128" i="1" s="1"/>
  <c r="H189" i="1"/>
  <c r="J189" i="1" s="1"/>
  <c r="L189" i="1" s="1"/>
  <c r="O189" i="1" s="1"/>
  <c r="H29" i="1"/>
  <c r="J29" i="1" s="1"/>
  <c r="L29" i="1" s="1"/>
  <c r="O29" i="1" s="1"/>
  <c r="C82" i="1"/>
  <c r="D81" i="1"/>
  <c r="L170" i="1"/>
  <c r="O170" i="1" s="1"/>
  <c r="C194" i="1"/>
  <c r="D194" i="1"/>
  <c r="G207" i="2"/>
  <c r="H31" i="1"/>
  <c r="J31" i="1" s="1"/>
  <c r="L31" i="1" s="1"/>
  <c r="O31" i="1" s="1"/>
  <c r="H107" i="1"/>
  <c r="J107" i="1" s="1"/>
  <c r="L107" i="1" s="1"/>
  <c r="O107" i="1" s="1"/>
  <c r="H133" i="1"/>
  <c r="J133" i="1" s="1"/>
  <c r="L133" i="1" s="1"/>
  <c r="O133" i="1" s="1"/>
  <c r="K57" i="4"/>
  <c r="N57" i="4" s="1"/>
  <c r="K27" i="4"/>
  <c r="N27" i="4" s="1"/>
  <c r="K240" i="4"/>
  <c r="N240" i="4" s="1"/>
  <c r="K30" i="4"/>
  <c r="N30" i="4" s="1"/>
  <c r="H184" i="1"/>
  <c r="J184" i="1" s="1"/>
  <c r="L184" i="1" s="1"/>
  <c r="O184" i="1" s="1"/>
  <c r="H25" i="1"/>
  <c r="J25" i="1" s="1"/>
  <c r="L25" i="1" s="1"/>
  <c r="O25" i="1" s="1"/>
  <c r="C220" i="1"/>
  <c r="D219" i="1"/>
  <c r="H119" i="1"/>
  <c r="J119" i="1" s="1"/>
  <c r="L119" i="1" s="1"/>
  <c r="O119" i="1" s="1"/>
  <c r="H104" i="1"/>
  <c r="J104" i="1" s="1"/>
  <c r="L104" i="1" s="1"/>
  <c r="O104" i="1" s="1"/>
  <c r="H56" i="1"/>
  <c r="J56" i="1" s="1"/>
  <c r="H118" i="1"/>
  <c r="J118" i="1" s="1"/>
  <c r="L118" i="1" s="1"/>
  <c r="O118" i="1" s="1"/>
  <c r="D92" i="5"/>
  <c r="E92" i="5" s="1"/>
  <c r="H14" i="5"/>
  <c r="H92" i="5" s="1"/>
  <c r="F15" i="6"/>
  <c r="F18" i="6" s="1"/>
  <c r="F14" i="5"/>
  <c r="G36" i="6"/>
  <c r="I36" i="6" s="1"/>
  <c r="H15" i="6"/>
  <c r="H18" i="6" s="1"/>
  <c r="K170" i="4"/>
  <c r="N170" i="4" s="1"/>
  <c r="K131" i="4"/>
  <c r="N131" i="4" s="1"/>
  <c r="K132" i="4"/>
  <c r="N132" i="4" s="1"/>
  <c r="K104" i="4"/>
  <c r="N104" i="4" s="1"/>
  <c r="K100" i="4"/>
  <c r="N100" i="4" s="1"/>
  <c r="K116" i="4"/>
  <c r="N116" i="4" s="1"/>
  <c r="K67" i="4"/>
  <c r="N67" i="4" s="1"/>
  <c r="K29" i="4"/>
  <c r="N29" i="4" s="1"/>
  <c r="K230" i="4"/>
  <c r="N230" i="4" s="1"/>
  <c r="K223" i="4"/>
  <c r="N223" i="4" s="1"/>
  <c r="K177" i="4"/>
  <c r="N177" i="4" s="1"/>
  <c r="K133" i="4"/>
  <c r="N133" i="4" s="1"/>
  <c r="K102" i="4"/>
  <c r="N102" i="4" s="1"/>
  <c r="K107" i="4"/>
  <c r="N107" i="4" s="1"/>
  <c r="I91" i="4"/>
  <c r="K77" i="4"/>
  <c r="E246" i="4"/>
  <c r="E261" i="4" s="1"/>
  <c r="I53" i="4"/>
  <c r="K44" i="4"/>
  <c r="N44" i="4" s="1"/>
  <c r="K199" i="4"/>
  <c r="N199" i="4" s="1"/>
  <c r="K46" i="4"/>
  <c r="N46" i="4" s="1"/>
  <c r="K101" i="4"/>
  <c r="N101" i="4" s="1"/>
  <c r="K175" i="4"/>
  <c r="N175" i="4" s="1"/>
  <c r="K232" i="4"/>
  <c r="N232" i="4" s="1"/>
  <c r="K59" i="4"/>
  <c r="N59" i="4" s="1"/>
  <c r="K28" i="4"/>
  <c r="N28" i="4" s="1"/>
  <c r="K119" i="4"/>
  <c r="N119" i="4" s="1"/>
  <c r="K105" i="4"/>
  <c r="N105" i="4" s="1"/>
  <c r="K229" i="4"/>
  <c r="N229" i="4" s="1"/>
  <c r="K51" i="4"/>
  <c r="N51" i="4" s="1"/>
  <c r="K26" i="4"/>
  <c r="N26" i="4" s="1"/>
  <c r="K241" i="4"/>
  <c r="N241" i="4" s="1"/>
  <c r="K128" i="4"/>
  <c r="N128" i="4" s="1"/>
  <c r="K113" i="4"/>
  <c r="N113" i="4" s="1"/>
  <c r="K200" i="4"/>
  <c r="N200" i="4" s="1"/>
  <c r="K197" i="4"/>
  <c r="N197" i="4" s="1"/>
  <c r="K115" i="4"/>
  <c r="N115" i="4" s="1"/>
  <c r="K188" i="4"/>
  <c r="N188" i="4" s="1"/>
  <c r="K99" i="4"/>
  <c r="N99" i="4" s="1"/>
  <c r="K24" i="4"/>
  <c r="N24" i="4" s="1"/>
  <c r="K25" i="4"/>
  <c r="N25" i="4" s="1"/>
  <c r="K228" i="4"/>
  <c r="N228" i="4" s="1"/>
  <c r="K251" i="4"/>
  <c r="N251" i="4" s="1"/>
  <c r="K253" i="4"/>
  <c r="N253" i="4" s="1"/>
  <c r="K125" i="4"/>
  <c r="N125" i="4" s="1"/>
  <c r="K85" i="4"/>
  <c r="K184" i="4"/>
  <c r="N184" i="4" s="1"/>
  <c r="K135" i="4"/>
  <c r="N135" i="4" s="1"/>
  <c r="K110" i="4"/>
  <c r="N110" i="4" s="1"/>
  <c r="K190" i="4"/>
  <c r="N190" i="4" s="1"/>
  <c r="K65" i="4"/>
  <c r="N65" i="4" s="1"/>
  <c r="K33" i="4"/>
  <c r="N33" i="4" s="1"/>
  <c r="K187" i="4"/>
  <c r="N187" i="4" s="1"/>
  <c r="I244" i="4"/>
  <c r="I41" i="4"/>
  <c r="K58" i="4"/>
  <c r="N58" i="4" s="1"/>
  <c r="K63" i="4"/>
  <c r="N63" i="4" s="1"/>
  <c r="I234" i="4"/>
  <c r="K165" i="4"/>
  <c r="N165" i="4" s="1"/>
  <c r="K31" i="4"/>
  <c r="N31" i="4" s="1"/>
  <c r="K120" i="4"/>
  <c r="N120" i="4" s="1"/>
  <c r="C34" i="6"/>
  <c r="C261" i="4"/>
  <c r="I121" i="4"/>
  <c r="I69" i="4"/>
  <c r="K66" i="4"/>
  <c r="N66" i="4" s="1"/>
  <c r="K126" i="4"/>
  <c r="N126" i="4" s="1"/>
  <c r="K173" i="4"/>
  <c r="N173" i="4" s="1"/>
  <c r="I60" i="4"/>
  <c r="I257" i="4"/>
  <c r="K98" i="4"/>
  <c r="N98" i="4" s="1"/>
  <c r="K40" i="4"/>
  <c r="N40" i="4" s="1"/>
  <c r="D34" i="6"/>
  <c r="D261" i="4"/>
  <c r="K103" i="4"/>
  <c r="N103" i="4" s="1"/>
  <c r="K226" i="4"/>
  <c r="N226" i="4" s="1"/>
  <c r="K118" i="4"/>
  <c r="N118" i="4" s="1"/>
  <c r="K56" i="4"/>
  <c r="N56" i="4" s="1"/>
  <c r="K210" i="4"/>
  <c r="N210" i="4" s="1"/>
  <c r="I207" i="4"/>
  <c r="K252" i="4"/>
  <c r="N252" i="4" s="1"/>
  <c r="K237" i="4"/>
  <c r="N237" i="4" s="1"/>
  <c r="K231" i="4"/>
  <c r="N231" i="4" s="1"/>
  <c r="K23" i="4"/>
  <c r="N23" i="4" s="1"/>
  <c r="K219" i="4"/>
  <c r="N219" i="4" s="1"/>
  <c r="N220" i="4" s="1"/>
  <c r="I220" i="4"/>
  <c r="I123" i="5"/>
  <c r="K120" i="5"/>
  <c r="K259" i="2"/>
  <c r="I175" i="2"/>
  <c r="I194" i="2" s="1"/>
  <c r="G194" i="2"/>
  <c r="D66" i="5"/>
  <c r="E66" i="5" s="1"/>
  <c r="D40" i="5"/>
  <c r="E40" i="5" s="1"/>
  <c r="E14" i="5"/>
  <c r="D244" i="1"/>
  <c r="I244" i="2"/>
  <c r="K237" i="2"/>
  <c r="F244" i="1"/>
  <c r="C234" i="1"/>
  <c r="I223" i="2"/>
  <c r="G234" i="2"/>
  <c r="G216" i="2"/>
  <c r="I215" i="2"/>
  <c r="F215" i="1"/>
  <c r="H215" i="1" s="1"/>
  <c r="D216" i="1"/>
  <c r="D210" i="1"/>
  <c r="C212" i="1"/>
  <c r="I212" i="2"/>
  <c r="K210" i="2"/>
  <c r="I207" i="2"/>
  <c r="K197" i="2"/>
  <c r="N197" i="2" s="1"/>
  <c r="K125" i="2"/>
  <c r="N125" i="2" s="1"/>
  <c r="K98" i="2"/>
  <c r="N98" i="2" s="1"/>
  <c r="F98" i="1"/>
  <c r="H98" i="1" s="1"/>
  <c r="I89" i="2"/>
  <c r="G91" i="2"/>
  <c r="F89" i="1"/>
  <c r="H89" i="1" s="1"/>
  <c r="D91" i="1"/>
  <c r="F86" i="1"/>
  <c r="I77" i="2"/>
  <c r="G78" i="2"/>
  <c r="K65" i="2"/>
  <c r="I69" i="2"/>
  <c r="F69" i="1"/>
  <c r="G60" i="2"/>
  <c r="I58" i="2"/>
  <c r="F58" i="1"/>
  <c r="H58" i="1" s="1"/>
  <c r="D60" i="1"/>
  <c r="I49" i="2"/>
  <c r="C41" i="1"/>
  <c r="D23" i="1"/>
  <c r="K185" i="2"/>
  <c r="N185" i="2" s="1"/>
  <c r="F15" i="5"/>
  <c r="H15" i="5"/>
  <c r="C15" i="5"/>
  <c r="H107" i="5" l="1"/>
  <c r="H135" i="5" s="1"/>
  <c r="H26" i="6" s="1"/>
  <c r="G135" i="5"/>
  <c r="K55" i="5"/>
  <c r="L72" i="1"/>
  <c r="O72" i="1" s="1"/>
  <c r="O74" i="1" s="1"/>
  <c r="K72" i="4"/>
  <c r="K74" i="4" s="1"/>
  <c r="I74" i="4"/>
  <c r="K72" i="2"/>
  <c r="N72" i="2" s="1"/>
  <c r="N74" i="2" s="1"/>
  <c r="L257" i="1"/>
  <c r="C162" i="1"/>
  <c r="G26" i="6"/>
  <c r="I26" i="6"/>
  <c r="E18" i="6"/>
  <c r="I249" i="2"/>
  <c r="F194" i="4"/>
  <c r="F246" i="4" s="1"/>
  <c r="G179" i="4"/>
  <c r="K29" i="5"/>
  <c r="F179" i="1"/>
  <c r="N166" i="4"/>
  <c r="K215" i="4"/>
  <c r="N215" i="4" s="1"/>
  <c r="I212" i="4"/>
  <c r="I162" i="4"/>
  <c r="L57" i="1"/>
  <c r="O57" i="1" s="1"/>
  <c r="L56" i="1"/>
  <c r="K211" i="4"/>
  <c r="N211" i="4" s="1"/>
  <c r="K44" i="2"/>
  <c r="N44" i="2" s="1"/>
  <c r="I53" i="2"/>
  <c r="D44" i="1"/>
  <c r="F44" i="1" s="1"/>
  <c r="H44" i="1" s="1"/>
  <c r="K124" i="4"/>
  <c r="N124" i="4" s="1"/>
  <c r="E246" i="2"/>
  <c r="I41" i="2"/>
  <c r="K92" i="5"/>
  <c r="N92" i="5" s="1"/>
  <c r="N14" i="5"/>
  <c r="N121" i="2"/>
  <c r="K66" i="5"/>
  <c r="N66" i="5" s="1"/>
  <c r="N207" i="2"/>
  <c r="N15" i="6"/>
  <c r="N18" i="6" s="1"/>
  <c r="K95" i="4"/>
  <c r="F77" i="1"/>
  <c r="H77" i="1" s="1"/>
  <c r="N207" i="4"/>
  <c r="H165" i="1"/>
  <c r="J165" i="1" s="1"/>
  <c r="F124" i="1"/>
  <c r="D162" i="1"/>
  <c r="K212" i="2"/>
  <c r="N210" i="2"/>
  <c r="N212" i="2" s="1"/>
  <c r="N244" i="4"/>
  <c r="K86" i="4"/>
  <c r="N85" i="4"/>
  <c r="N234" i="4"/>
  <c r="N53" i="4"/>
  <c r="K162" i="2"/>
  <c r="K78" i="4"/>
  <c r="N77" i="4"/>
  <c r="N91" i="4"/>
  <c r="K69" i="2"/>
  <c r="N65" i="2"/>
  <c r="N69" i="2" s="1"/>
  <c r="K244" i="2"/>
  <c r="N237" i="2"/>
  <c r="N244" i="2" s="1"/>
  <c r="N259" i="2"/>
  <c r="K123" i="5"/>
  <c r="N120" i="5"/>
  <c r="N123" i="5" s="1"/>
  <c r="N121" i="4"/>
  <c r="N41" i="4"/>
  <c r="K82" i="4"/>
  <c r="N81" i="4"/>
  <c r="N162" i="2"/>
  <c r="N60" i="4"/>
  <c r="N69" i="4"/>
  <c r="N257" i="4"/>
  <c r="N36" i="6" s="1"/>
  <c r="N33" i="2"/>
  <c r="I216" i="4"/>
  <c r="C95" i="1"/>
  <c r="D94" i="1"/>
  <c r="G95" i="2"/>
  <c r="I94" i="2"/>
  <c r="F207" i="1"/>
  <c r="G121" i="2"/>
  <c r="C121" i="1"/>
  <c r="D121" i="1"/>
  <c r="K91" i="4"/>
  <c r="K244" i="4"/>
  <c r="K121" i="2"/>
  <c r="K53" i="4"/>
  <c r="F81" i="1"/>
  <c r="D82" i="1"/>
  <c r="I121" i="2"/>
  <c r="F219" i="1"/>
  <c r="D220" i="1"/>
  <c r="I220" i="2"/>
  <c r="K219" i="2"/>
  <c r="H66" i="5"/>
  <c r="H40" i="5"/>
  <c r="G15" i="6"/>
  <c r="I15" i="6" s="1"/>
  <c r="G14" i="5"/>
  <c r="I14" i="5" s="1"/>
  <c r="F40" i="5"/>
  <c r="G40" i="5" s="1"/>
  <c r="F66" i="5"/>
  <c r="G66" i="5" s="1"/>
  <c r="F92" i="5"/>
  <c r="G92" i="5" s="1"/>
  <c r="I92" i="5" s="1"/>
  <c r="K207" i="4"/>
  <c r="K41" i="4"/>
  <c r="K121" i="4"/>
  <c r="E34" i="6"/>
  <c r="K166" i="4"/>
  <c r="K60" i="4"/>
  <c r="K220" i="4"/>
  <c r="K234" i="4"/>
  <c r="K69" i="4"/>
  <c r="K257" i="4"/>
  <c r="K36" i="6" s="1"/>
  <c r="K175" i="2"/>
  <c r="K41" i="2"/>
  <c r="J237" i="1"/>
  <c r="H244" i="1"/>
  <c r="I234" i="2"/>
  <c r="K223" i="2"/>
  <c r="D234" i="1"/>
  <c r="F216" i="1"/>
  <c r="I216" i="2"/>
  <c r="K215" i="2"/>
  <c r="F210" i="1"/>
  <c r="H210" i="1" s="1"/>
  <c r="D212" i="1"/>
  <c r="H207" i="1"/>
  <c r="J206" i="1"/>
  <c r="K207" i="2"/>
  <c r="F121" i="1"/>
  <c r="F91" i="1"/>
  <c r="K89" i="2"/>
  <c r="I91" i="2"/>
  <c r="H86" i="1"/>
  <c r="J85" i="1"/>
  <c r="K77" i="2"/>
  <c r="I78" i="2"/>
  <c r="H69" i="1"/>
  <c r="J65" i="1"/>
  <c r="F60" i="1"/>
  <c r="I60" i="2"/>
  <c r="K58" i="2"/>
  <c r="K49" i="2"/>
  <c r="I17" i="2"/>
  <c r="I18" i="2" s="1"/>
  <c r="I14" i="6"/>
  <c r="F23" i="1"/>
  <c r="H23" i="1" s="1"/>
  <c r="D41" i="1"/>
  <c r="J185" i="1"/>
  <c r="H67" i="5"/>
  <c r="H41" i="5"/>
  <c r="H93" i="5"/>
  <c r="H100" i="5" s="1"/>
  <c r="H102" i="5" s="1"/>
  <c r="H104" i="5" s="1"/>
  <c r="H22" i="5"/>
  <c r="H24" i="5" s="1"/>
  <c r="H26" i="5" s="1"/>
  <c r="F67" i="5"/>
  <c r="F22" i="5"/>
  <c r="F24" i="5" s="1"/>
  <c r="F26" i="5" s="1"/>
  <c r="F28" i="5" s="1"/>
  <c r="F33" i="5" s="1"/>
  <c r="F41" i="5"/>
  <c r="F93" i="5"/>
  <c r="D67" i="5"/>
  <c r="D74" i="5" s="1"/>
  <c r="D41" i="5"/>
  <c r="D48" i="5" s="1"/>
  <c r="D93" i="5"/>
  <c r="D100" i="5" s="1"/>
  <c r="D22" i="5"/>
  <c r="C67" i="5"/>
  <c r="C41" i="5"/>
  <c r="C93" i="5"/>
  <c r="C22" i="5"/>
  <c r="C24" i="5" s="1"/>
  <c r="E15" i="5"/>
  <c r="G15" i="5" s="1"/>
  <c r="L74" i="1" l="1"/>
  <c r="C26" i="5"/>
  <c r="C28" i="5" s="1"/>
  <c r="C33" i="5" s="1"/>
  <c r="I179" i="1"/>
  <c r="I194" i="1" s="1"/>
  <c r="I246" i="1" s="1"/>
  <c r="I261" i="1" s="1"/>
  <c r="N55" i="5"/>
  <c r="N72" i="4"/>
  <c r="N74" i="4" s="1"/>
  <c r="K74" i="2"/>
  <c r="I18" i="6"/>
  <c r="K216" i="4"/>
  <c r="G18" i="6"/>
  <c r="O56" i="1"/>
  <c r="N29" i="5"/>
  <c r="K26" i="6"/>
  <c r="G194" i="4"/>
  <c r="G246" i="4" s="1"/>
  <c r="G261" i="4" s="1"/>
  <c r="F261" i="4"/>
  <c r="F34" i="6"/>
  <c r="H179" i="1"/>
  <c r="F194" i="1"/>
  <c r="K212" i="4"/>
  <c r="N216" i="4"/>
  <c r="N86" i="4"/>
  <c r="N162" i="4"/>
  <c r="N82" i="4"/>
  <c r="N78" i="4"/>
  <c r="N212" i="4"/>
  <c r="C246" i="1"/>
  <c r="C261" i="1" s="1"/>
  <c r="H166" i="1"/>
  <c r="D53" i="1"/>
  <c r="K162" i="4"/>
  <c r="F78" i="1"/>
  <c r="N41" i="2"/>
  <c r="H124" i="1"/>
  <c r="F162" i="1"/>
  <c r="K234" i="2"/>
  <c r="N223" i="2"/>
  <c r="N49" i="2"/>
  <c r="N175" i="2"/>
  <c r="K60" i="2"/>
  <c r="N58" i="2"/>
  <c r="K78" i="2"/>
  <c r="N77" i="2"/>
  <c r="N78" i="2" s="1"/>
  <c r="K216" i="2"/>
  <c r="N215" i="2"/>
  <c r="N216" i="2" s="1"/>
  <c r="K220" i="2"/>
  <c r="N219" i="2"/>
  <c r="K91" i="2"/>
  <c r="N89" i="2"/>
  <c r="D95" i="1"/>
  <c r="F94" i="1"/>
  <c r="G246" i="2"/>
  <c r="I95" i="2"/>
  <c r="I246" i="2" s="1"/>
  <c r="K94" i="2"/>
  <c r="N94" i="2" s="1"/>
  <c r="H74" i="5"/>
  <c r="H76" i="5" s="1"/>
  <c r="H78" i="5" s="1"/>
  <c r="I40" i="5"/>
  <c r="H219" i="1"/>
  <c r="F220" i="1"/>
  <c r="L165" i="1"/>
  <c r="O165" i="1" s="1"/>
  <c r="O166" i="1" s="1"/>
  <c r="J166" i="1"/>
  <c r="H81" i="1"/>
  <c r="F82" i="1"/>
  <c r="H48" i="5"/>
  <c r="H50" i="5" s="1"/>
  <c r="H52" i="5" s="1"/>
  <c r="I66" i="5"/>
  <c r="F74" i="5"/>
  <c r="F76" i="5" s="1"/>
  <c r="F78" i="5" s="1"/>
  <c r="F80" i="5" s="1"/>
  <c r="F100" i="5"/>
  <c r="F102" i="5" s="1"/>
  <c r="F104" i="5" s="1"/>
  <c r="F106" i="5" s="1"/>
  <c r="F111" i="5" s="1"/>
  <c r="F48" i="5"/>
  <c r="F50" i="5" s="1"/>
  <c r="F52" i="5" s="1"/>
  <c r="F54" i="5" s="1"/>
  <c r="F59" i="5" s="1"/>
  <c r="K194" i="2"/>
  <c r="K53" i="2"/>
  <c r="L237" i="1"/>
  <c r="O237" i="1" s="1"/>
  <c r="O244" i="1" s="1"/>
  <c r="J244" i="1"/>
  <c r="F234" i="1"/>
  <c r="J215" i="1"/>
  <c r="H216" i="1"/>
  <c r="F212" i="1"/>
  <c r="J207" i="1"/>
  <c r="L206" i="1"/>
  <c r="O206" i="1" s="1"/>
  <c r="O207" i="1" s="1"/>
  <c r="J98" i="1"/>
  <c r="H121" i="1"/>
  <c r="H91" i="1"/>
  <c r="J89" i="1"/>
  <c r="L85" i="1"/>
  <c r="O85" i="1" s="1"/>
  <c r="O86" i="1" s="1"/>
  <c r="J86" i="1"/>
  <c r="H78" i="1"/>
  <c r="J77" i="1"/>
  <c r="L65" i="1"/>
  <c r="O65" i="1" s="1"/>
  <c r="O69" i="1" s="1"/>
  <c r="J69" i="1"/>
  <c r="J58" i="1"/>
  <c r="H60" i="1"/>
  <c r="F53" i="1"/>
  <c r="F41" i="1"/>
  <c r="L185" i="1"/>
  <c r="O185" i="1" s="1"/>
  <c r="E22" i="5"/>
  <c r="E24" i="5" s="1"/>
  <c r="E26" i="5" s="1"/>
  <c r="E28" i="5" s="1"/>
  <c r="C100" i="5"/>
  <c r="C102" i="5" s="1"/>
  <c r="E93" i="5"/>
  <c r="G93" i="5" s="1"/>
  <c r="C48" i="5"/>
  <c r="C50" i="5" s="1"/>
  <c r="C52" i="5" s="1"/>
  <c r="C54" i="5" s="1"/>
  <c r="C59" i="5" s="1"/>
  <c r="E41" i="5"/>
  <c r="G41" i="5" s="1"/>
  <c r="E67" i="5"/>
  <c r="G67" i="5" s="1"/>
  <c r="C74" i="5"/>
  <c r="C76" i="5" s="1"/>
  <c r="H179" i="4" l="1"/>
  <c r="H194" i="4" s="1"/>
  <c r="H246" i="4" s="1"/>
  <c r="H34" i="6" s="1"/>
  <c r="C104" i="5"/>
  <c r="C106" i="5" s="1"/>
  <c r="C111" i="5" s="1"/>
  <c r="D24" i="5"/>
  <c r="D26" i="5" s="1"/>
  <c r="D28" i="5" s="1"/>
  <c r="D33" i="5" s="1"/>
  <c r="C78" i="5"/>
  <c r="C80" i="5" s="1"/>
  <c r="C86" i="5" s="1"/>
  <c r="E33" i="5"/>
  <c r="N220" i="2"/>
  <c r="G34" i="6"/>
  <c r="N26" i="6"/>
  <c r="N91" i="2"/>
  <c r="N234" i="2"/>
  <c r="N60" i="2"/>
  <c r="J179" i="1"/>
  <c r="H194" i="1"/>
  <c r="D246" i="1"/>
  <c r="D261" i="1" s="1"/>
  <c r="N194" i="2"/>
  <c r="N95" i="2"/>
  <c r="H162" i="1"/>
  <c r="J124" i="1"/>
  <c r="N53" i="2"/>
  <c r="K95" i="2"/>
  <c r="K246" i="2" s="1"/>
  <c r="H94" i="1"/>
  <c r="F95" i="1"/>
  <c r="F246" i="1" s="1"/>
  <c r="F261" i="1" s="1"/>
  <c r="L166" i="1"/>
  <c r="H82" i="1"/>
  <c r="J81" i="1"/>
  <c r="H220" i="1"/>
  <c r="J219" i="1"/>
  <c r="L244" i="1"/>
  <c r="H234" i="1"/>
  <c r="J216" i="1"/>
  <c r="L215" i="1"/>
  <c r="O215" i="1" s="1"/>
  <c r="O216" i="1" s="1"/>
  <c r="H212" i="1"/>
  <c r="J210" i="1"/>
  <c r="L207" i="1"/>
  <c r="J121" i="1"/>
  <c r="L98" i="1"/>
  <c r="O98" i="1" s="1"/>
  <c r="O121" i="1" s="1"/>
  <c r="J91" i="1"/>
  <c r="L89" i="1"/>
  <c r="O89" i="1" s="1"/>
  <c r="O91" i="1" s="1"/>
  <c r="L86" i="1"/>
  <c r="J78" i="1"/>
  <c r="L77" i="1"/>
  <c r="O77" i="1" s="1"/>
  <c r="O78" i="1" s="1"/>
  <c r="L69" i="1"/>
  <c r="L58" i="1"/>
  <c r="O58" i="1" s="1"/>
  <c r="O60" i="1" s="1"/>
  <c r="J60" i="1"/>
  <c r="J44" i="1"/>
  <c r="H53" i="1"/>
  <c r="J23" i="1"/>
  <c r="H41" i="1"/>
  <c r="E74" i="5"/>
  <c r="E76" i="5" s="1"/>
  <c r="E78" i="5" s="1"/>
  <c r="E80" i="5" s="1"/>
  <c r="E48" i="5"/>
  <c r="E50" i="5" s="1"/>
  <c r="E100" i="5"/>
  <c r="E102" i="5" s="1"/>
  <c r="E104" i="5" s="1"/>
  <c r="E106" i="5" s="1"/>
  <c r="E111" i="5" s="1"/>
  <c r="I15" i="5"/>
  <c r="I22" i="5" s="1"/>
  <c r="I24" i="5" s="1"/>
  <c r="I26" i="5" s="1"/>
  <c r="I28" i="5" s="1"/>
  <c r="G22" i="5"/>
  <c r="G24" i="5" s="1"/>
  <c r="G26" i="5" s="1"/>
  <c r="G28" i="5" s="1"/>
  <c r="G33" i="5" s="1"/>
  <c r="I179" i="4" l="1"/>
  <c r="K179" i="4" s="1"/>
  <c r="N179" i="4" s="1"/>
  <c r="C129" i="5"/>
  <c r="C132" i="5" s="1"/>
  <c r="C19" i="2" s="1"/>
  <c r="D102" i="5"/>
  <c r="D104" i="5" s="1"/>
  <c r="D106" i="5" s="1"/>
  <c r="D111" i="5" s="1"/>
  <c r="D76" i="5"/>
  <c r="D78" i="5" s="1"/>
  <c r="D80" i="5" s="1"/>
  <c r="D86" i="5" s="1"/>
  <c r="E52" i="5"/>
  <c r="E54" i="5" s="1"/>
  <c r="E59" i="5" s="1"/>
  <c r="D50" i="5"/>
  <c r="D52" i="5" s="1"/>
  <c r="D54" i="5" s="1"/>
  <c r="D59" i="5" s="1"/>
  <c r="I34" i="6"/>
  <c r="H261" i="4"/>
  <c r="L179" i="1"/>
  <c r="J194" i="1"/>
  <c r="N246" i="2"/>
  <c r="J162" i="1"/>
  <c r="L124" i="1"/>
  <c r="H95" i="1"/>
  <c r="H246" i="1" s="1"/>
  <c r="H261" i="1" s="1"/>
  <c r="J94" i="1"/>
  <c r="J220" i="1"/>
  <c r="L219" i="1"/>
  <c r="O219" i="1" s="1"/>
  <c r="J82" i="1"/>
  <c r="L81" i="1"/>
  <c r="O81" i="1" s="1"/>
  <c r="O82" i="1" s="1"/>
  <c r="K15" i="5"/>
  <c r="O234" i="1"/>
  <c r="J234" i="1"/>
  <c r="L216" i="1"/>
  <c r="L210" i="1"/>
  <c r="O210" i="1" s="1"/>
  <c r="O212" i="1" s="1"/>
  <c r="J212" i="1"/>
  <c r="L121" i="1"/>
  <c r="L91" i="1"/>
  <c r="L78" i="1"/>
  <c r="L60" i="1"/>
  <c r="J53" i="1"/>
  <c r="L44" i="1"/>
  <c r="O44" i="1" s="1"/>
  <c r="O53" i="1" s="1"/>
  <c r="L23" i="1"/>
  <c r="O23" i="1" s="1"/>
  <c r="O41" i="1" s="1"/>
  <c r="J41" i="1"/>
  <c r="H28" i="5"/>
  <c r="H33" i="5" s="1"/>
  <c r="I33" i="5"/>
  <c r="I93" i="5"/>
  <c r="I100" i="5" s="1"/>
  <c r="I102" i="5" s="1"/>
  <c r="I104" i="5" s="1"/>
  <c r="I106" i="5" s="1"/>
  <c r="G100" i="5"/>
  <c r="G102" i="5" s="1"/>
  <c r="G104" i="5" s="1"/>
  <c r="G106" i="5" s="1"/>
  <c r="G111" i="5" s="1"/>
  <c r="I41" i="5"/>
  <c r="I48" i="5" s="1"/>
  <c r="I50" i="5" s="1"/>
  <c r="I52" i="5" s="1"/>
  <c r="I54" i="5" s="1"/>
  <c r="G48" i="5"/>
  <c r="G50" i="5" s="1"/>
  <c r="G52" i="5" s="1"/>
  <c r="G54" i="5" s="1"/>
  <c r="G59" i="5" s="1"/>
  <c r="E86" i="5"/>
  <c r="I67" i="5"/>
  <c r="I74" i="5" s="1"/>
  <c r="I76" i="5" s="1"/>
  <c r="I78" i="5" s="1"/>
  <c r="I80" i="5" s="1"/>
  <c r="G74" i="5"/>
  <c r="G76" i="5" s="1"/>
  <c r="G78" i="5" s="1"/>
  <c r="G80" i="5" s="1"/>
  <c r="K194" i="4" l="1"/>
  <c r="K246" i="4" s="1"/>
  <c r="K34" i="6" s="1"/>
  <c r="I194" i="4"/>
  <c r="I246" i="4" s="1"/>
  <c r="I261" i="4" s="1"/>
  <c r="D129" i="5"/>
  <c r="D132" i="5" s="1"/>
  <c r="D19" i="2" s="1"/>
  <c r="D20" i="2" s="1"/>
  <c r="D250" i="2" s="1"/>
  <c r="D252" i="2" s="1"/>
  <c r="D260" i="2" s="1"/>
  <c r="D32" i="6" s="1"/>
  <c r="D38" i="6" s="1"/>
  <c r="E129" i="5"/>
  <c r="E132" i="5" s="1"/>
  <c r="C20" i="2"/>
  <c r="C250" i="2" s="1"/>
  <c r="C252" i="2" s="1"/>
  <c r="C260" i="2" s="1"/>
  <c r="C32" i="6" s="1"/>
  <c r="C38" i="6" s="1"/>
  <c r="C19" i="6"/>
  <c r="C24" i="6" s="1"/>
  <c r="C28" i="6" s="1"/>
  <c r="N194" i="4"/>
  <c r="N246" i="4" s="1"/>
  <c r="O179" i="1"/>
  <c r="L194" i="1"/>
  <c r="O124" i="1"/>
  <c r="O162" i="1" s="1"/>
  <c r="L162" i="1"/>
  <c r="O220" i="1"/>
  <c r="N15" i="5"/>
  <c r="N22" i="5" s="1"/>
  <c r="N24" i="5" s="1"/>
  <c r="N26" i="5" s="1"/>
  <c r="J95" i="1"/>
  <c r="J246" i="1" s="1"/>
  <c r="J261" i="1" s="1"/>
  <c r="L94" i="1"/>
  <c r="O94" i="1" s="1"/>
  <c r="O95" i="1" s="1"/>
  <c r="L220" i="1"/>
  <c r="L82" i="1"/>
  <c r="K67" i="5"/>
  <c r="K22" i="5"/>
  <c r="K24" i="5" s="1"/>
  <c r="K26" i="5" s="1"/>
  <c r="K28" i="5" s="1"/>
  <c r="K33" i="5" s="1"/>
  <c r="K93" i="5"/>
  <c r="K41" i="5"/>
  <c r="L234" i="1"/>
  <c r="L212" i="1"/>
  <c r="L53" i="1"/>
  <c r="L41" i="1"/>
  <c r="G86" i="5"/>
  <c r="I86" i="5"/>
  <c r="H80" i="5"/>
  <c r="I59" i="5"/>
  <c r="H54" i="5"/>
  <c r="H59" i="5" s="1"/>
  <c r="I111" i="5"/>
  <c r="H106" i="5"/>
  <c r="H111" i="5" s="1"/>
  <c r="K261" i="4" l="1"/>
  <c r="E19" i="2"/>
  <c r="E20" i="2" s="1"/>
  <c r="E250" i="2" s="1"/>
  <c r="D19" i="6"/>
  <c r="D20" i="6" s="1"/>
  <c r="C20" i="6"/>
  <c r="E32" i="6"/>
  <c r="E38" i="6" s="1"/>
  <c r="I129" i="5"/>
  <c r="I132" i="5" s="1"/>
  <c r="C42" i="6"/>
  <c r="G129" i="5"/>
  <c r="G132" i="5" s="1"/>
  <c r="N34" i="6"/>
  <c r="N261" i="4"/>
  <c r="O194" i="1"/>
  <c r="O246" i="1" s="1"/>
  <c r="O261" i="1" s="1"/>
  <c r="K74" i="5"/>
  <c r="K76" i="5" s="1"/>
  <c r="K78" i="5" s="1"/>
  <c r="K80" i="5" s="1"/>
  <c r="K86" i="5" s="1"/>
  <c r="N67" i="5"/>
  <c r="N74" i="5" s="1"/>
  <c r="N76" i="5" s="1"/>
  <c r="N78" i="5" s="1"/>
  <c r="N80" i="5" s="1"/>
  <c r="K48" i="5"/>
  <c r="K50" i="5" s="1"/>
  <c r="K52" i="5" s="1"/>
  <c r="K54" i="5" s="1"/>
  <c r="K59" i="5" s="1"/>
  <c r="N41" i="5"/>
  <c r="N48" i="5" s="1"/>
  <c r="N50" i="5" s="1"/>
  <c r="N52" i="5" s="1"/>
  <c r="N54" i="5" s="1"/>
  <c r="K100" i="5"/>
  <c r="K102" i="5" s="1"/>
  <c r="K104" i="5" s="1"/>
  <c r="K106" i="5" s="1"/>
  <c r="K111" i="5" s="1"/>
  <c r="N93" i="5"/>
  <c r="N100" i="5" s="1"/>
  <c r="N102" i="5" s="1"/>
  <c r="N104" i="5" s="1"/>
  <c r="N106" i="5" s="1"/>
  <c r="L95" i="1"/>
  <c r="L246" i="1" s="1"/>
  <c r="L261" i="1" s="1"/>
  <c r="F86" i="5"/>
  <c r="H84" i="5"/>
  <c r="H86" i="5" s="1"/>
  <c r="E19" i="6" l="1"/>
  <c r="D24" i="6"/>
  <c r="D28" i="6" s="1"/>
  <c r="D42" i="6" s="1"/>
  <c r="E252" i="2"/>
  <c r="E260" i="2" s="1"/>
  <c r="F129" i="5"/>
  <c r="F132" i="5" s="1"/>
  <c r="F19" i="2" s="1"/>
  <c r="K129" i="5"/>
  <c r="K132" i="5" s="1"/>
  <c r="K19" i="2" s="1"/>
  <c r="K20" i="2" s="1"/>
  <c r="K250" i="2" s="1"/>
  <c r="K252" i="2" s="1"/>
  <c r="K260" i="2" s="1"/>
  <c r="K32" i="6" s="1"/>
  <c r="K38" i="6" s="1"/>
  <c r="H129" i="5"/>
  <c r="H132" i="5" s="1"/>
  <c r="H19" i="2" s="1"/>
  <c r="E24" i="6" l="1"/>
  <c r="E28" i="6" s="1"/>
  <c r="E42" i="6" s="1"/>
  <c r="E20" i="6"/>
  <c r="G19" i="2"/>
  <c r="G20" i="2" s="1"/>
  <c r="G250" i="2" s="1"/>
  <c r="G252" i="2" s="1"/>
  <c r="G260" i="2" s="1"/>
  <c r="F19" i="6"/>
  <c r="F20" i="6" s="1"/>
  <c r="F20" i="2"/>
  <c r="F250" i="2" s="1"/>
  <c r="F252" i="2" s="1"/>
  <c r="F260" i="2" s="1"/>
  <c r="F32" i="6" s="1"/>
  <c r="G32" i="6" s="1"/>
  <c r="H19" i="6"/>
  <c r="H20" i="6" s="1"/>
  <c r="H20" i="2"/>
  <c r="H250" i="2" s="1"/>
  <c r="H252" i="2" s="1"/>
  <c r="H260" i="2" s="1"/>
  <c r="H32" i="6" s="1"/>
  <c r="H38" i="6" s="1"/>
  <c r="K19" i="6"/>
  <c r="G19" i="6" l="1"/>
  <c r="G24" i="6" s="1"/>
  <c r="G28" i="6" s="1"/>
  <c r="F24" i="6"/>
  <c r="F28" i="6" s="1"/>
  <c r="I19" i="2"/>
  <c r="I20" i="2" s="1"/>
  <c r="I250" i="2" s="1"/>
  <c r="I252" i="2" s="1"/>
  <c r="I260" i="2" s="1"/>
  <c r="F38" i="6"/>
  <c r="H24" i="6"/>
  <c r="H28" i="6" s="1"/>
  <c r="H42" i="6" s="1"/>
  <c r="K20" i="6"/>
  <c r="K24" i="6"/>
  <c r="K28" i="6" s="1"/>
  <c r="K42" i="6" s="1"/>
  <c r="G38" i="6"/>
  <c r="I32" i="6"/>
  <c r="I19" i="6" l="1"/>
  <c r="I20" i="6" s="1"/>
  <c r="G42" i="6"/>
  <c r="G20" i="6"/>
  <c r="F42" i="6"/>
  <c r="I38" i="6"/>
  <c r="I24" i="6" l="1"/>
  <c r="I28" i="6" s="1"/>
  <c r="I42" i="6" s="1"/>
  <c r="N28" i="5"/>
  <c r="N33" i="5" s="1"/>
  <c r="M33" i="5"/>
  <c r="M59" i="5"/>
  <c r="N59" i="5"/>
  <c r="N81" i="5"/>
  <c r="N84" i="5"/>
  <c r="M86" i="5"/>
  <c r="N111" i="5"/>
  <c r="M111" i="5"/>
  <c r="M129" i="5" l="1"/>
  <c r="M132" i="5" s="1"/>
  <c r="M19" i="2" s="1"/>
  <c r="M19" i="6" s="1"/>
  <c r="N86" i="5"/>
  <c r="N129" i="5" s="1"/>
  <c r="N132" i="5" l="1"/>
  <c r="N19" i="2" s="1"/>
  <c r="N20" i="2" s="1"/>
  <c r="N250" i="2" s="1"/>
  <c r="N252" i="2" s="1"/>
  <c r="N260" i="2" s="1"/>
  <c r="N32" i="6" s="1"/>
  <c r="N38" i="6" s="1"/>
  <c r="M20" i="6"/>
  <c r="M24" i="6"/>
  <c r="M28" i="6" s="1"/>
  <c r="M20" i="2"/>
  <c r="M250" i="2" s="1"/>
  <c r="M252" i="2" s="1"/>
  <c r="M260" i="2" s="1"/>
  <c r="M32" i="6" s="1"/>
  <c r="N19" i="6" l="1"/>
  <c r="N20" i="6" s="1"/>
  <c r="M38" i="6"/>
  <c r="M42" i="6" s="1"/>
  <c r="N24" i="6" l="1"/>
  <c r="N28" i="6" s="1"/>
  <c r="N42" i="6" s="1"/>
</calcChain>
</file>

<file path=xl/sharedStrings.xml><?xml version="1.0" encoding="utf-8"?>
<sst xmlns="http://schemas.openxmlformats.org/spreadsheetml/2006/main" count="1357" uniqueCount="372">
  <si>
    <t>========================================</t>
  </si>
  <si>
    <t>EXCESS TAX vs BOOK DEPRECIATION</t>
  </si>
  <si>
    <t xml:space="preserve">        210A LIBERALIZED DEPR-REG</t>
  </si>
  <si>
    <t xml:space="preserve">        230A ACRS BENEFIT NORMALIZED</t>
  </si>
  <si>
    <t xml:space="preserve">        230I CAPD INTEREST-SECTION 481(a)-CHANGE IN METHD </t>
  </si>
  <si>
    <t xml:space="preserve">        230J RELOCATION CST-SECTION 481(a)-CHANGE IN METHD</t>
  </si>
  <si>
    <t xml:space="preserve">        230K PJM INTEGRATION-SEC 481(a)-INTANG-DFD LABOR</t>
  </si>
  <si>
    <t xml:space="preserve">        280A EXCESS TX VS S/L BK DEPR</t>
  </si>
  <si>
    <t xml:space="preserve">        280H BK PLANT IN SERVICE - SFAS 143 - ARO</t>
  </si>
  <si>
    <t xml:space="preserve">        295A GAIN/LOSS ON ACRS/MACRS PROPERTY</t>
  </si>
  <si>
    <t xml:space="preserve">        390A CIAC - BOOK RECEIPTS</t>
  </si>
  <si>
    <t>Total EXCESS TAX vs BOOK DEPRECIATION</t>
  </si>
  <si>
    <t>AFUDC / INTEREST CAPITALIZED</t>
  </si>
  <si>
    <t xml:space="preserve">        310A AOFUDC</t>
  </si>
  <si>
    <t xml:space="preserve">        320A ABFUDC</t>
  </si>
  <si>
    <t xml:space="preserve">        380J INT EXP CAPITALIZED FOR TAX</t>
  </si>
  <si>
    <t>Total AFUDC / INTEREST CAPITALIZED</t>
  </si>
  <si>
    <t>MISC OVERHEADS CAPITALIZED</t>
  </si>
  <si>
    <t xml:space="preserve">        350A TXS CAPD</t>
  </si>
  <si>
    <t xml:space="preserve">        360A PENS CAPD</t>
  </si>
  <si>
    <t xml:space="preserve">        360J SEC 481 PENS/OPEB ADJUSTMENT</t>
  </si>
  <si>
    <t xml:space="preserve">        370A SAV PLAN CAPD</t>
  </si>
  <si>
    <t>Total MISC OVERHEADS CAPITALIZED</t>
  </si>
  <si>
    <t>PERCENT REPAIR ALLOWANCE</t>
  </si>
  <si>
    <t xml:space="preserve">        532A PERCENT REPAIR ALLOWANCE</t>
  </si>
  <si>
    <t xml:space="preserve">        534A CAPITALIZED RELOCATION COSTS</t>
  </si>
  <si>
    <t>Total PERCENT REPAIR ALLOWANCE</t>
  </si>
  <si>
    <t>REMOVAL COSTS</t>
  </si>
  <si>
    <t xml:space="preserve">        910K REMOVAL CST</t>
  </si>
  <si>
    <t>Total REMOVAL COSTS</t>
  </si>
  <si>
    <t>ACCELERATED AMORTIZATION</t>
  </si>
  <si>
    <t xml:space="preserve">        533A TX AMORT POLLUTION CONT EQPT</t>
  </si>
  <si>
    <t>Total ACCELERATED AMORTIZATION</t>
  </si>
  <si>
    <t>PROPERTY TAX ADJUSTMENTS</t>
  </si>
  <si>
    <t>Total PROPERTY TAX ADJUSTMENTS</t>
  </si>
  <si>
    <t>REVENUE REFUNDS</t>
  </si>
  <si>
    <t xml:space="preserve">        520A PROVS POSS REV REFDS</t>
  </si>
  <si>
    <t>Total REVENUE REFUNDS</t>
  </si>
  <si>
    <t>DEFERRED FUEL COSTS</t>
  </si>
  <si>
    <t>Total DEFERRED FUEL COSTS</t>
  </si>
  <si>
    <t>EQUITY IN EARNINGS OF SUBSIDIARIES</t>
  </si>
  <si>
    <t xml:space="preserve">        531A EQTY IN SUBSIDIARIES    (US)</t>
  </si>
  <si>
    <t>Total EQUITY IN EARNINGS OF SUBSIDIARIES</t>
  </si>
  <si>
    <t>BOOK ACCRUALS</t>
  </si>
  <si>
    <t xml:space="preserve">        602A PROV WORKER'S COMP</t>
  </si>
  <si>
    <t xml:space="preserve">        605B ACCRUED BK PENSION EXPENSE</t>
  </si>
  <si>
    <t xml:space="preserve">        605E SUPPLEMENTAL EXECUTIVE RETIREMENT PLAN</t>
  </si>
  <si>
    <t xml:space="preserve">        605I ACCRD BK SUP. SAVINGS PLAN EXP</t>
  </si>
  <si>
    <t xml:space="preserve">        605O ACCRUED PSI PLAN EXP</t>
  </si>
  <si>
    <t xml:space="preserve">        610A BK PROV UNCOLL ACCTS</t>
  </si>
  <si>
    <t xml:space="preserve">        613E ACCRUED BOOK VACATION PAY</t>
  </si>
  <si>
    <t xml:space="preserve">        615A ACCRUED INTEREST EXP -STATE</t>
  </si>
  <si>
    <t xml:space="preserve">        615B ACCRUED INTEREST-LONG-TERM - FIN 48</t>
  </si>
  <si>
    <t xml:space="preserve">        615C ACCRUED INTEREST-SHORT-TERM - FIN 48</t>
  </si>
  <si>
    <t xml:space="preserve">        615E ACCRUED STATE INCOME TAX EXP</t>
  </si>
  <si>
    <t xml:space="preserve">        615R REG ASSET - DEFERRED RTO COSTS</t>
  </si>
  <si>
    <t>Total BOOK ACCRUALS</t>
  </si>
  <si>
    <t>BOOK DEFERRALS</t>
  </si>
  <si>
    <t xml:space="preserve">        390F CUST ADV INC FOR TAX</t>
  </si>
  <si>
    <t xml:space="preserve">        630F DEFD BK CONTRACT REVENUE</t>
  </si>
  <si>
    <t xml:space="preserve">        641I ADVANCE RENTAL INC (CUR MO)</t>
  </si>
  <si>
    <t xml:space="preserve">        660X REG ASSET - DEFERRED PJM FEES</t>
  </si>
  <si>
    <t xml:space="preserve">        660Z REG ASSET - DEFERRED EQUITY CARRYING CHGS</t>
  </si>
  <si>
    <t>Total BOOK DEFERRALS</t>
  </si>
  <si>
    <t>BOOK RESERVES</t>
  </si>
  <si>
    <t>Total BOOK RESERVES</t>
  </si>
  <si>
    <t>OTHER MISCELLANEOUS</t>
  </si>
  <si>
    <t xml:space="preserve">        900A LOSS ON REACQUIRED DEBT</t>
  </si>
  <si>
    <t xml:space="preserve">        906A ACCRD SFAS 106 PST RETIRE EXP</t>
  </si>
  <si>
    <t xml:space="preserve">        906K ACCRD SFAS 112 PST EMPLOY BEN</t>
  </si>
  <si>
    <t xml:space="preserve">        906P ACCRD BOOK ARO EXPENSE - SFAS 143</t>
  </si>
  <si>
    <t xml:space="preserve">        910A GAIN ON REACQUIRED DEBT</t>
  </si>
  <si>
    <t xml:space="preserve">        911V ACCRD SIT TX RESERVE-LNG-TERM-FIN 48</t>
  </si>
  <si>
    <t xml:space="preserve">        914A SFAS 109 - DEFD SIT LIABILITY</t>
  </si>
  <si>
    <t xml:space="preserve">        914B REG ASSET - SFAS 109 DSIT LIAB</t>
  </si>
  <si>
    <t xml:space="preserve">        914K REG ASSET - ACCRUED SFAS 112</t>
  </si>
  <si>
    <t>Total OTHER MISCELLANEOUS</t>
  </si>
  <si>
    <t>PERMANENT SCHEDULE M's</t>
  </si>
  <si>
    <t xml:space="preserve">        906B SFAS 106 - POST RETIRE BEN MEDICARE SUBSIDY</t>
  </si>
  <si>
    <t xml:space="preserve">        910B NON-DEDUCT MEALS AND T&amp;E</t>
  </si>
  <si>
    <t xml:space="preserve">        910C NON-DEDUCT FINES&amp;PENALTIES</t>
  </si>
  <si>
    <t xml:space="preserve">        910S NON-DEDUCT LOBBYING</t>
  </si>
  <si>
    <t xml:space="preserve">        970A MANUFACTURING DEDUCTION</t>
  </si>
  <si>
    <t>Total PERMANENT SCHEDULE M's</t>
  </si>
  <si>
    <t>TAX ACCRUALS</t>
  </si>
  <si>
    <t xml:space="preserve">        711N CAPITALIZED SOFTWARE COSTS-TAX</t>
  </si>
  <si>
    <t xml:space="preserve">        711O BOOK LEASES CAPITALIZED FOR TAX</t>
  </si>
  <si>
    <t>Total TAX ACCRUALS</t>
  </si>
  <si>
    <t>TAX DEFERRALS</t>
  </si>
  <si>
    <t xml:space="preserve">        712K CAPITALIZED SOFTWARE COST-BOOK</t>
  </si>
  <si>
    <t>Total TAX DEFERRALS</t>
  </si>
  <si>
    <t>TAX vs BOOK GAIN / LOSS</t>
  </si>
  <si>
    <t>Total TAX vs BOOK GAIN / LOSS</t>
  </si>
  <si>
    <t>MARK-TO-MARKET ADJUSTMENTS</t>
  </si>
  <si>
    <t xml:space="preserve">        575A MTM BK GAIN-B/L-TAX DEFL</t>
  </si>
  <si>
    <t xml:space="preserve">        575E MTM BK GAIN-A/L-TAX DEFL</t>
  </si>
  <si>
    <t xml:space="preserve">        576A MARK &amp; SPREAD-DEFL-283-B/L</t>
  </si>
  <si>
    <t xml:space="preserve">        576C MARK &amp; SPREAD-DEFL-190-B/L</t>
  </si>
  <si>
    <t xml:space="preserve">        576E MARK &amp; SPREAD-DEFL-283-A/L</t>
  </si>
  <si>
    <t xml:space="preserve">        576F MARK &amp; SPREAD-DEFL-190-A/L</t>
  </si>
  <si>
    <t xml:space="preserve">        610U PROV-TRADING CREDIT RISK - A/L</t>
  </si>
  <si>
    <t xml:space="preserve">        610W PROV-TRADING CREDIT RISK - B/L</t>
  </si>
  <si>
    <t xml:space="preserve">        652G REG LIAB-UNREAL MTM GAIN-DEFL</t>
  </si>
  <si>
    <t>Total MARK-TO-MARKET ADJUSTMENTS</t>
  </si>
  <si>
    <t>EMISSION ALLOWANCES</t>
  </si>
  <si>
    <t xml:space="preserve">        638A BOOK &gt; TAX BASIS - EMA-A/C 283</t>
  </si>
  <si>
    <t xml:space="preserve">        639O BOOK &gt; TAX BASIS EMA - 283 (B/L)</t>
  </si>
  <si>
    <t xml:space="preserve">        640K DEFD TAX GAIN-EPA AUCTION</t>
  </si>
  <si>
    <t>Total EMISSION ALLOWANCES</t>
  </si>
  <si>
    <t>Total Book/Tax Income Differences</t>
  </si>
  <si>
    <t>Taxable Income</t>
  </si>
  <si>
    <t>Statutory Rate</t>
  </si>
  <si>
    <t>Tax Before Credits</t>
  </si>
  <si>
    <t>Current Tax</t>
  </si>
  <si>
    <t>Total Company</t>
  </si>
  <si>
    <t>Per Books</t>
  </si>
  <si>
    <t>Computation of Adjusted</t>
  </si>
  <si>
    <t>Current Federal Income Tax Expense</t>
  </si>
  <si>
    <t>Historical Test Year - As Adjusted</t>
  </si>
  <si>
    <t>Line No.</t>
  </si>
  <si>
    <t>Interest Expense Synchronized</t>
  </si>
  <si>
    <t>Other Income &amp; Deductions - Net</t>
  </si>
  <si>
    <t>Electric Utility</t>
  </si>
  <si>
    <t>Assign &amp; Adjust.</t>
  </si>
  <si>
    <t>Less</t>
  </si>
  <si>
    <t>Non-Utility/</t>
  </si>
  <si>
    <t>Non-Applicable</t>
  </si>
  <si>
    <t>After</t>
  </si>
  <si>
    <t>Assignment</t>
  </si>
  <si>
    <t>Rate Case</t>
  </si>
  <si>
    <t>Adjustments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</si>
  <si>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</si>
  <si>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</si>
  <si>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</si>
  <si>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</si>
  <si>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</si>
  <si>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</si>
  <si>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</si>
  <si>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</si>
  <si>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</si>
  <si>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Allocation</t>
  </si>
  <si>
    <t>Factor</t>
  </si>
  <si>
    <t>Allocated</t>
  </si>
  <si>
    <t>Amount</t>
  </si>
  <si>
    <t>Basis</t>
  </si>
  <si>
    <t>(10)</t>
  </si>
  <si>
    <t>SPECIFIC</t>
  </si>
  <si>
    <t>INT SYNC</t>
  </si>
  <si>
    <t>NON-UTIL</t>
  </si>
  <si>
    <t>PROD PLT</t>
  </si>
  <si>
    <t>DIST PLT</t>
  </si>
  <si>
    <t>ENERGY</t>
  </si>
  <si>
    <t>NON-APPLIC</t>
  </si>
  <si>
    <t>NET PLANT</t>
  </si>
  <si>
    <t>LABOR</t>
  </si>
  <si>
    <t>TRAN PLT</t>
  </si>
  <si>
    <t>Deferred Federal Income Tax Expense</t>
  </si>
  <si>
    <t>DEFERRED FEDERAL INCOME TAXES:</t>
  </si>
  <si>
    <t>TOTAL DEFERRED FEDERAL INCOME TAXES</t>
  </si>
  <si>
    <t>DEFERRED INVESTMENT TAX CREDITS:</t>
  </si>
  <si>
    <t>ITC Feedback - Prior Years 10%</t>
  </si>
  <si>
    <t>ITC Feedback - Prior Years 4%</t>
  </si>
  <si>
    <t>TOTAL DEFERRED FIT AND ITC</t>
  </si>
  <si>
    <t>DFIT before</t>
  </si>
  <si>
    <t>(11)</t>
  </si>
  <si>
    <t>DFIT Feedback</t>
  </si>
  <si>
    <t xml:space="preserve">Based on </t>
  </si>
  <si>
    <t>For 12 Months</t>
  </si>
  <si>
    <t>Sch M Per Books</t>
  </si>
  <si>
    <t>Schedule M</t>
  </si>
  <si>
    <t>x FIT Rate</t>
  </si>
  <si>
    <t>@ 35%</t>
  </si>
  <si>
    <t xml:space="preserve">        210A-XS EXCESS DFIT - LIBERALIZED DEPR-REG</t>
  </si>
  <si>
    <t xml:space="preserve">        230A-XS EXCESS DIT - ACRS NORM REVERSAL</t>
  </si>
  <si>
    <t>Computation of Per Books</t>
  </si>
  <si>
    <t>Deferred Federal Income Tax and Deferred ITC</t>
  </si>
  <si>
    <t>Per Books DFIT</t>
  </si>
  <si>
    <t xml:space="preserve">DFIT Before </t>
  </si>
  <si>
    <t>Deferred FIT</t>
  </si>
  <si>
    <t>Associated With</t>
  </si>
  <si>
    <t xml:space="preserve">        625A FEDERAL MITIGATION PROGRAMS</t>
  </si>
  <si>
    <t xml:space="preserve">        625B STATE MITIGATION PROGRAMS</t>
  </si>
  <si>
    <t xml:space="preserve">        911Q DEFERRED STATE INCOME TAXES</t>
  </si>
  <si>
    <t xml:space="preserve">Parent Company Loss Allocation </t>
  </si>
  <si>
    <t>STATE INCOME TAXES</t>
  </si>
  <si>
    <t>Jurisdictional</t>
  </si>
  <si>
    <t xml:space="preserve">Non-Utility / </t>
  </si>
  <si>
    <t>Before</t>
  </si>
  <si>
    <t>Assign &amp; Adjust</t>
  </si>
  <si>
    <t>Add (Subtract): Federal Schedule M Adjustments</t>
  </si>
  <si>
    <t>Add (Subtract): Other</t>
  </si>
  <si>
    <t>Add (Subtract): State Income Taxes</t>
  </si>
  <si>
    <t>Add (Subtract): JCWA Depreciation Adjustment</t>
  </si>
  <si>
    <t>Add (Subtract): Federal Domestic Production Activity</t>
  </si>
  <si>
    <t>State Taxable Income Subject to Apportionment</t>
  </si>
  <si>
    <t>Apportionment Factor</t>
  </si>
  <si>
    <t>Apportioned State Taxable Income</t>
  </si>
  <si>
    <t>State Income Tax Rate</t>
  </si>
  <si>
    <t>Current State Income Tax</t>
  </si>
  <si>
    <t>Other Adjustments</t>
  </si>
  <si>
    <t>Illinois State Income Taxes</t>
  </si>
  <si>
    <t>Add (Subtract): Tax-Exempt Interest Income</t>
  </si>
  <si>
    <t>Total State Income Tax  ---  Illinois</t>
  </si>
  <si>
    <t>Kentucky State Income Taxes</t>
  </si>
  <si>
    <t>Add (Subtract): Interest Income - US Obligations</t>
  </si>
  <si>
    <t>Total State Income Tax  ---  Kentucky</t>
  </si>
  <si>
    <t>Michigan State Income Taxes</t>
  </si>
  <si>
    <t>Total State Income Tax  ---  Michigan</t>
  </si>
  <si>
    <t>West Virginia State Income Taxes</t>
  </si>
  <si>
    <t>Total State Income Tax  ---  West Virginia</t>
  </si>
  <si>
    <t>All Other State Income Taxes</t>
  </si>
  <si>
    <t>Total State Income Tax  ---  All States</t>
  </si>
  <si>
    <t>NET ELECTRIC OPERATING INCOME BEFORE INCOME TAX</t>
  </si>
  <si>
    <t>CALCULATED</t>
  </si>
  <si>
    <t>PRE-TAX BOOK INCOME BEFORE FEDERAL INCOME TAX</t>
  </si>
  <si>
    <t>Total Co Electric</t>
  </si>
  <si>
    <t>PRE-TAX BOOK INCOME BEFORE STATE INCOME TAX</t>
  </si>
  <si>
    <t>Book Income Before State Income Tax Expense</t>
  </si>
  <si>
    <t>MBT Surcharge @ 21.99%</t>
  </si>
  <si>
    <t>TOTAL DEFERRED INVESTMENT TAX CREDITS</t>
  </si>
  <si>
    <t>Summary Information</t>
  </si>
  <si>
    <t>Current FIT Expense</t>
  </si>
  <si>
    <t>Deferred FIT Expense</t>
  </si>
  <si>
    <t>Deferred ITC Expense</t>
  </si>
  <si>
    <t>Total FIT Expense</t>
  </si>
  <si>
    <t>CALC</t>
  </si>
  <si>
    <t>Line #</t>
  </si>
  <si>
    <t>SUMMARY OF INCOME TAX EXPENSE</t>
  </si>
  <si>
    <t>GROSS PLT</t>
  </si>
  <si>
    <t>ALLOCATION FACTORS:</t>
  </si>
  <si>
    <t>SIT CALC</t>
  </si>
  <si>
    <t xml:space="preserve">        320A ABFUDC - DFIT FBK</t>
  </si>
  <si>
    <t xml:space="preserve">        380J INT EXP CAPITALIZED FOR TAX - DFIT FBK</t>
  </si>
  <si>
    <t xml:space="preserve">        350A TXS CAPD - DFIT FBK</t>
  </si>
  <si>
    <t xml:space="preserve">        360A PENS CAPD - DFIT FBK</t>
  </si>
  <si>
    <t xml:space="preserve">        370A SAV PLAN CAPD - DFIT FBK</t>
  </si>
  <si>
    <t xml:space="preserve">        532A PERCENT REPAIR ALLOWANCE - DFIT FBK</t>
  </si>
  <si>
    <t xml:space="preserve">        534A CAPITALIZED RELOCATION COSTS - DFIT FBK</t>
  </si>
  <si>
    <t xml:space="preserve">        910A GAIN ON REACQUIRED DEBT - DFIT FBK</t>
  </si>
  <si>
    <t xml:space="preserve">        295A GAIN/LOSS ON ACRS/MACRS PROPERTY - DFIT FBK</t>
  </si>
  <si>
    <t>DEMAND</t>
  </si>
  <si>
    <t>NON-UTILITY</t>
  </si>
  <si>
    <t xml:space="preserve">        230X R&amp;D DEDUCTION - SECTION 174</t>
  </si>
  <si>
    <t xml:space="preserve">        295C GAIN/LOSS ACRS/MACRS-BK/TX UNIT PROPERTY</t>
  </si>
  <si>
    <t xml:space="preserve">        532C BOOK/TAX UNIT OF PROPERTY ADJ</t>
  </si>
  <si>
    <t xml:space="preserve">        532D BK/TX UNIT OF PROPERTY ADJ - SECTION 481</t>
  </si>
  <si>
    <t xml:space="preserve">        605C ACCRUED BK PENSION COSTS - SFAS 158</t>
  </si>
  <si>
    <t xml:space="preserve">        605F ACCRD SUP EXEC RETIRE PLAN COSTS-SFAS 158</t>
  </si>
  <si>
    <t xml:space="preserve">        612Y ACCRD COMPANYWIDE INCENT PLAN</t>
  </si>
  <si>
    <t xml:space="preserve">        613Y ACCRD BK SEVERANCE BENEFITS</t>
  </si>
  <si>
    <t xml:space="preserve">        661R REG ASSET - SFAS 158 - PENSIONS</t>
  </si>
  <si>
    <t xml:space="preserve">        661S REG ASSET - SFAS 158 - SERP</t>
  </si>
  <si>
    <t xml:space="preserve">        661T REG ASSET - SFAS 158 - OPEB</t>
  </si>
  <si>
    <t xml:space="preserve">        664N REG ASSET - DEFD SEVERANCE COSTS</t>
  </si>
  <si>
    <t xml:space="preserve">        906F ACCRD OPEB COSTS - SFAS 158</t>
  </si>
  <si>
    <t xml:space="preserve">        907A REG ASSET - MEDICARE SUBSIDY - FLOW THRU</t>
  </si>
  <si>
    <t xml:space="preserve">        907B SFAS 106 - MEDICARE SUBSIDY - NORMALIZED</t>
  </si>
  <si>
    <t xml:space="preserve">        911W ACCRD SIT TX RESERVE-SHRT-TERM-FIN 48</t>
  </si>
  <si>
    <t xml:space="preserve">        913D CHARITABLE CONTRIBUTION CARRYFWD</t>
  </si>
  <si>
    <t xml:space="preserve">        940S 1997-2003 IRS AUDIT SETTLEMENT</t>
  </si>
  <si>
    <t xml:space="preserve">        940X IRS CAPITALIZATION ADJUSTMENT</t>
  </si>
  <si>
    <t xml:space="preserve">        913A LUXURY AUTO ADJUSTMENT</t>
  </si>
  <si>
    <t xml:space="preserve">        999Q FIN-48 DSIT - PERM - FIN 48</t>
  </si>
  <si>
    <t xml:space="preserve">        610V PROV - SFAS 157 - A/L</t>
  </si>
  <si>
    <t xml:space="preserve">        610X PROV - SFAS 157 - B/L</t>
  </si>
  <si>
    <t xml:space="preserve">        639M TAX &gt; BOOK BASIS - EMA-A/C 190 (B/L)</t>
  </si>
  <si>
    <t xml:space="preserve">        632U BK DEFL - DEMAND SIDE MANAGEMENT</t>
  </si>
  <si>
    <t xml:space="preserve">        614L PROVISION FOR POTENTIAL LOSS</t>
  </si>
  <si>
    <t xml:space="preserve">        638C TAX &gt; BOOK BASIS - EMA-A/C 190</t>
  </si>
  <si>
    <t xml:space="preserve">        639Q DEFD TAX GAIN - INTERCO SALE - EMA</t>
  </si>
  <si>
    <t xml:space="preserve">        639S DEFD TAX LOSS - INTERCO SALE - EMA</t>
  </si>
  <si>
    <t xml:space="preserve">        911F FIN 48 DEFERRED STATE INCOME TAXES</t>
  </si>
  <si>
    <t>Tax Return Adjustments</t>
  </si>
  <si>
    <t>FIN-48 State Income Tax Adjustments</t>
  </si>
  <si>
    <t>Total State Income Tax  ---  All Other</t>
  </si>
  <si>
    <t>Tax Return, Apportionment  &amp; Other Adjustments</t>
  </si>
  <si>
    <t>Current State Income Tax Expense</t>
  </si>
  <si>
    <t>State Income Tax Return Adjustment</t>
  </si>
  <si>
    <t>Note:</t>
  </si>
  <si>
    <t>Adjusted</t>
  </si>
  <si>
    <t>Item Description</t>
  </si>
  <si>
    <t xml:space="preserve">        613K (ICDP) INCENTIVE COMP DEFERRAL PLAN</t>
  </si>
  <si>
    <t xml:space="preserve">        664V REG ASSET - NET CCS FEED STUDY COSTS</t>
  </si>
  <si>
    <t xml:space="preserve">        910E NON-DEDUCT MISCELLANEOUS</t>
  </si>
  <si>
    <t xml:space="preserve">        910U MEMBERSHIP DUES</t>
  </si>
  <si>
    <t xml:space="preserve">        663G REG ASSET - UNDERRECOVERY PJM EXPENSES</t>
  </si>
  <si>
    <t>Other Income &amp; Deductions   (Before Income Tax)</t>
  </si>
  <si>
    <t>Post Apportion Schedule M Adjustments</t>
  </si>
  <si>
    <t>State Taxable Income After Apportionment</t>
  </si>
  <si>
    <t>Kentucky Power Company</t>
  </si>
  <si>
    <t>KENTUCKY POWER COMPANY</t>
  </si>
  <si>
    <t xml:space="preserve">        232A ACRS TAX DEPRECIATION - HRJ</t>
  </si>
  <si>
    <t xml:space="preserve">        310D AOFUDC - HRJ POST-IN-SERVICE</t>
  </si>
  <si>
    <t xml:space="preserve">        320I ABFUDC - HRJ POST-IN-SERVICE - DFIT FBK</t>
  </si>
  <si>
    <t xml:space="preserve">        320I ABFUDC - HRJ POST-IN-SERVICE</t>
  </si>
  <si>
    <t xml:space="preserve">        630J DEFD STORM DAMAGE</t>
  </si>
  <si>
    <t xml:space="preserve">        611M NON-TAXABLE DEFD COMP - CSV EARN</t>
  </si>
  <si>
    <t>KY Jurisdictional</t>
  </si>
  <si>
    <t>Kentucky</t>
  </si>
  <si>
    <t xml:space="preserve">        232A-XS EXCESS DIT - ACRS TAX DEPR - HRJ</t>
  </si>
  <si>
    <t>ITC Feedback - HRJ 10%</t>
  </si>
  <si>
    <t xml:space="preserve">        320J ABFUDC - HRJ - DFIT FBK</t>
  </si>
  <si>
    <t>T&amp;D PLT</t>
  </si>
  <si>
    <t>O&amp;M EXP</t>
  </si>
  <si>
    <t>REVENUE</t>
  </si>
  <si>
    <t>REVENUE-OTH</t>
  </si>
  <si>
    <t>After Rate Case</t>
  </si>
  <si>
    <t>Utility After Rate</t>
  </si>
  <si>
    <t>Before Rate Case</t>
  </si>
  <si>
    <t>After Mitchell Plant</t>
  </si>
  <si>
    <t>Elimination</t>
  </si>
  <si>
    <t>(12)</t>
  </si>
  <si>
    <t>(13)</t>
  </si>
  <si>
    <t xml:space="preserve">        612G ACCRD COMPANY INCENT PLAN - ENGAGE TO GAIN</t>
  </si>
  <si>
    <t xml:space="preserve">        614I ECONOMIC DEVEL FUND - CURRENT</t>
  </si>
  <si>
    <t xml:space="preserve">        614J ECONOMIC DEVEL FUND - NON-CURRENT</t>
  </si>
  <si>
    <t xml:space="preserve">        642B DEFD REV - BONUS LEASE SHORT-TERM</t>
  </si>
  <si>
    <t xml:space="preserve">        642C DEFD REV - BONUS LEASE LONG-TERM</t>
  </si>
  <si>
    <t xml:space="preserve">        906Z SFAS 109 - MEDICARE SUBSIDY (PPACA) REG ASSET</t>
  </si>
  <si>
    <t xml:space="preserve">        911S ACCRUED SALES &amp; USE TAX RESERVE</t>
  </si>
  <si>
    <t>Deferred State Income Tax - WVA Pollution Control</t>
  </si>
  <si>
    <t>Deferred State Income Tax - Transferred Mitchell Plant</t>
  </si>
  <si>
    <t>Current SIT Expense</t>
  </si>
  <si>
    <t>Deferred SIT Expense</t>
  </si>
  <si>
    <t>Total SIT Expense</t>
  </si>
  <si>
    <t>Total Income Tax Expense</t>
  </si>
  <si>
    <t>Allowance for Borrowed Funds Used During Construction</t>
  </si>
  <si>
    <t xml:space="preserve">        280Y NORMALIZED BASIS DIFF - TRANSFERRED PLANT</t>
  </si>
  <si>
    <t xml:space="preserve">        912K REMOVAL CST - NORMALIZED</t>
  </si>
  <si>
    <t xml:space="preserve">        690C REG ASSET - REMOVAL CST - BIG SANDY</t>
  </si>
  <si>
    <t xml:space="preserve">        432I DEFD FUEL EXP - UNDER-RECOVERED</t>
  </si>
  <si>
    <t xml:space="preserve">        432I DEFD FUEL EXP - OVER-RECOVERED</t>
  </si>
  <si>
    <t xml:space="preserve">        671G REG ASSET-BIG SANDY U1 OR-UNDER RECOV </t>
  </si>
  <si>
    <t xml:space="preserve">        671H REG ASSET-BIG SANDY RETIRE COSTS RECOV</t>
  </si>
  <si>
    <t xml:space="preserve">        671I REG ASSET-BIG SANDY RETIRE RIDER U2 O&amp;M</t>
  </si>
  <si>
    <t xml:space="preserve">        671J REG ASSET-UND RECOV-PURCH PWR PPA</t>
  </si>
  <si>
    <t xml:space="preserve">        671K REG ASSET-DEFD DEPREC-ENVIRONMENTAL</t>
  </si>
  <si>
    <t xml:space="preserve">        671L REG ASSET-CAR CHGS-ENVIRON COSTS</t>
  </si>
  <si>
    <t xml:space="preserve">        671M REG ASSET-CAR CHGS-ENVIRON UNREC EQUITY</t>
  </si>
  <si>
    <t xml:space="preserve">        671N REG ASSET-DEFD O&amp;M-ENVIRONMENTAL CSTS</t>
  </si>
  <si>
    <t xml:space="preserve">        671O REG ASSET-DEFD CONSUM EXP-ENVIRON CSTS</t>
  </si>
  <si>
    <t xml:space="preserve">        671P REG ASSET-DEFD PROP TAX EXP-ENVIRON CSTS</t>
  </si>
  <si>
    <t xml:space="preserve">        672G REG ASSET-BIG SANDY U1 OR-UNREC EQUITY CC</t>
  </si>
  <si>
    <t xml:space="preserve">        672H REG ASSET-BIG SANDY U1 OR-UNDER RECOV CC </t>
  </si>
  <si>
    <t xml:space="preserve">        672M REG ASSET-NERC COMPL/CYBER CC-UNREC EQ</t>
  </si>
  <si>
    <t xml:space="preserve">        672N REG ASSET-NERC COMPL/CYBER SEC-CAR CST</t>
  </si>
  <si>
    <t xml:space="preserve">        672O REG ASSET-NERC COMPL/CYBER SEC-DEF DEPR</t>
  </si>
  <si>
    <t xml:space="preserve">        672S REG ASSET-CAPACITY CHARGE TARIFF REV</t>
  </si>
  <si>
    <t xml:space="preserve">        673C REG ASSET-DEFD DEPR-BIG SANDY U1 GAS</t>
  </si>
  <si>
    <t xml:space="preserve">        673F REG ASSET-DEFD PROP TAX-BIG SANDY U1 GAS</t>
  </si>
  <si>
    <t xml:space="preserve">        690L REG ASSET-M&amp;S RETIRING PLANTS</t>
  </si>
  <si>
    <t xml:space="preserve">        690D REG ASSET - SPENT ARO - BIG SANDY</t>
  </si>
  <si>
    <t xml:space="preserve">        690F REG ASSET - NBV - ARO - RETIRED PLANTS</t>
  </si>
  <si>
    <t xml:space="preserve">        690E REG ASSET - UNRECOVERED PLANT - BIG SANDY</t>
  </si>
  <si>
    <t>Tax Credit Carryforward</t>
  </si>
  <si>
    <t>FIN 48 Perm Items</t>
  </si>
  <si>
    <t>FIN 48 Non-Perm Items</t>
  </si>
  <si>
    <t xml:space="preserve">        011C TAX CREDIT C/F - DEFERRED TAX ASSET</t>
  </si>
  <si>
    <t xml:space="preserve">        014C NOL - STATE C/F DEFD TAX ASSET - KY</t>
  </si>
  <si>
    <t xml:space="preserve">        280Z DFIT - GENERATION PLANT</t>
  </si>
  <si>
    <t xml:space="preserve">        913F VALUATION ALLOWANCE - CHARITABLE CONTR C/F</t>
  </si>
  <si>
    <t xml:space="preserve">        510I PROPERTY TAX - STATE 2 - OLD METHOD - TAX</t>
  </si>
  <si>
    <t xml:space="preserve">        611B PRELIM SURVEY &amp; INVEST RESERVE-BIG SANDY FGD</t>
  </si>
  <si>
    <t>Current State Income Tax  ---  All States</t>
  </si>
  <si>
    <t>Deferred State Income Tax  ---  All States</t>
  </si>
  <si>
    <t>Consistent with prior KPCO Rate Filings and Commission Orders, State Income Taxes are treated as flow-thru for ratemaking purposes other than those that were obtained as a result of the acquisition of the Mitchell Plant. (-ie- No Deferred State Income Taxes are included in Cost of Service).</t>
  </si>
  <si>
    <t>Twelve Months Ended February 28, 2017</t>
  </si>
  <si>
    <t>12 Mo. 02/28/17</t>
  </si>
  <si>
    <t xml:space="preserve">        980A RESTRICTED STOCK PLAN</t>
  </si>
  <si>
    <t>FIN-18 ETR Adjustment</t>
  </si>
  <si>
    <t>ALT MIN Tax Adjustment</t>
  </si>
  <si>
    <t xml:space="preserve">        960E AMT CREDIT - DEFERRED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</si>
</sst>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000%"/>
    <numFmt numFmtId="167" formatCode="0.000000_);\(0.000000\)"/>
    <numFmt numFmtId="168" formatCode="0.0000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0" fillId="0" borderId="0" xfId="0" applyFill="1" applyBorder="1" applyAlignment="1">
      <alignment horizontal="center"/>
    </xf>
    <xf numFmtId="164" fontId="1" fillId="0" borderId="0" xfId="1" applyNumberFormat="1"/>
    <xf numFmtId="164" fontId="1" fillId="0" borderId="1" xfId="1" applyNumberFormat="1" applyBorder="1"/>
    <xf numFmtId="164" fontId="1" fillId="0" borderId="0" xfId="1" applyNumberFormat="1" applyFont="1"/>
    <xf numFmtId="37" fontId="7" fillId="0" borderId="0" xfId="0" applyNumberFormat="1" applyFont="1" applyFill="1"/>
    <xf numFmtId="37" fontId="7" fillId="0" borderId="1" xfId="0" applyNumberFormat="1" applyFont="1" applyFill="1" applyBorder="1"/>
    <xf numFmtId="167" fontId="7" fillId="0" borderId="1" xfId="0" applyNumberFormat="1" applyFont="1" applyFill="1" applyBorder="1"/>
    <xf numFmtId="10" fontId="7" fillId="0" borderId="1" xfId="3" applyNumberFormat="1" applyFont="1" applyFill="1" applyBorder="1"/>
    <xf numFmtId="0" fontId="7" fillId="0" borderId="0" xfId="0" applyFont="1" applyFill="1"/>
    <xf numFmtId="37" fontId="7" fillId="0" borderId="3" xfId="0" applyNumberFormat="1" applyFont="1" applyFill="1" applyBorder="1"/>
    <xf numFmtId="37" fontId="7" fillId="0" borderId="4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/>
    <xf numFmtId="164" fontId="3" fillId="0" borderId="5" xfId="1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/>
    <xf numFmtId="164" fontId="0" fillId="0" borderId="1" xfId="0" applyNumberFormat="1" applyFill="1" applyBorder="1"/>
    <xf numFmtId="164" fontId="0" fillId="0" borderId="0" xfId="0" applyNumberFormat="1" applyFill="1"/>
    <xf numFmtId="164" fontId="3" fillId="0" borderId="4" xfId="0" applyNumberFormat="1" applyFont="1" applyBorder="1"/>
    <xf numFmtId="164" fontId="1" fillId="0" borderId="1" xfId="1" applyNumberFormat="1" applyFont="1" applyBorder="1"/>
    <xf numFmtId="37" fontId="3" fillId="0" borderId="3" xfId="0" applyNumberFormat="1" applyFont="1" applyBorder="1"/>
    <xf numFmtId="167" fontId="7" fillId="0" borderId="0" xfId="0" applyNumberFormat="1" applyFont="1" applyFill="1" applyBorder="1" applyAlignment="1">
      <alignment horizontal="center"/>
    </xf>
    <xf numFmtId="10" fontId="7" fillId="0" borderId="0" xfId="3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 applyAlignment="1">
      <alignment horizontal="right"/>
    </xf>
    <xf numFmtId="0" fontId="5" fillId="0" borderId="0" xfId="0" applyFont="1" applyFill="1" applyBorder="1"/>
    <xf numFmtId="164" fontId="0" fillId="0" borderId="0" xfId="0" applyNumberFormat="1" applyFill="1" applyBorder="1"/>
    <xf numFmtId="164" fontId="0" fillId="0" borderId="0" xfId="1" applyNumberFormat="1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4" fontId="1" fillId="0" borderId="1" xfId="1" applyNumberFormat="1" applyFill="1" applyBorder="1"/>
    <xf numFmtId="168" fontId="0" fillId="0" borderId="0" xfId="0" applyNumberForma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0" xfId="0" applyFont="1"/>
    <xf numFmtId="37" fontId="7" fillId="0" borderId="0" xfId="0" applyNumberFormat="1" applyFont="1" applyFill="1" applyBorder="1"/>
    <xf numFmtId="164" fontId="1" fillId="0" borderId="0" xfId="1" applyNumberFormat="1" applyFill="1"/>
    <xf numFmtId="164" fontId="3" fillId="0" borderId="1" xfId="0" applyNumberFormat="1" applyFont="1" applyFill="1" applyBorder="1" applyAlignment="1">
      <alignment horizontal="left"/>
    </xf>
    <xf numFmtId="0" fontId="9" fillId="0" borderId="0" xfId="0" applyFont="1" applyFill="1"/>
    <xf numFmtId="0" fontId="0" fillId="0" borderId="0" xfId="0" applyAlignment="1">
      <alignment horizontal="center"/>
    </xf>
    <xf numFmtId="164" fontId="10" fillId="0" borderId="0" xfId="1" applyNumberFormat="1" applyFont="1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10" fillId="0" borderId="0" xfId="1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/>
    <xf numFmtId="37" fontId="9" fillId="0" borderId="0" xfId="0" applyNumberFormat="1" applyFont="1" applyFill="1"/>
    <xf numFmtId="0" fontId="0" fillId="0" borderId="0" xfId="0" applyAlignment="1">
      <alignment horizontal="center"/>
    </xf>
    <xf numFmtId="164" fontId="3" fillId="0" borderId="3" xfId="0" applyNumberFormat="1" applyFont="1" applyBorder="1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37" fontId="6" fillId="0" borderId="0" xfId="0" applyNumberFormat="1" applyFont="1" applyFill="1"/>
    <xf numFmtId="0" fontId="7" fillId="0" borderId="0" xfId="0" applyFont="1" applyFill="1" applyBorder="1"/>
    <xf numFmtId="165" fontId="9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/>
    <xf numFmtId="164" fontId="1" fillId="0" borderId="0" xfId="1" applyNumberFormat="1" applyFont="1" applyFill="1"/>
    <xf numFmtId="164" fontId="0" fillId="0" borderId="0" xfId="0" applyNumberFormat="1" applyFill="1" applyAlignment="1"/>
    <xf numFmtId="164" fontId="0" fillId="0" borderId="1" xfId="0" applyNumberFormat="1" applyFill="1" applyBorder="1" applyAlignment="1"/>
    <xf numFmtId="164" fontId="3" fillId="0" borderId="5" xfId="1" applyNumberFormat="1" applyFont="1" applyFill="1" applyBorder="1"/>
    <xf numFmtId="0" fontId="3" fillId="0" borderId="0" xfId="0" applyFont="1" applyFill="1" applyBorder="1"/>
    <xf numFmtId="164" fontId="3" fillId="0" borderId="5" xfId="1" applyNumberFormat="1" applyFont="1" applyFill="1" applyBorder="1" applyAlignment="1"/>
    <xf numFmtId="165" fontId="0" fillId="0" borderId="0" xfId="0" applyNumberFormat="1" applyFill="1" applyBorder="1" applyAlignment="1">
      <alignment horizontal="center"/>
    </xf>
    <xf numFmtId="164" fontId="1" fillId="0" borderId="0" xfId="1" applyNumberFormat="1" applyFill="1" applyBorder="1"/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3" fillId="0" borderId="1" xfId="1" applyNumberFormat="1" applyFont="1" applyFill="1" applyBorder="1"/>
    <xf numFmtId="164" fontId="1" fillId="0" borderId="0" xfId="1" applyNumberFormat="1" applyFill="1" applyAlignment="1"/>
    <xf numFmtId="164" fontId="1" fillId="0" borderId="1" xfId="1" applyNumberFormat="1" applyFill="1" applyBorder="1" applyAlignment="1"/>
    <xf numFmtId="10" fontId="1" fillId="0" borderId="1" xfId="1" applyNumberFormat="1" applyFill="1" applyBorder="1"/>
    <xf numFmtId="10" fontId="1" fillId="0" borderId="1" xfId="3" applyNumberFormat="1" applyFill="1" applyBorder="1" applyAlignment="1"/>
    <xf numFmtId="0" fontId="9" fillId="0" borderId="0" xfId="0" applyFont="1" applyFill="1" applyBorder="1" applyAlignment="1">
      <alignment horizontal="center"/>
    </xf>
    <xf numFmtId="164" fontId="3" fillId="0" borderId="3" xfId="1" applyNumberFormat="1" applyFont="1" applyFill="1" applyBorder="1"/>
    <xf numFmtId="164" fontId="3" fillId="0" borderId="3" xfId="1" applyNumberFormat="1" applyFont="1" applyFill="1" applyBorder="1" applyAlignment="1"/>
    <xf numFmtId="0" fontId="4" fillId="0" borderId="1" xfId="0" applyFont="1" applyFill="1" applyBorder="1"/>
    <xf numFmtId="0" fontId="0" fillId="0" borderId="1" xfId="0" applyFill="1" applyBorder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/>
    <xf numFmtId="164" fontId="3" fillId="0" borderId="0" xfId="1" applyNumberFormat="1" applyFont="1" applyFill="1" applyBorder="1"/>
    <xf numFmtId="164" fontId="3" fillId="0" borderId="5" xfId="1" applyNumberFormat="1" applyFont="1" applyFill="1" applyBorder="1" applyAlignment="1">
      <alignment horizontal="center"/>
    </xf>
    <xf numFmtId="164" fontId="3" fillId="0" borderId="4" xfId="0" applyNumberFormat="1" applyFont="1" applyFill="1" applyBorder="1"/>
    <xf numFmtId="37" fontId="3" fillId="0" borderId="0" xfId="0" applyNumberFormat="1" applyFont="1" applyFill="1"/>
    <xf numFmtId="37" fontId="0" fillId="0" borderId="0" xfId="0" applyNumberFormat="1" applyFill="1"/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7" fontId="6" fillId="0" borderId="2" xfId="0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left"/>
    </xf>
    <xf numFmtId="10" fontId="7" fillId="0" borderId="1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164" fontId="9" fillId="0" borderId="0" xfId="0" applyNumberFormat="1" applyFont="1" applyFill="1"/>
    <xf numFmtId="0" fontId="1" fillId="0" borderId="0" xfId="0" quotePrefix="1" applyNumberFormat="1" applyFont="1" applyFill="1" applyAlignment="1">
      <alignment wrapText="1"/>
    </xf>
    <xf numFmtId="0" fontId="6" fillId="2" borderId="2" xfId="0" applyFont="1" applyFill="1" applyBorder="1" applyAlignment="1">
      <alignment horizontal="center"/>
    </xf>
  </cellXfs>
  <cellStyles count="7">
    <cellStyle name="Comma" xfId="1" builtinId="3"/>
    <cellStyle name="Comma 2" xfId="2"/>
    <cellStyle name="Comma 2 2" xfId="5"/>
    <cellStyle name="Normal" xfId="0" builtinId="0"/>
    <cellStyle name="Percent" xfId="3" builtinId="5"/>
    <cellStyle name="Percent 2" xfId="4"/>
    <cellStyle name="Percent 2 2" xfId="6"/>
  </cellStyles>
  <dxfs count="0"/>
  <tableStyles count="0" defaultTableStyle="TableStyleMedium9" defaultPivotStyle="PivotStyleLight16"/>
  <colors>
    <mruColors>
      <color rgb="FFFFFF99"/>
      <color rgb="FFFFCC00"/>
      <color rgb="FFCC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sqref="A1:J1"/>
    </sheetView>
  </sheetViews>
  <sheetFormatPr defaultRowHeight="12.75" x14ac:dyDescent="0.2"/>
  <cols>
    <col min="2" max="2" width="57.5703125" customWidth="1"/>
    <col min="3" max="14" width="15.7109375" customWidth="1"/>
  </cols>
  <sheetData>
    <row r="1" spans="1:14" x14ac:dyDescent="0.2">
      <c r="A1" s="73" t="s">
        <v>289</v>
      </c>
      <c r="B1" s="74"/>
      <c r="C1" s="74"/>
      <c r="D1" s="74"/>
      <c r="E1" s="74"/>
      <c r="F1" s="74"/>
      <c r="G1" s="74"/>
      <c r="H1" s="74"/>
      <c r="I1" s="74"/>
      <c r="J1" s="74"/>
    </row>
    <row r="2" spans="1:14" x14ac:dyDescent="0.2">
      <c r="A2" s="73" t="s">
        <v>227</v>
      </c>
      <c r="B2" s="74"/>
      <c r="C2" s="74"/>
      <c r="D2" s="74"/>
      <c r="E2" s="74"/>
      <c r="F2" s="74"/>
      <c r="G2" s="74"/>
      <c r="H2" s="74"/>
      <c r="I2" s="74"/>
      <c r="J2" s="74"/>
    </row>
    <row r="3" spans="1:14" x14ac:dyDescent="0.2">
      <c r="A3" s="73" t="s">
        <v>118</v>
      </c>
      <c r="B3" s="73"/>
      <c r="C3" s="73"/>
      <c r="D3" s="73"/>
      <c r="E3" s="73"/>
      <c r="F3" s="73"/>
      <c r="G3" s="73"/>
      <c r="H3" s="73"/>
      <c r="I3" s="73"/>
      <c r="J3" s="73"/>
    </row>
    <row r="4" spans="1:14" x14ac:dyDescent="0.2">
      <c r="A4" s="73" t="s">
        <v>366</v>
      </c>
      <c r="B4" s="74"/>
      <c r="C4" s="74"/>
      <c r="D4" s="74"/>
      <c r="E4" s="74"/>
      <c r="F4" s="74"/>
      <c r="G4" s="74"/>
      <c r="H4" s="74"/>
      <c r="I4" s="74"/>
      <c r="J4" s="74"/>
    </row>
    <row r="5" spans="1:14" x14ac:dyDescent="0.2">
      <c r="A5" s="73"/>
      <c r="B5" s="74"/>
      <c r="C5" s="74"/>
      <c r="D5" s="74"/>
      <c r="E5" s="74"/>
      <c r="F5" s="74"/>
      <c r="G5" s="74"/>
      <c r="H5" s="74"/>
      <c r="I5" s="74"/>
      <c r="J5" s="74"/>
    </row>
    <row r="9" spans="1:14" x14ac:dyDescent="0.2">
      <c r="C9" s="3" t="s">
        <v>131</v>
      </c>
      <c r="D9" s="3" t="s">
        <v>132</v>
      </c>
      <c r="E9" s="3" t="s">
        <v>133</v>
      </c>
      <c r="F9" s="3" t="s">
        <v>134</v>
      </c>
      <c r="G9" s="3" t="s">
        <v>135</v>
      </c>
      <c r="H9" s="3" t="s">
        <v>136</v>
      </c>
      <c r="I9" s="3" t="s">
        <v>137</v>
      </c>
      <c r="J9" s="3" t="s">
        <v>138</v>
      </c>
      <c r="K9" s="3" t="s">
        <v>139</v>
      </c>
      <c r="L9" s="3" t="s">
        <v>145</v>
      </c>
      <c r="M9" s="3" t="s">
        <v>164</v>
      </c>
      <c r="N9" s="3" t="s">
        <v>311</v>
      </c>
    </row>
    <row r="10" spans="1:14" x14ac:dyDescent="0.2">
      <c r="E10" s="59" t="s">
        <v>114</v>
      </c>
      <c r="G10" s="1" t="s">
        <v>114</v>
      </c>
      <c r="I10" s="59" t="s">
        <v>215</v>
      </c>
    </row>
    <row r="11" spans="1:14" x14ac:dyDescent="0.2">
      <c r="C11" s="1" t="s">
        <v>114</v>
      </c>
      <c r="D11" s="1" t="s">
        <v>124</v>
      </c>
      <c r="E11" s="59" t="s">
        <v>122</v>
      </c>
      <c r="G11" s="1" t="s">
        <v>122</v>
      </c>
      <c r="H11" s="68"/>
      <c r="I11" s="59" t="s">
        <v>307</v>
      </c>
      <c r="J11" s="57" t="s">
        <v>297</v>
      </c>
      <c r="K11" s="57" t="s">
        <v>297</v>
      </c>
      <c r="M11" s="62" t="s">
        <v>298</v>
      </c>
      <c r="N11" s="62" t="s">
        <v>297</v>
      </c>
    </row>
    <row r="12" spans="1:14" x14ac:dyDescent="0.2">
      <c r="C12" s="1" t="s">
        <v>115</v>
      </c>
      <c r="D12" s="1" t="s">
        <v>125</v>
      </c>
      <c r="E12" s="59" t="s">
        <v>308</v>
      </c>
      <c r="F12" s="62" t="s">
        <v>310</v>
      </c>
      <c r="G12" s="1" t="s">
        <v>306</v>
      </c>
      <c r="H12" s="68" t="s">
        <v>129</v>
      </c>
      <c r="I12" s="59" t="s">
        <v>130</v>
      </c>
      <c r="J12" s="1" t="s">
        <v>140</v>
      </c>
      <c r="K12" s="1" t="s">
        <v>142</v>
      </c>
      <c r="L12" s="1" t="s">
        <v>140</v>
      </c>
      <c r="M12" s="62" t="s">
        <v>185</v>
      </c>
      <c r="N12" s="62" t="s">
        <v>279</v>
      </c>
    </row>
    <row r="13" spans="1:14" x14ac:dyDescent="0.2">
      <c r="A13" s="2" t="s">
        <v>119</v>
      </c>
      <c r="B13" s="2" t="s">
        <v>220</v>
      </c>
      <c r="C13" s="60" t="s">
        <v>367</v>
      </c>
      <c r="D13" s="2" t="s">
        <v>126</v>
      </c>
      <c r="E13" s="2" t="s">
        <v>130</v>
      </c>
      <c r="F13" s="63" t="s">
        <v>130</v>
      </c>
      <c r="G13" s="2" t="s">
        <v>130</v>
      </c>
      <c r="H13" s="63" t="s">
        <v>130</v>
      </c>
      <c r="I13" s="49" t="str">
        <f>C13</f>
        <v>12 Mo. 02/28/17</v>
      </c>
      <c r="J13" s="2" t="s">
        <v>141</v>
      </c>
      <c r="K13" s="2" t="s">
        <v>143</v>
      </c>
      <c r="L13" s="2" t="s">
        <v>144</v>
      </c>
      <c r="M13" s="63" t="s">
        <v>130</v>
      </c>
      <c r="N13" s="63" t="s">
        <v>143</v>
      </c>
    </row>
    <row r="14" spans="1:14" x14ac:dyDescent="0.2">
      <c r="A14" s="1">
        <v>1</v>
      </c>
      <c r="B14" s="19" t="s">
        <v>212</v>
      </c>
      <c r="C14" s="9">
        <f>'CFIT Schedules'!C14</f>
        <v>107881996</v>
      </c>
      <c r="D14" s="9">
        <f>'CFIT Schedules'!D14</f>
        <v>2887321</v>
      </c>
      <c r="E14" s="7">
        <f>+C14-D14</f>
        <v>104994675</v>
      </c>
      <c r="F14" s="9">
        <f>'CFIT Schedules'!F14</f>
        <v>0</v>
      </c>
      <c r="G14" s="5">
        <f>+E14+F14</f>
        <v>104994675</v>
      </c>
      <c r="H14" s="9">
        <f>'CFIT Schedules'!H14</f>
        <v>0</v>
      </c>
      <c r="I14" s="5">
        <f>+G14+H14</f>
        <v>104994675</v>
      </c>
      <c r="J14" s="6" t="s">
        <v>146</v>
      </c>
      <c r="K14" s="9">
        <f>'CFIT Schedules'!K14</f>
        <v>104994675</v>
      </c>
      <c r="L14" s="1" t="s">
        <v>146</v>
      </c>
      <c r="M14" s="9">
        <f>'CFIT Schedules'!M14</f>
        <v>-56053768</v>
      </c>
      <c r="N14" s="9">
        <f>'CFIT Schedules'!N14</f>
        <v>48940907</v>
      </c>
    </row>
    <row r="15" spans="1:14" x14ac:dyDescent="0.2">
      <c r="A15" s="1">
        <f>+A14+1</f>
        <v>2</v>
      </c>
      <c r="B15" t="s">
        <v>120</v>
      </c>
      <c r="C15" s="9">
        <f>'CFIT Schedules'!C15</f>
        <v>46504720</v>
      </c>
      <c r="D15" s="9">
        <f>'CFIT Schedules'!D15</f>
        <v>0</v>
      </c>
      <c r="E15" s="7">
        <f>+C15-D15</f>
        <v>46504720</v>
      </c>
      <c r="F15" s="9">
        <f>'CFIT Schedules'!F15</f>
        <v>0</v>
      </c>
      <c r="G15" s="5">
        <f>+E15+F15</f>
        <v>46504720</v>
      </c>
      <c r="H15" s="9">
        <f>'CFIT Schedules'!H15</f>
        <v>0</v>
      </c>
      <c r="I15" s="5">
        <f>+G15+H15</f>
        <v>46504720</v>
      </c>
      <c r="J15" s="1" t="s">
        <v>147</v>
      </c>
      <c r="K15" s="9">
        <f>'CFIT Schedules'!K15</f>
        <v>45807149</v>
      </c>
      <c r="L15" s="1" t="s">
        <v>228</v>
      </c>
      <c r="M15" s="9">
        <f>'CFIT Schedules'!M15</f>
        <v>-10385890</v>
      </c>
      <c r="N15" s="9">
        <f>'CFIT Schedules'!N15</f>
        <v>35421259</v>
      </c>
    </row>
    <row r="16" spans="1:14" x14ac:dyDescent="0.2">
      <c r="A16" s="68">
        <f t="shared" ref="A16:A42" si="0">+A15+1</f>
        <v>3</v>
      </c>
      <c r="B16" t="s">
        <v>326</v>
      </c>
      <c r="C16" s="9">
        <f>'CFIT Schedules'!C16</f>
        <v>524753</v>
      </c>
      <c r="D16" s="9">
        <f>'CFIT Schedules'!D16</f>
        <v>0</v>
      </c>
      <c r="E16" s="7">
        <f>+C16-D16</f>
        <v>524753</v>
      </c>
      <c r="F16" s="9">
        <f>'CFIT Schedules'!F16</f>
        <v>0</v>
      </c>
      <c r="G16" s="5">
        <f>+E16+F16</f>
        <v>524753</v>
      </c>
      <c r="H16" s="9">
        <f>'CFIT Schedules'!H16</f>
        <v>0</v>
      </c>
      <c r="I16" s="5">
        <f>+G16+H16</f>
        <v>524753</v>
      </c>
      <c r="J16" s="68" t="s">
        <v>147</v>
      </c>
      <c r="K16" s="9">
        <f>'CFIT Schedules'!K16</f>
        <v>516882</v>
      </c>
      <c r="L16" s="68" t="s">
        <v>228</v>
      </c>
      <c r="M16" s="9">
        <f>'CFIT Schedules'!M16</f>
        <v>0</v>
      </c>
      <c r="N16" s="9">
        <f>'CFIT Schedules'!N16</f>
        <v>516882</v>
      </c>
    </row>
    <row r="17" spans="1:14" x14ac:dyDescent="0.2">
      <c r="A17" s="68">
        <f t="shared" si="0"/>
        <v>4</v>
      </c>
      <c r="B17" t="s">
        <v>121</v>
      </c>
      <c r="C17" s="29">
        <f>'CFIT Schedules'!C17</f>
        <v>-5215112</v>
      </c>
      <c r="D17" s="29">
        <f>'CFIT Schedules'!D17</f>
        <v>-5215112</v>
      </c>
      <c r="E17" s="4">
        <f>+C17-D17</f>
        <v>0</v>
      </c>
      <c r="F17" s="29">
        <f>'CFIT Schedules'!F17</f>
        <v>0</v>
      </c>
      <c r="G17" s="4">
        <f>+E17+F17</f>
        <v>0</v>
      </c>
      <c r="H17" s="29">
        <f>'CFIT Schedules'!H17</f>
        <v>0</v>
      </c>
      <c r="I17" s="4">
        <f>+G17+H17</f>
        <v>0</v>
      </c>
      <c r="J17" s="21" t="s">
        <v>148</v>
      </c>
      <c r="K17" s="29">
        <f>'CFIT Schedules'!K17</f>
        <v>0</v>
      </c>
      <c r="L17" s="21" t="s">
        <v>148</v>
      </c>
      <c r="M17" s="29">
        <f>'CFIT Schedules'!M17</f>
        <v>0</v>
      </c>
      <c r="N17" s="29">
        <f>'CFIT Schedules'!N17</f>
        <v>0</v>
      </c>
    </row>
    <row r="18" spans="1:14" x14ac:dyDescent="0.2">
      <c r="A18" s="68">
        <f t="shared" si="0"/>
        <v>5</v>
      </c>
      <c r="B18" s="19" t="s">
        <v>216</v>
      </c>
      <c r="C18" s="7">
        <f t="shared" ref="C18:I18" si="1">C14-C15+C16+C17</f>
        <v>56686917</v>
      </c>
      <c r="D18" s="7">
        <f t="shared" si="1"/>
        <v>-2327791</v>
      </c>
      <c r="E18" s="7">
        <f t="shared" si="1"/>
        <v>59014708</v>
      </c>
      <c r="F18" s="7">
        <f t="shared" si="1"/>
        <v>0</v>
      </c>
      <c r="G18" s="7">
        <f t="shared" si="1"/>
        <v>59014708</v>
      </c>
      <c r="H18" s="7">
        <f t="shared" si="1"/>
        <v>0</v>
      </c>
      <c r="I18" s="7">
        <f t="shared" si="1"/>
        <v>59014708</v>
      </c>
      <c r="J18" s="6"/>
      <c r="K18" s="7">
        <f>K14-K15+K16+K17</f>
        <v>59704408</v>
      </c>
      <c r="L18" s="21"/>
      <c r="M18" s="7">
        <f>M14-M15+M16+M17</f>
        <v>-45667878</v>
      </c>
      <c r="N18" s="7">
        <f>N14-N15+N16+N17</f>
        <v>14036530</v>
      </c>
    </row>
    <row r="19" spans="1:14" x14ac:dyDescent="0.2">
      <c r="A19" s="68">
        <f t="shared" si="0"/>
        <v>6</v>
      </c>
      <c r="B19" s="52" t="s">
        <v>276</v>
      </c>
      <c r="C19" s="9">
        <f>'CFIT Schedules'!C19</f>
        <v>-283794</v>
      </c>
      <c r="D19" s="9">
        <f>'CFIT Schedules'!D19</f>
        <v>-2437098</v>
      </c>
      <c r="E19" s="8">
        <f>+C19-D19</f>
        <v>2153304</v>
      </c>
      <c r="F19" s="9">
        <f>'CFIT Schedules'!F19</f>
        <v>0</v>
      </c>
      <c r="G19" s="4">
        <f>+E19+F19</f>
        <v>2153304</v>
      </c>
      <c r="H19" s="9">
        <f>'CFIT Schedules'!H19</f>
        <v>0</v>
      </c>
      <c r="I19" s="4">
        <f>+G19+H19</f>
        <v>2153304</v>
      </c>
      <c r="J19" s="21" t="s">
        <v>225</v>
      </c>
      <c r="K19" s="9">
        <f>'CFIT Schedules'!K19</f>
        <v>2207481</v>
      </c>
      <c r="L19" s="21" t="s">
        <v>213</v>
      </c>
      <c r="M19" s="9">
        <f>'CFIT Schedules'!M19</f>
        <v>-2465610</v>
      </c>
      <c r="N19" s="9">
        <f>'CFIT Schedules'!N19</f>
        <v>-258128</v>
      </c>
    </row>
    <row r="20" spans="1:14" x14ac:dyDescent="0.2">
      <c r="A20" s="68">
        <f t="shared" si="0"/>
        <v>7</v>
      </c>
      <c r="B20" s="19" t="s">
        <v>214</v>
      </c>
      <c r="C20" s="20">
        <f t="shared" ref="C20:K20" si="2">C18-C19</f>
        <v>56970711</v>
      </c>
      <c r="D20" s="20">
        <f t="shared" si="2"/>
        <v>109307</v>
      </c>
      <c r="E20" s="20">
        <f t="shared" si="2"/>
        <v>56861404</v>
      </c>
      <c r="F20" s="20">
        <f t="shared" si="2"/>
        <v>0</v>
      </c>
      <c r="G20" s="20">
        <f t="shared" si="2"/>
        <v>56861404</v>
      </c>
      <c r="H20" s="20">
        <f t="shared" si="2"/>
        <v>0</v>
      </c>
      <c r="I20" s="20">
        <f t="shared" si="2"/>
        <v>56861404</v>
      </c>
      <c r="J20" s="22"/>
      <c r="K20" s="20">
        <f t="shared" si="2"/>
        <v>57496927</v>
      </c>
      <c r="L20" s="23"/>
      <c r="M20" s="20">
        <f t="shared" ref="M20:N20" si="3">M18-M19</f>
        <v>-43202268</v>
      </c>
      <c r="N20" s="20">
        <f t="shared" si="3"/>
        <v>14294658</v>
      </c>
    </row>
    <row r="21" spans="1:14" x14ac:dyDescent="0.2">
      <c r="A21" s="68">
        <f t="shared" si="0"/>
        <v>8</v>
      </c>
      <c r="C21" s="7"/>
      <c r="K21" s="25"/>
      <c r="M21" s="25"/>
      <c r="N21" s="25"/>
    </row>
    <row r="22" spans="1:14" x14ac:dyDescent="0.2">
      <c r="A22" s="68">
        <f t="shared" si="0"/>
        <v>9</v>
      </c>
    </row>
    <row r="23" spans="1:14" x14ac:dyDescent="0.2">
      <c r="A23" s="68">
        <f t="shared" si="0"/>
        <v>10</v>
      </c>
    </row>
    <row r="24" spans="1:14" x14ac:dyDescent="0.2">
      <c r="A24" s="68">
        <f t="shared" si="0"/>
        <v>11</v>
      </c>
      <c r="B24" s="19" t="s">
        <v>322</v>
      </c>
      <c r="C24" s="5">
        <f t="shared" ref="C24:I24" si="4">C19</f>
        <v>-283794</v>
      </c>
      <c r="D24" s="5">
        <f t="shared" si="4"/>
        <v>-2437098</v>
      </c>
      <c r="E24" s="5">
        <f t="shared" si="4"/>
        <v>2153304</v>
      </c>
      <c r="F24" s="5">
        <f t="shared" si="4"/>
        <v>0</v>
      </c>
      <c r="G24" s="5">
        <f t="shared" si="4"/>
        <v>2153304</v>
      </c>
      <c r="H24" s="5">
        <f t="shared" si="4"/>
        <v>0</v>
      </c>
      <c r="I24" s="5">
        <f t="shared" si="4"/>
        <v>2153304</v>
      </c>
      <c r="J24" s="5"/>
      <c r="K24" s="5">
        <f>K19</f>
        <v>2207481</v>
      </c>
      <c r="L24" s="5"/>
      <c r="M24" s="5">
        <f>M19</f>
        <v>-2465610</v>
      </c>
      <c r="N24" s="5">
        <f>N19</f>
        <v>-258128</v>
      </c>
    </row>
    <row r="25" spans="1:14" x14ac:dyDescent="0.2">
      <c r="A25" s="68">
        <f t="shared" si="0"/>
        <v>12</v>
      </c>
      <c r="B25" s="19"/>
    </row>
    <row r="26" spans="1:14" x14ac:dyDescent="0.2">
      <c r="A26" s="68">
        <f t="shared" si="0"/>
        <v>13</v>
      </c>
      <c r="B26" s="19" t="s">
        <v>323</v>
      </c>
      <c r="C26" s="5">
        <f>'SIT Schedules'!C135</f>
        <v>-2494819</v>
      </c>
      <c r="D26" s="5">
        <f>'SIT Schedules'!D135</f>
        <v>-466215</v>
      </c>
      <c r="E26" s="5">
        <f>'SIT Schedules'!E135</f>
        <v>-2028603</v>
      </c>
      <c r="F26" s="5">
        <f>'SIT Schedules'!F135</f>
        <v>0</v>
      </c>
      <c r="G26" s="5">
        <f>'SIT Schedules'!G135</f>
        <v>-2028603</v>
      </c>
      <c r="H26" s="5">
        <f>'SIT Schedules'!H135</f>
        <v>0</v>
      </c>
      <c r="I26" s="5">
        <f>'SIT Schedules'!I135</f>
        <v>-2028603</v>
      </c>
      <c r="J26" s="5"/>
      <c r="K26" s="5">
        <f>'SIT Schedules'!K135</f>
        <v>-1998174</v>
      </c>
      <c r="L26" s="5"/>
      <c r="M26" s="5">
        <f>'SIT Schedules'!M135</f>
        <v>1292491</v>
      </c>
      <c r="N26" s="5">
        <f>'SIT Schedules'!N135</f>
        <v>-705683</v>
      </c>
    </row>
    <row r="27" spans="1:14" x14ac:dyDescent="0.2">
      <c r="A27" s="68">
        <f t="shared" si="0"/>
        <v>14</v>
      </c>
    </row>
    <row r="28" spans="1:14" ht="13.5" thickBot="1" x14ac:dyDescent="0.25">
      <c r="A28" s="68">
        <f t="shared" si="0"/>
        <v>15</v>
      </c>
      <c r="B28" s="19" t="s">
        <v>324</v>
      </c>
      <c r="C28" s="30">
        <f t="shared" ref="C28:I28" si="5">SUM(C24:C27)</f>
        <v>-2778613</v>
      </c>
      <c r="D28" s="30">
        <f t="shared" si="5"/>
        <v>-2903313</v>
      </c>
      <c r="E28" s="30">
        <f t="shared" si="5"/>
        <v>124701</v>
      </c>
      <c r="F28" s="67">
        <f t="shared" si="5"/>
        <v>0</v>
      </c>
      <c r="G28" s="30">
        <f t="shared" si="5"/>
        <v>124701</v>
      </c>
      <c r="H28" s="30">
        <f t="shared" si="5"/>
        <v>0</v>
      </c>
      <c r="I28" s="30">
        <f t="shared" si="5"/>
        <v>124701</v>
      </c>
      <c r="K28" s="30">
        <f>SUM(K24:K27)</f>
        <v>209307</v>
      </c>
      <c r="M28" s="67">
        <f>SUM(M24:M27)</f>
        <v>-1173119</v>
      </c>
      <c r="N28" s="30">
        <f>SUM(N24:N27)</f>
        <v>-963811</v>
      </c>
    </row>
    <row r="29" spans="1:14" ht="13.5" thickTop="1" x14ac:dyDescent="0.2">
      <c r="A29" s="68">
        <f t="shared" si="0"/>
        <v>16</v>
      </c>
      <c r="B29" s="19"/>
    </row>
    <row r="30" spans="1:14" x14ac:dyDescent="0.2">
      <c r="A30" s="68">
        <f t="shared" si="0"/>
        <v>17</v>
      </c>
    </row>
    <row r="31" spans="1:14" x14ac:dyDescent="0.2">
      <c r="A31" s="68">
        <f t="shared" si="0"/>
        <v>18</v>
      </c>
      <c r="D31" s="23"/>
      <c r="F31" s="23"/>
      <c r="H31" s="23"/>
    </row>
    <row r="32" spans="1:14" x14ac:dyDescent="0.2">
      <c r="A32" s="68">
        <f t="shared" si="0"/>
        <v>19</v>
      </c>
      <c r="B32" s="19" t="s">
        <v>221</v>
      </c>
      <c r="C32" s="5">
        <f>ROUND('CFIT Schedules'!C260,0)</f>
        <v>2910644</v>
      </c>
      <c r="D32" s="5">
        <f>ROUND('CFIT Schedules'!D260,0)</f>
        <v>4495793</v>
      </c>
      <c r="E32" s="5">
        <f>+C32-D32</f>
        <v>-1585149</v>
      </c>
      <c r="F32" s="5">
        <f>ROUND('CFIT Schedules'!F260,0)</f>
        <v>0</v>
      </c>
      <c r="G32" s="5">
        <f>+E32+F32</f>
        <v>-1585149</v>
      </c>
      <c r="H32" s="5">
        <f>ROUND('CFIT Schedules'!H260,0)</f>
        <v>0</v>
      </c>
      <c r="I32" s="5">
        <f>+G32+H32</f>
        <v>-1585149</v>
      </c>
      <c r="J32" s="5"/>
      <c r="K32" s="5">
        <f>ROUND('CFIT Schedules'!K260,0)</f>
        <v>-1076376</v>
      </c>
      <c r="L32" s="5"/>
      <c r="M32" s="5">
        <f>ROUND('CFIT Schedules'!M260,0)</f>
        <v>-13827727</v>
      </c>
      <c r="N32" s="5">
        <f>ROUND('CFIT Schedules'!N260,0)</f>
        <v>-14904103</v>
      </c>
    </row>
    <row r="33" spans="1:14" x14ac:dyDescent="0.2">
      <c r="A33" s="68">
        <f t="shared" si="0"/>
        <v>20</v>
      </c>
      <c r="B33" s="1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68">
        <f t="shared" si="0"/>
        <v>21</v>
      </c>
      <c r="B34" s="19" t="s">
        <v>222</v>
      </c>
      <c r="C34" s="5">
        <f>'DFIT-Per Books as Adjusted'!C246</f>
        <v>17633530</v>
      </c>
      <c r="D34" s="5">
        <f>'DFIT-Per Books as Adjusted'!D246</f>
        <v>-3746510</v>
      </c>
      <c r="E34" s="5">
        <f>+C34-D34</f>
        <v>21380040</v>
      </c>
      <c r="F34" s="5">
        <f>'DFIT-Per Books as Adjusted'!F246</f>
        <v>0</v>
      </c>
      <c r="G34" s="5">
        <f>+E34+F34</f>
        <v>21380040</v>
      </c>
      <c r="H34" s="5">
        <f>'DFIT-Per Books as Adjusted'!H246</f>
        <v>0</v>
      </c>
      <c r="I34" s="5">
        <f>+G34+H34</f>
        <v>21380040</v>
      </c>
      <c r="J34" s="5"/>
      <c r="K34" s="5">
        <f>'DFIT-Per Books as Adjusted'!K246</f>
        <v>21095576</v>
      </c>
      <c r="L34" s="5"/>
      <c r="M34" s="5">
        <f>'DFIT-Per Books as Adjusted'!M246</f>
        <v>-1470979</v>
      </c>
      <c r="N34" s="5">
        <f>'DFIT-Per Books as Adjusted'!N246</f>
        <v>19624597</v>
      </c>
    </row>
    <row r="35" spans="1:14" x14ac:dyDescent="0.2">
      <c r="A35" s="68">
        <f t="shared" si="0"/>
        <v>22</v>
      </c>
      <c r="B35" s="1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68">
        <f t="shared" si="0"/>
        <v>23</v>
      </c>
      <c r="B36" s="19" t="s">
        <v>223</v>
      </c>
      <c r="C36" s="5">
        <f>ROUND('DFIT-Per Books as Adjusted'!C257,0)</f>
        <v>-2362</v>
      </c>
      <c r="D36" s="5">
        <f>ROUND('DFIT-Per Books as Adjusted'!D257,0)</f>
        <v>0</v>
      </c>
      <c r="E36" s="5">
        <f>+C36-D36</f>
        <v>-2362</v>
      </c>
      <c r="F36" s="5">
        <f>ROUND('DFIT-Per Books as Adjusted'!F257,0)</f>
        <v>0</v>
      </c>
      <c r="G36" s="5">
        <f>+E36+F36</f>
        <v>-2362</v>
      </c>
      <c r="H36" s="5">
        <f>ROUND('DFIT-Per Books as Adjusted'!H257,0)</f>
        <v>0</v>
      </c>
      <c r="I36" s="5">
        <f>+G36+H36</f>
        <v>-2362</v>
      </c>
      <c r="J36" s="5"/>
      <c r="K36" s="5">
        <f>ROUND('DFIT-Per Books as Adjusted'!K257,0)</f>
        <v>-2327</v>
      </c>
      <c r="L36" s="5"/>
      <c r="M36" s="5">
        <f>ROUND('DFIT-Per Books as Adjusted'!M257,0)</f>
        <v>0</v>
      </c>
      <c r="N36" s="5">
        <f>ROUND('DFIT-Per Books as Adjusted'!N257,0)</f>
        <v>-2327</v>
      </c>
    </row>
    <row r="37" spans="1:14" x14ac:dyDescent="0.2">
      <c r="A37" s="68">
        <f t="shared" si="0"/>
        <v>24</v>
      </c>
      <c r="B37" s="19"/>
    </row>
    <row r="38" spans="1:14" ht="13.5" thickBot="1" x14ac:dyDescent="0.25">
      <c r="A38" s="68">
        <f t="shared" si="0"/>
        <v>25</v>
      </c>
      <c r="B38" s="19" t="s">
        <v>224</v>
      </c>
      <c r="C38" s="30">
        <f t="shared" ref="C38:H38" si="6">SUM(C32:C37)</f>
        <v>20541812</v>
      </c>
      <c r="D38" s="30">
        <f t="shared" si="6"/>
        <v>749283</v>
      </c>
      <c r="E38" s="30">
        <f t="shared" si="6"/>
        <v>19792529</v>
      </c>
      <c r="F38" s="67">
        <f t="shared" si="6"/>
        <v>0</v>
      </c>
      <c r="G38" s="30">
        <f t="shared" si="6"/>
        <v>19792529</v>
      </c>
      <c r="H38" s="30">
        <f t="shared" si="6"/>
        <v>0</v>
      </c>
      <c r="I38" s="30">
        <f>SUM(I32:I37)</f>
        <v>19792529</v>
      </c>
      <c r="K38" s="30">
        <f>SUM(K32:K37)</f>
        <v>20016873</v>
      </c>
      <c r="M38" s="67">
        <f>SUM(M32:M37)</f>
        <v>-15298706</v>
      </c>
      <c r="N38" s="30">
        <f>SUM(N32:N37)</f>
        <v>4718167</v>
      </c>
    </row>
    <row r="39" spans="1:14" ht="13.5" thickTop="1" x14ac:dyDescent="0.2">
      <c r="A39" s="68">
        <f t="shared" si="0"/>
        <v>26</v>
      </c>
      <c r="D39" s="23"/>
      <c r="F39" s="23"/>
      <c r="H39" s="23"/>
    </row>
    <row r="40" spans="1:14" x14ac:dyDescent="0.2">
      <c r="A40" s="68">
        <f t="shared" si="0"/>
        <v>27</v>
      </c>
      <c r="D40" s="23"/>
      <c r="F40" s="23"/>
      <c r="H40" s="23"/>
    </row>
    <row r="41" spans="1:14" x14ac:dyDescent="0.2">
      <c r="A41" s="68">
        <f t="shared" si="0"/>
        <v>28</v>
      </c>
      <c r="C41" s="23"/>
      <c r="D41" s="23"/>
      <c r="F41" s="23"/>
      <c r="H41" s="23"/>
    </row>
    <row r="42" spans="1:14" ht="13.5" thickBot="1" x14ac:dyDescent="0.25">
      <c r="A42" s="68">
        <f t="shared" si="0"/>
        <v>29</v>
      </c>
      <c r="B42" s="19" t="s">
        <v>325</v>
      </c>
      <c r="C42" s="28">
        <f t="shared" ref="C42:I42" si="7">C28+C38</f>
        <v>17763199</v>
      </c>
      <c r="D42" s="28">
        <f t="shared" si="7"/>
        <v>-2154030</v>
      </c>
      <c r="E42" s="28">
        <f t="shared" si="7"/>
        <v>19917230</v>
      </c>
      <c r="F42" s="28">
        <f t="shared" si="7"/>
        <v>0</v>
      </c>
      <c r="G42" s="28">
        <f t="shared" si="7"/>
        <v>19917230</v>
      </c>
      <c r="H42" s="28">
        <f t="shared" si="7"/>
        <v>0</v>
      </c>
      <c r="I42" s="28">
        <f t="shared" si="7"/>
        <v>19917230</v>
      </c>
      <c r="K42" s="28">
        <f>K28+K38</f>
        <v>20226180</v>
      </c>
      <c r="M42" s="28">
        <f>M28+M38</f>
        <v>-16471825</v>
      </c>
      <c r="N42" s="28">
        <f>N28+N38</f>
        <v>3754356</v>
      </c>
    </row>
    <row r="43" spans="1:14" ht="13.5" thickTop="1" x14ac:dyDescent="0.2">
      <c r="A43" s="66"/>
      <c r="D43" s="23"/>
      <c r="F43" s="23"/>
      <c r="H43" s="23"/>
    </row>
    <row r="44" spans="1:14" x14ac:dyDescent="0.2">
      <c r="A44" s="66"/>
      <c r="D44" s="23"/>
      <c r="F44" s="23"/>
      <c r="H44" s="23"/>
    </row>
  </sheetData>
  <mergeCells count="5">
    <mergeCell ref="A5:J5"/>
    <mergeCell ref="A1:J1"/>
    <mergeCell ref="A2:J2"/>
    <mergeCell ref="A3:J3"/>
    <mergeCell ref="A4:J4"/>
  </mergeCells>
  <phoneticPr fontId="2" type="noConversion"/>
  <pageMargins left="0.25" right="0.25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zoomScaleNormal="100" workbookViewId="0">
      <selection sqref="A1:J1"/>
    </sheetView>
  </sheetViews>
  <sheetFormatPr defaultRowHeight="12.75" x14ac:dyDescent="0.2"/>
  <cols>
    <col min="1" max="1" width="9.140625" style="17"/>
    <col min="2" max="2" width="60.7109375" style="17" customWidth="1"/>
    <col min="3" max="15" width="15.7109375" style="17" customWidth="1"/>
    <col min="16" max="16384" width="9.140625" style="17"/>
  </cols>
  <sheetData>
    <row r="1" spans="1:14" x14ac:dyDescent="0.2">
      <c r="A1" s="75" t="s">
        <v>289</v>
      </c>
      <c r="B1" s="76"/>
      <c r="C1" s="76"/>
      <c r="D1" s="76"/>
      <c r="E1" s="76"/>
      <c r="F1" s="76"/>
      <c r="G1" s="76"/>
      <c r="H1" s="76"/>
      <c r="I1" s="76"/>
      <c r="J1" s="76"/>
    </row>
    <row r="2" spans="1:14" x14ac:dyDescent="0.2">
      <c r="A2" s="75" t="s">
        <v>116</v>
      </c>
      <c r="B2" s="76"/>
      <c r="C2" s="76"/>
      <c r="D2" s="76"/>
      <c r="E2" s="76"/>
      <c r="F2" s="76"/>
      <c r="G2" s="76"/>
      <c r="H2" s="76"/>
      <c r="I2" s="76"/>
      <c r="J2" s="76"/>
    </row>
    <row r="3" spans="1:14" x14ac:dyDescent="0.2">
      <c r="A3" s="75" t="s">
        <v>117</v>
      </c>
      <c r="B3" s="76"/>
      <c r="C3" s="76"/>
      <c r="D3" s="76"/>
      <c r="E3" s="76"/>
      <c r="F3" s="76"/>
      <c r="G3" s="76"/>
      <c r="H3" s="76"/>
      <c r="I3" s="76"/>
      <c r="J3" s="76"/>
    </row>
    <row r="4" spans="1:14" x14ac:dyDescent="0.2">
      <c r="A4" s="75" t="s">
        <v>118</v>
      </c>
      <c r="B4" s="76"/>
      <c r="C4" s="76"/>
      <c r="D4" s="76"/>
      <c r="E4" s="76"/>
      <c r="F4" s="76"/>
      <c r="G4" s="76"/>
      <c r="H4" s="76"/>
      <c r="I4" s="76"/>
      <c r="J4" s="76"/>
    </row>
    <row r="5" spans="1:14" x14ac:dyDescent="0.2">
      <c r="A5" s="75" t="str">
        <f>Summary!A4</f>
        <v>Twelve Months Ended February 28, 2017</v>
      </c>
      <c r="B5" s="76"/>
      <c r="C5" s="76"/>
      <c r="D5" s="76"/>
      <c r="E5" s="76"/>
      <c r="F5" s="76"/>
      <c r="G5" s="76"/>
      <c r="H5" s="76"/>
      <c r="I5" s="76"/>
      <c r="J5" s="76"/>
    </row>
    <row r="9" spans="1:14" x14ac:dyDescent="0.2">
      <c r="C9" s="77" t="s">
        <v>131</v>
      </c>
      <c r="D9" s="77" t="s">
        <v>132</v>
      </c>
      <c r="E9" s="77" t="s">
        <v>133</v>
      </c>
      <c r="F9" s="77" t="s">
        <v>134</v>
      </c>
      <c r="G9" s="77" t="s">
        <v>135</v>
      </c>
      <c r="H9" s="77" t="s">
        <v>136</v>
      </c>
      <c r="I9" s="77" t="s">
        <v>137</v>
      </c>
      <c r="J9" s="77" t="s">
        <v>138</v>
      </c>
      <c r="K9" s="77" t="s">
        <v>139</v>
      </c>
      <c r="L9" s="77" t="s">
        <v>145</v>
      </c>
      <c r="M9" s="77" t="s">
        <v>164</v>
      </c>
      <c r="N9" s="77" t="s">
        <v>311</v>
      </c>
    </row>
    <row r="10" spans="1:14" x14ac:dyDescent="0.2">
      <c r="E10" s="18" t="s">
        <v>114</v>
      </c>
      <c r="G10" s="18" t="s">
        <v>114</v>
      </c>
      <c r="I10" s="18" t="s">
        <v>215</v>
      </c>
    </row>
    <row r="11" spans="1:14" x14ac:dyDescent="0.2">
      <c r="C11" s="18" t="s">
        <v>114</v>
      </c>
      <c r="D11" s="18" t="s">
        <v>124</v>
      </c>
      <c r="E11" s="18" t="s">
        <v>122</v>
      </c>
      <c r="G11" s="18" t="s">
        <v>122</v>
      </c>
      <c r="H11" s="18"/>
      <c r="I11" s="18" t="s">
        <v>307</v>
      </c>
      <c r="J11" s="18" t="s">
        <v>297</v>
      </c>
      <c r="K11" s="18" t="s">
        <v>297</v>
      </c>
      <c r="M11" s="18" t="s">
        <v>298</v>
      </c>
      <c r="N11" s="18" t="s">
        <v>297</v>
      </c>
    </row>
    <row r="12" spans="1:14" x14ac:dyDescent="0.2">
      <c r="C12" s="18" t="s">
        <v>115</v>
      </c>
      <c r="D12" s="18" t="s">
        <v>125</v>
      </c>
      <c r="E12" s="18" t="s">
        <v>308</v>
      </c>
      <c r="F12" s="18" t="s">
        <v>310</v>
      </c>
      <c r="G12" s="18" t="s">
        <v>306</v>
      </c>
      <c r="H12" s="18" t="s">
        <v>129</v>
      </c>
      <c r="I12" s="18" t="s">
        <v>130</v>
      </c>
      <c r="J12" s="18" t="s">
        <v>140</v>
      </c>
      <c r="K12" s="18" t="s">
        <v>142</v>
      </c>
      <c r="L12" s="18" t="s">
        <v>140</v>
      </c>
      <c r="M12" s="18" t="s">
        <v>185</v>
      </c>
      <c r="N12" s="18" t="s">
        <v>279</v>
      </c>
    </row>
    <row r="13" spans="1:14" x14ac:dyDescent="0.2">
      <c r="A13" s="78" t="s">
        <v>119</v>
      </c>
      <c r="B13" s="78" t="s">
        <v>280</v>
      </c>
      <c r="C13" s="78" t="str">
        <f>Summary!C13</f>
        <v>12 Mo. 02/28/17</v>
      </c>
      <c r="D13" s="78" t="s">
        <v>126</v>
      </c>
      <c r="E13" s="78" t="s">
        <v>130</v>
      </c>
      <c r="F13" s="78" t="s">
        <v>130</v>
      </c>
      <c r="G13" s="78" t="s">
        <v>130</v>
      </c>
      <c r="H13" s="78" t="s">
        <v>130</v>
      </c>
      <c r="I13" s="78" t="str">
        <f>C13</f>
        <v>12 Mo. 02/28/17</v>
      </c>
      <c r="J13" s="78" t="s">
        <v>141</v>
      </c>
      <c r="K13" s="78" t="s">
        <v>143</v>
      </c>
      <c r="L13" s="78" t="s">
        <v>144</v>
      </c>
      <c r="M13" s="78" t="s">
        <v>130</v>
      </c>
      <c r="N13" s="78" t="s">
        <v>143</v>
      </c>
    </row>
    <row r="14" spans="1:14" x14ac:dyDescent="0.2">
      <c r="A14" s="18">
        <v>1</v>
      </c>
      <c r="B14" s="79" t="s">
        <v>212</v>
      </c>
      <c r="C14" s="80">
        <v>107881996</v>
      </c>
      <c r="D14" s="54">
        <v>2887321</v>
      </c>
      <c r="E14" s="54">
        <f>+C14-D14</f>
        <v>104994675</v>
      </c>
      <c r="F14" s="54">
        <v>0</v>
      </c>
      <c r="G14" s="27">
        <f>+E14+F14</f>
        <v>104994675</v>
      </c>
      <c r="H14" s="27">
        <v>0</v>
      </c>
      <c r="I14" s="27">
        <f>+G14+H14</f>
        <v>104994675</v>
      </c>
      <c r="J14" s="6" t="s">
        <v>146</v>
      </c>
      <c r="K14" s="81">
        <v>104994675</v>
      </c>
      <c r="L14" s="18" t="s">
        <v>146</v>
      </c>
      <c r="M14" s="27">
        <v>-56053768</v>
      </c>
      <c r="N14" s="27">
        <f>K14+M14</f>
        <v>48940907</v>
      </c>
    </row>
    <row r="15" spans="1:14" x14ac:dyDescent="0.2">
      <c r="A15" s="18">
        <f>+A14+1</f>
        <v>2</v>
      </c>
      <c r="B15" s="17" t="s">
        <v>120</v>
      </c>
      <c r="C15" s="54">
        <v>46504720</v>
      </c>
      <c r="D15" s="54">
        <v>0</v>
      </c>
      <c r="E15" s="54">
        <f>+C15-D15</f>
        <v>46504720</v>
      </c>
      <c r="F15" s="54">
        <v>0</v>
      </c>
      <c r="G15" s="54">
        <f>+E15-F15</f>
        <v>46504720</v>
      </c>
      <c r="H15" s="54">
        <v>0</v>
      </c>
      <c r="I15" s="54">
        <f>+G15+H15</f>
        <v>46504720</v>
      </c>
      <c r="J15" s="51">
        <f>VLOOKUP(L15,$C$276:$D$290,2,FALSE)</f>
        <v>0.98499999999999999</v>
      </c>
      <c r="K15" s="27">
        <f>IF(I15*J15=0,0, ROUND(I15*J15,0))</f>
        <v>45807149</v>
      </c>
      <c r="L15" s="18" t="s">
        <v>228</v>
      </c>
      <c r="M15" s="54">
        <v>-10385890</v>
      </c>
      <c r="N15" s="27">
        <f>K15+M15</f>
        <v>35421259</v>
      </c>
    </row>
    <row r="16" spans="1:14" x14ac:dyDescent="0.2">
      <c r="A16" s="18">
        <f t="shared" ref="A16:A82" si="0">+A15+1</f>
        <v>3</v>
      </c>
      <c r="B16" s="17" t="s">
        <v>326</v>
      </c>
      <c r="C16" s="54">
        <v>524753</v>
      </c>
      <c r="D16" s="54">
        <v>0</v>
      </c>
      <c r="E16" s="54">
        <f>+C16-D16</f>
        <v>524753</v>
      </c>
      <c r="F16" s="54">
        <v>0</v>
      </c>
      <c r="G16" s="54">
        <f>+E16-F16</f>
        <v>524753</v>
      </c>
      <c r="H16" s="54">
        <v>0</v>
      </c>
      <c r="I16" s="54">
        <f>+G16+H16</f>
        <v>524753</v>
      </c>
      <c r="J16" s="51">
        <f>VLOOKUP(L16,$C$276:$D$290,2,FALSE)</f>
        <v>0.98499999999999999</v>
      </c>
      <c r="K16" s="27">
        <f>IF(I16*J16=0,0, ROUND(I16*J16,0))</f>
        <v>516882</v>
      </c>
      <c r="L16" s="18" t="s">
        <v>228</v>
      </c>
      <c r="M16" s="54">
        <v>0</v>
      </c>
      <c r="N16" s="27">
        <f>K16+M16</f>
        <v>516882</v>
      </c>
    </row>
    <row r="17" spans="1:14" x14ac:dyDescent="0.2">
      <c r="A17" s="18">
        <f t="shared" si="0"/>
        <v>4</v>
      </c>
      <c r="B17" s="17" t="s">
        <v>286</v>
      </c>
      <c r="C17" s="46">
        <v>-5215112</v>
      </c>
      <c r="D17" s="46">
        <f>C17</f>
        <v>-5215112</v>
      </c>
      <c r="E17" s="26">
        <f>+C17-D17</f>
        <v>0</v>
      </c>
      <c r="F17" s="46">
        <v>0</v>
      </c>
      <c r="G17" s="26">
        <f>+E17+F17</f>
        <v>0</v>
      </c>
      <c r="H17" s="26">
        <v>0</v>
      </c>
      <c r="I17" s="26">
        <f>+G17+H17</f>
        <v>0</v>
      </c>
      <c r="J17" s="6" t="s">
        <v>148</v>
      </c>
      <c r="K17" s="82">
        <v>0</v>
      </c>
      <c r="L17" s="6" t="s">
        <v>148</v>
      </c>
      <c r="M17" s="26">
        <v>0</v>
      </c>
      <c r="N17" s="26">
        <f>K17+M17</f>
        <v>0</v>
      </c>
    </row>
    <row r="18" spans="1:14" x14ac:dyDescent="0.2">
      <c r="A18" s="18">
        <f t="shared" si="0"/>
        <v>5</v>
      </c>
      <c r="B18" s="79" t="s">
        <v>216</v>
      </c>
      <c r="C18" s="54">
        <f t="shared" ref="C18:I18" si="1">C14-C15+C16+C17</f>
        <v>56686917</v>
      </c>
      <c r="D18" s="54">
        <f t="shared" si="1"/>
        <v>-2327791</v>
      </c>
      <c r="E18" s="54">
        <f t="shared" si="1"/>
        <v>59014708</v>
      </c>
      <c r="F18" s="54">
        <f t="shared" si="1"/>
        <v>0</v>
      </c>
      <c r="G18" s="54">
        <f t="shared" si="1"/>
        <v>59014708</v>
      </c>
      <c r="H18" s="54">
        <f t="shared" si="1"/>
        <v>0</v>
      </c>
      <c r="I18" s="54">
        <f t="shared" si="1"/>
        <v>59014708</v>
      </c>
      <c r="J18" s="6"/>
      <c r="K18" s="54">
        <f>K14-K15+K16+K17</f>
        <v>59704408</v>
      </c>
      <c r="L18" s="6"/>
      <c r="M18" s="54">
        <f>M14-M15+M16+M17</f>
        <v>-45667878</v>
      </c>
      <c r="N18" s="54">
        <f>N14-N15+N16+N17</f>
        <v>14036530</v>
      </c>
    </row>
    <row r="19" spans="1:14" x14ac:dyDescent="0.2">
      <c r="A19" s="18">
        <f t="shared" si="0"/>
        <v>6</v>
      </c>
      <c r="B19" s="56" t="s">
        <v>276</v>
      </c>
      <c r="C19" s="46">
        <f>'SIT Schedules'!C132</f>
        <v>-283794</v>
      </c>
      <c r="D19" s="46">
        <f>'SIT Schedules'!D132</f>
        <v>-2437098</v>
      </c>
      <c r="E19" s="46">
        <f>+C19-D19</f>
        <v>2153304</v>
      </c>
      <c r="F19" s="46">
        <f>'SIT Schedules'!F132</f>
        <v>0</v>
      </c>
      <c r="G19" s="27">
        <f>+E19+F19</f>
        <v>2153304</v>
      </c>
      <c r="H19" s="46">
        <f>'SIT Schedules'!H132</f>
        <v>0</v>
      </c>
      <c r="I19" s="26">
        <f>+G19+H19</f>
        <v>2153304</v>
      </c>
      <c r="J19" s="6" t="s">
        <v>230</v>
      </c>
      <c r="K19" s="46">
        <f>'SIT Schedules'!K132</f>
        <v>2207481</v>
      </c>
      <c r="L19" s="6" t="s">
        <v>213</v>
      </c>
      <c r="M19" s="46">
        <f>'SIT Schedules'!M132</f>
        <v>-2465610</v>
      </c>
      <c r="N19" s="46">
        <f>'SIT Schedules'!N132</f>
        <v>-258128</v>
      </c>
    </row>
    <row r="20" spans="1:14" x14ac:dyDescent="0.2">
      <c r="A20" s="18">
        <f t="shared" si="0"/>
        <v>7</v>
      </c>
      <c r="B20" s="79" t="s">
        <v>214</v>
      </c>
      <c r="C20" s="83">
        <f t="shared" ref="C20:I20" si="2">C18-C19</f>
        <v>56970711</v>
      </c>
      <c r="D20" s="83">
        <f t="shared" si="2"/>
        <v>109307</v>
      </c>
      <c r="E20" s="83">
        <f t="shared" si="2"/>
        <v>56861404</v>
      </c>
      <c r="F20" s="83">
        <f t="shared" si="2"/>
        <v>0</v>
      </c>
      <c r="G20" s="83">
        <f t="shared" si="2"/>
        <v>56861404</v>
      </c>
      <c r="H20" s="83">
        <f t="shared" si="2"/>
        <v>0</v>
      </c>
      <c r="I20" s="83">
        <f t="shared" si="2"/>
        <v>56861404</v>
      </c>
      <c r="J20" s="84"/>
      <c r="K20" s="85">
        <f>K18-K19</f>
        <v>57496927</v>
      </c>
      <c r="L20" s="38"/>
      <c r="M20" s="83">
        <f t="shared" ref="M20:N20" si="3">M18-M19</f>
        <v>-43202268</v>
      </c>
      <c r="N20" s="83">
        <f t="shared" si="3"/>
        <v>14294658</v>
      </c>
    </row>
    <row r="21" spans="1:14" x14ac:dyDescent="0.2">
      <c r="A21" s="18">
        <f t="shared" si="0"/>
        <v>8</v>
      </c>
      <c r="C21" s="54"/>
      <c r="K21" s="81"/>
    </row>
    <row r="22" spans="1:14" x14ac:dyDescent="0.2">
      <c r="A22" s="18">
        <f t="shared" si="0"/>
        <v>9</v>
      </c>
      <c r="B22" s="79" t="s">
        <v>1</v>
      </c>
      <c r="C22" s="54"/>
      <c r="K22" s="81"/>
    </row>
    <row r="23" spans="1:14" x14ac:dyDescent="0.2">
      <c r="A23" s="18">
        <f t="shared" si="0"/>
        <v>10</v>
      </c>
      <c r="B23" s="17" t="s">
        <v>2</v>
      </c>
      <c r="C23" s="54">
        <v>24000</v>
      </c>
      <c r="D23" s="54">
        <v>0</v>
      </c>
      <c r="E23" s="54">
        <f t="shared" ref="E23:E40" si="4">+C23-D23</f>
        <v>24000</v>
      </c>
      <c r="F23" s="54">
        <v>0</v>
      </c>
      <c r="G23" s="27">
        <f t="shared" ref="G23:G40" si="5">+E23+F23</f>
        <v>24000</v>
      </c>
      <c r="H23" s="54">
        <v>0</v>
      </c>
      <c r="I23" s="27">
        <f>+G23+H23</f>
        <v>24000</v>
      </c>
      <c r="J23" s="51">
        <f t="shared" ref="J23:J40" si="6">VLOOKUP(L23,$C$276:$D$290,2,FALSE)</f>
        <v>0.98499999999999999</v>
      </c>
      <c r="K23" s="27">
        <f>IF(I23*J23=0,0, ROUND(I23*J23,0))</f>
        <v>23640</v>
      </c>
      <c r="L23" s="18" t="s">
        <v>228</v>
      </c>
      <c r="M23" s="54">
        <v>0</v>
      </c>
      <c r="N23" s="27">
        <f t="shared" ref="N23:N40" si="7">K23+M23</f>
        <v>23640</v>
      </c>
    </row>
    <row r="24" spans="1:14" x14ac:dyDescent="0.2">
      <c r="A24" s="18">
        <f t="shared" si="0"/>
        <v>11</v>
      </c>
      <c r="B24" s="17" t="s">
        <v>172</v>
      </c>
      <c r="C24" s="54">
        <v>0</v>
      </c>
      <c r="D24" s="54">
        <v>0</v>
      </c>
      <c r="E24" s="54">
        <f>+C24-D24</f>
        <v>0</v>
      </c>
      <c r="F24" s="54">
        <v>0</v>
      </c>
      <c r="G24" s="27">
        <f t="shared" si="5"/>
        <v>0</v>
      </c>
      <c r="H24" s="54">
        <v>0</v>
      </c>
      <c r="I24" s="27">
        <f>+G24+H24</f>
        <v>0</v>
      </c>
      <c r="J24" s="51">
        <f t="shared" si="6"/>
        <v>0.98499999999999999</v>
      </c>
      <c r="K24" s="27">
        <f>IF(I24*J24=0,0, ROUND(I24*J24,0))</f>
        <v>0</v>
      </c>
      <c r="L24" s="18" t="s">
        <v>228</v>
      </c>
      <c r="M24" s="54">
        <v>0</v>
      </c>
      <c r="N24" s="27">
        <f t="shared" si="7"/>
        <v>0</v>
      </c>
    </row>
    <row r="25" spans="1:14" x14ac:dyDescent="0.2">
      <c r="A25" s="18">
        <f t="shared" si="0"/>
        <v>12</v>
      </c>
      <c r="B25" s="17" t="s">
        <v>3</v>
      </c>
      <c r="C25" s="54">
        <v>-64910000</v>
      </c>
      <c r="D25" s="54">
        <v>0</v>
      </c>
      <c r="E25" s="54">
        <f t="shared" si="4"/>
        <v>-64910000</v>
      </c>
      <c r="F25" s="54">
        <v>0</v>
      </c>
      <c r="G25" s="27">
        <f t="shared" si="5"/>
        <v>-64910000</v>
      </c>
      <c r="H25" s="54">
        <v>0</v>
      </c>
      <c r="I25" s="27">
        <f t="shared" ref="I25:I40" si="8">+G25+H25</f>
        <v>-64910000</v>
      </c>
      <c r="J25" s="51">
        <f t="shared" si="6"/>
        <v>0.98499999999999999</v>
      </c>
      <c r="K25" s="27">
        <f t="shared" ref="K25:K40" si="9">IF(I25*J25=0,0, ROUND(I25*J25,0))</f>
        <v>-63936350</v>
      </c>
      <c r="L25" s="18" t="s">
        <v>228</v>
      </c>
      <c r="M25" s="54">
        <v>4539402</v>
      </c>
      <c r="N25" s="27">
        <f t="shared" si="7"/>
        <v>-59396948</v>
      </c>
    </row>
    <row r="26" spans="1:14" x14ac:dyDescent="0.2">
      <c r="A26" s="18">
        <f t="shared" si="0"/>
        <v>13</v>
      </c>
      <c r="B26" s="17" t="s">
        <v>173</v>
      </c>
      <c r="C26" s="54">
        <v>0</v>
      </c>
      <c r="D26" s="54">
        <v>0</v>
      </c>
      <c r="E26" s="54">
        <f>+C26-D26</f>
        <v>0</v>
      </c>
      <c r="F26" s="54">
        <v>0</v>
      </c>
      <c r="G26" s="27">
        <f t="shared" si="5"/>
        <v>0</v>
      </c>
      <c r="H26" s="54">
        <v>0</v>
      </c>
      <c r="I26" s="27">
        <f>+G26+H26</f>
        <v>0</v>
      </c>
      <c r="J26" s="51">
        <f t="shared" si="6"/>
        <v>0.98499999999999999</v>
      </c>
      <c r="K26" s="27">
        <f>IF(I26*J26=0,0, ROUND(I26*J26,0))</f>
        <v>0</v>
      </c>
      <c r="L26" s="18" t="s">
        <v>228</v>
      </c>
      <c r="M26" s="54">
        <v>0</v>
      </c>
      <c r="N26" s="27">
        <f t="shared" si="7"/>
        <v>0</v>
      </c>
    </row>
    <row r="27" spans="1:14" x14ac:dyDescent="0.2">
      <c r="A27" s="18">
        <f t="shared" si="0"/>
        <v>14</v>
      </c>
      <c r="B27" s="17" t="s">
        <v>4</v>
      </c>
      <c r="C27" s="54">
        <v>515</v>
      </c>
      <c r="D27" s="54">
        <v>0</v>
      </c>
      <c r="E27" s="54">
        <f t="shared" si="4"/>
        <v>515</v>
      </c>
      <c r="F27" s="54">
        <v>0</v>
      </c>
      <c r="G27" s="27">
        <f t="shared" si="5"/>
        <v>515</v>
      </c>
      <c r="H27" s="27">
        <v>0</v>
      </c>
      <c r="I27" s="27">
        <f t="shared" si="8"/>
        <v>515</v>
      </c>
      <c r="J27" s="51">
        <f t="shared" si="6"/>
        <v>0.98499999999999999</v>
      </c>
      <c r="K27" s="27">
        <f t="shared" si="9"/>
        <v>507</v>
      </c>
      <c r="L27" s="18" t="s">
        <v>228</v>
      </c>
      <c r="M27" s="27">
        <v>0</v>
      </c>
      <c r="N27" s="27">
        <f t="shared" si="7"/>
        <v>507</v>
      </c>
    </row>
    <row r="28" spans="1:14" x14ac:dyDescent="0.2">
      <c r="A28" s="18">
        <f t="shared" si="0"/>
        <v>15</v>
      </c>
      <c r="B28" s="17" t="s">
        <v>5</v>
      </c>
      <c r="C28" s="36">
        <v>0</v>
      </c>
      <c r="D28" s="54">
        <v>0</v>
      </c>
      <c r="E28" s="54">
        <f t="shared" si="4"/>
        <v>0</v>
      </c>
      <c r="F28" s="54">
        <v>0</v>
      </c>
      <c r="G28" s="27">
        <f t="shared" si="5"/>
        <v>0</v>
      </c>
      <c r="H28" s="27">
        <v>0</v>
      </c>
      <c r="I28" s="27">
        <f t="shared" si="8"/>
        <v>0</v>
      </c>
      <c r="J28" s="51">
        <f t="shared" si="6"/>
        <v>0.98499999999999999</v>
      </c>
      <c r="K28" s="27">
        <f t="shared" si="9"/>
        <v>0</v>
      </c>
      <c r="L28" s="18" t="s">
        <v>228</v>
      </c>
      <c r="M28" s="27">
        <v>0</v>
      </c>
      <c r="N28" s="27">
        <f t="shared" si="7"/>
        <v>0</v>
      </c>
    </row>
    <row r="29" spans="1:14" x14ac:dyDescent="0.2">
      <c r="A29" s="18">
        <f t="shared" si="0"/>
        <v>16</v>
      </c>
      <c r="B29" s="17" t="s">
        <v>6</v>
      </c>
      <c r="C29" s="54">
        <v>37566</v>
      </c>
      <c r="D29" s="54">
        <v>0</v>
      </c>
      <c r="E29" s="54">
        <f t="shared" si="4"/>
        <v>37566</v>
      </c>
      <c r="F29" s="54">
        <v>0</v>
      </c>
      <c r="G29" s="27">
        <f t="shared" si="5"/>
        <v>37566</v>
      </c>
      <c r="H29" s="54">
        <v>0</v>
      </c>
      <c r="I29" s="27">
        <f t="shared" si="8"/>
        <v>37566</v>
      </c>
      <c r="J29" s="51">
        <f t="shared" si="6"/>
        <v>0.98499999999999999</v>
      </c>
      <c r="K29" s="27">
        <f t="shared" si="9"/>
        <v>37003</v>
      </c>
      <c r="L29" s="18" t="s">
        <v>155</v>
      </c>
      <c r="M29" s="54">
        <v>0</v>
      </c>
      <c r="N29" s="27">
        <f t="shared" si="7"/>
        <v>37003</v>
      </c>
    </row>
    <row r="30" spans="1:14" x14ac:dyDescent="0.2">
      <c r="A30" s="18">
        <f t="shared" si="0"/>
        <v>17</v>
      </c>
      <c r="B30" s="56" t="s">
        <v>242</v>
      </c>
      <c r="C30" s="54">
        <v>0</v>
      </c>
      <c r="D30" s="54">
        <v>0</v>
      </c>
      <c r="E30" s="54">
        <f>+C30-D30</f>
        <v>0</v>
      </c>
      <c r="F30" s="54">
        <v>0</v>
      </c>
      <c r="G30" s="27">
        <f t="shared" si="5"/>
        <v>0</v>
      </c>
      <c r="H30" s="54">
        <v>0</v>
      </c>
      <c r="I30" s="27">
        <f>+G30+H30</f>
        <v>0</v>
      </c>
      <c r="J30" s="51">
        <f t="shared" si="6"/>
        <v>0.98499999999999999</v>
      </c>
      <c r="K30" s="27">
        <f>IF(I30*J30=0,0, ROUND(I30*J30,0))</f>
        <v>0</v>
      </c>
      <c r="L30" s="18" t="s">
        <v>149</v>
      </c>
      <c r="M30" s="54">
        <v>0</v>
      </c>
      <c r="N30" s="27">
        <f t="shared" si="7"/>
        <v>0</v>
      </c>
    </row>
    <row r="31" spans="1:14" x14ac:dyDescent="0.2">
      <c r="A31" s="18">
        <f t="shared" si="0"/>
        <v>18</v>
      </c>
      <c r="B31" s="56" t="s">
        <v>291</v>
      </c>
      <c r="C31" s="54">
        <v>936000</v>
      </c>
      <c r="D31" s="54">
        <v>0</v>
      </c>
      <c r="E31" s="54">
        <f t="shared" si="4"/>
        <v>936000</v>
      </c>
      <c r="F31" s="54">
        <v>0</v>
      </c>
      <c r="G31" s="27">
        <f t="shared" si="5"/>
        <v>936000</v>
      </c>
      <c r="H31" s="54">
        <v>0</v>
      </c>
      <c r="I31" s="27">
        <f>+G31+H31</f>
        <v>936000</v>
      </c>
      <c r="J31" s="51">
        <f t="shared" si="6"/>
        <v>0.98499999999999999</v>
      </c>
      <c r="K31" s="27">
        <f>IF(I31*J31=0,0, ROUND(I31*J31,0))</f>
        <v>921960</v>
      </c>
      <c r="L31" s="18" t="s">
        <v>155</v>
      </c>
      <c r="M31" s="54">
        <v>0</v>
      </c>
      <c r="N31" s="27">
        <f t="shared" si="7"/>
        <v>921960</v>
      </c>
    </row>
    <row r="32" spans="1:14" x14ac:dyDescent="0.2">
      <c r="A32" s="18">
        <f t="shared" si="0"/>
        <v>19</v>
      </c>
      <c r="B32" s="56" t="s">
        <v>299</v>
      </c>
      <c r="C32" s="54">
        <v>0</v>
      </c>
      <c r="D32" s="54">
        <v>0</v>
      </c>
      <c r="E32" s="54">
        <f>+C32-D32</f>
        <v>0</v>
      </c>
      <c r="F32" s="54">
        <v>0</v>
      </c>
      <c r="G32" s="27">
        <f t="shared" si="5"/>
        <v>0</v>
      </c>
      <c r="H32" s="54">
        <v>0</v>
      </c>
      <c r="I32" s="27">
        <f>+G32+H32</f>
        <v>0</v>
      </c>
      <c r="J32" s="51">
        <f t="shared" si="6"/>
        <v>0.98499999999999999</v>
      </c>
      <c r="K32" s="27">
        <f>IF(I32*J32=0,0, ROUND(I32*J32,0))</f>
        <v>0</v>
      </c>
      <c r="L32" s="18" t="s">
        <v>155</v>
      </c>
      <c r="M32" s="54">
        <v>0</v>
      </c>
      <c r="N32" s="27">
        <f t="shared" si="7"/>
        <v>0</v>
      </c>
    </row>
    <row r="33" spans="1:14" x14ac:dyDescent="0.2">
      <c r="A33" s="18">
        <f t="shared" si="0"/>
        <v>20</v>
      </c>
      <c r="B33" s="17" t="s">
        <v>7</v>
      </c>
      <c r="C33" s="54">
        <v>8226000</v>
      </c>
      <c r="D33" s="54">
        <v>0</v>
      </c>
      <c r="E33" s="54">
        <f t="shared" si="4"/>
        <v>8226000</v>
      </c>
      <c r="F33" s="54">
        <v>0</v>
      </c>
      <c r="G33" s="27">
        <f t="shared" si="5"/>
        <v>8226000</v>
      </c>
      <c r="H33" s="27">
        <v>0</v>
      </c>
      <c r="I33" s="27">
        <f t="shared" si="8"/>
        <v>8226000</v>
      </c>
      <c r="J33" s="51">
        <f t="shared" si="6"/>
        <v>0.98499999999999999</v>
      </c>
      <c r="K33" s="27">
        <f t="shared" si="9"/>
        <v>8102610</v>
      </c>
      <c r="L33" s="18" t="s">
        <v>228</v>
      </c>
      <c r="M33" s="54">
        <v>574514</v>
      </c>
      <c r="N33" s="27">
        <f t="shared" si="7"/>
        <v>8677124</v>
      </c>
    </row>
    <row r="34" spans="1:14" x14ac:dyDescent="0.2">
      <c r="A34" s="18">
        <f t="shared" si="0"/>
        <v>21</v>
      </c>
      <c r="B34" s="17" t="s">
        <v>8</v>
      </c>
      <c r="C34" s="27">
        <v>-260318</v>
      </c>
      <c r="D34" s="27">
        <v>0</v>
      </c>
      <c r="E34" s="54">
        <f t="shared" si="4"/>
        <v>-260318</v>
      </c>
      <c r="F34" s="54">
        <v>0</v>
      </c>
      <c r="G34" s="27">
        <f t="shared" si="5"/>
        <v>-260318</v>
      </c>
      <c r="H34" s="54">
        <v>0</v>
      </c>
      <c r="I34" s="27">
        <f t="shared" si="8"/>
        <v>-260318</v>
      </c>
      <c r="J34" s="51">
        <f t="shared" si="6"/>
        <v>0.98499999999999999</v>
      </c>
      <c r="K34" s="27">
        <f>IF(I34*J34=0,0, ROUND(I34*J34,0))</f>
        <v>-256413</v>
      </c>
      <c r="L34" s="18" t="s">
        <v>149</v>
      </c>
      <c r="M34" s="54">
        <v>-3818</v>
      </c>
      <c r="N34" s="27">
        <f t="shared" si="7"/>
        <v>-260231</v>
      </c>
    </row>
    <row r="35" spans="1:14" x14ac:dyDescent="0.2">
      <c r="A35" s="18">
        <f t="shared" si="0"/>
        <v>22</v>
      </c>
      <c r="B35" s="17" t="s">
        <v>327</v>
      </c>
      <c r="C35" s="27">
        <v>584238</v>
      </c>
      <c r="D35" s="27">
        <v>0</v>
      </c>
      <c r="E35" s="54">
        <f t="shared" ref="E35:E36" si="10">+C35-D35</f>
        <v>584238</v>
      </c>
      <c r="F35" s="54">
        <v>0</v>
      </c>
      <c r="G35" s="27">
        <f t="shared" ref="G35:G36" si="11">+E35+F35</f>
        <v>584238</v>
      </c>
      <c r="H35" s="54">
        <v>0</v>
      </c>
      <c r="I35" s="27">
        <f t="shared" ref="I35:I36" si="12">+G35+H35</f>
        <v>584238</v>
      </c>
      <c r="J35" s="51">
        <f t="shared" si="6"/>
        <v>0.98499999999999999</v>
      </c>
      <c r="K35" s="27">
        <f>IF(I35*J35=0,0, ROUND(I35*J35,0))</f>
        <v>575474</v>
      </c>
      <c r="L35" s="18" t="s">
        <v>149</v>
      </c>
      <c r="M35" s="54">
        <v>0</v>
      </c>
      <c r="N35" s="27">
        <f t="shared" ref="N35:N36" si="13">K35+M35</f>
        <v>575474</v>
      </c>
    </row>
    <row r="36" spans="1:14" x14ac:dyDescent="0.2">
      <c r="A36" s="18">
        <f t="shared" si="0"/>
        <v>23</v>
      </c>
      <c r="B36" s="17" t="s">
        <v>359</v>
      </c>
      <c r="C36" s="54">
        <v>0</v>
      </c>
      <c r="D36" s="54">
        <v>0</v>
      </c>
      <c r="E36" s="54">
        <f t="shared" si="10"/>
        <v>0</v>
      </c>
      <c r="F36" s="54">
        <v>0</v>
      </c>
      <c r="G36" s="27">
        <f t="shared" si="11"/>
        <v>0</v>
      </c>
      <c r="H36" s="54">
        <v>0</v>
      </c>
      <c r="I36" s="27">
        <f t="shared" si="12"/>
        <v>0</v>
      </c>
      <c r="J36" s="51">
        <f t="shared" si="6"/>
        <v>0.98499999999999999</v>
      </c>
      <c r="K36" s="27">
        <f t="shared" ref="K36" si="14">IF(I36*J36=0,0, ROUND(I36*J36,0))</f>
        <v>0</v>
      </c>
      <c r="L36" s="18" t="s">
        <v>228</v>
      </c>
      <c r="M36" s="54">
        <v>0</v>
      </c>
      <c r="N36" s="27">
        <f t="shared" si="13"/>
        <v>0</v>
      </c>
    </row>
    <row r="37" spans="1:14" x14ac:dyDescent="0.2">
      <c r="A37" s="18">
        <f t="shared" si="0"/>
        <v>24</v>
      </c>
      <c r="B37" s="17" t="s">
        <v>9</v>
      </c>
      <c r="C37" s="54">
        <v>0</v>
      </c>
      <c r="D37" s="54">
        <v>0</v>
      </c>
      <c r="E37" s="54">
        <f t="shared" si="4"/>
        <v>0</v>
      </c>
      <c r="F37" s="54">
        <v>0</v>
      </c>
      <c r="G37" s="27">
        <f t="shared" si="5"/>
        <v>0</v>
      </c>
      <c r="H37" s="54">
        <v>0</v>
      </c>
      <c r="I37" s="27">
        <f t="shared" si="8"/>
        <v>0</v>
      </c>
      <c r="J37" s="51">
        <f t="shared" si="6"/>
        <v>0.98499999999999999</v>
      </c>
      <c r="K37" s="27">
        <f t="shared" si="9"/>
        <v>0</v>
      </c>
      <c r="L37" s="18" t="s">
        <v>228</v>
      </c>
      <c r="M37" s="54">
        <v>0</v>
      </c>
      <c r="N37" s="27">
        <f t="shared" si="7"/>
        <v>0</v>
      </c>
    </row>
    <row r="38" spans="1:14" x14ac:dyDescent="0.2">
      <c r="A38" s="18">
        <f t="shared" si="0"/>
        <v>25</v>
      </c>
      <c r="B38" s="17" t="s">
        <v>239</v>
      </c>
      <c r="C38" s="54">
        <v>0</v>
      </c>
      <c r="D38" s="54">
        <v>0</v>
      </c>
      <c r="E38" s="54">
        <f t="shared" ref="E38" si="15">+C38-D38</f>
        <v>0</v>
      </c>
      <c r="F38" s="54">
        <v>0</v>
      </c>
      <c r="G38" s="27">
        <f t="shared" si="5"/>
        <v>0</v>
      </c>
      <c r="H38" s="54">
        <v>0</v>
      </c>
      <c r="I38" s="27">
        <f t="shared" ref="I38" si="16">+G38+H38</f>
        <v>0</v>
      </c>
      <c r="J38" s="51">
        <f t="shared" si="6"/>
        <v>0.98499999999999999</v>
      </c>
      <c r="K38" s="27">
        <f t="shared" ref="K38" si="17">IF(I38*J38=0,0, ROUND(I38*J38,0))</f>
        <v>0</v>
      </c>
      <c r="L38" s="18" t="s">
        <v>228</v>
      </c>
      <c r="M38" s="54">
        <v>0</v>
      </c>
      <c r="N38" s="27">
        <f t="shared" si="7"/>
        <v>0</v>
      </c>
    </row>
    <row r="39" spans="1:14" x14ac:dyDescent="0.2">
      <c r="A39" s="18">
        <f t="shared" si="0"/>
        <v>26</v>
      </c>
      <c r="B39" s="56" t="s">
        <v>243</v>
      </c>
      <c r="C39" s="54">
        <v>0</v>
      </c>
      <c r="D39" s="54">
        <v>0</v>
      </c>
      <c r="E39" s="54">
        <f t="shared" si="4"/>
        <v>0</v>
      </c>
      <c r="F39" s="54">
        <v>0</v>
      </c>
      <c r="G39" s="27">
        <f t="shared" si="5"/>
        <v>0</v>
      </c>
      <c r="H39" s="54">
        <v>0</v>
      </c>
      <c r="I39" s="27">
        <f>+G39+H39</f>
        <v>0</v>
      </c>
      <c r="J39" s="51">
        <f t="shared" si="6"/>
        <v>0.98499999999999999</v>
      </c>
      <c r="K39" s="27">
        <f>IF(I39*J39=0,0, ROUND(I39*J39,0))</f>
        <v>0</v>
      </c>
      <c r="L39" s="18" t="s">
        <v>149</v>
      </c>
      <c r="M39" s="54">
        <v>0</v>
      </c>
      <c r="N39" s="27">
        <f t="shared" si="7"/>
        <v>0</v>
      </c>
    </row>
    <row r="40" spans="1:14" x14ac:dyDescent="0.2">
      <c r="A40" s="18">
        <f t="shared" si="0"/>
        <v>27</v>
      </c>
      <c r="B40" s="17" t="s">
        <v>10</v>
      </c>
      <c r="C40" s="54">
        <v>-351808</v>
      </c>
      <c r="D40" s="54">
        <v>0</v>
      </c>
      <c r="E40" s="54">
        <f t="shared" si="4"/>
        <v>-351808</v>
      </c>
      <c r="F40" s="54">
        <v>0</v>
      </c>
      <c r="G40" s="27">
        <f t="shared" si="5"/>
        <v>-351808</v>
      </c>
      <c r="H40" s="54">
        <v>0</v>
      </c>
      <c r="I40" s="27">
        <f t="shared" si="8"/>
        <v>-351808</v>
      </c>
      <c r="J40" s="51">
        <f t="shared" si="6"/>
        <v>0.999</v>
      </c>
      <c r="K40" s="27">
        <f t="shared" si="9"/>
        <v>-351456</v>
      </c>
      <c r="L40" s="18" t="s">
        <v>150</v>
      </c>
      <c r="M40" s="54">
        <v>0</v>
      </c>
      <c r="N40" s="27">
        <f t="shared" si="7"/>
        <v>-351456</v>
      </c>
    </row>
    <row r="41" spans="1:14" x14ac:dyDescent="0.2">
      <c r="A41" s="18">
        <f t="shared" si="0"/>
        <v>28</v>
      </c>
      <c r="B41" s="79" t="s">
        <v>11</v>
      </c>
      <c r="C41" s="83">
        <f t="shared" ref="C41:I41" si="18">SUM(C23:C40)</f>
        <v>-55713807</v>
      </c>
      <c r="D41" s="83">
        <f t="shared" si="18"/>
        <v>0</v>
      </c>
      <c r="E41" s="83">
        <f t="shared" si="18"/>
        <v>-55713807</v>
      </c>
      <c r="F41" s="83">
        <f t="shared" si="18"/>
        <v>0</v>
      </c>
      <c r="G41" s="83">
        <f t="shared" si="18"/>
        <v>-55713807</v>
      </c>
      <c r="H41" s="83">
        <f t="shared" si="18"/>
        <v>0</v>
      </c>
      <c r="I41" s="83">
        <f t="shared" si="18"/>
        <v>-55713807</v>
      </c>
      <c r="J41" s="24"/>
      <c r="K41" s="85">
        <f>SUM(K23:K40)</f>
        <v>-54883025</v>
      </c>
      <c r="L41" s="84"/>
      <c r="M41" s="83">
        <f t="shared" ref="M41:N41" si="19">SUM(M23:M40)</f>
        <v>5110098</v>
      </c>
      <c r="N41" s="83">
        <f t="shared" si="19"/>
        <v>-49772927</v>
      </c>
    </row>
    <row r="42" spans="1:14" x14ac:dyDescent="0.2">
      <c r="A42" s="18">
        <f t="shared" si="0"/>
        <v>29</v>
      </c>
      <c r="B42" s="17" t="s">
        <v>0</v>
      </c>
      <c r="C42" s="54"/>
      <c r="J42" s="86"/>
      <c r="K42" s="81"/>
      <c r="L42" s="38"/>
    </row>
    <row r="43" spans="1:14" x14ac:dyDescent="0.2">
      <c r="A43" s="18">
        <f t="shared" si="0"/>
        <v>30</v>
      </c>
      <c r="B43" s="79" t="s">
        <v>12</v>
      </c>
      <c r="C43" s="54"/>
      <c r="J43" s="86"/>
      <c r="K43" s="81"/>
    </row>
    <row r="44" spans="1:14" x14ac:dyDescent="0.2">
      <c r="A44" s="18">
        <f t="shared" si="0"/>
        <v>31</v>
      </c>
      <c r="B44" s="17" t="s">
        <v>13</v>
      </c>
      <c r="C44" s="54">
        <v>-732424</v>
      </c>
      <c r="D44" s="54">
        <f>C44</f>
        <v>-732424</v>
      </c>
      <c r="E44" s="54">
        <f t="shared" ref="E44:E52" si="20">+C44-D44</f>
        <v>0</v>
      </c>
      <c r="F44" s="54">
        <v>0</v>
      </c>
      <c r="G44" s="27">
        <f t="shared" ref="G44:G52" si="21">+E44+F44</f>
        <v>0</v>
      </c>
      <c r="H44" s="54">
        <v>0</v>
      </c>
      <c r="I44" s="27">
        <f t="shared" ref="I44:I51" si="22">+G44+H44</f>
        <v>0</v>
      </c>
      <c r="J44" s="51">
        <f t="shared" ref="J44:J52" si="23">VLOOKUP(L44,$C$276:$D$290,2,FALSE)</f>
        <v>0</v>
      </c>
      <c r="K44" s="27">
        <f t="shared" ref="K44:K51" si="24">IF(I44*J44=0,0, ROUND(I44*J44,0))</f>
        <v>0</v>
      </c>
      <c r="L44" s="18" t="s">
        <v>152</v>
      </c>
      <c r="M44" s="54">
        <v>0</v>
      </c>
      <c r="N44" s="27">
        <f t="shared" ref="N44:N52" si="25">K44+M44</f>
        <v>0</v>
      </c>
    </row>
    <row r="45" spans="1:14" x14ac:dyDescent="0.2">
      <c r="A45" s="18">
        <f t="shared" si="0"/>
        <v>32</v>
      </c>
      <c r="B45" s="17" t="s">
        <v>292</v>
      </c>
      <c r="C45" s="54">
        <v>11364</v>
      </c>
      <c r="D45" s="54">
        <v>0</v>
      </c>
      <c r="E45" s="54">
        <f t="shared" ref="E45" si="26">+C45-D45</f>
        <v>11364</v>
      </c>
      <c r="F45" s="54">
        <v>0</v>
      </c>
      <c r="G45" s="27">
        <f t="shared" si="21"/>
        <v>11364</v>
      </c>
      <c r="H45" s="54">
        <v>0</v>
      </c>
      <c r="I45" s="27">
        <f t="shared" ref="I45" si="27">+G45+H45</f>
        <v>11364</v>
      </c>
      <c r="J45" s="51">
        <f t="shared" si="23"/>
        <v>1</v>
      </c>
      <c r="K45" s="27">
        <f t="shared" ref="K45" si="28">IF(I45*J45=0,0, ROUND(I45*J45,0))</f>
        <v>11364</v>
      </c>
      <c r="L45" s="18" t="s">
        <v>146</v>
      </c>
      <c r="M45" s="54">
        <v>0</v>
      </c>
      <c r="N45" s="27">
        <f t="shared" si="25"/>
        <v>11364</v>
      </c>
    </row>
    <row r="46" spans="1:14" x14ac:dyDescent="0.2">
      <c r="A46" s="18">
        <f t="shared" si="0"/>
        <v>33</v>
      </c>
      <c r="B46" s="17" t="s">
        <v>14</v>
      </c>
      <c r="C46" s="54">
        <v>-524753</v>
      </c>
      <c r="D46" s="54">
        <v>0</v>
      </c>
      <c r="E46" s="54">
        <f t="shared" si="20"/>
        <v>-524753</v>
      </c>
      <c r="F46" s="54">
        <v>0</v>
      </c>
      <c r="G46" s="27">
        <f t="shared" si="21"/>
        <v>-524753</v>
      </c>
      <c r="H46" s="54">
        <v>0</v>
      </c>
      <c r="I46" s="27">
        <f t="shared" si="22"/>
        <v>-524753</v>
      </c>
      <c r="J46" s="51">
        <f t="shared" si="23"/>
        <v>0.98499999999999999</v>
      </c>
      <c r="K46" s="27">
        <f t="shared" si="24"/>
        <v>-516882</v>
      </c>
      <c r="L46" s="18" t="s">
        <v>228</v>
      </c>
      <c r="M46" s="54">
        <v>0</v>
      </c>
      <c r="N46" s="27">
        <f t="shared" si="25"/>
        <v>-516882</v>
      </c>
    </row>
    <row r="47" spans="1:14" x14ac:dyDescent="0.2">
      <c r="A47" s="18">
        <f t="shared" si="0"/>
        <v>34</v>
      </c>
      <c r="B47" s="17" t="s">
        <v>231</v>
      </c>
      <c r="C47" s="54">
        <v>0</v>
      </c>
      <c r="D47" s="54">
        <v>0</v>
      </c>
      <c r="E47" s="54">
        <f t="shared" si="20"/>
        <v>0</v>
      </c>
      <c r="F47" s="54">
        <v>0</v>
      </c>
      <c r="G47" s="27">
        <f t="shared" si="21"/>
        <v>0</v>
      </c>
      <c r="H47" s="54">
        <v>0</v>
      </c>
      <c r="I47" s="27">
        <f>+G47+H47</f>
        <v>0</v>
      </c>
      <c r="J47" s="51">
        <f t="shared" si="23"/>
        <v>0.98499999999999999</v>
      </c>
      <c r="K47" s="27">
        <f>IF(I47*J47=0,0, ROUND(I47*J47,0))</f>
        <v>0</v>
      </c>
      <c r="L47" s="18" t="s">
        <v>228</v>
      </c>
      <c r="M47" s="54">
        <v>0</v>
      </c>
      <c r="N47" s="27">
        <f t="shared" si="25"/>
        <v>0</v>
      </c>
    </row>
    <row r="48" spans="1:14" x14ac:dyDescent="0.2">
      <c r="A48" s="18">
        <f t="shared" si="0"/>
        <v>35</v>
      </c>
      <c r="B48" s="17" t="s">
        <v>301</v>
      </c>
      <c r="C48" s="54">
        <v>0</v>
      </c>
      <c r="D48" s="54">
        <v>0</v>
      </c>
      <c r="E48" s="54">
        <f t="shared" ref="E48" si="29">+C48-D48</f>
        <v>0</v>
      </c>
      <c r="F48" s="54">
        <v>0</v>
      </c>
      <c r="G48" s="27">
        <f t="shared" si="21"/>
        <v>0</v>
      </c>
      <c r="H48" s="54">
        <v>0</v>
      </c>
      <c r="I48" s="27">
        <f>+G48+H48</f>
        <v>0</v>
      </c>
      <c r="J48" s="51">
        <f t="shared" si="23"/>
        <v>0.98499999999999999</v>
      </c>
      <c r="K48" s="27">
        <f>IF(I48*J48=0,0, ROUND(I48*J48,0))</f>
        <v>0</v>
      </c>
      <c r="L48" s="18" t="s">
        <v>155</v>
      </c>
      <c r="M48" s="54">
        <v>0</v>
      </c>
      <c r="N48" s="27">
        <f t="shared" si="25"/>
        <v>0</v>
      </c>
    </row>
    <row r="49" spans="1:14" x14ac:dyDescent="0.2">
      <c r="A49" s="18">
        <f t="shared" si="0"/>
        <v>36</v>
      </c>
      <c r="B49" s="17" t="s">
        <v>294</v>
      </c>
      <c r="C49" s="54">
        <v>22044</v>
      </c>
      <c r="D49" s="54">
        <v>0</v>
      </c>
      <c r="E49" s="54">
        <f t="shared" si="20"/>
        <v>22044</v>
      </c>
      <c r="F49" s="54">
        <v>0</v>
      </c>
      <c r="G49" s="27">
        <f t="shared" si="21"/>
        <v>22044</v>
      </c>
      <c r="H49" s="54">
        <v>0</v>
      </c>
      <c r="I49" s="27">
        <f t="shared" si="22"/>
        <v>22044</v>
      </c>
      <c r="J49" s="51">
        <f t="shared" si="23"/>
        <v>0.98499999999999999</v>
      </c>
      <c r="K49" s="27">
        <f t="shared" si="24"/>
        <v>21713</v>
      </c>
      <c r="L49" s="18" t="s">
        <v>155</v>
      </c>
      <c r="M49" s="54">
        <v>0</v>
      </c>
      <c r="N49" s="27">
        <f t="shared" si="25"/>
        <v>21713</v>
      </c>
    </row>
    <row r="50" spans="1:14" x14ac:dyDescent="0.2">
      <c r="A50" s="18">
        <f t="shared" si="0"/>
        <v>37</v>
      </c>
      <c r="B50" s="17" t="s">
        <v>293</v>
      </c>
      <c r="C50" s="54">
        <v>0</v>
      </c>
      <c r="D50" s="54">
        <v>0</v>
      </c>
      <c r="E50" s="54">
        <f t="shared" si="20"/>
        <v>0</v>
      </c>
      <c r="F50" s="54">
        <v>0</v>
      </c>
      <c r="G50" s="27">
        <f t="shared" si="21"/>
        <v>0</v>
      </c>
      <c r="H50" s="54">
        <v>0</v>
      </c>
      <c r="I50" s="27">
        <f>+G50+H50</f>
        <v>0</v>
      </c>
      <c r="J50" s="51">
        <f t="shared" si="23"/>
        <v>0.98499999999999999</v>
      </c>
      <c r="K50" s="27">
        <f>IF(I50*J50=0,0, ROUND(I50*J50,0))</f>
        <v>0</v>
      </c>
      <c r="L50" s="18" t="s">
        <v>155</v>
      </c>
      <c r="M50" s="54">
        <v>0</v>
      </c>
      <c r="N50" s="27">
        <f t="shared" si="25"/>
        <v>0</v>
      </c>
    </row>
    <row r="51" spans="1:14" x14ac:dyDescent="0.2">
      <c r="A51" s="18">
        <f t="shared" si="0"/>
        <v>38</v>
      </c>
      <c r="B51" s="17" t="s">
        <v>15</v>
      </c>
      <c r="C51" s="54">
        <v>1102145</v>
      </c>
      <c r="D51" s="54">
        <v>0</v>
      </c>
      <c r="E51" s="54">
        <f t="shared" si="20"/>
        <v>1102145</v>
      </c>
      <c r="F51" s="54">
        <v>0</v>
      </c>
      <c r="G51" s="27">
        <f t="shared" si="21"/>
        <v>1102145</v>
      </c>
      <c r="H51" s="54">
        <v>0</v>
      </c>
      <c r="I51" s="27">
        <f t="shared" si="22"/>
        <v>1102145</v>
      </c>
      <c r="J51" s="51">
        <f t="shared" si="23"/>
        <v>0.98499999999999999</v>
      </c>
      <c r="K51" s="27">
        <f t="shared" si="24"/>
        <v>1085613</v>
      </c>
      <c r="L51" s="18" t="s">
        <v>228</v>
      </c>
      <c r="M51" s="54">
        <v>0</v>
      </c>
      <c r="N51" s="27">
        <f t="shared" si="25"/>
        <v>1085613</v>
      </c>
    </row>
    <row r="52" spans="1:14" x14ac:dyDescent="0.2">
      <c r="A52" s="18">
        <f t="shared" si="0"/>
        <v>39</v>
      </c>
      <c r="B52" s="17" t="s">
        <v>232</v>
      </c>
      <c r="C52" s="54">
        <v>0</v>
      </c>
      <c r="D52" s="54">
        <v>0</v>
      </c>
      <c r="E52" s="54">
        <f t="shared" si="20"/>
        <v>0</v>
      </c>
      <c r="F52" s="54">
        <v>0</v>
      </c>
      <c r="G52" s="27">
        <f t="shared" si="21"/>
        <v>0</v>
      </c>
      <c r="H52" s="54">
        <v>0</v>
      </c>
      <c r="I52" s="27">
        <f>+G52+H52</f>
        <v>0</v>
      </c>
      <c r="J52" s="51">
        <f t="shared" si="23"/>
        <v>0.98499999999999999</v>
      </c>
      <c r="K52" s="27">
        <f>IF(I52*J52=0,0, ROUND(I52*J52,0))</f>
        <v>0</v>
      </c>
      <c r="L52" s="18" t="s">
        <v>228</v>
      </c>
      <c r="M52" s="54">
        <v>0</v>
      </c>
      <c r="N52" s="27">
        <f t="shared" si="25"/>
        <v>0</v>
      </c>
    </row>
    <row r="53" spans="1:14" x14ac:dyDescent="0.2">
      <c r="A53" s="18">
        <f t="shared" si="0"/>
        <v>40</v>
      </c>
      <c r="B53" s="79" t="s">
        <v>16</v>
      </c>
      <c r="C53" s="83">
        <f t="shared" ref="C53:I53" si="30">SUM(C44:C52)</f>
        <v>-121624</v>
      </c>
      <c r="D53" s="83">
        <f t="shared" si="30"/>
        <v>-732424</v>
      </c>
      <c r="E53" s="83">
        <f t="shared" si="30"/>
        <v>610800</v>
      </c>
      <c r="F53" s="83">
        <f t="shared" si="30"/>
        <v>0</v>
      </c>
      <c r="G53" s="83">
        <f t="shared" si="30"/>
        <v>610800</v>
      </c>
      <c r="H53" s="83">
        <f t="shared" si="30"/>
        <v>0</v>
      </c>
      <c r="I53" s="83">
        <f t="shared" si="30"/>
        <v>610800</v>
      </c>
      <c r="J53" s="24"/>
      <c r="K53" s="85">
        <f>SUM(K44:K52)</f>
        <v>601808</v>
      </c>
      <c r="M53" s="83">
        <f t="shared" ref="M53:N53" si="31">SUM(M44:M52)</f>
        <v>0</v>
      </c>
      <c r="N53" s="83">
        <f t="shared" si="31"/>
        <v>601808</v>
      </c>
    </row>
    <row r="54" spans="1:14" x14ac:dyDescent="0.2">
      <c r="A54" s="18">
        <f t="shared" si="0"/>
        <v>41</v>
      </c>
      <c r="B54" s="17" t="s">
        <v>0</v>
      </c>
      <c r="C54" s="54"/>
      <c r="J54" s="86"/>
      <c r="K54" s="81"/>
    </row>
    <row r="55" spans="1:14" x14ac:dyDescent="0.2">
      <c r="A55" s="18">
        <f t="shared" si="0"/>
        <v>42</v>
      </c>
      <c r="B55" s="79" t="s">
        <v>17</v>
      </c>
      <c r="C55" s="54"/>
      <c r="J55" s="86"/>
      <c r="K55" s="81"/>
    </row>
    <row r="56" spans="1:14" x14ac:dyDescent="0.2">
      <c r="A56" s="18">
        <f t="shared" si="0"/>
        <v>43</v>
      </c>
      <c r="B56" s="17" t="s">
        <v>18</v>
      </c>
      <c r="C56" s="54">
        <v>0</v>
      </c>
      <c r="D56" s="54">
        <v>0</v>
      </c>
      <c r="E56" s="54">
        <f t="shared" ref="E56:E59" si="32">+C56-D56</f>
        <v>0</v>
      </c>
      <c r="F56" s="54">
        <v>0</v>
      </c>
      <c r="G56" s="27">
        <f t="shared" ref="G56:G59" si="33">+E56+F56</f>
        <v>0</v>
      </c>
      <c r="H56" s="54">
        <v>0</v>
      </c>
      <c r="I56" s="27">
        <f t="shared" ref="I56:I59" si="34">+G56+H56</f>
        <v>0</v>
      </c>
      <c r="J56" s="51">
        <f>VLOOKUP(L56,$C$276:$D$290,2,FALSE)</f>
        <v>0.98499999999999999</v>
      </c>
      <c r="K56" s="27">
        <f t="shared" ref="K56:K59" si="35">IF(I56*J56=0,0, ROUND(I56*J56,0))</f>
        <v>0</v>
      </c>
      <c r="L56" s="18" t="s">
        <v>228</v>
      </c>
      <c r="M56" s="54">
        <v>0</v>
      </c>
      <c r="N56" s="27">
        <f t="shared" ref="N56:N59" si="36">K56+M56</f>
        <v>0</v>
      </c>
    </row>
    <row r="57" spans="1:14" x14ac:dyDescent="0.2">
      <c r="A57" s="18">
        <f t="shared" si="0"/>
        <v>44</v>
      </c>
      <c r="B57" s="17" t="s">
        <v>19</v>
      </c>
      <c r="C57" s="54">
        <v>0</v>
      </c>
      <c r="D57" s="54">
        <v>0</v>
      </c>
      <c r="E57" s="54">
        <f t="shared" si="32"/>
        <v>0</v>
      </c>
      <c r="F57" s="54">
        <v>0</v>
      </c>
      <c r="G57" s="27">
        <f t="shared" si="33"/>
        <v>0</v>
      </c>
      <c r="H57" s="54">
        <v>0</v>
      </c>
      <c r="I57" s="27">
        <f t="shared" si="34"/>
        <v>0</v>
      </c>
      <c r="J57" s="51">
        <f>VLOOKUP(L57,$C$276:$D$290,2,FALSE)</f>
        <v>0.98499999999999999</v>
      </c>
      <c r="K57" s="27">
        <f t="shared" si="35"/>
        <v>0</v>
      </c>
      <c r="L57" s="18" t="s">
        <v>228</v>
      </c>
      <c r="M57" s="54">
        <v>0</v>
      </c>
      <c r="N57" s="27">
        <f t="shared" si="36"/>
        <v>0</v>
      </c>
    </row>
    <row r="58" spans="1:14" x14ac:dyDescent="0.2">
      <c r="A58" s="18">
        <f t="shared" si="0"/>
        <v>45</v>
      </c>
      <c r="B58" s="17" t="s">
        <v>20</v>
      </c>
      <c r="C58" s="54">
        <v>0</v>
      </c>
      <c r="D58" s="54">
        <v>0</v>
      </c>
      <c r="E58" s="54">
        <f t="shared" si="32"/>
        <v>0</v>
      </c>
      <c r="F58" s="54">
        <v>0</v>
      </c>
      <c r="G58" s="27">
        <f t="shared" si="33"/>
        <v>0</v>
      </c>
      <c r="H58" s="54">
        <v>0</v>
      </c>
      <c r="I58" s="27">
        <f t="shared" si="34"/>
        <v>0</v>
      </c>
      <c r="J58" s="51">
        <f>VLOOKUP(L58,$C$276:$D$290,2,FALSE)</f>
        <v>0.99199999999999999</v>
      </c>
      <c r="K58" s="27">
        <f t="shared" si="35"/>
        <v>0</v>
      </c>
      <c r="L58" s="18" t="s">
        <v>154</v>
      </c>
      <c r="M58" s="54">
        <v>0</v>
      </c>
      <c r="N58" s="27">
        <f t="shared" si="36"/>
        <v>0</v>
      </c>
    </row>
    <row r="59" spans="1:14" x14ac:dyDescent="0.2">
      <c r="A59" s="18">
        <f t="shared" si="0"/>
        <v>46</v>
      </c>
      <c r="B59" s="17" t="s">
        <v>21</v>
      </c>
      <c r="C59" s="54">
        <v>0</v>
      </c>
      <c r="D59" s="54">
        <v>0</v>
      </c>
      <c r="E59" s="54">
        <f t="shared" si="32"/>
        <v>0</v>
      </c>
      <c r="F59" s="54">
        <v>0</v>
      </c>
      <c r="G59" s="27">
        <f t="shared" si="33"/>
        <v>0</v>
      </c>
      <c r="H59" s="54">
        <v>0</v>
      </c>
      <c r="I59" s="27">
        <f t="shared" si="34"/>
        <v>0</v>
      </c>
      <c r="J59" s="51">
        <f>VLOOKUP(L59,$C$276:$D$290,2,FALSE)</f>
        <v>0.98499999999999999</v>
      </c>
      <c r="K59" s="27">
        <f t="shared" si="35"/>
        <v>0</v>
      </c>
      <c r="L59" s="18" t="s">
        <v>228</v>
      </c>
      <c r="M59" s="54">
        <v>0</v>
      </c>
      <c r="N59" s="27">
        <f t="shared" si="36"/>
        <v>0</v>
      </c>
    </row>
    <row r="60" spans="1:14" x14ac:dyDescent="0.2">
      <c r="A60" s="18">
        <f t="shared" si="0"/>
        <v>47</v>
      </c>
      <c r="B60" s="79" t="s">
        <v>22</v>
      </c>
      <c r="C60" s="83">
        <f t="shared" ref="C60:I60" si="37">SUM(C56:C59)</f>
        <v>0</v>
      </c>
      <c r="D60" s="83">
        <f t="shared" si="37"/>
        <v>0</v>
      </c>
      <c r="E60" s="83">
        <f t="shared" si="37"/>
        <v>0</v>
      </c>
      <c r="F60" s="83">
        <f t="shared" si="37"/>
        <v>0</v>
      </c>
      <c r="G60" s="83">
        <f t="shared" si="37"/>
        <v>0</v>
      </c>
      <c r="H60" s="83">
        <f t="shared" si="37"/>
        <v>0</v>
      </c>
      <c r="I60" s="83">
        <f t="shared" si="37"/>
        <v>0</v>
      </c>
      <c r="J60" s="24"/>
      <c r="K60" s="85">
        <f>SUM(K56:K59)</f>
        <v>0</v>
      </c>
      <c r="M60" s="83">
        <f t="shared" ref="M60:N60" si="38">SUM(M56:M59)</f>
        <v>0</v>
      </c>
      <c r="N60" s="83">
        <f t="shared" si="38"/>
        <v>0</v>
      </c>
    </row>
    <row r="61" spans="1:14" x14ac:dyDescent="0.2">
      <c r="A61" s="18">
        <f t="shared" si="0"/>
        <v>48</v>
      </c>
      <c r="B61" s="17" t="s">
        <v>0</v>
      </c>
      <c r="C61" s="54"/>
      <c r="J61" s="86"/>
      <c r="K61" s="81"/>
    </row>
    <row r="62" spans="1:14" x14ac:dyDescent="0.2">
      <c r="A62" s="18">
        <f t="shared" si="0"/>
        <v>49</v>
      </c>
      <c r="B62" s="79" t="s">
        <v>23</v>
      </c>
      <c r="C62" s="54"/>
      <c r="J62" s="86"/>
      <c r="K62" s="81"/>
    </row>
    <row r="63" spans="1:14" x14ac:dyDescent="0.2">
      <c r="A63" s="18">
        <f t="shared" si="0"/>
        <v>50</v>
      </c>
      <c r="B63" s="17" t="s">
        <v>24</v>
      </c>
      <c r="C63" s="54">
        <v>0</v>
      </c>
      <c r="D63" s="54">
        <v>0</v>
      </c>
      <c r="E63" s="54">
        <f t="shared" ref="E63:E68" si="39">+C63-D63</f>
        <v>0</v>
      </c>
      <c r="F63" s="54">
        <v>0</v>
      </c>
      <c r="G63" s="27">
        <f t="shared" ref="G63:G68" si="40">+E63+F63</f>
        <v>0</v>
      </c>
      <c r="H63" s="54">
        <v>0</v>
      </c>
      <c r="I63" s="27">
        <f t="shared" ref="I63:I68" si="41">+G63+H63</f>
        <v>0</v>
      </c>
      <c r="J63" s="51">
        <f t="shared" ref="J63:J68" si="42">VLOOKUP(L63,$C$276:$D$290,2,FALSE)</f>
        <v>0.98499999999999999</v>
      </c>
      <c r="K63" s="27">
        <f t="shared" ref="K63:K68" si="43">IF(I63*J63=0,0, ROUND(I63*J63,0))</f>
        <v>0</v>
      </c>
      <c r="L63" s="18" t="s">
        <v>228</v>
      </c>
      <c r="M63" s="54">
        <v>0</v>
      </c>
      <c r="N63" s="27">
        <f t="shared" ref="N63:N68" si="44">K63+M63</f>
        <v>0</v>
      </c>
    </row>
    <row r="64" spans="1:14" x14ac:dyDescent="0.2">
      <c r="A64" s="18">
        <f t="shared" si="0"/>
        <v>51</v>
      </c>
      <c r="B64" s="17" t="s">
        <v>236</v>
      </c>
      <c r="C64" s="54">
        <v>0</v>
      </c>
      <c r="D64" s="54">
        <v>0</v>
      </c>
      <c r="E64" s="54">
        <f t="shared" si="39"/>
        <v>0</v>
      </c>
      <c r="F64" s="54">
        <v>0</v>
      </c>
      <c r="G64" s="27">
        <f t="shared" si="40"/>
        <v>0</v>
      </c>
      <c r="H64" s="54">
        <v>0</v>
      </c>
      <c r="I64" s="27">
        <f t="shared" si="41"/>
        <v>0</v>
      </c>
      <c r="J64" s="51">
        <f t="shared" si="42"/>
        <v>0.98499999999999999</v>
      </c>
      <c r="K64" s="27">
        <f t="shared" si="43"/>
        <v>0</v>
      </c>
      <c r="L64" s="18" t="s">
        <v>228</v>
      </c>
      <c r="M64" s="54">
        <v>0</v>
      </c>
      <c r="N64" s="27">
        <f t="shared" si="44"/>
        <v>0</v>
      </c>
    </row>
    <row r="65" spans="1:14" x14ac:dyDescent="0.2">
      <c r="A65" s="18">
        <f t="shared" si="0"/>
        <v>52</v>
      </c>
      <c r="B65" s="56" t="s">
        <v>244</v>
      </c>
      <c r="C65" s="54">
        <v>9372000</v>
      </c>
      <c r="D65" s="54">
        <v>0</v>
      </c>
      <c r="E65" s="54">
        <f t="shared" si="39"/>
        <v>9372000</v>
      </c>
      <c r="F65" s="54">
        <v>0</v>
      </c>
      <c r="G65" s="27">
        <f t="shared" si="40"/>
        <v>9372000</v>
      </c>
      <c r="H65" s="54">
        <v>0</v>
      </c>
      <c r="I65" s="27">
        <f t="shared" si="41"/>
        <v>9372000</v>
      </c>
      <c r="J65" s="51">
        <f t="shared" si="42"/>
        <v>0.98499999999999999</v>
      </c>
      <c r="K65" s="27">
        <f t="shared" si="43"/>
        <v>9231420</v>
      </c>
      <c r="L65" s="18" t="s">
        <v>149</v>
      </c>
      <c r="M65" s="54">
        <v>0</v>
      </c>
      <c r="N65" s="27">
        <f t="shared" si="44"/>
        <v>9231420</v>
      </c>
    </row>
    <row r="66" spans="1:14" x14ac:dyDescent="0.2">
      <c r="A66" s="18">
        <f t="shared" si="0"/>
        <v>53</v>
      </c>
      <c r="B66" s="56" t="s">
        <v>245</v>
      </c>
      <c r="C66" s="54">
        <v>5014000</v>
      </c>
      <c r="D66" s="54">
        <v>0</v>
      </c>
      <c r="E66" s="54">
        <f t="shared" si="39"/>
        <v>5014000</v>
      </c>
      <c r="F66" s="54">
        <v>0</v>
      </c>
      <c r="G66" s="27">
        <f t="shared" si="40"/>
        <v>5014000</v>
      </c>
      <c r="H66" s="54">
        <v>0</v>
      </c>
      <c r="I66" s="27">
        <f t="shared" si="41"/>
        <v>5014000</v>
      </c>
      <c r="J66" s="51">
        <f t="shared" si="42"/>
        <v>0.98499999999999999</v>
      </c>
      <c r="K66" s="27">
        <f t="shared" si="43"/>
        <v>4938790</v>
      </c>
      <c r="L66" s="18" t="s">
        <v>149</v>
      </c>
      <c r="M66" s="54">
        <v>0</v>
      </c>
      <c r="N66" s="27">
        <f t="shared" si="44"/>
        <v>4938790</v>
      </c>
    </row>
    <row r="67" spans="1:14" x14ac:dyDescent="0.2">
      <c r="A67" s="18">
        <f t="shared" si="0"/>
        <v>54</v>
      </c>
      <c r="B67" s="17" t="s">
        <v>25</v>
      </c>
      <c r="C67" s="87">
        <v>-478330</v>
      </c>
      <c r="D67" s="87">
        <v>0</v>
      </c>
      <c r="E67" s="87">
        <f t="shared" si="39"/>
        <v>-478330</v>
      </c>
      <c r="F67" s="54">
        <v>0</v>
      </c>
      <c r="G67" s="27">
        <f t="shared" si="40"/>
        <v>-478330</v>
      </c>
      <c r="H67" s="54">
        <v>0</v>
      </c>
      <c r="I67" s="87">
        <f t="shared" si="41"/>
        <v>-478330</v>
      </c>
      <c r="J67" s="51">
        <f t="shared" si="42"/>
        <v>0.98499999999999999</v>
      </c>
      <c r="K67" s="27">
        <f t="shared" si="43"/>
        <v>-471155</v>
      </c>
      <c r="L67" s="18" t="s">
        <v>228</v>
      </c>
      <c r="M67" s="54">
        <v>0</v>
      </c>
      <c r="N67" s="27">
        <f t="shared" si="44"/>
        <v>-471155</v>
      </c>
    </row>
    <row r="68" spans="1:14" x14ac:dyDescent="0.2">
      <c r="A68" s="18">
        <f t="shared" si="0"/>
        <v>55</v>
      </c>
      <c r="B68" s="17" t="s">
        <v>237</v>
      </c>
      <c r="C68" s="54">
        <v>0</v>
      </c>
      <c r="D68" s="54">
        <v>0</v>
      </c>
      <c r="E68" s="54">
        <f t="shared" si="39"/>
        <v>0</v>
      </c>
      <c r="F68" s="54">
        <v>0</v>
      </c>
      <c r="G68" s="27">
        <f t="shared" si="40"/>
        <v>0</v>
      </c>
      <c r="H68" s="54">
        <v>0</v>
      </c>
      <c r="I68" s="27">
        <f t="shared" si="41"/>
        <v>0</v>
      </c>
      <c r="J68" s="51">
        <f t="shared" si="42"/>
        <v>0.98499999999999999</v>
      </c>
      <c r="K68" s="27">
        <f t="shared" si="43"/>
        <v>0</v>
      </c>
      <c r="L68" s="18" t="s">
        <v>228</v>
      </c>
      <c r="M68" s="54">
        <v>0</v>
      </c>
      <c r="N68" s="27">
        <f t="shared" si="44"/>
        <v>0</v>
      </c>
    </row>
    <row r="69" spans="1:14" x14ac:dyDescent="0.2">
      <c r="A69" s="18">
        <f t="shared" si="0"/>
        <v>56</v>
      </c>
      <c r="B69" s="79" t="s">
        <v>26</v>
      </c>
      <c r="C69" s="83">
        <f t="shared" ref="C69:I69" si="45">SUM(C63:C68)</f>
        <v>13907670</v>
      </c>
      <c r="D69" s="83">
        <f t="shared" si="45"/>
        <v>0</v>
      </c>
      <c r="E69" s="83">
        <f t="shared" si="45"/>
        <v>13907670</v>
      </c>
      <c r="F69" s="83">
        <f t="shared" si="45"/>
        <v>0</v>
      </c>
      <c r="G69" s="83">
        <f t="shared" si="45"/>
        <v>13907670</v>
      </c>
      <c r="H69" s="83">
        <f t="shared" si="45"/>
        <v>0</v>
      </c>
      <c r="I69" s="83">
        <f t="shared" si="45"/>
        <v>13907670</v>
      </c>
      <c r="J69" s="24"/>
      <c r="K69" s="83">
        <f>SUM(K63:K68)</f>
        <v>13699055</v>
      </c>
      <c r="M69" s="83">
        <f t="shared" ref="M69:N69" si="46">SUM(M63:M68)</f>
        <v>0</v>
      </c>
      <c r="N69" s="83">
        <f t="shared" si="46"/>
        <v>13699055</v>
      </c>
    </row>
    <row r="70" spans="1:14" x14ac:dyDescent="0.2">
      <c r="A70" s="18">
        <f t="shared" si="0"/>
        <v>57</v>
      </c>
      <c r="B70" s="17" t="s">
        <v>0</v>
      </c>
      <c r="C70" s="54"/>
      <c r="J70" s="86"/>
      <c r="K70" s="81"/>
    </row>
    <row r="71" spans="1:14" x14ac:dyDescent="0.2">
      <c r="A71" s="18">
        <f t="shared" si="0"/>
        <v>58</v>
      </c>
      <c r="B71" s="79" t="s">
        <v>27</v>
      </c>
      <c r="C71" s="54"/>
      <c r="J71" s="86"/>
      <c r="K71" s="81"/>
    </row>
    <row r="72" spans="1:14" x14ac:dyDescent="0.2">
      <c r="A72" s="18">
        <f t="shared" si="0"/>
        <v>59</v>
      </c>
      <c r="B72" s="17" t="s">
        <v>28</v>
      </c>
      <c r="C72" s="54">
        <v>-4874000</v>
      </c>
      <c r="D72" s="54">
        <v>0</v>
      </c>
      <c r="E72" s="54">
        <f>+C72-D72</f>
        <v>-4874000</v>
      </c>
      <c r="F72" s="54">
        <v>0</v>
      </c>
      <c r="G72" s="27">
        <f>+E72+F72</f>
        <v>-4874000</v>
      </c>
      <c r="H72" s="54">
        <v>0</v>
      </c>
      <c r="I72" s="27">
        <f>+G72+H72</f>
        <v>-4874000</v>
      </c>
      <c r="J72" s="51">
        <f>VLOOKUP(L72,$C$276:$D$290,2,FALSE)</f>
        <v>0.98499999999999999</v>
      </c>
      <c r="K72" s="27">
        <f>IF(I72*J72=0,0, ROUND(I72*J72,0))</f>
        <v>-4800890</v>
      </c>
      <c r="L72" s="18" t="s">
        <v>228</v>
      </c>
      <c r="M72" s="27">
        <v>0</v>
      </c>
      <c r="N72" s="27">
        <f>K72+M72</f>
        <v>-4800890</v>
      </c>
    </row>
    <row r="73" spans="1:14" x14ac:dyDescent="0.2">
      <c r="A73" s="18">
        <f t="shared" si="0"/>
        <v>60</v>
      </c>
      <c r="B73" s="17" t="s">
        <v>328</v>
      </c>
      <c r="C73" s="54">
        <v>-884000</v>
      </c>
      <c r="D73" s="54">
        <v>0</v>
      </c>
      <c r="E73" s="54">
        <f>+C73-D73</f>
        <v>-884000</v>
      </c>
      <c r="F73" s="54">
        <v>0</v>
      </c>
      <c r="G73" s="27">
        <f>+E73+F73</f>
        <v>-884000</v>
      </c>
      <c r="H73" s="54">
        <v>0</v>
      </c>
      <c r="I73" s="27">
        <f>+G73+H73</f>
        <v>-884000</v>
      </c>
      <c r="J73" s="51">
        <f>VLOOKUP(L73,$C$276:$D$290,2,FALSE)</f>
        <v>0.98499999999999999</v>
      </c>
      <c r="K73" s="27">
        <f>IF(I73*J73=0,0, ROUND(I73*J73,0))</f>
        <v>-870740</v>
      </c>
      <c r="L73" s="18" t="s">
        <v>228</v>
      </c>
      <c r="M73" s="27">
        <v>0</v>
      </c>
      <c r="N73" s="27">
        <f>K73+M73</f>
        <v>-870740</v>
      </c>
    </row>
    <row r="74" spans="1:14" x14ac:dyDescent="0.2">
      <c r="A74" s="18">
        <f t="shared" si="0"/>
        <v>61</v>
      </c>
      <c r="B74" s="84" t="s">
        <v>29</v>
      </c>
      <c r="C74" s="83">
        <f t="shared" ref="C74:I74" si="47">SUM(C72:C73)</f>
        <v>-5758000</v>
      </c>
      <c r="D74" s="83">
        <f t="shared" si="47"/>
        <v>0</v>
      </c>
      <c r="E74" s="83">
        <f t="shared" si="47"/>
        <v>-5758000</v>
      </c>
      <c r="F74" s="83">
        <f t="shared" si="47"/>
        <v>0</v>
      </c>
      <c r="G74" s="83">
        <f t="shared" si="47"/>
        <v>-5758000</v>
      </c>
      <c r="H74" s="83">
        <f t="shared" si="47"/>
        <v>0</v>
      </c>
      <c r="I74" s="83">
        <f t="shared" si="47"/>
        <v>-5758000</v>
      </c>
      <c r="J74" s="24"/>
      <c r="K74" s="83">
        <f>SUM(K72:K73)</f>
        <v>-5671630</v>
      </c>
      <c r="M74" s="83">
        <f>SUM(M72:M73)</f>
        <v>0</v>
      </c>
      <c r="N74" s="83">
        <f>SUM(N72:N73)</f>
        <v>-5671630</v>
      </c>
    </row>
    <row r="75" spans="1:14" x14ac:dyDescent="0.2">
      <c r="A75" s="18">
        <f t="shared" si="0"/>
        <v>62</v>
      </c>
      <c r="B75" s="17" t="s">
        <v>0</v>
      </c>
      <c r="C75" s="54"/>
      <c r="J75" s="86"/>
      <c r="K75" s="81"/>
    </row>
    <row r="76" spans="1:14" x14ac:dyDescent="0.2">
      <c r="A76" s="18">
        <f t="shared" si="0"/>
        <v>63</v>
      </c>
      <c r="B76" s="79" t="s">
        <v>30</v>
      </c>
      <c r="C76" s="54"/>
      <c r="J76" s="86"/>
      <c r="K76" s="81"/>
    </row>
    <row r="77" spans="1:14" x14ac:dyDescent="0.2">
      <c r="A77" s="18">
        <f t="shared" si="0"/>
        <v>64</v>
      </c>
      <c r="B77" s="17" t="s">
        <v>31</v>
      </c>
      <c r="C77" s="87">
        <v>7582000</v>
      </c>
      <c r="D77" s="87">
        <v>0</v>
      </c>
      <c r="E77" s="87">
        <f>+C77-D77</f>
        <v>7582000</v>
      </c>
      <c r="F77" s="54">
        <v>0</v>
      </c>
      <c r="G77" s="27">
        <f>+E77+F77</f>
        <v>7582000</v>
      </c>
      <c r="H77" s="54">
        <v>0</v>
      </c>
      <c r="I77" s="87">
        <f>+G77+H77</f>
        <v>7582000</v>
      </c>
      <c r="J77" s="51">
        <f>VLOOKUP(L77,$C$276:$D$290,2,FALSE)</f>
        <v>0.98499999999999999</v>
      </c>
      <c r="K77" s="27">
        <f>IF(I77*J77=0,0, ROUND(I77*J77,0))</f>
        <v>7468270</v>
      </c>
      <c r="L77" s="18" t="s">
        <v>149</v>
      </c>
      <c r="M77" s="54">
        <v>0</v>
      </c>
      <c r="N77" s="27">
        <f>K77+M77</f>
        <v>7468270</v>
      </c>
    </row>
    <row r="78" spans="1:14" x14ac:dyDescent="0.2">
      <c r="A78" s="18">
        <f t="shared" si="0"/>
        <v>65</v>
      </c>
      <c r="B78" s="79" t="s">
        <v>32</v>
      </c>
      <c r="C78" s="83">
        <f t="shared" ref="C78:I78" si="48">+C77</f>
        <v>7582000</v>
      </c>
      <c r="D78" s="83">
        <f t="shared" si="48"/>
        <v>0</v>
      </c>
      <c r="E78" s="83">
        <f t="shared" si="48"/>
        <v>7582000</v>
      </c>
      <c r="F78" s="83">
        <f t="shared" si="48"/>
        <v>0</v>
      </c>
      <c r="G78" s="83">
        <f t="shared" si="48"/>
        <v>7582000</v>
      </c>
      <c r="H78" s="83">
        <f t="shared" si="48"/>
        <v>0</v>
      </c>
      <c r="I78" s="83">
        <f t="shared" si="48"/>
        <v>7582000</v>
      </c>
      <c r="J78" s="24"/>
      <c r="K78" s="85">
        <f>+K77</f>
        <v>7468270</v>
      </c>
      <c r="M78" s="83">
        <f t="shared" ref="M78:N78" si="49">+M77</f>
        <v>0</v>
      </c>
      <c r="N78" s="83">
        <f t="shared" si="49"/>
        <v>7468270</v>
      </c>
    </row>
    <row r="79" spans="1:14" x14ac:dyDescent="0.2">
      <c r="A79" s="18">
        <f t="shared" si="0"/>
        <v>66</v>
      </c>
      <c r="B79" s="17" t="s">
        <v>0</v>
      </c>
      <c r="C79" s="54"/>
      <c r="J79" s="86"/>
      <c r="K79" s="81"/>
    </row>
    <row r="80" spans="1:14" x14ac:dyDescent="0.2">
      <c r="A80" s="18">
        <f t="shared" si="0"/>
        <v>67</v>
      </c>
      <c r="B80" s="79" t="s">
        <v>33</v>
      </c>
      <c r="C80" s="54"/>
      <c r="J80" s="86"/>
      <c r="K80" s="81"/>
    </row>
    <row r="81" spans="1:14" x14ac:dyDescent="0.2">
      <c r="A81" s="18">
        <f t="shared" si="0"/>
        <v>68</v>
      </c>
      <c r="B81" s="17" t="s">
        <v>361</v>
      </c>
      <c r="C81" s="54">
        <v>3371065</v>
      </c>
      <c r="D81" s="54">
        <v>0</v>
      </c>
      <c r="E81" s="54">
        <f>+C81-D81</f>
        <v>3371065</v>
      </c>
      <c r="F81" s="54">
        <v>0</v>
      </c>
      <c r="G81" s="27">
        <f>+E81+F81</f>
        <v>3371065</v>
      </c>
      <c r="H81" s="54">
        <v>0</v>
      </c>
      <c r="I81" s="27">
        <f>+G81+H81</f>
        <v>3371065</v>
      </c>
      <c r="J81" s="51">
        <f>VLOOKUP(L81,$C$276:$D$290,2,FALSE)</f>
        <v>0.98299999999999998</v>
      </c>
      <c r="K81" s="27">
        <f>IF(I81*J81=0,0, ROUND(I81*J81,0))</f>
        <v>3313757</v>
      </c>
      <c r="L81" s="18" t="s">
        <v>153</v>
      </c>
      <c r="M81" s="54">
        <v>0</v>
      </c>
      <c r="N81" s="27">
        <f>K81+M81</f>
        <v>3313757</v>
      </c>
    </row>
    <row r="82" spans="1:14" x14ac:dyDescent="0.2">
      <c r="A82" s="18">
        <f t="shared" si="0"/>
        <v>69</v>
      </c>
      <c r="B82" s="79" t="s">
        <v>34</v>
      </c>
      <c r="C82" s="83">
        <f t="shared" ref="C82:I82" si="50">SUM(C81:C81)</f>
        <v>3371065</v>
      </c>
      <c r="D82" s="83">
        <f t="shared" si="50"/>
        <v>0</v>
      </c>
      <c r="E82" s="83">
        <f t="shared" si="50"/>
        <v>3371065</v>
      </c>
      <c r="F82" s="83">
        <f t="shared" si="50"/>
        <v>0</v>
      </c>
      <c r="G82" s="83">
        <f t="shared" si="50"/>
        <v>3371065</v>
      </c>
      <c r="H82" s="83">
        <f t="shared" si="50"/>
        <v>0</v>
      </c>
      <c r="I82" s="83">
        <f t="shared" si="50"/>
        <v>3371065</v>
      </c>
      <c r="J82" s="24"/>
      <c r="K82" s="85">
        <f>SUM(K81:K81)</f>
        <v>3313757</v>
      </c>
      <c r="M82" s="83">
        <f t="shared" ref="M82:N82" si="51">SUM(M81:M81)</f>
        <v>0</v>
      </c>
      <c r="N82" s="83">
        <f t="shared" si="51"/>
        <v>3313757</v>
      </c>
    </row>
    <row r="83" spans="1:14" x14ac:dyDescent="0.2">
      <c r="A83" s="18">
        <f t="shared" ref="A83:A146" si="52">+A82+1</f>
        <v>70</v>
      </c>
      <c r="B83" s="17" t="s">
        <v>0</v>
      </c>
      <c r="C83" s="54"/>
      <c r="J83" s="86"/>
      <c r="K83" s="81"/>
    </row>
    <row r="84" spans="1:14" x14ac:dyDescent="0.2">
      <c r="A84" s="18">
        <f t="shared" si="52"/>
        <v>71</v>
      </c>
      <c r="B84" s="79" t="s">
        <v>35</v>
      </c>
      <c r="C84" s="54"/>
      <c r="J84" s="86"/>
      <c r="K84" s="81"/>
    </row>
    <row r="85" spans="1:14" x14ac:dyDescent="0.2">
      <c r="A85" s="18">
        <f t="shared" si="52"/>
        <v>72</v>
      </c>
      <c r="B85" s="17" t="s">
        <v>36</v>
      </c>
      <c r="C85" s="87">
        <v>1015169</v>
      </c>
      <c r="D85" s="87">
        <v>0</v>
      </c>
      <c r="E85" s="87">
        <f>+C85-D85</f>
        <v>1015169</v>
      </c>
      <c r="F85" s="54">
        <v>0</v>
      </c>
      <c r="G85" s="27">
        <f>+E85+F85</f>
        <v>1015169</v>
      </c>
      <c r="H85" s="54">
        <v>0</v>
      </c>
      <c r="I85" s="41">
        <f>+G85+H85</f>
        <v>1015169</v>
      </c>
      <c r="J85" s="51">
        <f>VLOOKUP(L85,$C$276:$D$290,2,FALSE)</f>
        <v>1</v>
      </c>
      <c r="K85" s="27">
        <f>IF(I85*J85=0,0, ROUND(I85*J85,0))</f>
        <v>1015169</v>
      </c>
      <c r="L85" s="18" t="s">
        <v>146</v>
      </c>
      <c r="M85" s="54">
        <v>0</v>
      </c>
      <c r="N85" s="27">
        <f>K85+M85</f>
        <v>1015169</v>
      </c>
    </row>
    <row r="86" spans="1:14" x14ac:dyDescent="0.2">
      <c r="A86" s="18">
        <f t="shared" si="52"/>
        <v>73</v>
      </c>
      <c r="B86" s="79" t="s">
        <v>37</v>
      </c>
      <c r="C86" s="83">
        <f t="shared" ref="C86:I86" si="53">SUM(C85:C85)</f>
        <v>1015169</v>
      </c>
      <c r="D86" s="83">
        <f t="shared" si="53"/>
        <v>0</v>
      </c>
      <c r="E86" s="83">
        <f t="shared" si="53"/>
        <v>1015169</v>
      </c>
      <c r="F86" s="83">
        <f t="shared" si="53"/>
        <v>0</v>
      </c>
      <c r="G86" s="83">
        <f t="shared" si="53"/>
        <v>1015169</v>
      </c>
      <c r="H86" s="83">
        <f t="shared" si="53"/>
        <v>0</v>
      </c>
      <c r="I86" s="83">
        <f t="shared" si="53"/>
        <v>1015169</v>
      </c>
      <c r="J86" s="24"/>
      <c r="K86" s="85">
        <f>SUM(K85:K85)</f>
        <v>1015169</v>
      </c>
      <c r="M86" s="83">
        <f t="shared" ref="M86:N86" si="54">SUM(M85:M85)</f>
        <v>0</v>
      </c>
      <c r="N86" s="83">
        <f t="shared" si="54"/>
        <v>1015169</v>
      </c>
    </row>
    <row r="87" spans="1:14" x14ac:dyDescent="0.2">
      <c r="A87" s="18">
        <f t="shared" si="52"/>
        <v>74</v>
      </c>
      <c r="B87" s="17" t="s">
        <v>0</v>
      </c>
      <c r="C87" s="54"/>
      <c r="J87" s="86"/>
      <c r="K87" s="81"/>
    </row>
    <row r="88" spans="1:14" x14ac:dyDescent="0.2">
      <c r="A88" s="18">
        <f t="shared" si="52"/>
        <v>75</v>
      </c>
      <c r="B88" s="79" t="s">
        <v>38</v>
      </c>
      <c r="C88" s="54"/>
      <c r="J88" s="86"/>
      <c r="K88" s="81"/>
    </row>
    <row r="89" spans="1:14" x14ac:dyDescent="0.2">
      <c r="A89" s="18">
        <f t="shared" si="52"/>
        <v>76</v>
      </c>
      <c r="B89" s="17" t="s">
        <v>330</v>
      </c>
      <c r="C89" s="54">
        <v>-2385816</v>
      </c>
      <c r="D89" s="54">
        <v>0</v>
      </c>
      <c r="E89" s="54">
        <f t="shared" ref="E89:E90" si="55">+C89-D89</f>
        <v>-2385816</v>
      </c>
      <c r="F89" s="54">
        <v>0</v>
      </c>
      <c r="G89" s="27">
        <f t="shared" ref="G89:G90" si="56">+E89+F89</f>
        <v>-2385816</v>
      </c>
      <c r="H89" s="54">
        <v>0</v>
      </c>
      <c r="I89" s="27">
        <f t="shared" ref="I89:I90" si="57">+G89+H89</f>
        <v>-2385816</v>
      </c>
      <c r="J89" s="51">
        <f>VLOOKUP(L89,$C$276:$D$290,2,FALSE)</f>
        <v>1</v>
      </c>
      <c r="K89" s="27">
        <f t="shared" ref="K89:K90" si="58">IF(I89*J89=0,0, ROUND(I89*J89,0))</f>
        <v>-2385816</v>
      </c>
      <c r="L89" s="18" t="s">
        <v>146</v>
      </c>
      <c r="M89" s="54">
        <v>2385816</v>
      </c>
      <c r="N89" s="27">
        <f t="shared" ref="N89:N90" si="59">K89+M89</f>
        <v>0</v>
      </c>
    </row>
    <row r="90" spans="1:14" x14ac:dyDescent="0.2">
      <c r="A90" s="18">
        <f t="shared" si="52"/>
        <v>77</v>
      </c>
      <c r="B90" s="17" t="s">
        <v>331</v>
      </c>
      <c r="C90" s="54">
        <v>0</v>
      </c>
      <c r="D90" s="54">
        <v>0</v>
      </c>
      <c r="E90" s="54">
        <f t="shared" si="55"/>
        <v>0</v>
      </c>
      <c r="F90" s="54">
        <v>0</v>
      </c>
      <c r="G90" s="27">
        <f t="shared" si="56"/>
        <v>0</v>
      </c>
      <c r="H90" s="54">
        <v>0</v>
      </c>
      <c r="I90" s="27">
        <f t="shared" si="57"/>
        <v>0</v>
      </c>
      <c r="J90" s="51">
        <f>VLOOKUP(L90,$C$276:$D$290,2,FALSE)</f>
        <v>1</v>
      </c>
      <c r="K90" s="27">
        <f t="shared" si="58"/>
        <v>0</v>
      </c>
      <c r="L90" s="18" t="s">
        <v>146</v>
      </c>
      <c r="M90" s="54">
        <v>0</v>
      </c>
      <c r="N90" s="27">
        <f t="shared" si="59"/>
        <v>0</v>
      </c>
    </row>
    <row r="91" spans="1:14" x14ac:dyDescent="0.2">
      <c r="A91" s="18">
        <f t="shared" si="52"/>
        <v>78</v>
      </c>
      <c r="B91" s="79" t="s">
        <v>39</v>
      </c>
      <c r="C91" s="83">
        <f t="shared" ref="C91:I91" si="60">SUM(C89:C90)</f>
        <v>-2385816</v>
      </c>
      <c r="D91" s="83">
        <f t="shared" si="60"/>
        <v>0</v>
      </c>
      <c r="E91" s="83">
        <f t="shared" si="60"/>
        <v>-2385816</v>
      </c>
      <c r="F91" s="83">
        <f t="shared" si="60"/>
        <v>0</v>
      </c>
      <c r="G91" s="83">
        <f t="shared" si="60"/>
        <v>-2385816</v>
      </c>
      <c r="H91" s="83">
        <f t="shared" si="60"/>
        <v>0</v>
      </c>
      <c r="I91" s="83">
        <f t="shared" si="60"/>
        <v>-2385816</v>
      </c>
      <c r="J91" s="24"/>
      <c r="K91" s="85">
        <f>SUM(K89:K90)</f>
        <v>-2385816</v>
      </c>
      <c r="M91" s="83">
        <f>SUM(M89:M90)</f>
        <v>2385816</v>
      </c>
      <c r="N91" s="83">
        <f>SUM(N89:N90)</f>
        <v>0</v>
      </c>
    </row>
    <row r="92" spans="1:14" x14ac:dyDescent="0.2">
      <c r="A92" s="18">
        <f t="shared" si="52"/>
        <v>79</v>
      </c>
      <c r="B92" s="17" t="s">
        <v>0</v>
      </c>
      <c r="C92" s="54"/>
      <c r="J92" s="86"/>
      <c r="K92" s="81"/>
      <c r="L92" s="38"/>
    </row>
    <row r="93" spans="1:14" x14ac:dyDescent="0.2">
      <c r="A93" s="18">
        <f t="shared" si="52"/>
        <v>80</v>
      </c>
      <c r="B93" s="79" t="s">
        <v>40</v>
      </c>
      <c r="C93" s="54"/>
      <c r="J93" s="86"/>
      <c r="K93" s="81"/>
      <c r="L93" s="38"/>
    </row>
    <row r="94" spans="1:14" x14ac:dyDescent="0.2">
      <c r="A94" s="18">
        <f t="shared" si="52"/>
        <v>81</v>
      </c>
      <c r="B94" s="17" t="s">
        <v>41</v>
      </c>
      <c r="C94" s="46">
        <v>0</v>
      </c>
      <c r="D94" s="54">
        <f>C94</f>
        <v>0</v>
      </c>
      <c r="E94" s="46">
        <f>+C94-D94</f>
        <v>0</v>
      </c>
      <c r="F94" s="54">
        <v>0</v>
      </c>
      <c r="G94" s="27">
        <f>+E94+F94</f>
        <v>0</v>
      </c>
      <c r="H94" s="54">
        <v>0</v>
      </c>
      <c r="I94" s="46">
        <f>+G94+H94</f>
        <v>0</v>
      </c>
      <c r="J94" s="51">
        <f>VLOOKUP(L94,$C$276:$D$290,2,FALSE)</f>
        <v>0</v>
      </c>
      <c r="K94" s="27">
        <f>IF(I94*J94=0,0, ROUND(I94*J94,0))</f>
        <v>0</v>
      </c>
      <c r="L94" s="88" t="s">
        <v>241</v>
      </c>
      <c r="M94" s="54">
        <v>0</v>
      </c>
      <c r="N94" s="27">
        <f>K94+M94</f>
        <v>0</v>
      </c>
    </row>
    <row r="95" spans="1:14" x14ac:dyDescent="0.2">
      <c r="A95" s="18">
        <f t="shared" si="52"/>
        <v>82</v>
      </c>
      <c r="B95" s="79" t="s">
        <v>42</v>
      </c>
      <c r="C95" s="83">
        <f t="shared" ref="C95:I95" si="61">+C94</f>
        <v>0</v>
      </c>
      <c r="D95" s="83">
        <f t="shared" si="61"/>
        <v>0</v>
      </c>
      <c r="E95" s="83">
        <f t="shared" si="61"/>
        <v>0</v>
      </c>
      <c r="F95" s="83">
        <f t="shared" si="61"/>
        <v>0</v>
      </c>
      <c r="G95" s="83">
        <f t="shared" si="61"/>
        <v>0</v>
      </c>
      <c r="H95" s="83">
        <f t="shared" si="61"/>
        <v>0</v>
      </c>
      <c r="I95" s="83">
        <f t="shared" si="61"/>
        <v>0</v>
      </c>
      <c r="J95" s="24"/>
      <c r="K95" s="85">
        <f>SUM(K94)</f>
        <v>0</v>
      </c>
      <c r="L95" s="38"/>
      <c r="M95" s="83">
        <f t="shared" ref="M95:N95" si="62">+M94</f>
        <v>0</v>
      </c>
      <c r="N95" s="83">
        <f t="shared" si="62"/>
        <v>0</v>
      </c>
    </row>
    <row r="96" spans="1:14" x14ac:dyDescent="0.2">
      <c r="A96" s="18">
        <f t="shared" si="52"/>
        <v>83</v>
      </c>
      <c r="B96" s="17" t="s">
        <v>0</v>
      </c>
      <c r="C96" s="54"/>
      <c r="J96" s="86"/>
      <c r="K96" s="81"/>
      <c r="L96" s="38"/>
    </row>
    <row r="97" spans="1:14" x14ac:dyDescent="0.2">
      <c r="A97" s="18">
        <f t="shared" si="52"/>
        <v>84</v>
      </c>
      <c r="B97" s="79" t="s">
        <v>43</v>
      </c>
      <c r="C97" s="54"/>
      <c r="J97" s="86"/>
      <c r="K97" s="81"/>
    </row>
    <row r="98" spans="1:14" x14ac:dyDescent="0.2">
      <c r="A98" s="18">
        <f t="shared" si="52"/>
        <v>85</v>
      </c>
      <c r="B98" s="17" t="s">
        <v>44</v>
      </c>
      <c r="C98" s="54">
        <v>33072</v>
      </c>
      <c r="D98" s="54">
        <v>0</v>
      </c>
      <c r="E98" s="54">
        <f t="shared" ref="E98:E120" si="63">+C98-D98</f>
        <v>33072</v>
      </c>
      <c r="F98" s="54">
        <v>0</v>
      </c>
      <c r="G98" s="27">
        <f t="shared" ref="G98:G120" si="64">+E98+F98</f>
        <v>33072</v>
      </c>
      <c r="H98" s="54">
        <v>0</v>
      </c>
      <c r="I98" s="27">
        <f t="shared" ref="I98:I119" si="65">+G98+H98</f>
        <v>33072</v>
      </c>
      <c r="J98" s="51">
        <f t="shared" ref="J98:J120" si="66">VLOOKUP(L98,$C$276:$D$290,2,FALSE)</f>
        <v>0.99199999999999999</v>
      </c>
      <c r="K98" s="27">
        <f t="shared" ref="K98:K120" si="67">IF(I98*J98=0,0, ROUND(I98*J98,0))</f>
        <v>32807</v>
      </c>
      <c r="L98" s="18" t="s">
        <v>154</v>
      </c>
      <c r="M98" s="54">
        <v>0</v>
      </c>
      <c r="N98" s="27">
        <f t="shared" ref="N98:N120" si="68">K98+M98</f>
        <v>32807</v>
      </c>
    </row>
    <row r="99" spans="1:14" x14ac:dyDescent="0.2">
      <c r="A99" s="18">
        <f t="shared" si="52"/>
        <v>86</v>
      </c>
      <c r="B99" s="17" t="s">
        <v>45</v>
      </c>
      <c r="C99" s="54">
        <v>1074871</v>
      </c>
      <c r="D99" s="54">
        <v>0</v>
      </c>
      <c r="E99" s="54">
        <f t="shared" si="63"/>
        <v>1074871</v>
      </c>
      <c r="F99" s="54">
        <v>0</v>
      </c>
      <c r="G99" s="27">
        <f t="shared" si="64"/>
        <v>1074871</v>
      </c>
      <c r="H99" s="27">
        <v>0</v>
      </c>
      <c r="I99" s="27">
        <f t="shared" si="65"/>
        <v>1074871</v>
      </c>
      <c r="J99" s="51">
        <f t="shared" si="66"/>
        <v>0.99199999999999999</v>
      </c>
      <c r="K99" s="27">
        <f t="shared" si="67"/>
        <v>1066272</v>
      </c>
      <c r="L99" s="18" t="s">
        <v>154</v>
      </c>
      <c r="M99" s="54">
        <v>-54239</v>
      </c>
      <c r="N99" s="27">
        <f t="shared" si="68"/>
        <v>1012033</v>
      </c>
    </row>
    <row r="100" spans="1:14" x14ac:dyDescent="0.2">
      <c r="A100" s="18">
        <f t="shared" si="52"/>
        <v>87</v>
      </c>
      <c r="B100" s="56" t="s">
        <v>246</v>
      </c>
      <c r="C100" s="54">
        <v>1498471</v>
      </c>
      <c r="D100" s="54">
        <v>0</v>
      </c>
      <c r="E100" s="54">
        <f t="shared" si="63"/>
        <v>1498471</v>
      </c>
      <c r="F100" s="54">
        <v>0</v>
      </c>
      <c r="G100" s="27">
        <f t="shared" si="64"/>
        <v>1498471</v>
      </c>
      <c r="H100" s="54">
        <v>0</v>
      </c>
      <c r="I100" s="27">
        <f>+G100+H100</f>
        <v>1498471</v>
      </c>
      <c r="J100" s="51">
        <f t="shared" si="66"/>
        <v>0.99199999999999999</v>
      </c>
      <c r="K100" s="27">
        <f>IF(I100*J100=0,0, ROUND(I100*J100,0))</f>
        <v>1486483</v>
      </c>
      <c r="L100" s="18" t="s">
        <v>154</v>
      </c>
      <c r="M100" s="54">
        <v>0</v>
      </c>
      <c r="N100" s="27">
        <f t="shared" si="68"/>
        <v>1486483</v>
      </c>
    </row>
    <row r="101" spans="1:14" x14ac:dyDescent="0.2">
      <c r="A101" s="18">
        <f t="shared" si="52"/>
        <v>88</v>
      </c>
      <c r="B101" s="17" t="s">
        <v>46</v>
      </c>
      <c r="C101" s="54">
        <v>4844</v>
      </c>
      <c r="D101" s="54">
        <v>0</v>
      </c>
      <c r="E101" s="54">
        <f t="shared" si="63"/>
        <v>4844</v>
      </c>
      <c r="F101" s="54">
        <v>0</v>
      </c>
      <c r="G101" s="27">
        <f t="shared" si="64"/>
        <v>4844</v>
      </c>
      <c r="H101" s="54">
        <v>0</v>
      </c>
      <c r="I101" s="27">
        <f t="shared" si="65"/>
        <v>4844</v>
      </c>
      <c r="J101" s="51">
        <f t="shared" si="66"/>
        <v>0.99199999999999999</v>
      </c>
      <c r="K101" s="27">
        <f t="shared" si="67"/>
        <v>4805</v>
      </c>
      <c r="L101" s="18" t="s">
        <v>154</v>
      </c>
      <c r="M101" s="54">
        <v>0</v>
      </c>
      <c r="N101" s="27">
        <f t="shared" si="68"/>
        <v>4805</v>
      </c>
    </row>
    <row r="102" spans="1:14" x14ac:dyDescent="0.2">
      <c r="A102" s="18">
        <f t="shared" si="52"/>
        <v>89</v>
      </c>
      <c r="B102" s="56" t="s">
        <v>247</v>
      </c>
      <c r="C102" s="54">
        <v>-5965</v>
      </c>
      <c r="D102" s="54">
        <v>0</v>
      </c>
      <c r="E102" s="54">
        <f t="shared" si="63"/>
        <v>-5965</v>
      </c>
      <c r="F102" s="54">
        <v>0</v>
      </c>
      <c r="G102" s="27">
        <f t="shared" si="64"/>
        <v>-5965</v>
      </c>
      <c r="H102" s="54">
        <v>0</v>
      </c>
      <c r="I102" s="27">
        <f>+G102+H102</f>
        <v>-5965</v>
      </c>
      <c r="J102" s="51">
        <f t="shared" si="66"/>
        <v>0.99199999999999999</v>
      </c>
      <c r="K102" s="27">
        <f>IF(I102*J102=0,0, ROUND(I102*J102,0))</f>
        <v>-5917</v>
      </c>
      <c r="L102" s="18" t="s">
        <v>154</v>
      </c>
      <c r="M102" s="54">
        <v>0</v>
      </c>
      <c r="N102" s="27">
        <f t="shared" si="68"/>
        <v>-5917</v>
      </c>
    </row>
    <row r="103" spans="1:14" x14ac:dyDescent="0.2">
      <c r="A103" s="18">
        <f t="shared" si="52"/>
        <v>90</v>
      </c>
      <c r="B103" s="17" t="s">
        <v>47</v>
      </c>
      <c r="C103" s="54">
        <v>2875</v>
      </c>
      <c r="D103" s="54">
        <v>0</v>
      </c>
      <c r="E103" s="54">
        <f t="shared" si="63"/>
        <v>2875</v>
      </c>
      <c r="F103" s="54">
        <v>0</v>
      </c>
      <c r="G103" s="27">
        <f t="shared" si="64"/>
        <v>2875</v>
      </c>
      <c r="H103" s="54">
        <v>0</v>
      </c>
      <c r="I103" s="27">
        <f t="shared" si="65"/>
        <v>2875</v>
      </c>
      <c r="J103" s="51">
        <f t="shared" si="66"/>
        <v>0.99199999999999999</v>
      </c>
      <c r="K103" s="27">
        <f t="shared" si="67"/>
        <v>2852</v>
      </c>
      <c r="L103" s="18" t="s">
        <v>154</v>
      </c>
      <c r="M103" s="54">
        <v>0</v>
      </c>
      <c r="N103" s="27">
        <f t="shared" si="68"/>
        <v>2852</v>
      </c>
    </row>
    <row r="104" spans="1:14" x14ac:dyDescent="0.2">
      <c r="A104" s="18">
        <f t="shared" si="52"/>
        <v>91</v>
      </c>
      <c r="B104" s="17" t="s">
        <v>48</v>
      </c>
      <c r="C104" s="54">
        <v>65305</v>
      </c>
      <c r="D104" s="54">
        <v>0</v>
      </c>
      <c r="E104" s="54">
        <f t="shared" si="63"/>
        <v>65305</v>
      </c>
      <c r="F104" s="54">
        <v>0</v>
      </c>
      <c r="G104" s="27">
        <f t="shared" si="64"/>
        <v>65305</v>
      </c>
      <c r="H104" s="54">
        <v>0</v>
      </c>
      <c r="I104" s="27">
        <f t="shared" si="65"/>
        <v>65305</v>
      </c>
      <c r="J104" s="51">
        <f t="shared" si="66"/>
        <v>0.99199999999999999</v>
      </c>
      <c r="K104" s="27">
        <f t="shared" si="67"/>
        <v>64783</v>
      </c>
      <c r="L104" s="18" t="s">
        <v>154</v>
      </c>
      <c r="M104" s="54">
        <v>0</v>
      </c>
      <c r="N104" s="27">
        <f t="shared" si="68"/>
        <v>64783</v>
      </c>
    </row>
    <row r="105" spans="1:14" x14ac:dyDescent="0.2">
      <c r="A105" s="18">
        <f t="shared" si="52"/>
        <v>92</v>
      </c>
      <c r="B105" s="17" t="s">
        <v>49</v>
      </c>
      <c r="C105" s="54">
        <v>-207245</v>
      </c>
      <c r="D105" s="54">
        <v>0</v>
      </c>
      <c r="E105" s="54">
        <f t="shared" si="63"/>
        <v>-207245</v>
      </c>
      <c r="F105" s="54">
        <v>0</v>
      </c>
      <c r="G105" s="27">
        <f t="shared" si="64"/>
        <v>-207245</v>
      </c>
      <c r="H105" s="54">
        <v>0</v>
      </c>
      <c r="I105" s="27">
        <f t="shared" si="65"/>
        <v>-207245</v>
      </c>
      <c r="J105" s="51">
        <f t="shared" si="66"/>
        <v>1</v>
      </c>
      <c r="K105" s="27">
        <f t="shared" si="67"/>
        <v>-207245</v>
      </c>
      <c r="L105" s="89" t="s">
        <v>146</v>
      </c>
      <c r="M105" s="54">
        <v>0</v>
      </c>
      <c r="N105" s="27">
        <f t="shared" si="68"/>
        <v>-207245</v>
      </c>
    </row>
    <row r="106" spans="1:14" x14ac:dyDescent="0.2">
      <c r="A106" s="18">
        <f t="shared" si="52"/>
        <v>93</v>
      </c>
      <c r="B106" s="17" t="s">
        <v>313</v>
      </c>
      <c r="C106" s="54">
        <v>0</v>
      </c>
      <c r="D106" s="54">
        <v>0</v>
      </c>
      <c r="E106" s="54">
        <f t="shared" ref="E106" si="69">+C106-D106</f>
        <v>0</v>
      </c>
      <c r="F106" s="54">
        <v>0</v>
      </c>
      <c r="G106" s="27">
        <f t="shared" ref="G106" si="70">+E106+F106</f>
        <v>0</v>
      </c>
      <c r="H106" s="54">
        <v>0</v>
      </c>
      <c r="I106" s="27">
        <f>+G106+H106</f>
        <v>0</v>
      </c>
      <c r="J106" s="51">
        <f t="shared" si="66"/>
        <v>0.99199999999999999</v>
      </c>
      <c r="K106" s="27">
        <f>IF(I106*J106=0,0, ROUND(I106*J106,0))</f>
        <v>0</v>
      </c>
      <c r="L106" s="18" t="s">
        <v>154</v>
      </c>
      <c r="M106" s="54">
        <v>0</v>
      </c>
      <c r="N106" s="27">
        <f t="shared" ref="N106" si="71">K106+M106</f>
        <v>0</v>
      </c>
    </row>
    <row r="107" spans="1:14" x14ac:dyDescent="0.2">
      <c r="A107" s="18">
        <f t="shared" si="52"/>
        <v>94</v>
      </c>
      <c r="B107" s="56" t="s">
        <v>248</v>
      </c>
      <c r="C107" s="54">
        <v>503375</v>
      </c>
      <c r="D107" s="54">
        <v>0</v>
      </c>
      <c r="E107" s="54">
        <f t="shared" si="63"/>
        <v>503375</v>
      </c>
      <c r="F107" s="54">
        <v>0</v>
      </c>
      <c r="G107" s="27">
        <f t="shared" si="64"/>
        <v>503375</v>
      </c>
      <c r="H107" s="54">
        <v>0</v>
      </c>
      <c r="I107" s="27">
        <f>+G107+H107</f>
        <v>503375</v>
      </c>
      <c r="J107" s="51">
        <f t="shared" si="66"/>
        <v>0.99199999999999999</v>
      </c>
      <c r="K107" s="27">
        <f>IF(I107*J107=0,0, ROUND(I107*J107,0))</f>
        <v>499348</v>
      </c>
      <c r="L107" s="18" t="s">
        <v>154</v>
      </c>
      <c r="M107" s="54">
        <v>-499348</v>
      </c>
      <c r="N107" s="27">
        <f t="shared" si="68"/>
        <v>0</v>
      </c>
    </row>
    <row r="108" spans="1:14" x14ac:dyDescent="0.2">
      <c r="A108" s="18">
        <f t="shared" si="52"/>
        <v>95</v>
      </c>
      <c r="B108" s="17" t="s">
        <v>50</v>
      </c>
      <c r="C108" s="54">
        <v>75358</v>
      </c>
      <c r="D108" s="54">
        <v>0</v>
      </c>
      <c r="E108" s="54">
        <f t="shared" si="63"/>
        <v>75358</v>
      </c>
      <c r="F108" s="54">
        <v>0</v>
      </c>
      <c r="G108" s="27">
        <f t="shared" si="64"/>
        <v>75358</v>
      </c>
      <c r="H108" s="54">
        <v>0</v>
      </c>
      <c r="I108" s="27">
        <f t="shared" si="65"/>
        <v>75358</v>
      </c>
      <c r="J108" s="51">
        <f t="shared" si="66"/>
        <v>0.99199999999999999</v>
      </c>
      <c r="K108" s="27">
        <f t="shared" si="67"/>
        <v>74755</v>
      </c>
      <c r="L108" s="18" t="s">
        <v>154</v>
      </c>
      <c r="M108" s="54">
        <v>0</v>
      </c>
      <c r="N108" s="27">
        <f t="shared" si="68"/>
        <v>74755</v>
      </c>
    </row>
    <row r="109" spans="1:14" x14ac:dyDescent="0.2">
      <c r="A109" s="18">
        <f t="shared" si="52"/>
        <v>96</v>
      </c>
      <c r="B109" s="56" t="s">
        <v>281</v>
      </c>
      <c r="C109" s="54">
        <v>4539</v>
      </c>
      <c r="D109" s="54">
        <v>0</v>
      </c>
      <c r="E109" s="54">
        <f>+C109-D109</f>
        <v>4539</v>
      </c>
      <c r="F109" s="54">
        <v>0</v>
      </c>
      <c r="G109" s="27">
        <f t="shared" si="64"/>
        <v>4539</v>
      </c>
      <c r="H109" s="54">
        <v>0</v>
      </c>
      <c r="I109" s="27">
        <f t="shared" ref="I109:I113" si="72">+G109+H109</f>
        <v>4539</v>
      </c>
      <c r="J109" s="51">
        <f t="shared" si="66"/>
        <v>0.99199999999999999</v>
      </c>
      <c r="K109" s="27">
        <f t="shared" ref="K109:K113" si="73">IF(I109*J109=0,0, ROUND(I109*J109,0))</f>
        <v>4503</v>
      </c>
      <c r="L109" s="18" t="s">
        <v>154</v>
      </c>
      <c r="M109" s="54">
        <v>0</v>
      </c>
      <c r="N109" s="27">
        <f t="shared" si="68"/>
        <v>4503</v>
      </c>
    </row>
    <row r="110" spans="1:14" x14ac:dyDescent="0.2">
      <c r="A110" s="18">
        <f t="shared" si="52"/>
        <v>97</v>
      </c>
      <c r="B110" s="56" t="s">
        <v>249</v>
      </c>
      <c r="C110" s="54">
        <v>-395087</v>
      </c>
      <c r="D110" s="54">
        <v>0</v>
      </c>
      <c r="E110" s="54">
        <f t="shared" si="63"/>
        <v>-395087</v>
      </c>
      <c r="F110" s="54">
        <v>0</v>
      </c>
      <c r="G110" s="27">
        <f t="shared" si="64"/>
        <v>-395087</v>
      </c>
      <c r="H110" s="54">
        <v>0</v>
      </c>
      <c r="I110" s="27">
        <f t="shared" si="72"/>
        <v>-395087</v>
      </c>
      <c r="J110" s="51">
        <f t="shared" si="66"/>
        <v>0.99199999999999999</v>
      </c>
      <c r="K110" s="27">
        <f t="shared" si="73"/>
        <v>-391926</v>
      </c>
      <c r="L110" s="18" t="s">
        <v>154</v>
      </c>
      <c r="M110" s="54">
        <v>0</v>
      </c>
      <c r="N110" s="27">
        <f t="shared" si="68"/>
        <v>-391926</v>
      </c>
    </row>
    <row r="111" spans="1:14" x14ac:dyDescent="0.2">
      <c r="A111" s="18">
        <f t="shared" si="52"/>
        <v>98</v>
      </c>
      <c r="B111" s="64" t="s">
        <v>314</v>
      </c>
      <c r="C111" s="54">
        <v>212947</v>
      </c>
      <c r="D111" s="54">
        <v>212947</v>
      </c>
      <c r="E111" s="54">
        <f t="shared" ref="E111" si="74">+C111-D111</f>
        <v>0</v>
      </c>
      <c r="F111" s="54">
        <v>0</v>
      </c>
      <c r="G111" s="27">
        <f t="shared" ref="G111" si="75">+E111+F111</f>
        <v>0</v>
      </c>
      <c r="H111" s="54">
        <v>0</v>
      </c>
      <c r="I111" s="27">
        <f>+G111+H111</f>
        <v>0</v>
      </c>
      <c r="J111" s="51">
        <f t="shared" si="66"/>
        <v>0</v>
      </c>
      <c r="K111" s="27">
        <f>IF(I111*J111=0,0, ROUND(I111*J111,0))</f>
        <v>0</v>
      </c>
      <c r="L111" s="18" t="s">
        <v>152</v>
      </c>
      <c r="M111" s="54">
        <v>0</v>
      </c>
      <c r="N111" s="27">
        <f t="shared" ref="N111" si="76">K111+M111</f>
        <v>0</v>
      </c>
    </row>
    <row r="112" spans="1:14" x14ac:dyDescent="0.2">
      <c r="A112" s="18">
        <f t="shared" si="52"/>
        <v>99</v>
      </c>
      <c r="B112" s="64" t="s">
        <v>315</v>
      </c>
      <c r="C112" s="54">
        <v>-330097</v>
      </c>
      <c r="D112" s="54">
        <v>-330097</v>
      </c>
      <c r="E112" s="54">
        <f t="shared" ref="E112" si="77">+C112-D112</f>
        <v>0</v>
      </c>
      <c r="F112" s="54">
        <v>0</v>
      </c>
      <c r="G112" s="27">
        <f t="shared" ref="G112" si="78">+E112+F112</f>
        <v>0</v>
      </c>
      <c r="H112" s="54">
        <v>0</v>
      </c>
      <c r="I112" s="27">
        <f>+G112+H112</f>
        <v>0</v>
      </c>
      <c r="J112" s="51">
        <f t="shared" si="66"/>
        <v>0</v>
      </c>
      <c r="K112" s="27">
        <f>IF(I112*J112=0,0, ROUND(I112*J112,0))</f>
        <v>0</v>
      </c>
      <c r="L112" s="18" t="s">
        <v>152</v>
      </c>
      <c r="M112" s="54">
        <v>0</v>
      </c>
      <c r="N112" s="27">
        <f t="shared" ref="N112" si="79">K112+M112</f>
        <v>0</v>
      </c>
    </row>
    <row r="113" spans="1:14" x14ac:dyDescent="0.2">
      <c r="A113" s="18">
        <f t="shared" si="52"/>
        <v>100</v>
      </c>
      <c r="B113" s="56" t="s">
        <v>267</v>
      </c>
      <c r="C113" s="54">
        <v>0</v>
      </c>
      <c r="D113" s="27">
        <f>C113</f>
        <v>0</v>
      </c>
      <c r="E113" s="54">
        <f>+C113-D113</f>
        <v>0</v>
      </c>
      <c r="F113" s="54">
        <v>0</v>
      </c>
      <c r="G113" s="27">
        <f t="shared" si="64"/>
        <v>0</v>
      </c>
      <c r="H113" s="54">
        <v>0</v>
      </c>
      <c r="I113" s="27">
        <f t="shared" si="72"/>
        <v>0</v>
      </c>
      <c r="J113" s="51">
        <f t="shared" si="66"/>
        <v>0</v>
      </c>
      <c r="K113" s="27">
        <f t="shared" si="73"/>
        <v>0</v>
      </c>
      <c r="L113" s="18" t="s">
        <v>152</v>
      </c>
      <c r="M113" s="54">
        <v>0</v>
      </c>
      <c r="N113" s="27">
        <f t="shared" si="68"/>
        <v>0</v>
      </c>
    </row>
    <row r="114" spans="1:14" x14ac:dyDescent="0.2">
      <c r="A114" s="18">
        <f t="shared" si="52"/>
        <v>101</v>
      </c>
      <c r="B114" s="17" t="s">
        <v>51</v>
      </c>
      <c r="C114" s="54">
        <v>0</v>
      </c>
      <c r="D114" s="27">
        <f>C114</f>
        <v>0</v>
      </c>
      <c r="E114" s="54">
        <f t="shared" si="63"/>
        <v>0</v>
      </c>
      <c r="F114" s="54">
        <v>0</v>
      </c>
      <c r="G114" s="27">
        <f t="shared" si="64"/>
        <v>0</v>
      </c>
      <c r="H114" s="54">
        <v>0</v>
      </c>
      <c r="I114" s="27">
        <f t="shared" si="65"/>
        <v>0</v>
      </c>
      <c r="J114" s="51">
        <f t="shared" si="66"/>
        <v>0.99199999999999999</v>
      </c>
      <c r="K114" s="27">
        <f t="shared" si="67"/>
        <v>0</v>
      </c>
      <c r="L114" s="18" t="s">
        <v>304</v>
      </c>
      <c r="M114" s="54">
        <v>0</v>
      </c>
      <c r="N114" s="27">
        <f t="shared" si="68"/>
        <v>0</v>
      </c>
    </row>
    <row r="115" spans="1:14" x14ac:dyDescent="0.2">
      <c r="A115" s="18">
        <f t="shared" si="52"/>
        <v>102</v>
      </c>
      <c r="B115" s="17" t="s">
        <v>52</v>
      </c>
      <c r="C115" s="54">
        <v>12574</v>
      </c>
      <c r="D115" s="27">
        <v>0</v>
      </c>
      <c r="E115" s="54">
        <f t="shared" si="63"/>
        <v>12574</v>
      </c>
      <c r="F115" s="54">
        <v>0</v>
      </c>
      <c r="G115" s="27">
        <f t="shared" si="64"/>
        <v>12574</v>
      </c>
      <c r="H115" s="54">
        <v>0</v>
      </c>
      <c r="I115" s="27">
        <f t="shared" si="65"/>
        <v>12574</v>
      </c>
      <c r="J115" s="51">
        <f t="shared" si="66"/>
        <v>0</v>
      </c>
      <c r="K115" s="27">
        <f t="shared" si="67"/>
        <v>0</v>
      </c>
      <c r="L115" s="18" t="s">
        <v>152</v>
      </c>
      <c r="M115" s="54">
        <v>0</v>
      </c>
      <c r="N115" s="27">
        <f t="shared" si="68"/>
        <v>0</v>
      </c>
    </row>
    <row r="116" spans="1:14" x14ac:dyDescent="0.2">
      <c r="A116" s="18">
        <f t="shared" si="52"/>
        <v>103</v>
      </c>
      <c r="B116" s="17" t="s">
        <v>53</v>
      </c>
      <c r="C116" s="54">
        <v>4147</v>
      </c>
      <c r="D116" s="27">
        <v>0</v>
      </c>
      <c r="E116" s="54">
        <f t="shared" si="63"/>
        <v>4147</v>
      </c>
      <c r="F116" s="54">
        <v>0</v>
      </c>
      <c r="G116" s="27">
        <f t="shared" si="64"/>
        <v>4147</v>
      </c>
      <c r="H116" s="54">
        <v>0</v>
      </c>
      <c r="I116" s="27">
        <f t="shared" si="65"/>
        <v>4147</v>
      </c>
      <c r="J116" s="51">
        <f t="shared" si="66"/>
        <v>0</v>
      </c>
      <c r="K116" s="27">
        <f t="shared" si="67"/>
        <v>0</v>
      </c>
      <c r="L116" s="18" t="s">
        <v>152</v>
      </c>
      <c r="M116" s="54">
        <v>0</v>
      </c>
      <c r="N116" s="27">
        <f t="shared" si="68"/>
        <v>0</v>
      </c>
    </row>
    <row r="117" spans="1:14" x14ac:dyDescent="0.2">
      <c r="A117" s="18">
        <f t="shared" si="52"/>
        <v>104</v>
      </c>
      <c r="B117" s="17" t="s">
        <v>54</v>
      </c>
      <c r="C117" s="54">
        <v>0</v>
      </c>
      <c r="D117" s="27">
        <f>C117</f>
        <v>0</v>
      </c>
      <c r="E117" s="54">
        <f t="shared" si="63"/>
        <v>0</v>
      </c>
      <c r="F117" s="54">
        <v>0</v>
      </c>
      <c r="G117" s="27">
        <f t="shared" si="64"/>
        <v>0</v>
      </c>
      <c r="H117" s="54">
        <v>0</v>
      </c>
      <c r="I117" s="27">
        <f t="shared" si="65"/>
        <v>0</v>
      </c>
      <c r="J117" s="51">
        <f t="shared" si="66"/>
        <v>0.99199999999999999</v>
      </c>
      <c r="K117" s="27">
        <f t="shared" si="67"/>
        <v>0</v>
      </c>
      <c r="L117" s="89" t="s">
        <v>304</v>
      </c>
      <c r="M117" s="54">
        <v>0</v>
      </c>
      <c r="N117" s="27">
        <f t="shared" si="68"/>
        <v>0</v>
      </c>
    </row>
    <row r="118" spans="1:14" x14ac:dyDescent="0.2">
      <c r="A118" s="18">
        <f t="shared" si="52"/>
        <v>105</v>
      </c>
      <c r="B118" s="17" t="s">
        <v>55</v>
      </c>
      <c r="C118" s="54">
        <v>77678</v>
      </c>
      <c r="D118" s="54">
        <v>0</v>
      </c>
      <c r="E118" s="54">
        <f t="shared" si="63"/>
        <v>77678</v>
      </c>
      <c r="F118" s="54">
        <v>0</v>
      </c>
      <c r="G118" s="27">
        <f t="shared" si="64"/>
        <v>77678</v>
      </c>
      <c r="H118" s="54">
        <v>0</v>
      </c>
      <c r="I118" s="27">
        <f t="shared" si="65"/>
        <v>77678</v>
      </c>
      <c r="J118" s="51">
        <f t="shared" si="66"/>
        <v>0.98499999999999999</v>
      </c>
      <c r="K118" s="27">
        <f t="shared" si="67"/>
        <v>76513</v>
      </c>
      <c r="L118" s="18" t="s">
        <v>155</v>
      </c>
      <c r="M118" s="54">
        <v>0</v>
      </c>
      <c r="N118" s="27">
        <f t="shared" si="68"/>
        <v>76513</v>
      </c>
    </row>
    <row r="119" spans="1:14" x14ac:dyDescent="0.2">
      <c r="A119" s="18">
        <f t="shared" si="52"/>
        <v>106</v>
      </c>
      <c r="B119" s="17" t="s">
        <v>180</v>
      </c>
      <c r="C119" s="87">
        <v>0</v>
      </c>
      <c r="D119" s="54">
        <v>0</v>
      </c>
      <c r="E119" s="54">
        <f t="shared" si="63"/>
        <v>0</v>
      </c>
      <c r="F119" s="54">
        <v>0</v>
      </c>
      <c r="G119" s="27">
        <f t="shared" si="64"/>
        <v>0</v>
      </c>
      <c r="H119" s="27">
        <v>0</v>
      </c>
      <c r="I119" s="27">
        <f t="shared" si="65"/>
        <v>0</v>
      </c>
      <c r="J119" s="51">
        <f t="shared" si="66"/>
        <v>1</v>
      </c>
      <c r="K119" s="27">
        <f t="shared" si="67"/>
        <v>0</v>
      </c>
      <c r="L119" s="18" t="s">
        <v>146</v>
      </c>
      <c r="M119" s="27">
        <v>0</v>
      </c>
      <c r="N119" s="27">
        <f t="shared" si="68"/>
        <v>0</v>
      </c>
    </row>
    <row r="120" spans="1:14" x14ac:dyDescent="0.2">
      <c r="A120" s="18">
        <f t="shared" si="52"/>
        <v>107</v>
      </c>
      <c r="B120" s="17" t="s">
        <v>181</v>
      </c>
      <c r="C120" s="87">
        <v>0</v>
      </c>
      <c r="D120" s="87">
        <v>0</v>
      </c>
      <c r="E120" s="87">
        <f t="shared" si="63"/>
        <v>0</v>
      </c>
      <c r="F120" s="54">
        <v>0</v>
      </c>
      <c r="G120" s="27">
        <f t="shared" si="64"/>
        <v>0</v>
      </c>
      <c r="H120" s="27">
        <v>0</v>
      </c>
      <c r="I120" s="87">
        <f>+G120+H120</f>
        <v>0</v>
      </c>
      <c r="J120" s="51">
        <f t="shared" si="66"/>
        <v>1</v>
      </c>
      <c r="K120" s="27">
        <f t="shared" si="67"/>
        <v>0</v>
      </c>
      <c r="L120" s="18" t="s">
        <v>146</v>
      </c>
      <c r="M120" s="27">
        <v>0</v>
      </c>
      <c r="N120" s="27">
        <f t="shared" si="68"/>
        <v>0</v>
      </c>
    </row>
    <row r="121" spans="1:14" x14ac:dyDescent="0.2">
      <c r="A121" s="18">
        <f t="shared" si="52"/>
        <v>108</v>
      </c>
      <c r="B121" s="79" t="s">
        <v>56</v>
      </c>
      <c r="C121" s="83">
        <f t="shared" ref="C121:I121" si="80">SUM(C98:C120)</f>
        <v>2631662</v>
      </c>
      <c r="D121" s="83">
        <f t="shared" si="80"/>
        <v>-117150</v>
      </c>
      <c r="E121" s="83">
        <f t="shared" si="80"/>
        <v>2748812</v>
      </c>
      <c r="F121" s="83">
        <f t="shared" si="80"/>
        <v>0</v>
      </c>
      <c r="G121" s="83">
        <f t="shared" si="80"/>
        <v>2748812</v>
      </c>
      <c r="H121" s="83">
        <f t="shared" si="80"/>
        <v>0</v>
      </c>
      <c r="I121" s="83">
        <f t="shared" si="80"/>
        <v>2748812</v>
      </c>
      <c r="J121" s="24"/>
      <c r="K121" s="85">
        <f>SUM(K98:K120)</f>
        <v>2708033</v>
      </c>
      <c r="M121" s="83">
        <f t="shared" ref="M121:N121" si="81">SUM(M98:M120)</f>
        <v>-553587</v>
      </c>
      <c r="N121" s="83">
        <f t="shared" si="81"/>
        <v>2154446</v>
      </c>
    </row>
    <row r="122" spans="1:14" x14ac:dyDescent="0.2">
      <c r="A122" s="18">
        <f t="shared" si="52"/>
        <v>109</v>
      </c>
      <c r="B122" s="17" t="s">
        <v>0</v>
      </c>
      <c r="C122" s="54"/>
      <c r="J122" s="86"/>
      <c r="K122" s="81"/>
    </row>
    <row r="123" spans="1:14" x14ac:dyDescent="0.2">
      <c r="A123" s="18">
        <f t="shared" si="52"/>
        <v>110</v>
      </c>
      <c r="B123" s="79" t="s">
        <v>57</v>
      </c>
      <c r="C123" s="54"/>
      <c r="J123" s="86"/>
      <c r="K123" s="81"/>
    </row>
    <row r="124" spans="1:14" x14ac:dyDescent="0.2">
      <c r="A124" s="18">
        <f t="shared" si="52"/>
        <v>111</v>
      </c>
      <c r="B124" s="17" t="s">
        <v>58</v>
      </c>
      <c r="C124" s="54">
        <v>-3615</v>
      </c>
      <c r="D124" s="54">
        <v>0</v>
      </c>
      <c r="E124" s="54">
        <f t="shared" ref="E124:E135" si="82">+C124-D124</f>
        <v>-3615</v>
      </c>
      <c r="F124" s="54">
        <v>0</v>
      </c>
      <c r="G124" s="27">
        <f t="shared" ref="G124:G155" si="83">+E124+F124</f>
        <v>-3615</v>
      </c>
      <c r="H124" s="54">
        <v>0</v>
      </c>
      <c r="I124" s="27">
        <f t="shared" ref="I124:I132" si="84">+G124+H124</f>
        <v>-3615</v>
      </c>
      <c r="J124" s="51">
        <f t="shared" ref="J124:J142" si="85">VLOOKUP(L124,$C$276:$D$290,2,FALSE)</f>
        <v>0.999</v>
      </c>
      <c r="K124" s="27">
        <f t="shared" ref="K124:K132" si="86">IF(I124*J124=0,0, ROUND(I124*J124,0))</f>
        <v>-3611</v>
      </c>
      <c r="L124" s="18" t="s">
        <v>150</v>
      </c>
      <c r="M124" s="54">
        <v>0</v>
      </c>
      <c r="N124" s="27">
        <f t="shared" ref="N124:N161" si="87">K124+M124</f>
        <v>-3611</v>
      </c>
    </row>
    <row r="125" spans="1:14" x14ac:dyDescent="0.2">
      <c r="A125" s="18">
        <f t="shared" si="52"/>
        <v>112</v>
      </c>
      <c r="B125" s="17" t="s">
        <v>59</v>
      </c>
      <c r="C125" s="54">
        <v>480</v>
      </c>
      <c r="D125" s="54">
        <v>0</v>
      </c>
      <c r="E125" s="54">
        <f t="shared" si="82"/>
        <v>480</v>
      </c>
      <c r="F125" s="54">
        <v>0</v>
      </c>
      <c r="G125" s="27">
        <f t="shared" si="83"/>
        <v>480</v>
      </c>
      <c r="H125" s="54">
        <v>0</v>
      </c>
      <c r="I125" s="27">
        <f t="shared" si="84"/>
        <v>480</v>
      </c>
      <c r="J125" s="51">
        <f t="shared" si="85"/>
        <v>0.99199999999999999</v>
      </c>
      <c r="K125" s="27">
        <f t="shared" si="86"/>
        <v>476</v>
      </c>
      <c r="L125" s="18" t="s">
        <v>304</v>
      </c>
      <c r="M125" s="54">
        <v>0</v>
      </c>
      <c r="N125" s="27">
        <f t="shared" si="87"/>
        <v>476</v>
      </c>
    </row>
    <row r="126" spans="1:14" x14ac:dyDescent="0.2">
      <c r="A126" s="18">
        <f t="shared" si="52"/>
        <v>113</v>
      </c>
      <c r="B126" s="56" t="s">
        <v>295</v>
      </c>
      <c r="C126" s="54">
        <v>2429200</v>
      </c>
      <c r="D126" s="54">
        <v>0</v>
      </c>
      <c r="E126" s="54">
        <f t="shared" si="82"/>
        <v>2429200</v>
      </c>
      <c r="F126" s="54">
        <v>0</v>
      </c>
      <c r="G126" s="27">
        <f t="shared" si="83"/>
        <v>2429200</v>
      </c>
      <c r="H126" s="54">
        <v>0</v>
      </c>
      <c r="I126" s="27">
        <f>+G126+H126</f>
        <v>2429200</v>
      </c>
      <c r="J126" s="51">
        <f t="shared" si="85"/>
        <v>0.98499999999999999</v>
      </c>
      <c r="K126" s="27">
        <f>IF(I126*J126=0,0, ROUND(I126*J126,0))</f>
        <v>2392762</v>
      </c>
      <c r="L126" s="18" t="s">
        <v>240</v>
      </c>
      <c r="M126" s="54">
        <v>874592</v>
      </c>
      <c r="N126" s="27">
        <f t="shared" si="87"/>
        <v>3267354</v>
      </c>
    </row>
    <row r="127" spans="1:14" x14ac:dyDescent="0.2">
      <c r="A127" s="18">
        <f t="shared" si="52"/>
        <v>114</v>
      </c>
      <c r="B127" s="56" t="s">
        <v>266</v>
      </c>
      <c r="C127" s="54">
        <v>-2403838</v>
      </c>
      <c r="D127" s="54">
        <v>0</v>
      </c>
      <c r="E127" s="54">
        <f>+C127-D127</f>
        <v>-2403838</v>
      </c>
      <c r="F127" s="54">
        <v>0</v>
      </c>
      <c r="G127" s="27">
        <f t="shared" si="83"/>
        <v>-2403838</v>
      </c>
      <c r="H127" s="54">
        <v>0</v>
      </c>
      <c r="I127" s="27">
        <f>+G127+H127</f>
        <v>-2403838</v>
      </c>
      <c r="J127" s="51">
        <f t="shared" si="85"/>
        <v>1</v>
      </c>
      <c r="K127" s="27">
        <f>IF(I127*J127=0,0, ROUND(I127*J127,0))</f>
        <v>-2403838</v>
      </c>
      <c r="L127" s="18" t="s">
        <v>146</v>
      </c>
      <c r="M127" s="54">
        <v>2403838</v>
      </c>
      <c r="N127" s="27">
        <f t="shared" si="87"/>
        <v>0</v>
      </c>
    </row>
    <row r="128" spans="1:14" x14ac:dyDescent="0.2">
      <c r="A128" s="18">
        <f t="shared" si="52"/>
        <v>115</v>
      </c>
      <c r="B128" s="17" t="s">
        <v>60</v>
      </c>
      <c r="C128" s="54">
        <v>-240637</v>
      </c>
      <c r="D128" s="54">
        <v>0</v>
      </c>
      <c r="E128" s="54">
        <f t="shared" si="82"/>
        <v>-240637</v>
      </c>
      <c r="F128" s="54">
        <v>0</v>
      </c>
      <c r="G128" s="27">
        <f t="shared" si="83"/>
        <v>-240637</v>
      </c>
      <c r="H128" s="27">
        <v>0</v>
      </c>
      <c r="I128" s="27">
        <f t="shared" si="84"/>
        <v>-240637</v>
      </c>
      <c r="J128" s="51">
        <f t="shared" si="85"/>
        <v>0.99199999999999999</v>
      </c>
      <c r="K128" s="27">
        <f t="shared" si="86"/>
        <v>-238712</v>
      </c>
      <c r="L128" s="18" t="s">
        <v>304</v>
      </c>
      <c r="M128" s="27">
        <v>0</v>
      </c>
      <c r="N128" s="27">
        <f t="shared" si="87"/>
        <v>-238712</v>
      </c>
    </row>
    <row r="129" spans="1:14" x14ac:dyDescent="0.2">
      <c r="A129" s="18">
        <f t="shared" si="52"/>
        <v>116</v>
      </c>
      <c r="B129" s="17" t="s">
        <v>316</v>
      </c>
      <c r="C129" s="54">
        <v>0</v>
      </c>
      <c r="D129" s="54">
        <v>0</v>
      </c>
      <c r="E129" s="54">
        <f t="shared" si="82"/>
        <v>0</v>
      </c>
      <c r="F129" s="54">
        <v>0</v>
      </c>
      <c r="G129" s="27">
        <f t="shared" si="83"/>
        <v>0</v>
      </c>
      <c r="H129" s="54">
        <v>0</v>
      </c>
      <c r="I129" s="27">
        <f>+G129+H129</f>
        <v>0</v>
      </c>
      <c r="J129" s="51">
        <f t="shared" si="85"/>
        <v>0.99199999999999999</v>
      </c>
      <c r="K129" s="27">
        <f>IF(I129*J129=0,0, ROUND(I129*J129,0))</f>
        <v>0</v>
      </c>
      <c r="L129" s="18" t="s">
        <v>304</v>
      </c>
      <c r="M129" s="54">
        <v>0</v>
      </c>
      <c r="N129" s="27">
        <f t="shared" si="87"/>
        <v>0</v>
      </c>
    </row>
    <row r="130" spans="1:14" x14ac:dyDescent="0.2">
      <c r="A130" s="18">
        <f t="shared" si="52"/>
        <v>117</v>
      </c>
      <c r="B130" s="17" t="s">
        <v>317</v>
      </c>
      <c r="C130" s="54">
        <v>-431564</v>
      </c>
      <c r="D130" s="54">
        <v>0</v>
      </c>
      <c r="E130" s="54">
        <f t="shared" si="82"/>
        <v>-431564</v>
      </c>
      <c r="F130" s="54">
        <v>0</v>
      </c>
      <c r="G130" s="27">
        <f t="shared" si="83"/>
        <v>-431564</v>
      </c>
      <c r="H130" s="54">
        <v>0</v>
      </c>
      <c r="I130" s="27">
        <f>+G130+H130</f>
        <v>-431564</v>
      </c>
      <c r="J130" s="51">
        <f t="shared" si="85"/>
        <v>0.99199999999999999</v>
      </c>
      <c r="K130" s="27">
        <f>IF(I130*J130=0,0, ROUND(I130*J130,0))</f>
        <v>-428111</v>
      </c>
      <c r="L130" s="18" t="s">
        <v>304</v>
      </c>
      <c r="M130" s="54">
        <v>0</v>
      </c>
      <c r="N130" s="27">
        <f t="shared" si="87"/>
        <v>-428111</v>
      </c>
    </row>
    <row r="131" spans="1:14" x14ac:dyDescent="0.2">
      <c r="A131" s="18">
        <f t="shared" si="52"/>
        <v>118</v>
      </c>
      <c r="B131" s="17" t="s">
        <v>61</v>
      </c>
      <c r="C131" s="54">
        <v>0</v>
      </c>
      <c r="D131" s="54">
        <v>0</v>
      </c>
      <c r="E131" s="54">
        <f t="shared" si="82"/>
        <v>0</v>
      </c>
      <c r="F131" s="54">
        <v>0</v>
      </c>
      <c r="G131" s="27">
        <f t="shared" si="83"/>
        <v>0</v>
      </c>
      <c r="H131" s="54">
        <v>0</v>
      </c>
      <c r="I131" s="27">
        <f t="shared" si="84"/>
        <v>0</v>
      </c>
      <c r="J131" s="51">
        <f t="shared" si="85"/>
        <v>0.98499999999999999</v>
      </c>
      <c r="K131" s="27">
        <f t="shared" si="86"/>
        <v>0</v>
      </c>
      <c r="L131" s="18" t="s">
        <v>155</v>
      </c>
      <c r="M131" s="54">
        <v>0</v>
      </c>
      <c r="N131" s="27">
        <f t="shared" si="87"/>
        <v>0</v>
      </c>
    </row>
    <row r="132" spans="1:14" x14ac:dyDescent="0.2">
      <c r="A132" s="18">
        <f t="shared" si="52"/>
        <v>119</v>
      </c>
      <c r="B132" s="17" t="s">
        <v>62</v>
      </c>
      <c r="C132" s="87">
        <v>-12588</v>
      </c>
      <c r="D132" s="54">
        <f>C132</f>
        <v>-12588</v>
      </c>
      <c r="E132" s="87">
        <f t="shared" si="82"/>
        <v>0</v>
      </c>
      <c r="F132" s="54">
        <v>0</v>
      </c>
      <c r="G132" s="27">
        <f t="shared" si="83"/>
        <v>0</v>
      </c>
      <c r="H132" s="54">
        <v>0</v>
      </c>
      <c r="I132" s="41">
        <f t="shared" si="84"/>
        <v>0</v>
      </c>
      <c r="J132" s="51">
        <f t="shared" si="85"/>
        <v>0</v>
      </c>
      <c r="K132" s="27">
        <f t="shared" si="86"/>
        <v>0</v>
      </c>
      <c r="L132" s="88" t="s">
        <v>241</v>
      </c>
      <c r="M132" s="54">
        <v>0</v>
      </c>
      <c r="N132" s="27">
        <f t="shared" si="87"/>
        <v>0</v>
      </c>
    </row>
    <row r="133" spans="1:14" x14ac:dyDescent="0.2">
      <c r="A133" s="18">
        <f t="shared" si="52"/>
        <v>120</v>
      </c>
      <c r="B133" s="56" t="s">
        <v>250</v>
      </c>
      <c r="C133" s="54">
        <v>-1498471</v>
      </c>
      <c r="D133" s="54">
        <v>0</v>
      </c>
      <c r="E133" s="54">
        <f t="shared" si="82"/>
        <v>-1498471</v>
      </c>
      <c r="F133" s="54">
        <v>0</v>
      </c>
      <c r="G133" s="27">
        <f t="shared" si="83"/>
        <v>-1498471</v>
      </c>
      <c r="H133" s="54">
        <v>0</v>
      </c>
      <c r="I133" s="27">
        <f t="shared" ref="I133:I135" si="88">+G133+H133</f>
        <v>-1498471</v>
      </c>
      <c r="J133" s="51">
        <f t="shared" si="85"/>
        <v>0.99199999999999999</v>
      </c>
      <c r="K133" s="27">
        <f t="shared" ref="K133:K135" si="89">IF(I133*J133=0,0, ROUND(I133*J133,0))</f>
        <v>-1486483</v>
      </c>
      <c r="L133" s="18" t="s">
        <v>154</v>
      </c>
      <c r="M133" s="54">
        <v>0</v>
      </c>
      <c r="N133" s="27">
        <f t="shared" si="87"/>
        <v>-1486483</v>
      </c>
    </row>
    <row r="134" spans="1:14" x14ac:dyDescent="0.2">
      <c r="A134" s="18">
        <f t="shared" si="52"/>
        <v>121</v>
      </c>
      <c r="B134" s="56" t="s">
        <v>251</v>
      </c>
      <c r="C134" s="54">
        <v>5965</v>
      </c>
      <c r="D134" s="54">
        <v>0</v>
      </c>
      <c r="E134" s="54">
        <f t="shared" si="82"/>
        <v>5965</v>
      </c>
      <c r="F134" s="54">
        <v>0</v>
      </c>
      <c r="G134" s="27">
        <f t="shared" si="83"/>
        <v>5965</v>
      </c>
      <c r="H134" s="54">
        <v>0</v>
      </c>
      <c r="I134" s="27">
        <f t="shared" si="88"/>
        <v>5965</v>
      </c>
      <c r="J134" s="51">
        <f t="shared" si="85"/>
        <v>0.99199999999999999</v>
      </c>
      <c r="K134" s="27">
        <f t="shared" si="89"/>
        <v>5917</v>
      </c>
      <c r="L134" s="18" t="s">
        <v>154</v>
      </c>
      <c r="M134" s="54">
        <v>0</v>
      </c>
      <c r="N134" s="27">
        <f t="shared" si="87"/>
        <v>5917</v>
      </c>
    </row>
    <row r="135" spans="1:14" x14ac:dyDescent="0.2">
      <c r="A135" s="18">
        <f t="shared" si="52"/>
        <v>122</v>
      </c>
      <c r="B135" s="56" t="s">
        <v>252</v>
      </c>
      <c r="C135" s="54">
        <v>-3364494</v>
      </c>
      <c r="D135" s="54">
        <v>0</v>
      </c>
      <c r="E135" s="54">
        <f t="shared" si="82"/>
        <v>-3364494</v>
      </c>
      <c r="F135" s="54">
        <v>0</v>
      </c>
      <c r="G135" s="27">
        <f t="shared" si="83"/>
        <v>-3364494</v>
      </c>
      <c r="H135" s="54">
        <v>0</v>
      </c>
      <c r="I135" s="27">
        <f t="shared" si="88"/>
        <v>-3364494</v>
      </c>
      <c r="J135" s="51">
        <f t="shared" si="85"/>
        <v>0.99199999999999999</v>
      </c>
      <c r="K135" s="27">
        <f t="shared" si="89"/>
        <v>-3337578</v>
      </c>
      <c r="L135" s="18" t="s">
        <v>154</v>
      </c>
      <c r="M135" s="54">
        <v>0</v>
      </c>
      <c r="N135" s="27">
        <f t="shared" si="87"/>
        <v>-3337578</v>
      </c>
    </row>
    <row r="136" spans="1:14" x14ac:dyDescent="0.2">
      <c r="A136" s="18">
        <f t="shared" si="52"/>
        <v>123</v>
      </c>
      <c r="B136" s="56" t="s">
        <v>285</v>
      </c>
      <c r="C136" s="54">
        <v>0</v>
      </c>
      <c r="D136" s="27">
        <v>0</v>
      </c>
      <c r="E136" s="54">
        <f t="shared" ref="E136:E160" si="90">+C136-D136</f>
        <v>0</v>
      </c>
      <c r="F136" s="54">
        <v>0</v>
      </c>
      <c r="G136" s="27">
        <f t="shared" si="83"/>
        <v>0</v>
      </c>
      <c r="H136" s="54">
        <v>0</v>
      </c>
      <c r="I136" s="27">
        <f t="shared" ref="I136:I160" si="91">+G136+H136</f>
        <v>0</v>
      </c>
      <c r="J136" s="51">
        <f t="shared" si="85"/>
        <v>0.98499999999999999</v>
      </c>
      <c r="K136" s="27">
        <f t="shared" ref="K136:K160" si="92">IF(I136*J136=0,0, ROUND(I136*J136,0))</f>
        <v>0</v>
      </c>
      <c r="L136" s="18" t="s">
        <v>155</v>
      </c>
      <c r="M136" s="54">
        <v>0</v>
      </c>
      <c r="N136" s="27">
        <f t="shared" si="87"/>
        <v>0</v>
      </c>
    </row>
    <row r="137" spans="1:14" x14ac:dyDescent="0.2">
      <c r="A137" s="18">
        <f t="shared" si="52"/>
        <v>124</v>
      </c>
      <c r="B137" s="56" t="s">
        <v>253</v>
      </c>
      <c r="C137" s="54">
        <v>0</v>
      </c>
      <c r="D137" s="54">
        <v>0</v>
      </c>
      <c r="E137" s="54">
        <f t="shared" si="90"/>
        <v>0</v>
      </c>
      <c r="F137" s="54">
        <v>0</v>
      </c>
      <c r="G137" s="27">
        <f t="shared" si="83"/>
        <v>0</v>
      </c>
      <c r="H137" s="54">
        <v>0</v>
      </c>
      <c r="I137" s="27">
        <f t="shared" si="91"/>
        <v>0</v>
      </c>
      <c r="J137" s="51">
        <f t="shared" si="85"/>
        <v>0</v>
      </c>
      <c r="K137" s="27">
        <f t="shared" si="92"/>
        <v>0</v>
      </c>
      <c r="L137" s="18" t="s">
        <v>152</v>
      </c>
      <c r="M137" s="54">
        <v>0</v>
      </c>
      <c r="N137" s="27">
        <f t="shared" si="87"/>
        <v>0</v>
      </c>
    </row>
    <row r="138" spans="1:14" x14ac:dyDescent="0.2">
      <c r="A138" s="18">
        <f t="shared" si="52"/>
        <v>125</v>
      </c>
      <c r="B138" s="56" t="s">
        <v>282</v>
      </c>
      <c r="C138" s="54">
        <v>34914</v>
      </c>
      <c r="D138" s="27">
        <v>0</v>
      </c>
      <c r="E138" s="54">
        <f t="shared" si="90"/>
        <v>34914</v>
      </c>
      <c r="F138" s="54">
        <v>0</v>
      </c>
      <c r="G138" s="27">
        <f t="shared" si="83"/>
        <v>34914</v>
      </c>
      <c r="H138" s="54">
        <v>0</v>
      </c>
      <c r="I138" s="27">
        <f t="shared" si="91"/>
        <v>34914</v>
      </c>
      <c r="J138" s="51">
        <f t="shared" si="85"/>
        <v>0.98499999999999999</v>
      </c>
      <c r="K138" s="27">
        <f t="shared" si="92"/>
        <v>34390</v>
      </c>
      <c r="L138" s="18" t="s">
        <v>240</v>
      </c>
      <c r="M138" s="54">
        <v>0</v>
      </c>
      <c r="N138" s="27">
        <f t="shared" si="87"/>
        <v>34390</v>
      </c>
    </row>
    <row r="139" spans="1:14" x14ac:dyDescent="0.2">
      <c r="A139" s="18">
        <f t="shared" si="52"/>
        <v>126</v>
      </c>
      <c r="B139" s="17" t="s">
        <v>329</v>
      </c>
      <c r="C139" s="54">
        <v>-17661971</v>
      </c>
      <c r="D139" s="54">
        <v>0</v>
      </c>
      <c r="E139" s="54">
        <f t="shared" ref="E139" si="93">+C139-D139</f>
        <v>-17661971</v>
      </c>
      <c r="F139" s="54">
        <v>0</v>
      </c>
      <c r="G139" s="27">
        <f t="shared" ref="G139" si="94">+E139+F139</f>
        <v>-17661971</v>
      </c>
      <c r="H139" s="54">
        <v>0</v>
      </c>
      <c r="I139" s="27">
        <f t="shared" ref="I139" si="95">+G139+H139</f>
        <v>-17661971</v>
      </c>
      <c r="J139" s="51">
        <f t="shared" si="85"/>
        <v>0.98499999999999999</v>
      </c>
      <c r="K139" s="27">
        <f t="shared" ref="K139" si="96">IF(I139*J139=0,0, ROUND(I139*J139,0))</f>
        <v>-17397041</v>
      </c>
      <c r="L139" s="18" t="s">
        <v>240</v>
      </c>
      <c r="M139" s="54">
        <v>0</v>
      </c>
      <c r="N139" s="27">
        <f t="shared" ref="N139" si="97">K139+M139</f>
        <v>-17397041</v>
      </c>
    </row>
    <row r="140" spans="1:14" x14ac:dyDescent="0.2">
      <c r="A140" s="18">
        <f t="shared" si="52"/>
        <v>127</v>
      </c>
      <c r="B140" s="17" t="s">
        <v>351</v>
      </c>
      <c r="C140" s="54">
        <v>-10546436</v>
      </c>
      <c r="D140" s="54">
        <v>0</v>
      </c>
      <c r="E140" s="54">
        <f t="shared" si="90"/>
        <v>-10546436</v>
      </c>
      <c r="F140" s="54">
        <v>0</v>
      </c>
      <c r="G140" s="27">
        <f t="shared" si="83"/>
        <v>-10546436</v>
      </c>
      <c r="H140" s="54">
        <v>0</v>
      </c>
      <c r="I140" s="27">
        <f t="shared" si="91"/>
        <v>-10546436</v>
      </c>
      <c r="J140" s="51">
        <f t="shared" si="85"/>
        <v>0.98499999999999999</v>
      </c>
      <c r="K140" s="27">
        <f t="shared" si="92"/>
        <v>-10388239</v>
      </c>
      <c r="L140" s="18" t="s">
        <v>240</v>
      </c>
      <c r="M140" s="54">
        <v>0</v>
      </c>
      <c r="N140" s="27">
        <f t="shared" si="87"/>
        <v>-10388239</v>
      </c>
    </row>
    <row r="141" spans="1:14" x14ac:dyDescent="0.2">
      <c r="A141" s="18">
        <f t="shared" si="52"/>
        <v>128</v>
      </c>
      <c r="B141" s="17" t="s">
        <v>352</v>
      </c>
      <c r="C141" s="54">
        <v>9021618</v>
      </c>
      <c r="D141" s="54">
        <v>0</v>
      </c>
      <c r="E141" s="54">
        <f t="shared" si="90"/>
        <v>9021618</v>
      </c>
      <c r="F141" s="54">
        <v>0</v>
      </c>
      <c r="G141" s="27">
        <f t="shared" si="83"/>
        <v>9021618</v>
      </c>
      <c r="H141" s="27">
        <v>0</v>
      </c>
      <c r="I141" s="27">
        <f t="shared" si="91"/>
        <v>9021618</v>
      </c>
      <c r="J141" s="51">
        <f t="shared" si="85"/>
        <v>0.98499999999999999</v>
      </c>
      <c r="K141" s="27">
        <f t="shared" si="92"/>
        <v>8886294</v>
      </c>
      <c r="L141" s="18" t="s">
        <v>240</v>
      </c>
      <c r="M141" s="27">
        <v>0</v>
      </c>
      <c r="N141" s="27">
        <f t="shared" si="87"/>
        <v>8886294</v>
      </c>
    </row>
    <row r="142" spans="1:14" x14ac:dyDescent="0.2">
      <c r="A142" s="18">
        <f t="shared" si="52"/>
        <v>129</v>
      </c>
      <c r="B142" s="17" t="s">
        <v>332</v>
      </c>
      <c r="C142" s="54">
        <v>5023081</v>
      </c>
      <c r="D142" s="54">
        <v>0</v>
      </c>
      <c r="E142" s="54">
        <f t="shared" si="90"/>
        <v>5023081</v>
      </c>
      <c r="F142" s="54">
        <v>0</v>
      </c>
      <c r="G142" s="27">
        <f t="shared" si="83"/>
        <v>5023081</v>
      </c>
      <c r="H142" s="54">
        <v>0</v>
      </c>
      <c r="I142" s="27">
        <f t="shared" si="91"/>
        <v>5023081</v>
      </c>
      <c r="J142" s="51">
        <f t="shared" si="85"/>
        <v>1</v>
      </c>
      <c r="K142" s="27">
        <f t="shared" si="92"/>
        <v>5023081</v>
      </c>
      <c r="L142" s="18" t="s">
        <v>146</v>
      </c>
      <c r="M142" s="54">
        <v>-5023081</v>
      </c>
      <c r="N142" s="27">
        <f t="shared" si="87"/>
        <v>0</v>
      </c>
    </row>
    <row r="143" spans="1:14" x14ac:dyDescent="0.2">
      <c r="A143" s="18">
        <f t="shared" si="52"/>
        <v>130</v>
      </c>
      <c r="B143" s="17" t="s">
        <v>333</v>
      </c>
      <c r="C143" s="54">
        <v>2114064</v>
      </c>
      <c r="D143" s="54">
        <v>0</v>
      </c>
      <c r="E143" s="54">
        <f t="shared" si="90"/>
        <v>2114064</v>
      </c>
      <c r="F143" s="54">
        <v>0</v>
      </c>
      <c r="G143" s="27">
        <f t="shared" si="83"/>
        <v>2114064</v>
      </c>
      <c r="H143" s="54">
        <v>0</v>
      </c>
      <c r="I143" s="27">
        <f t="shared" si="91"/>
        <v>2114064</v>
      </c>
      <c r="J143" s="51">
        <v>0.94925700000000002</v>
      </c>
      <c r="K143" s="27">
        <f t="shared" si="92"/>
        <v>2006790</v>
      </c>
      <c r="L143" s="18" t="s">
        <v>146</v>
      </c>
      <c r="M143" s="54">
        <v>-2006790</v>
      </c>
      <c r="N143" s="27">
        <f t="shared" si="87"/>
        <v>0</v>
      </c>
    </row>
    <row r="144" spans="1:14" x14ac:dyDescent="0.2">
      <c r="A144" s="18">
        <f t="shared" si="52"/>
        <v>131</v>
      </c>
      <c r="B144" s="17" t="s">
        <v>334</v>
      </c>
      <c r="C144" s="54">
        <v>-87322</v>
      </c>
      <c r="D144" s="54">
        <v>0</v>
      </c>
      <c r="E144" s="54">
        <f t="shared" si="90"/>
        <v>-87322</v>
      </c>
      <c r="F144" s="54">
        <v>0</v>
      </c>
      <c r="G144" s="27">
        <f t="shared" si="83"/>
        <v>-87322</v>
      </c>
      <c r="H144" s="54">
        <v>0</v>
      </c>
      <c r="I144" s="27">
        <f t="shared" si="91"/>
        <v>-87322</v>
      </c>
      <c r="J144" s="51">
        <f t="shared" ref="J144:J149" si="98">VLOOKUP(L144,$C$276:$D$290,2,FALSE)</f>
        <v>0.98599999999999999</v>
      </c>
      <c r="K144" s="27">
        <f t="shared" si="92"/>
        <v>-86099</v>
      </c>
      <c r="L144" s="18" t="s">
        <v>151</v>
      </c>
      <c r="M144" s="54">
        <v>86099</v>
      </c>
      <c r="N144" s="27">
        <f t="shared" si="87"/>
        <v>0</v>
      </c>
    </row>
    <row r="145" spans="1:14" x14ac:dyDescent="0.2">
      <c r="A145" s="18">
        <f t="shared" si="52"/>
        <v>132</v>
      </c>
      <c r="B145" s="17" t="s">
        <v>335</v>
      </c>
      <c r="C145" s="54">
        <v>-372542</v>
      </c>
      <c r="D145" s="54">
        <v>0</v>
      </c>
      <c r="E145" s="54">
        <f t="shared" si="90"/>
        <v>-372542</v>
      </c>
      <c r="F145" s="54">
        <v>0</v>
      </c>
      <c r="G145" s="27">
        <f t="shared" si="83"/>
        <v>-372542</v>
      </c>
      <c r="H145" s="54">
        <v>0</v>
      </c>
      <c r="I145" s="27">
        <f t="shared" si="91"/>
        <v>-372542</v>
      </c>
      <c r="J145" s="51">
        <f t="shared" si="98"/>
        <v>1</v>
      </c>
      <c r="K145" s="27">
        <f t="shared" si="92"/>
        <v>-372542</v>
      </c>
      <c r="L145" s="18" t="s">
        <v>146</v>
      </c>
      <c r="M145" s="54">
        <v>372542</v>
      </c>
      <c r="N145" s="27">
        <f t="shared" si="87"/>
        <v>0</v>
      </c>
    </row>
    <row r="146" spans="1:14" x14ac:dyDescent="0.2">
      <c r="A146" s="18">
        <f t="shared" si="52"/>
        <v>133</v>
      </c>
      <c r="B146" s="17" t="s">
        <v>336</v>
      </c>
      <c r="C146" s="54">
        <v>42668</v>
      </c>
      <c r="D146" s="54">
        <v>0</v>
      </c>
      <c r="E146" s="54">
        <f t="shared" si="90"/>
        <v>42668</v>
      </c>
      <c r="F146" s="54">
        <v>0</v>
      </c>
      <c r="G146" s="27">
        <f t="shared" si="83"/>
        <v>42668</v>
      </c>
      <c r="H146" s="54">
        <v>0</v>
      </c>
      <c r="I146" s="27">
        <f t="shared" si="91"/>
        <v>42668</v>
      </c>
      <c r="J146" s="51">
        <f t="shared" si="98"/>
        <v>0.98499999999999999</v>
      </c>
      <c r="K146" s="27">
        <f t="shared" si="92"/>
        <v>42028</v>
      </c>
      <c r="L146" s="18" t="s">
        <v>228</v>
      </c>
      <c r="M146" s="54">
        <v>-42028</v>
      </c>
      <c r="N146" s="27">
        <f t="shared" si="87"/>
        <v>0</v>
      </c>
    </row>
    <row r="147" spans="1:14" x14ac:dyDescent="0.2">
      <c r="A147" s="18">
        <f t="shared" ref="A147:A210" si="99">+A146+1</f>
        <v>134</v>
      </c>
      <c r="B147" s="17" t="s">
        <v>337</v>
      </c>
      <c r="C147" s="54">
        <v>606573</v>
      </c>
      <c r="D147" s="54">
        <f>C147</f>
        <v>606573</v>
      </c>
      <c r="E147" s="54">
        <f t="shared" si="90"/>
        <v>0</v>
      </c>
      <c r="F147" s="54">
        <v>0</v>
      </c>
      <c r="G147" s="27">
        <f t="shared" si="83"/>
        <v>0</v>
      </c>
      <c r="H147" s="54">
        <v>0</v>
      </c>
      <c r="I147" s="27">
        <f t="shared" si="91"/>
        <v>0</v>
      </c>
      <c r="J147" s="51">
        <f t="shared" si="98"/>
        <v>0</v>
      </c>
      <c r="K147" s="27">
        <f t="shared" si="92"/>
        <v>0</v>
      </c>
      <c r="L147" s="18" t="s">
        <v>152</v>
      </c>
      <c r="M147" s="54">
        <v>0</v>
      </c>
      <c r="N147" s="27">
        <f t="shared" si="87"/>
        <v>0</v>
      </c>
    </row>
    <row r="148" spans="1:14" x14ac:dyDescent="0.2">
      <c r="A148" s="18">
        <f t="shared" si="99"/>
        <v>135</v>
      </c>
      <c r="B148" s="17" t="s">
        <v>338</v>
      </c>
      <c r="C148" s="54">
        <v>-295839</v>
      </c>
      <c r="D148" s="54">
        <f>C148</f>
        <v>-295839</v>
      </c>
      <c r="E148" s="54">
        <f t="shared" si="90"/>
        <v>0</v>
      </c>
      <c r="F148" s="54">
        <v>0</v>
      </c>
      <c r="G148" s="27">
        <f t="shared" si="83"/>
        <v>0</v>
      </c>
      <c r="H148" s="54">
        <v>0</v>
      </c>
      <c r="I148" s="27">
        <f t="shared" si="91"/>
        <v>0</v>
      </c>
      <c r="J148" s="51">
        <f t="shared" si="98"/>
        <v>0</v>
      </c>
      <c r="K148" s="27">
        <f t="shared" si="92"/>
        <v>0</v>
      </c>
      <c r="L148" s="18" t="s">
        <v>152</v>
      </c>
      <c r="M148" s="54">
        <v>0</v>
      </c>
      <c r="N148" s="27">
        <f t="shared" si="87"/>
        <v>0</v>
      </c>
    </row>
    <row r="149" spans="1:14" x14ac:dyDescent="0.2">
      <c r="A149" s="18">
        <f t="shared" si="99"/>
        <v>136</v>
      </c>
      <c r="B149" s="17" t="s">
        <v>339</v>
      </c>
      <c r="C149" s="54">
        <v>145928</v>
      </c>
      <c r="D149" s="54">
        <v>0</v>
      </c>
      <c r="E149" s="54">
        <f t="shared" si="90"/>
        <v>145928</v>
      </c>
      <c r="F149" s="54">
        <v>0</v>
      </c>
      <c r="G149" s="27">
        <f t="shared" si="83"/>
        <v>145928</v>
      </c>
      <c r="H149" s="54">
        <v>0</v>
      </c>
      <c r="I149" s="27">
        <f t="shared" si="91"/>
        <v>145928</v>
      </c>
      <c r="J149" s="51">
        <f t="shared" si="98"/>
        <v>0.98499999999999999</v>
      </c>
      <c r="K149" s="27">
        <f t="shared" si="92"/>
        <v>143739</v>
      </c>
      <c r="L149" s="18" t="s">
        <v>228</v>
      </c>
      <c r="M149" s="54">
        <v>-143739</v>
      </c>
      <c r="N149" s="27">
        <f t="shared" si="87"/>
        <v>0</v>
      </c>
    </row>
    <row r="150" spans="1:14" x14ac:dyDescent="0.2">
      <c r="A150" s="18">
        <f t="shared" si="99"/>
        <v>137</v>
      </c>
      <c r="B150" s="17" t="s">
        <v>340</v>
      </c>
      <c r="C150" s="54">
        <v>623782</v>
      </c>
      <c r="D150" s="54">
        <v>0</v>
      </c>
      <c r="E150" s="54">
        <f t="shared" si="90"/>
        <v>623782</v>
      </c>
      <c r="F150" s="54">
        <v>0</v>
      </c>
      <c r="G150" s="27">
        <f t="shared" si="83"/>
        <v>623782</v>
      </c>
      <c r="H150" s="54">
        <v>0</v>
      </c>
      <c r="I150" s="27">
        <f t="shared" si="91"/>
        <v>623782</v>
      </c>
      <c r="J150" s="51">
        <v>0.98565999999999998</v>
      </c>
      <c r="K150" s="27">
        <f t="shared" si="92"/>
        <v>614837</v>
      </c>
      <c r="L150" s="18" t="s">
        <v>146</v>
      </c>
      <c r="M150" s="54">
        <v>-614837</v>
      </c>
      <c r="N150" s="27">
        <f t="shared" si="87"/>
        <v>0</v>
      </c>
    </row>
    <row r="151" spans="1:14" x14ac:dyDescent="0.2">
      <c r="A151" s="18">
        <f t="shared" si="99"/>
        <v>138</v>
      </c>
      <c r="B151" s="17" t="s">
        <v>341</v>
      </c>
      <c r="C151" s="54">
        <v>4348</v>
      </c>
      <c r="D151" s="54">
        <v>0</v>
      </c>
      <c r="E151" s="54">
        <f t="shared" si="90"/>
        <v>4348</v>
      </c>
      <c r="F151" s="54">
        <v>0</v>
      </c>
      <c r="G151" s="27">
        <f t="shared" si="83"/>
        <v>4348</v>
      </c>
      <c r="H151" s="54">
        <v>0</v>
      </c>
      <c r="I151" s="27">
        <f t="shared" si="91"/>
        <v>4348</v>
      </c>
      <c r="J151" s="51">
        <f t="shared" ref="J151:J160" si="100">VLOOKUP(L151,$C$276:$D$290,2,FALSE)</f>
        <v>0.98499999999999999</v>
      </c>
      <c r="K151" s="27">
        <f t="shared" si="92"/>
        <v>4283</v>
      </c>
      <c r="L151" s="18" t="s">
        <v>228</v>
      </c>
      <c r="M151" s="54">
        <v>-4283</v>
      </c>
      <c r="N151" s="27">
        <f t="shared" si="87"/>
        <v>0</v>
      </c>
    </row>
    <row r="152" spans="1:14" x14ac:dyDescent="0.2">
      <c r="A152" s="18">
        <f t="shared" si="99"/>
        <v>139</v>
      </c>
      <c r="B152" s="17" t="s">
        <v>342</v>
      </c>
      <c r="C152" s="54">
        <v>814266</v>
      </c>
      <c r="D152" s="54">
        <f>C152</f>
        <v>814266</v>
      </c>
      <c r="E152" s="54">
        <f t="shared" si="90"/>
        <v>0</v>
      </c>
      <c r="F152" s="54">
        <v>0</v>
      </c>
      <c r="G152" s="27">
        <f t="shared" si="83"/>
        <v>0</v>
      </c>
      <c r="H152" s="54">
        <v>0</v>
      </c>
      <c r="I152" s="27">
        <f t="shared" si="91"/>
        <v>0</v>
      </c>
      <c r="J152" s="51">
        <f t="shared" si="100"/>
        <v>0</v>
      </c>
      <c r="K152" s="27">
        <f t="shared" si="92"/>
        <v>0</v>
      </c>
      <c r="L152" s="18" t="s">
        <v>152</v>
      </c>
      <c r="M152" s="54">
        <v>0</v>
      </c>
      <c r="N152" s="27">
        <f t="shared" si="87"/>
        <v>0</v>
      </c>
    </row>
    <row r="153" spans="1:14" x14ac:dyDescent="0.2">
      <c r="A153" s="18">
        <f t="shared" si="99"/>
        <v>140</v>
      </c>
      <c r="B153" s="17" t="s">
        <v>343</v>
      </c>
      <c r="C153" s="54">
        <v>-1633205</v>
      </c>
      <c r="D153" s="54">
        <f>C153</f>
        <v>-1633205</v>
      </c>
      <c r="E153" s="54">
        <f t="shared" si="90"/>
        <v>0</v>
      </c>
      <c r="F153" s="54">
        <v>0</v>
      </c>
      <c r="G153" s="27">
        <f t="shared" si="83"/>
        <v>0</v>
      </c>
      <c r="H153" s="54">
        <v>0</v>
      </c>
      <c r="I153" s="27">
        <f t="shared" si="91"/>
        <v>0</v>
      </c>
      <c r="J153" s="51">
        <f t="shared" si="100"/>
        <v>0</v>
      </c>
      <c r="K153" s="27">
        <f t="shared" si="92"/>
        <v>0</v>
      </c>
      <c r="L153" s="18" t="s">
        <v>152</v>
      </c>
      <c r="M153" s="54">
        <v>0</v>
      </c>
      <c r="N153" s="27">
        <f t="shared" si="87"/>
        <v>0</v>
      </c>
    </row>
    <row r="154" spans="1:14" x14ac:dyDescent="0.2">
      <c r="A154" s="18">
        <f t="shared" si="99"/>
        <v>141</v>
      </c>
      <c r="B154" s="17" t="s">
        <v>344</v>
      </c>
      <c r="C154" s="54">
        <v>8768</v>
      </c>
      <c r="D154" s="54">
        <v>0</v>
      </c>
      <c r="E154" s="54">
        <f t="shared" si="90"/>
        <v>8768</v>
      </c>
      <c r="F154" s="54">
        <v>0</v>
      </c>
      <c r="G154" s="27">
        <f t="shared" si="83"/>
        <v>8768</v>
      </c>
      <c r="H154" s="54">
        <v>0</v>
      </c>
      <c r="I154" s="27">
        <f>+G154+H154</f>
        <v>8768</v>
      </c>
      <c r="J154" s="51">
        <f t="shared" si="100"/>
        <v>0</v>
      </c>
      <c r="K154" s="27">
        <f>IF(I154*J154=0,0, ROUND(I154*J154,0))</f>
        <v>0</v>
      </c>
      <c r="L154" s="18" t="s">
        <v>152</v>
      </c>
      <c r="M154" s="54">
        <v>0</v>
      </c>
      <c r="N154" s="27">
        <f t="shared" si="87"/>
        <v>0</v>
      </c>
    </row>
    <row r="155" spans="1:14" x14ac:dyDescent="0.2">
      <c r="A155" s="18">
        <f t="shared" si="99"/>
        <v>142</v>
      </c>
      <c r="B155" s="17" t="s">
        <v>345</v>
      </c>
      <c r="C155" s="54">
        <v>-17610</v>
      </c>
      <c r="D155" s="54">
        <v>0</v>
      </c>
      <c r="E155" s="54">
        <f t="shared" si="90"/>
        <v>-17610</v>
      </c>
      <c r="F155" s="54">
        <v>0</v>
      </c>
      <c r="G155" s="27">
        <f t="shared" si="83"/>
        <v>-17610</v>
      </c>
      <c r="H155" s="54">
        <v>0</v>
      </c>
      <c r="I155" s="27">
        <f>+G155+H155</f>
        <v>-17610</v>
      </c>
      <c r="J155" s="51">
        <f t="shared" si="100"/>
        <v>0</v>
      </c>
      <c r="K155" s="27">
        <f>IF(I155*J155=0,0, ROUND(I155*J155,0))</f>
        <v>0</v>
      </c>
      <c r="L155" s="18" t="s">
        <v>152</v>
      </c>
      <c r="M155" s="54">
        <v>0</v>
      </c>
      <c r="N155" s="27">
        <f t="shared" si="87"/>
        <v>0</v>
      </c>
    </row>
    <row r="156" spans="1:14" x14ac:dyDescent="0.2">
      <c r="A156" s="18">
        <f t="shared" si="99"/>
        <v>143</v>
      </c>
      <c r="B156" s="17" t="s">
        <v>346</v>
      </c>
      <c r="C156" s="54">
        <v>-53764</v>
      </c>
      <c r="D156" s="54">
        <v>0</v>
      </c>
      <c r="E156" s="54">
        <f t="shared" ref="E156" si="101">+C156-D156</f>
        <v>-53764</v>
      </c>
      <c r="F156" s="54">
        <v>0</v>
      </c>
      <c r="G156" s="27">
        <f t="shared" ref="G156" si="102">+E156+F156</f>
        <v>-53764</v>
      </c>
      <c r="H156" s="54">
        <v>0</v>
      </c>
      <c r="I156" s="27">
        <f t="shared" ref="I156" si="103">+G156+H156</f>
        <v>-53764</v>
      </c>
      <c r="J156" s="51">
        <f t="shared" si="100"/>
        <v>0.98499999999999999</v>
      </c>
      <c r="K156" s="27">
        <f t="shared" ref="K156" si="104">IF(I156*J156=0,0, ROUND(I156*J156,0))</f>
        <v>-52958</v>
      </c>
      <c r="L156" s="18" t="s">
        <v>240</v>
      </c>
      <c r="M156" s="54">
        <v>67233</v>
      </c>
      <c r="N156" s="27">
        <f t="shared" ref="N156" si="105">K156+M156</f>
        <v>14275</v>
      </c>
    </row>
    <row r="157" spans="1:14" x14ac:dyDescent="0.2">
      <c r="A157" s="18">
        <f t="shared" si="99"/>
        <v>144</v>
      </c>
      <c r="B157" s="17" t="s">
        <v>347</v>
      </c>
      <c r="C157" s="54">
        <v>-249701</v>
      </c>
      <c r="D157" s="54">
        <v>0</v>
      </c>
      <c r="E157" s="54">
        <f t="shared" ref="E157" si="106">+C157-D157</f>
        <v>-249701</v>
      </c>
      <c r="F157" s="54">
        <v>0</v>
      </c>
      <c r="G157" s="27">
        <f t="shared" ref="G157" si="107">+E157+F157</f>
        <v>-249701</v>
      </c>
      <c r="H157" s="54">
        <v>0</v>
      </c>
      <c r="I157" s="27">
        <f t="shared" ref="I157" si="108">+G157+H157</f>
        <v>-249701</v>
      </c>
      <c r="J157" s="51">
        <f t="shared" si="100"/>
        <v>1</v>
      </c>
      <c r="K157" s="27">
        <f t="shared" ref="K157" si="109">IF(I157*J157=0,0, ROUND(I157*J157,0))</f>
        <v>-249701</v>
      </c>
      <c r="L157" s="18" t="s">
        <v>146</v>
      </c>
      <c r="M157" s="54">
        <v>0</v>
      </c>
      <c r="N157" s="27">
        <f t="shared" ref="N157" si="110">K157+M157</f>
        <v>-249701</v>
      </c>
    </row>
    <row r="158" spans="1:14" x14ac:dyDescent="0.2">
      <c r="A158" s="18">
        <f t="shared" si="99"/>
        <v>145</v>
      </c>
      <c r="B158" s="17" t="s">
        <v>348</v>
      </c>
      <c r="C158" s="54">
        <v>-347890</v>
      </c>
      <c r="D158" s="54">
        <v>0</v>
      </c>
      <c r="E158" s="54">
        <f t="shared" si="90"/>
        <v>-347890</v>
      </c>
      <c r="F158" s="54">
        <v>0</v>
      </c>
      <c r="G158" s="27">
        <f t="shared" ref="G158:G160" si="111">+E158+F158</f>
        <v>-347890</v>
      </c>
      <c r="H158" s="54">
        <v>0</v>
      </c>
      <c r="I158" s="27">
        <f t="shared" si="91"/>
        <v>-347890</v>
      </c>
      <c r="J158" s="51">
        <f t="shared" si="100"/>
        <v>1</v>
      </c>
      <c r="K158" s="27">
        <f t="shared" si="92"/>
        <v>-347890</v>
      </c>
      <c r="L158" s="18" t="s">
        <v>146</v>
      </c>
      <c r="M158" s="54">
        <v>347890</v>
      </c>
      <c r="N158" s="27">
        <f t="shared" si="87"/>
        <v>0</v>
      </c>
    </row>
    <row r="159" spans="1:14" x14ac:dyDescent="0.2">
      <c r="A159" s="18">
        <f t="shared" si="99"/>
        <v>146</v>
      </c>
      <c r="B159" s="17" t="s">
        <v>349</v>
      </c>
      <c r="C159" s="54">
        <v>-341290</v>
      </c>
      <c r="D159" s="54">
        <v>0</v>
      </c>
      <c r="E159" s="54">
        <f t="shared" si="90"/>
        <v>-341290</v>
      </c>
      <c r="F159" s="54">
        <v>0</v>
      </c>
      <c r="G159" s="27">
        <f t="shared" si="111"/>
        <v>-341290</v>
      </c>
      <c r="H159" s="54">
        <v>0</v>
      </c>
      <c r="I159" s="27">
        <f t="shared" si="91"/>
        <v>-341290</v>
      </c>
      <c r="J159" s="51">
        <f t="shared" si="100"/>
        <v>1</v>
      </c>
      <c r="K159" s="27">
        <f t="shared" si="92"/>
        <v>-341290</v>
      </c>
      <c r="L159" s="18" t="s">
        <v>146</v>
      </c>
      <c r="M159" s="54">
        <v>341290</v>
      </c>
      <c r="N159" s="27">
        <f t="shared" si="87"/>
        <v>0</v>
      </c>
    </row>
    <row r="160" spans="1:14" x14ac:dyDescent="0.2">
      <c r="A160" s="18">
        <f t="shared" si="99"/>
        <v>147</v>
      </c>
      <c r="B160" s="17" t="s">
        <v>350</v>
      </c>
      <c r="C160" s="54">
        <v>729745</v>
      </c>
      <c r="D160" s="54">
        <v>0</v>
      </c>
      <c r="E160" s="54">
        <f t="shared" si="90"/>
        <v>729745</v>
      </c>
      <c r="F160" s="54">
        <v>0</v>
      </c>
      <c r="G160" s="27">
        <f t="shared" si="111"/>
        <v>729745</v>
      </c>
      <c r="H160" s="54">
        <v>0</v>
      </c>
      <c r="I160" s="27">
        <f t="shared" si="91"/>
        <v>729745</v>
      </c>
      <c r="J160" s="51">
        <f t="shared" si="100"/>
        <v>0.98499999999999999</v>
      </c>
      <c r="K160" s="27">
        <f t="shared" si="92"/>
        <v>718799</v>
      </c>
      <c r="L160" s="18" t="s">
        <v>240</v>
      </c>
      <c r="M160" s="54">
        <v>0</v>
      </c>
      <c r="N160" s="27">
        <f t="shared" si="87"/>
        <v>718799</v>
      </c>
    </row>
    <row r="161" spans="1:14" x14ac:dyDescent="0.2">
      <c r="A161" s="18">
        <f t="shared" si="99"/>
        <v>148</v>
      </c>
      <c r="B161" s="56"/>
      <c r="C161" s="54"/>
      <c r="D161" s="27"/>
      <c r="E161" s="54"/>
      <c r="F161" s="54"/>
      <c r="G161" s="27"/>
      <c r="H161" s="54"/>
      <c r="I161" s="27"/>
      <c r="J161" s="51"/>
      <c r="K161" s="27"/>
      <c r="L161" s="18"/>
      <c r="M161" s="54"/>
      <c r="N161" s="27">
        <f t="shared" si="87"/>
        <v>0</v>
      </c>
    </row>
    <row r="162" spans="1:14" x14ac:dyDescent="0.2">
      <c r="A162" s="18">
        <f t="shared" si="99"/>
        <v>149</v>
      </c>
      <c r="B162" s="79" t="s">
        <v>63</v>
      </c>
      <c r="C162" s="83">
        <f t="shared" ref="C162:I162" si="112">SUM(C124:C161)</f>
        <v>-17957377</v>
      </c>
      <c r="D162" s="83">
        <f t="shared" si="112"/>
        <v>-520793</v>
      </c>
      <c r="E162" s="83">
        <f t="shared" si="112"/>
        <v>-17436584</v>
      </c>
      <c r="F162" s="83">
        <f t="shared" si="112"/>
        <v>0</v>
      </c>
      <c r="G162" s="83">
        <f t="shared" si="112"/>
        <v>-17436584</v>
      </c>
      <c r="H162" s="83">
        <f t="shared" si="112"/>
        <v>0</v>
      </c>
      <c r="I162" s="83">
        <f t="shared" si="112"/>
        <v>-17436584</v>
      </c>
      <c r="J162" s="24"/>
      <c r="K162" s="83">
        <f>SUM(K124:K161)</f>
        <v>-17260697</v>
      </c>
      <c r="M162" s="83">
        <f>SUM(M124:M161)</f>
        <v>-3341274</v>
      </c>
      <c r="N162" s="83">
        <f>SUM(N124:N161)</f>
        <v>-20601971</v>
      </c>
    </row>
    <row r="163" spans="1:14" x14ac:dyDescent="0.2">
      <c r="A163" s="18">
        <f t="shared" si="99"/>
        <v>150</v>
      </c>
      <c r="B163" s="17" t="s">
        <v>0</v>
      </c>
      <c r="C163" s="54"/>
      <c r="J163" s="86"/>
      <c r="K163" s="81"/>
    </row>
    <row r="164" spans="1:14" x14ac:dyDescent="0.2">
      <c r="A164" s="18">
        <f t="shared" si="99"/>
        <v>151</v>
      </c>
      <c r="B164" s="79" t="s">
        <v>64</v>
      </c>
      <c r="C164" s="54"/>
      <c r="J164" s="86"/>
      <c r="K164" s="81"/>
    </row>
    <row r="165" spans="1:14" x14ac:dyDescent="0.2">
      <c r="A165" s="18">
        <f t="shared" si="99"/>
        <v>152</v>
      </c>
      <c r="B165" s="17" t="s">
        <v>362</v>
      </c>
      <c r="C165" s="87">
        <v>0</v>
      </c>
      <c r="D165" s="87">
        <v>0</v>
      </c>
      <c r="E165" s="87">
        <f>+C165-D165</f>
        <v>0</v>
      </c>
      <c r="F165" s="54">
        <v>0</v>
      </c>
      <c r="G165" s="27">
        <f>+E165+F165</f>
        <v>0</v>
      </c>
      <c r="H165" s="54">
        <v>0</v>
      </c>
      <c r="I165" s="87">
        <f>+G165+H165</f>
        <v>0</v>
      </c>
      <c r="J165" s="51">
        <f>VLOOKUP(L165,$C$276:$D$290,2,FALSE)</f>
        <v>0</v>
      </c>
      <c r="K165" s="27">
        <f>IF(I165*J165=0,0, ROUND(I165*J165,0))</f>
        <v>0</v>
      </c>
      <c r="L165" s="18" t="s">
        <v>152</v>
      </c>
      <c r="M165" s="54">
        <v>0</v>
      </c>
      <c r="N165" s="27">
        <f>K165+M165</f>
        <v>0</v>
      </c>
    </row>
    <row r="166" spans="1:14" x14ac:dyDescent="0.2">
      <c r="A166" s="18">
        <f t="shared" si="99"/>
        <v>153</v>
      </c>
      <c r="B166" s="79" t="s">
        <v>65</v>
      </c>
      <c r="C166" s="83">
        <f t="shared" ref="C166:I166" si="113">+C165</f>
        <v>0</v>
      </c>
      <c r="D166" s="83">
        <f t="shared" si="113"/>
        <v>0</v>
      </c>
      <c r="E166" s="83">
        <f t="shared" si="113"/>
        <v>0</v>
      </c>
      <c r="F166" s="83">
        <f t="shared" si="113"/>
        <v>0</v>
      </c>
      <c r="G166" s="83">
        <f t="shared" si="113"/>
        <v>0</v>
      </c>
      <c r="H166" s="83">
        <f t="shared" si="113"/>
        <v>0</v>
      </c>
      <c r="I166" s="83">
        <f t="shared" si="113"/>
        <v>0</v>
      </c>
      <c r="J166" s="24"/>
      <c r="K166" s="85">
        <f>+K165</f>
        <v>0</v>
      </c>
      <c r="M166" s="83">
        <f t="shared" ref="M166:N166" si="114">+M165</f>
        <v>0</v>
      </c>
      <c r="N166" s="83">
        <f t="shared" si="114"/>
        <v>0</v>
      </c>
    </row>
    <row r="167" spans="1:14" x14ac:dyDescent="0.2">
      <c r="A167" s="18">
        <f t="shared" si="99"/>
        <v>154</v>
      </c>
      <c r="B167" s="17" t="s">
        <v>0</v>
      </c>
      <c r="C167" s="54"/>
      <c r="J167" s="86"/>
      <c r="K167" s="81"/>
    </row>
    <row r="168" spans="1:14" x14ac:dyDescent="0.2">
      <c r="A168" s="18">
        <f t="shared" si="99"/>
        <v>155</v>
      </c>
      <c r="B168" s="79" t="s">
        <v>66</v>
      </c>
      <c r="C168" s="54"/>
      <c r="J168" s="86"/>
      <c r="K168" s="81"/>
    </row>
    <row r="169" spans="1:14" x14ac:dyDescent="0.2">
      <c r="A169" s="18">
        <f t="shared" si="99"/>
        <v>156</v>
      </c>
      <c r="B169" s="17" t="s">
        <v>67</v>
      </c>
      <c r="C169" s="54">
        <v>33651</v>
      </c>
      <c r="D169" s="54">
        <v>0</v>
      </c>
      <c r="E169" s="54">
        <f t="shared" ref="E169:E193" si="115">+C169-D169</f>
        <v>33651</v>
      </c>
      <c r="F169" s="54">
        <v>0</v>
      </c>
      <c r="G169" s="27">
        <f t="shared" ref="G169:G193" si="116">+E169+F169</f>
        <v>33651</v>
      </c>
      <c r="H169" s="27">
        <v>0</v>
      </c>
      <c r="I169" s="27">
        <f t="shared" ref="I169:I190" si="117">+G169+H169</f>
        <v>33651</v>
      </c>
      <c r="J169" s="51">
        <f t="shared" ref="J169:J193" si="118">VLOOKUP(L169,$C$276:$D$290,2,FALSE)</f>
        <v>0.98499999999999999</v>
      </c>
      <c r="K169" s="27">
        <f t="shared" ref="K169:K190" si="119">IF(I169*J169=0,0, ROUND(I169*J169,0))</f>
        <v>33146</v>
      </c>
      <c r="L169" s="18" t="s">
        <v>228</v>
      </c>
      <c r="M169" s="27">
        <v>0</v>
      </c>
      <c r="N169" s="27">
        <f t="shared" ref="N169:N193" si="120">K169+M169</f>
        <v>33146</v>
      </c>
    </row>
    <row r="170" spans="1:14" x14ac:dyDescent="0.2">
      <c r="A170" s="18">
        <f t="shared" si="99"/>
        <v>157</v>
      </c>
      <c r="B170" s="17" t="s">
        <v>68</v>
      </c>
      <c r="C170" s="54">
        <v>-2252862</v>
      </c>
      <c r="D170" s="54">
        <v>0</v>
      </c>
      <c r="E170" s="54">
        <f t="shared" si="115"/>
        <v>-2252862</v>
      </c>
      <c r="F170" s="54">
        <v>0</v>
      </c>
      <c r="G170" s="27">
        <f t="shared" si="116"/>
        <v>-2252862</v>
      </c>
      <c r="H170" s="54">
        <v>0</v>
      </c>
      <c r="I170" s="27">
        <f t="shared" si="117"/>
        <v>-2252862</v>
      </c>
      <c r="J170" s="51">
        <f t="shared" si="118"/>
        <v>0.99199999999999999</v>
      </c>
      <c r="K170" s="27">
        <f t="shared" si="119"/>
        <v>-2234839</v>
      </c>
      <c r="L170" s="18" t="s">
        <v>154</v>
      </c>
      <c r="M170" s="54">
        <v>202918</v>
      </c>
      <c r="N170" s="27">
        <f t="shared" si="120"/>
        <v>-2031921</v>
      </c>
    </row>
    <row r="171" spans="1:14" x14ac:dyDescent="0.2">
      <c r="A171" s="18">
        <f t="shared" si="99"/>
        <v>158</v>
      </c>
      <c r="B171" s="56" t="s">
        <v>254</v>
      </c>
      <c r="C171" s="54">
        <v>3364494</v>
      </c>
      <c r="D171" s="54">
        <v>0</v>
      </c>
      <c r="E171" s="54">
        <f t="shared" si="115"/>
        <v>3364494</v>
      </c>
      <c r="F171" s="54">
        <v>0</v>
      </c>
      <c r="G171" s="27">
        <f t="shared" si="116"/>
        <v>3364494</v>
      </c>
      <c r="H171" s="54">
        <v>0</v>
      </c>
      <c r="I171" s="27">
        <f>+G171+H171</f>
        <v>3364494</v>
      </c>
      <c r="J171" s="51">
        <f t="shared" si="118"/>
        <v>0.99199999999999999</v>
      </c>
      <c r="K171" s="27">
        <f>IF(I171*J171=0,0, ROUND(I171*J171,0))</f>
        <v>3337578</v>
      </c>
      <c r="L171" s="18" t="s">
        <v>154</v>
      </c>
      <c r="M171" s="54">
        <v>0</v>
      </c>
      <c r="N171" s="27">
        <f t="shared" si="120"/>
        <v>3337578</v>
      </c>
    </row>
    <row r="172" spans="1:14" x14ac:dyDescent="0.2">
      <c r="A172" s="18">
        <f t="shared" si="99"/>
        <v>159</v>
      </c>
      <c r="B172" s="17" t="s">
        <v>69</v>
      </c>
      <c r="C172" s="54">
        <v>-1677855</v>
      </c>
      <c r="D172" s="54">
        <v>0</v>
      </c>
      <c r="E172" s="54">
        <f t="shared" si="115"/>
        <v>-1677855</v>
      </c>
      <c r="F172" s="54">
        <v>0</v>
      </c>
      <c r="G172" s="27">
        <f t="shared" si="116"/>
        <v>-1677855</v>
      </c>
      <c r="H172" s="54">
        <v>0</v>
      </c>
      <c r="I172" s="27">
        <f t="shared" si="117"/>
        <v>-1677855</v>
      </c>
      <c r="J172" s="51">
        <f t="shared" si="118"/>
        <v>0.99199999999999999</v>
      </c>
      <c r="K172" s="27">
        <f t="shared" si="119"/>
        <v>-1664432</v>
      </c>
      <c r="L172" s="18" t="s">
        <v>154</v>
      </c>
      <c r="M172" s="54">
        <v>0</v>
      </c>
      <c r="N172" s="27">
        <f t="shared" si="120"/>
        <v>-1664432</v>
      </c>
    </row>
    <row r="173" spans="1:14" x14ac:dyDescent="0.2">
      <c r="A173" s="18">
        <f t="shared" si="99"/>
        <v>160</v>
      </c>
      <c r="B173" s="17" t="s">
        <v>70</v>
      </c>
      <c r="C173" s="54">
        <v>-11245277</v>
      </c>
      <c r="D173" s="27">
        <v>0</v>
      </c>
      <c r="E173" s="54">
        <f t="shared" si="115"/>
        <v>-11245277</v>
      </c>
      <c r="F173" s="54">
        <v>0</v>
      </c>
      <c r="G173" s="27">
        <f t="shared" si="116"/>
        <v>-11245277</v>
      </c>
      <c r="H173" s="27">
        <v>0</v>
      </c>
      <c r="I173" s="27">
        <f t="shared" si="117"/>
        <v>-11245277</v>
      </c>
      <c r="J173" s="51">
        <f t="shared" si="118"/>
        <v>0.98499999999999999</v>
      </c>
      <c r="K173" s="27">
        <f t="shared" si="119"/>
        <v>-11076598</v>
      </c>
      <c r="L173" s="18" t="s">
        <v>149</v>
      </c>
      <c r="M173" s="54">
        <v>-109495</v>
      </c>
      <c r="N173" s="27">
        <f t="shared" si="120"/>
        <v>-11186093</v>
      </c>
    </row>
    <row r="174" spans="1:14" x14ac:dyDescent="0.2">
      <c r="A174" s="18">
        <f t="shared" si="99"/>
        <v>161</v>
      </c>
      <c r="B174" s="17" t="s">
        <v>318</v>
      </c>
      <c r="C174" s="54">
        <v>216620</v>
      </c>
      <c r="D174" s="54">
        <v>0</v>
      </c>
      <c r="E174" s="54">
        <f t="shared" si="115"/>
        <v>216620</v>
      </c>
      <c r="F174" s="54">
        <v>0</v>
      </c>
      <c r="G174" s="27">
        <f t="shared" si="116"/>
        <v>216620</v>
      </c>
      <c r="H174" s="54">
        <v>0</v>
      </c>
      <c r="I174" s="27">
        <f>+G174+H174</f>
        <v>216620</v>
      </c>
      <c r="J174" s="51">
        <f t="shared" si="118"/>
        <v>0.99199999999999999</v>
      </c>
      <c r="K174" s="27">
        <f>IF(I174*J174=0,0, ROUND(I174*J174,0))</f>
        <v>214887</v>
      </c>
      <c r="L174" s="88" t="s">
        <v>154</v>
      </c>
      <c r="M174" s="54">
        <v>0</v>
      </c>
      <c r="N174" s="27">
        <f t="shared" si="120"/>
        <v>214887</v>
      </c>
    </row>
    <row r="175" spans="1:14" x14ac:dyDescent="0.2">
      <c r="A175" s="18">
        <f t="shared" si="99"/>
        <v>162</v>
      </c>
      <c r="B175" s="56" t="s">
        <v>255</v>
      </c>
      <c r="C175" s="54">
        <v>0</v>
      </c>
      <c r="D175" s="54">
        <v>0</v>
      </c>
      <c r="E175" s="54">
        <f t="shared" si="115"/>
        <v>0</v>
      </c>
      <c r="F175" s="54">
        <v>0</v>
      </c>
      <c r="G175" s="27">
        <f t="shared" si="116"/>
        <v>0</v>
      </c>
      <c r="H175" s="54">
        <v>0</v>
      </c>
      <c r="I175" s="27">
        <f>+G175+H175</f>
        <v>0</v>
      </c>
      <c r="J175" s="51">
        <f t="shared" si="118"/>
        <v>0.99199999999999999</v>
      </c>
      <c r="K175" s="27">
        <f>IF(I175*J175=0,0, ROUND(I175*J175,0))</f>
        <v>0</v>
      </c>
      <c r="L175" s="88" t="s">
        <v>154</v>
      </c>
      <c r="M175" s="54">
        <v>0</v>
      </c>
      <c r="N175" s="27">
        <f t="shared" si="120"/>
        <v>0</v>
      </c>
    </row>
    <row r="176" spans="1:14" x14ac:dyDescent="0.2">
      <c r="A176" s="18">
        <f t="shared" si="99"/>
        <v>163</v>
      </c>
      <c r="B176" s="56" t="s">
        <v>256</v>
      </c>
      <c r="C176" s="54">
        <v>0</v>
      </c>
      <c r="D176" s="54">
        <v>0</v>
      </c>
      <c r="E176" s="54">
        <f t="shared" si="115"/>
        <v>0</v>
      </c>
      <c r="F176" s="54">
        <v>0</v>
      </c>
      <c r="G176" s="27">
        <f t="shared" si="116"/>
        <v>0</v>
      </c>
      <c r="H176" s="54">
        <v>0</v>
      </c>
      <c r="I176" s="27">
        <f>+G176+H176</f>
        <v>0</v>
      </c>
      <c r="J176" s="51">
        <f t="shared" si="118"/>
        <v>0.99199999999999999</v>
      </c>
      <c r="K176" s="27">
        <f>IF(I176*J176=0,0, ROUND(I176*J176,0))</f>
        <v>0</v>
      </c>
      <c r="L176" s="88" t="s">
        <v>154</v>
      </c>
      <c r="M176" s="54">
        <v>0</v>
      </c>
      <c r="N176" s="27">
        <f t="shared" si="120"/>
        <v>0</v>
      </c>
    </row>
    <row r="177" spans="1:14" x14ac:dyDescent="0.2">
      <c r="A177" s="18">
        <f t="shared" si="99"/>
        <v>164</v>
      </c>
      <c r="B177" s="17" t="s">
        <v>71</v>
      </c>
      <c r="C177" s="54">
        <v>0</v>
      </c>
      <c r="D177" s="54">
        <v>0</v>
      </c>
      <c r="E177" s="54">
        <f t="shared" si="115"/>
        <v>0</v>
      </c>
      <c r="F177" s="54">
        <v>0</v>
      </c>
      <c r="G177" s="27">
        <f t="shared" si="116"/>
        <v>0</v>
      </c>
      <c r="H177" s="54">
        <v>0</v>
      </c>
      <c r="I177" s="27">
        <f t="shared" si="117"/>
        <v>0</v>
      </c>
      <c r="J177" s="51">
        <f t="shared" si="118"/>
        <v>1</v>
      </c>
      <c r="K177" s="27">
        <f t="shared" si="119"/>
        <v>0</v>
      </c>
      <c r="L177" s="18" t="s">
        <v>146</v>
      </c>
      <c r="M177" s="54">
        <v>0</v>
      </c>
      <c r="N177" s="27">
        <f t="shared" si="120"/>
        <v>0</v>
      </c>
    </row>
    <row r="178" spans="1:14" x14ac:dyDescent="0.2">
      <c r="A178" s="18">
        <f t="shared" si="99"/>
        <v>165</v>
      </c>
      <c r="B178" s="17" t="s">
        <v>271</v>
      </c>
      <c r="C178" s="54">
        <v>0</v>
      </c>
      <c r="D178" s="54">
        <f>C178</f>
        <v>0</v>
      </c>
      <c r="E178" s="54">
        <f>+C178-D178</f>
        <v>0</v>
      </c>
      <c r="F178" s="54">
        <v>0</v>
      </c>
      <c r="G178" s="27">
        <f t="shared" si="116"/>
        <v>0</v>
      </c>
      <c r="H178" s="54">
        <v>0</v>
      </c>
      <c r="I178" s="27">
        <f>+G178+H178</f>
        <v>0</v>
      </c>
      <c r="J178" s="51">
        <f t="shared" si="118"/>
        <v>0</v>
      </c>
      <c r="K178" s="27">
        <f>IF(I178*J178=0,0, ROUND(I178*J178,0))</f>
        <v>0</v>
      </c>
      <c r="L178" s="18" t="s">
        <v>152</v>
      </c>
      <c r="M178" s="54">
        <v>0</v>
      </c>
      <c r="N178" s="27">
        <f t="shared" si="120"/>
        <v>0</v>
      </c>
    </row>
    <row r="179" spans="1:14" x14ac:dyDescent="0.2">
      <c r="A179" s="18">
        <f t="shared" si="99"/>
        <v>166</v>
      </c>
      <c r="B179" s="17" t="s">
        <v>182</v>
      </c>
      <c r="C179" s="54">
        <v>0</v>
      </c>
      <c r="D179" s="54">
        <f>C179</f>
        <v>0</v>
      </c>
      <c r="E179" s="54">
        <f>+C179-D179</f>
        <v>0</v>
      </c>
      <c r="F179" s="54">
        <v>0</v>
      </c>
      <c r="G179" s="27">
        <f t="shared" si="116"/>
        <v>0</v>
      </c>
      <c r="H179" s="54">
        <v>0</v>
      </c>
      <c r="I179" s="27">
        <f t="shared" si="117"/>
        <v>0</v>
      </c>
      <c r="J179" s="51">
        <f t="shared" si="118"/>
        <v>0.98499999999999999</v>
      </c>
      <c r="K179" s="27">
        <f t="shared" si="119"/>
        <v>0</v>
      </c>
      <c r="L179" s="18" t="s">
        <v>228</v>
      </c>
      <c r="M179" s="54">
        <v>0</v>
      </c>
      <c r="N179" s="27">
        <f t="shared" si="120"/>
        <v>0</v>
      </c>
    </row>
    <row r="180" spans="1:14" x14ac:dyDescent="0.2">
      <c r="A180" s="18">
        <f t="shared" si="99"/>
        <v>167</v>
      </c>
      <c r="B180" s="17" t="s">
        <v>357</v>
      </c>
      <c r="C180" s="54">
        <v>0</v>
      </c>
      <c r="D180" s="54">
        <f>C180</f>
        <v>0</v>
      </c>
      <c r="E180" s="54">
        <f>+C180-D180</f>
        <v>0</v>
      </c>
      <c r="F180" s="54">
        <v>0</v>
      </c>
      <c r="G180" s="27">
        <f t="shared" ref="G180:G181" si="121">+E180+F180</f>
        <v>0</v>
      </c>
      <c r="H180" s="54">
        <v>0</v>
      </c>
      <c r="I180" s="27">
        <f t="shared" ref="I180:I181" si="122">+G180+H180</f>
        <v>0</v>
      </c>
      <c r="J180" s="51">
        <f t="shared" si="118"/>
        <v>0</v>
      </c>
      <c r="K180" s="27">
        <f t="shared" ref="K180:K181" si="123">IF(I180*J180=0,0, ROUND(I180*J180,0))</f>
        <v>0</v>
      </c>
      <c r="L180" s="18" t="s">
        <v>152</v>
      </c>
      <c r="M180" s="54">
        <v>0</v>
      </c>
      <c r="N180" s="27">
        <f t="shared" ref="N180:N181" si="124">K180+M180</f>
        <v>0</v>
      </c>
    </row>
    <row r="181" spans="1:14" x14ac:dyDescent="0.2">
      <c r="A181" s="18">
        <f t="shared" si="99"/>
        <v>168</v>
      </c>
      <c r="B181" s="17" t="s">
        <v>358</v>
      </c>
      <c r="C181" s="54">
        <v>0</v>
      </c>
      <c r="D181" s="54">
        <f>C181</f>
        <v>0</v>
      </c>
      <c r="E181" s="54">
        <f>+C181-D181</f>
        <v>0</v>
      </c>
      <c r="F181" s="54">
        <v>0</v>
      </c>
      <c r="G181" s="27">
        <f t="shared" si="121"/>
        <v>0</v>
      </c>
      <c r="H181" s="54">
        <v>0</v>
      </c>
      <c r="I181" s="27">
        <f t="shared" si="122"/>
        <v>0</v>
      </c>
      <c r="J181" s="51">
        <f t="shared" si="118"/>
        <v>0</v>
      </c>
      <c r="K181" s="27">
        <f t="shared" si="123"/>
        <v>0</v>
      </c>
      <c r="L181" s="18" t="s">
        <v>152</v>
      </c>
      <c r="M181" s="54">
        <v>0</v>
      </c>
      <c r="N181" s="27">
        <f t="shared" si="124"/>
        <v>0</v>
      </c>
    </row>
    <row r="182" spans="1:14" x14ac:dyDescent="0.2">
      <c r="A182" s="18">
        <f t="shared" si="99"/>
        <v>169</v>
      </c>
      <c r="B182" s="17" t="s">
        <v>319</v>
      </c>
      <c r="C182" s="54">
        <v>0</v>
      </c>
      <c r="D182" s="54">
        <v>0</v>
      </c>
      <c r="E182" s="54">
        <f t="shared" ref="E182" si="125">+C182-D182</f>
        <v>0</v>
      </c>
      <c r="F182" s="54">
        <v>0</v>
      </c>
      <c r="G182" s="27">
        <f t="shared" si="116"/>
        <v>0</v>
      </c>
      <c r="H182" s="54">
        <v>0</v>
      </c>
      <c r="I182" s="27">
        <f>+G182+H182</f>
        <v>0</v>
      </c>
      <c r="J182" s="51">
        <f t="shared" si="118"/>
        <v>0</v>
      </c>
      <c r="K182" s="27">
        <f>IF(I182*J182=0,0, ROUND(I182*J182,0))</f>
        <v>0</v>
      </c>
      <c r="L182" s="18" t="s">
        <v>152</v>
      </c>
      <c r="M182" s="54">
        <v>0</v>
      </c>
      <c r="N182" s="27">
        <f t="shared" si="120"/>
        <v>0</v>
      </c>
    </row>
    <row r="183" spans="1:14" x14ac:dyDescent="0.2">
      <c r="A183" s="18">
        <f t="shared" si="99"/>
        <v>170</v>
      </c>
      <c r="B183" s="17" t="s">
        <v>72</v>
      </c>
      <c r="C183" s="54">
        <v>34849</v>
      </c>
      <c r="D183" s="54">
        <v>0</v>
      </c>
      <c r="E183" s="54">
        <f t="shared" si="115"/>
        <v>34849</v>
      </c>
      <c r="F183" s="54">
        <v>0</v>
      </c>
      <c r="G183" s="27">
        <f t="shared" si="116"/>
        <v>34849</v>
      </c>
      <c r="H183" s="27">
        <v>0</v>
      </c>
      <c r="I183" s="27">
        <f t="shared" si="117"/>
        <v>34849</v>
      </c>
      <c r="J183" s="51">
        <f t="shared" si="118"/>
        <v>0</v>
      </c>
      <c r="K183" s="27">
        <f t="shared" si="119"/>
        <v>0</v>
      </c>
      <c r="L183" s="18" t="s">
        <v>152</v>
      </c>
      <c r="M183" s="27">
        <v>0</v>
      </c>
      <c r="N183" s="27">
        <f t="shared" si="120"/>
        <v>0</v>
      </c>
    </row>
    <row r="184" spans="1:14" x14ac:dyDescent="0.2">
      <c r="A184" s="18">
        <f t="shared" si="99"/>
        <v>171</v>
      </c>
      <c r="B184" s="56" t="s">
        <v>257</v>
      </c>
      <c r="C184" s="54">
        <v>27936</v>
      </c>
      <c r="D184" s="54">
        <v>0</v>
      </c>
      <c r="E184" s="54">
        <f t="shared" si="115"/>
        <v>27936</v>
      </c>
      <c r="F184" s="54">
        <v>0</v>
      </c>
      <c r="G184" s="27">
        <f t="shared" si="116"/>
        <v>27936</v>
      </c>
      <c r="H184" s="54">
        <v>0</v>
      </c>
      <c r="I184" s="27">
        <f>+G184+H184</f>
        <v>27936</v>
      </c>
      <c r="J184" s="51">
        <f t="shared" si="118"/>
        <v>0</v>
      </c>
      <c r="K184" s="27">
        <f>IF(I184*J184=0,0, ROUND(I184*J184,0))</f>
        <v>0</v>
      </c>
      <c r="L184" s="88" t="s">
        <v>152</v>
      </c>
      <c r="M184" s="54">
        <v>0</v>
      </c>
      <c r="N184" s="27">
        <f t="shared" si="120"/>
        <v>0</v>
      </c>
    </row>
    <row r="185" spans="1:14" x14ac:dyDescent="0.2">
      <c r="A185" s="18">
        <f t="shared" si="99"/>
        <v>172</v>
      </c>
      <c r="B185" s="56" t="s">
        <v>258</v>
      </c>
      <c r="C185" s="54">
        <v>-350693</v>
      </c>
      <c r="D185" s="54">
        <f>C185</f>
        <v>-350693</v>
      </c>
      <c r="E185" s="54">
        <f t="shared" si="115"/>
        <v>0</v>
      </c>
      <c r="F185" s="54">
        <v>0</v>
      </c>
      <c r="G185" s="27">
        <f t="shared" si="116"/>
        <v>0</v>
      </c>
      <c r="H185" s="54">
        <v>0</v>
      </c>
      <c r="I185" s="27">
        <f>+G185+H185</f>
        <v>0</v>
      </c>
      <c r="J185" s="51">
        <f t="shared" si="118"/>
        <v>0</v>
      </c>
      <c r="K185" s="27">
        <f>IF(I185*J185=0,0, ROUND(I185*J185,0))</f>
        <v>0</v>
      </c>
      <c r="L185" s="88" t="s">
        <v>152</v>
      </c>
      <c r="M185" s="54">
        <v>0</v>
      </c>
      <c r="N185" s="27">
        <f t="shared" si="120"/>
        <v>0</v>
      </c>
    </row>
    <row r="186" spans="1:14" x14ac:dyDescent="0.2">
      <c r="A186" s="18">
        <f t="shared" si="99"/>
        <v>173</v>
      </c>
      <c r="B186" s="56" t="s">
        <v>360</v>
      </c>
      <c r="C186" s="54">
        <v>0</v>
      </c>
      <c r="D186" s="54">
        <f>C186</f>
        <v>0</v>
      </c>
      <c r="E186" s="54">
        <f>+C186-D186</f>
        <v>0</v>
      </c>
      <c r="F186" s="54">
        <v>0</v>
      </c>
      <c r="G186" s="27">
        <f t="shared" ref="G186" si="126">+E186+F186</f>
        <v>0</v>
      </c>
      <c r="H186" s="54">
        <v>0</v>
      </c>
      <c r="I186" s="27">
        <f>+G186+H186</f>
        <v>0</v>
      </c>
      <c r="J186" s="51">
        <f t="shared" si="118"/>
        <v>0</v>
      </c>
      <c r="K186" s="27">
        <f>IF(I186*J186=0,0, ROUND(I186*J186,0))</f>
        <v>0</v>
      </c>
      <c r="L186" s="18" t="s">
        <v>152</v>
      </c>
      <c r="M186" s="54">
        <v>0</v>
      </c>
      <c r="N186" s="27">
        <f t="shared" ref="N186" si="127">K186+M186</f>
        <v>0</v>
      </c>
    </row>
    <row r="187" spans="1:14" x14ac:dyDescent="0.2">
      <c r="A187" s="18">
        <f t="shared" si="99"/>
        <v>174</v>
      </c>
      <c r="B187" s="17" t="s">
        <v>73</v>
      </c>
      <c r="C187" s="54">
        <v>6631924</v>
      </c>
      <c r="D187" s="54">
        <v>0</v>
      </c>
      <c r="E187" s="54">
        <f t="shared" si="115"/>
        <v>6631924</v>
      </c>
      <c r="F187" s="54">
        <v>0</v>
      </c>
      <c r="G187" s="27">
        <f t="shared" si="116"/>
        <v>6631924</v>
      </c>
      <c r="H187" s="54">
        <v>0</v>
      </c>
      <c r="I187" s="27">
        <f t="shared" si="117"/>
        <v>6631924</v>
      </c>
      <c r="J187" s="51">
        <f t="shared" si="118"/>
        <v>0.98299999999999998</v>
      </c>
      <c r="K187" s="27">
        <f t="shared" si="119"/>
        <v>6519181</v>
      </c>
      <c r="L187" s="18" t="s">
        <v>153</v>
      </c>
      <c r="M187" s="54">
        <v>0</v>
      </c>
      <c r="N187" s="27">
        <f t="shared" si="120"/>
        <v>6519181</v>
      </c>
    </row>
    <row r="188" spans="1:14" x14ac:dyDescent="0.2">
      <c r="A188" s="18">
        <f t="shared" si="99"/>
        <v>175</v>
      </c>
      <c r="B188" s="17" t="s">
        <v>74</v>
      </c>
      <c r="C188" s="54">
        <v>-6631924</v>
      </c>
      <c r="D188" s="54">
        <v>0</v>
      </c>
      <c r="E188" s="54">
        <f t="shared" si="115"/>
        <v>-6631924</v>
      </c>
      <c r="F188" s="54">
        <v>0</v>
      </c>
      <c r="G188" s="27">
        <f t="shared" si="116"/>
        <v>-6631924</v>
      </c>
      <c r="H188" s="54">
        <v>0</v>
      </c>
      <c r="I188" s="27">
        <f t="shared" si="117"/>
        <v>-6631924</v>
      </c>
      <c r="J188" s="51">
        <f t="shared" si="118"/>
        <v>0.98299999999999998</v>
      </c>
      <c r="K188" s="27">
        <f t="shared" si="119"/>
        <v>-6519181</v>
      </c>
      <c r="L188" s="18" t="s">
        <v>153</v>
      </c>
      <c r="M188" s="54">
        <v>0</v>
      </c>
      <c r="N188" s="27">
        <f t="shared" si="120"/>
        <v>-6519181</v>
      </c>
    </row>
    <row r="189" spans="1:14" x14ac:dyDescent="0.2">
      <c r="A189" s="18">
        <f t="shared" si="99"/>
        <v>176</v>
      </c>
      <c r="B189" s="17" t="s">
        <v>75</v>
      </c>
      <c r="C189" s="54">
        <v>1343003</v>
      </c>
      <c r="D189" s="54">
        <v>0</v>
      </c>
      <c r="E189" s="54">
        <f t="shared" si="115"/>
        <v>1343003</v>
      </c>
      <c r="F189" s="54">
        <v>0</v>
      </c>
      <c r="G189" s="27">
        <f t="shared" si="116"/>
        <v>1343003</v>
      </c>
      <c r="H189" s="54">
        <v>0</v>
      </c>
      <c r="I189" s="27">
        <f t="shared" si="117"/>
        <v>1343003</v>
      </c>
      <c r="J189" s="51">
        <f t="shared" si="118"/>
        <v>0.99199999999999999</v>
      </c>
      <c r="K189" s="27">
        <f t="shared" si="119"/>
        <v>1332259</v>
      </c>
      <c r="L189" s="18" t="s">
        <v>154</v>
      </c>
      <c r="M189" s="54">
        <v>0</v>
      </c>
      <c r="N189" s="27">
        <f t="shared" si="120"/>
        <v>1332259</v>
      </c>
    </row>
    <row r="190" spans="1:14" x14ac:dyDescent="0.2">
      <c r="A190" s="18">
        <f t="shared" si="99"/>
        <v>177</v>
      </c>
      <c r="B190" s="56" t="s">
        <v>259</v>
      </c>
      <c r="C190" s="54">
        <v>0</v>
      </c>
      <c r="D190" s="87">
        <v>0</v>
      </c>
      <c r="E190" s="87">
        <f t="shared" si="115"/>
        <v>0</v>
      </c>
      <c r="F190" s="54">
        <v>0</v>
      </c>
      <c r="G190" s="27">
        <f t="shared" si="116"/>
        <v>0</v>
      </c>
      <c r="H190" s="54">
        <v>0</v>
      </c>
      <c r="I190" s="41">
        <f t="shared" si="117"/>
        <v>0</v>
      </c>
      <c r="J190" s="51">
        <f t="shared" si="118"/>
        <v>0.98499999999999999</v>
      </c>
      <c r="K190" s="27">
        <f t="shared" si="119"/>
        <v>0</v>
      </c>
      <c r="L190" s="18" t="s">
        <v>228</v>
      </c>
      <c r="M190" s="54">
        <v>0</v>
      </c>
      <c r="N190" s="27">
        <f t="shared" si="120"/>
        <v>0</v>
      </c>
    </row>
    <row r="191" spans="1:14" x14ac:dyDescent="0.2">
      <c r="A191" s="18">
        <f t="shared" si="99"/>
        <v>178</v>
      </c>
      <c r="B191" s="56" t="s">
        <v>260</v>
      </c>
      <c r="C191" s="54">
        <v>-53120</v>
      </c>
      <c r="D191" s="87">
        <v>0</v>
      </c>
      <c r="E191" s="87">
        <f t="shared" ref="E191" si="128">+C191-D191</f>
        <v>-53120</v>
      </c>
      <c r="F191" s="54">
        <v>0</v>
      </c>
      <c r="G191" s="27">
        <f t="shared" si="116"/>
        <v>-53120</v>
      </c>
      <c r="H191" s="54">
        <v>0</v>
      </c>
      <c r="I191" s="41">
        <f t="shared" ref="I191" si="129">+G191+H191</f>
        <v>-53120</v>
      </c>
      <c r="J191" s="51">
        <f t="shared" si="118"/>
        <v>0.98499999999999999</v>
      </c>
      <c r="K191" s="27">
        <f t="shared" ref="K191" si="130">IF(I191*J191=0,0, ROUND(I191*J191,0))</f>
        <v>-52323</v>
      </c>
      <c r="L191" s="18" t="s">
        <v>228</v>
      </c>
      <c r="M191" s="54">
        <v>0</v>
      </c>
      <c r="N191" s="27">
        <f t="shared" si="120"/>
        <v>-52323</v>
      </c>
    </row>
    <row r="192" spans="1:14" x14ac:dyDescent="0.2">
      <c r="A192" s="18">
        <f t="shared" si="99"/>
        <v>179</v>
      </c>
      <c r="B192" s="64" t="s">
        <v>368</v>
      </c>
      <c r="C192" s="54">
        <v>9985</v>
      </c>
      <c r="D192" s="87">
        <v>0</v>
      </c>
      <c r="E192" s="87">
        <f t="shared" ref="E192" si="131">+C192-D192</f>
        <v>9985</v>
      </c>
      <c r="F192" s="54">
        <v>0</v>
      </c>
      <c r="G192" s="27">
        <f t="shared" si="116"/>
        <v>9985</v>
      </c>
      <c r="H192" s="54">
        <v>0</v>
      </c>
      <c r="I192" s="41">
        <f t="shared" ref="I192" si="132">+G192+H192</f>
        <v>9985</v>
      </c>
      <c r="J192" s="51">
        <f t="shared" si="118"/>
        <v>0.98499999999999999</v>
      </c>
      <c r="K192" s="27">
        <f t="shared" ref="K192" si="133">IF(I192*J192=0,0, ROUND(I192*J192,0))</f>
        <v>9835</v>
      </c>
      <c r="L192" s="18" t="s">
        <v>228</v>
      </c>
      <c r="M192" s="54">
        <v>0</v>
      </c>
      <c r="N192" s="27">
        <f t="shared" si="120"/>
        <v>9835</v>
      </c>
    </row>
    <row r="193" spans="1:14" x14ac:dyDescent="0.2">
      <c r="A193" s="18">
        <f t="shared" si="99"/>
        <v>180</v>
      </c>
      <c r="B193" s="64" t="s">
        <v>371</v>
      </c>
      <c r="C193" s="54">
        <v>0</v>
      </c>
      <c r="D193" s="54">
        <v>0</v>
      </c>
      <c r="E193" s="54">
        <f t="shared" si="115"/>
        <v>0</v>
      </c>
      <c r="F193" s="54">
        <v>0</v>
      </c>
      <c r="G193" s="27">
        <f t="shared" si="116"/>
        <v>0</v>
      </c>
      <c r="H193" s="54">
        <v>0</v>
      </c>
      <c r="I193" s="27">
        <f>+G193+H193</f>
        <v>0</v>
      </c>
      <c r="J193" s="51">
        <f t="shared" si="118"/>
        <v>0</v>
      </c>
      <c r="K193" s="27">
        <f>IF(I193*J193=0,0, ROUND(I193*J193,0))</f>
        <v>0</v>
      </c>
      <c r="L193" s="88" t="s">
        <v>152</v>
      </c>
      <c r="M193" s="54">
        <v>0</v>
      </c>
      <c r="N193" s="27">
        <f t="shared" si="120"/>
        <v>0</v>
      </c>
    </row>
    <row r="194" spans="1:14" x14ac:dyDescent="0.2">
      <c r="A194" s="18">
        <f t="shared" si="99"/>
        <v>181</v>
      </c>
      <c r="B194" s="79" t="s">
        <v>76</v>
      </c>
      <c r="C194" s="83">
        <f t="shared" ref="C194:I194" si="134">SUM(C169:C193)</f>
        <v>-10549269</v>
      </c>
      <c r="D194" s="83">
        <f t="shared" si="134"/>
        <v>-350693</v>
      </c>
      <c r="E194" s="83">
        <f t="shared" si="134"/>
        <v>-10198576</v>
      </c>
      <c r="F194" s="83">
        <f t="shared" si="134"/>
        <v>0</v>
      </c>
      <c r="G194" s="83">
        <f t="shared" si="134"/>
        <v>-10198576</v>
      </c>
      <c r="H194" s="83">
        <f t="shared" si="134"/>
        <v>0</v>
      </c>
      <c r="I194" s="83">
        <f t="shared" si="134"/>
        <v>-10198576</v>
      </c>
      <c r="J194" s="24"/>
      <c r="K194" s="83">
        <f>SUM(K169:K193)</f>
        <v>-10100487</v>
      </c>
      <c r="M194" s="83">
        <f>SUM(M169:M193)</f>
        <v>93423</v>
      </c>
      <c r="N194" s="83">
        <f>SUM(N169:N193)</f>
        <v>-10007064</v>
      </c>
    </row>
    <row r="195" spans="1:14" x14ac:dyDescent="0.2">
      <c r="A195" s="18">
        <f t="shared" si="99"/>
        <v>182</v>
      </c>
      <c r="B195" s="17" t="s">
        <v>0</v>
      </c>
      <c r="C195" s="54"/>
      <c r="J195" s="86"/>
      <c r="K195" s="81"/>
    </row>
    <row r="196" spans="1:14" x14ac:dyDescent="0.2">
      <c r="A196" s="18">
        <f t="shared" si="99"/>
        <v>183</v>
      </c>
      <c r="B196" s="79" t="s">
        <v>77</v>
      </c>
      <c r="C196" s="54"/>
      <c r="J196" s="86"/>
      <c r="K196" s="81"/>
    </row>
    <row r="197" spans="1:14" x14ac:dyDescent="0.2">
      <c r="A197" s="18">
        <f t="shared" si="99"/>
        <v>184</v>
      </c>
      <c r="B197" s="17" t="s">
        <v>296</v>
      </c>
      <c r="C197" s="54">
        <v>27323</v>
      </c>
      <c r="D197" s="54">
        <v>0</v>
      </c>
      <c r="E197" s="54">
        <f t="shared" ref="E197:E206" si="135">+C197-D197</f>
        <v>27323</v>
      </c>
      <c r="F197" s="54">
        <v>0</v>
      </c>
      <c r="G197" s="27">
        <f t="shared" ref="G197:G206" si="136">+E197+F197</f>
        <v>27323</v>
      </c>
      <c r="H197" s="54">
        <v>0</v>
      </c>
      <c r="I197" s="27">
        <f t="shared" ref="I197:I205" si="137">+G197+H197</f>
        <v>27323</v>
      </c>
      <c r="J197" s="51">
        <f t="shared" ref="J197:J206" si="138">VLOOKUP(L197,$C$276:$D$290,2,FALSE)</f>
        <v>0.99199999999999999</v>
      </c>
      <c r="K197" s="27">
        <f t="shared" ref="K197:K205" si="139">IF(I197*J197=0,0, ROUND(I197*J197,0))</f>
        <v>27104</v>
      </c>
      <c r="L197" s="18" t="s">
        <v>154</v>
      </c>
      <c r="M197" s="54">
        <v>0</v>
      </c>
      <c r="N197" s="27">
        <f t="shared" ref="N197:N206" si="140">K197+M197</f>
        <v>27104</v>
      </c>
    </row>
    <row r="198" spans="1:14" x14ac:dyDescent="0.2">
      <c r="A198" s="18">
        <f t="shared" si="99"/>
        <v>185</v>
      </c>
      <c r="B198" s="17" t="s">
        <v>78</v>
      </c>
      <c r="C198" s="54">
        <v>0</v>
      </c>
      <c r="D198" s="54">
        <v>0</v>
      </c>
      <c r="E198" s="54">
        <f t="shared" ref="E198" si="141">+C198-D198</f>
        <v>0</v>
      </c>
      <c r="F198" s="54">
        <v>0</v>
      </c>
      <c r="G198" s="27">
        <f t="shared" si="136"/>
        <v>0</v>
      </c>
      <c r="H198" s="54">
        <v>0</v>
      </c>
      <c r="I198" s="27">
        <f t="shared" ref="I198" si="142">+G198+H198</f>
        <v>0</v>
      </c>
      <c r="J198" s="51">
        <f t="shared" si="138"/>
        <v>0.99199999999999999</v>
      </c>
      <c r="K198" s="27">
        <f t="shared" ref="K198" si="143">IF(I198*J198=0,0, ROUND(I198*J198,0))</f>
        <v>0</v>
      </c>
      <c r="L198" s="18" t="s">
        <v>154</v>
      </c>
      <c r="M198" s="54">
        <v>0</v>
      </c>
      <c r="N198" s="27">
        <f t="shared" si="140"/>
        <v>0</v>
      </c>
    </row>
    <row r="199" spans="1:14" x14ac:dyDescent="0.2">
      <c r="A199" s="18">
        <f t="shared" si="99"/>
        <v>186</v>
      </c>
      <c r="B199" s="17" t="s">
        <v>79</v>
      </c>
      <c r="C199" s="54">
        <v>61422</v>
      </c>
      <c r="D199" s="54">
        <v>0</v>
      </c>
      <c r="E199" s="54">
        <f t="shared" si="135"/>
        <v>61422</v>
      </c>
      <c r="F199" s="54">
        <v>0</v>
      </c>
      <c r="G199" s="27">
        <f t="shared" si="136"/>
        <v>61422</v>
      </c>
      <c r="H199" s="54">
        <v>0</v>
      </c>
      <c r="I199" s="27">
        <f t="shared" si="137"/>
        <v>61422</v>
      </c>
      <c r="J199" s="51">
        <f t="shared" si="138"/>
        <v>0.99199999999999999</v>
      </c>
      <c r="K199" s="27">
        <f t="shared" si="139"/>
        <v>60931</v>
      </c>
      <c r="L199" s="18" t="s">
        <v>154</v>
      </c>
      <c r="M199" s="54">
        <v>0</v>
      </c>
      <c r="N199" s="27">
        <f t="shared" si="140"/>
        <v>60931</v>
      </c>
    </row>
    <row r="200" spans="1:14" x14ac:dyDescent="0.2">
      <c r="A200" s="18">
        <f t="shared" si="99"/>
        <v>187</v>
      </c>
      <c r="B200" s="17" t="s">
        <v>80</v>
      </c>
      <c r="C200" s="54">
        <v>5420</v>
      </c>
      <c r="D200" s="54">
        <f>C200</f>
        <v>5420</v>
      </c>
      <c r="E200" s="54">
        <f t="shared" si="135"/>
        <v>0</v>
      </c>
      <c r="F200" s="54">
        <v>0</v>
      </c>
      <c r="G200" s="27">
        <f t="shared" si="136"/>
        <v>0</v>
      </c>
      <c r="H200" s="54">
        <v>0</v>
      </c>
      <c r="I200" s="27">
        <f t="shared" si="137"/>
        <v>0</v>
      </c>
      <c r="J200" s="51">
        <f t="shared" si="138"/>
        <v>0</v>
      </c>
      <c r="K200" s="27">
        <f t="shared" si="139"/>
        <v>0</v>
      </c>
      <c r="L200" s="18" t="s">
        <v>152</v>
      </c>
      <c r="M200" s="54">
        <v>0</v>
      </c>
      <c r="N200" s="27">
        <f t="shared" si="140"/>
        <v>0</v>
      </c>
    </row>
    <row r="201" spans="1:14" x14ac:dyDescent="0.2">
      <c r="A201" s="18">
        <f t="shared" si="99"/>
        <v>188</v>
      </c>
      <c r="B201" s="17" t="s">
        <v>283</v>
      </c>
      <c r="C201" s="54">
        <v>0</v>
      </c>
      <c r="D201" s="27">
        <f>C201</f>
        <v>0</v>
      </c>
      <c r="E201" s="54">
        <f>+C201-D201</f>
        <v>0</v>
      </c>
      <c r="F201" s="54">
        <v>0</v>
      </c>
      <c r="G201" s="27">
        <f t="shared" si="136"/>
        <v>0</v>
      </c>
      <c r="H201" s="54">
        <v>0</v>
      </c>
      <c r="I201" s="27">
        <f>+G201+H201</f>
        <v>0</v>
      </c>
      <c r="J201" s="51">
        <f t="shared" si="138"/>
        <v>0</v>
      </c>
      <c r="K201" s="27">
        <f>IF(I201*J201=0,0, ROUND(I201*J201,0))</f>
        <v>0</v>
      </c>
      <c r="L201" s="18" t="s">
        <v>152</v>
      </c>
      <c r="M201" s="54">
        <v>0</v>
      </c>
      <c r="N201" s="27">
        <f t="shared" si="140"/>
        <v>0</v>
      </c>
    </row>
    <row r="202" spans="1:14" x14ac:dyDescent="0.2">
      <c r="A202" s="18">
        <f t="shared" si="99"/>
        <v>189</v>
      </c>
      <c r="B202" s="17" t="s">
        <v>81</v>
      </c>
      <c r="C202" s="54">
        <v>340393</v>
      </c>
      <c r="D202" s="54">
        <f>C202</f>
        <v>340393</v>
      </c>
      <c r="E202" s="54">
        <f t="shared" si="135"/>
        <v>0</v>
      </c>
      <c r="F202" s="54">
        <v>0</v>
      </c>
      <c r="G202" s="27">
        <f t="shared" si="136"/>
        <v>0</v>
      </c>
      <c r="H202" s="54">
        <v>0</v>
      </c>
      <c r="I202" s="27">
        <f t="shared" si="137"/>
        <v>0</v>
      </c>
      <c r="J202" s="51">
        <f t="shared" si="138"/>
        <v>0</v>
      </c>
      <c r="K202" s="27">
        <f t="shared" si="139"/>
        <v>0</v>
      </c>
      <c r="L202" s="18" t="s">
        <v>152</v>
      </c>
      <c r="M202" s="54">
        <v>0</v>
      </c>
      <c r="N202" s="27">
        <f t="shared" si="140"/>
        <v>0</v>
      </c>
    </row>
    <row r="203" spans="1:14" x14ac:dyDescent="0.2">
      <c r="A203" s="18">
        <f t="shared" si="99"/>
        <v>190</v>
      </c>
      <c r="B203" s="17" t="s">
        <v>284</v>
      </c>
      <c r="C203" s="54">
        <v>0</v>
      </c>
      <c r="D203" s="27">
        <v>0</v>
      </c>
      <c r="E203" s="54">
        <f>+C203-D203</f>
        <v>0</v>
      </c>
      <c r="F203" s="54">
        <v>0</v>
      </c>
      <c r="G203" s="27">
        <f t="shared" si="136"/>
        <v>0</v>
      </c>
      <c r="H203" s="54">
        <v>0</v>
      </c>
      <c r="I203" s="27">
        <f>+G203+H203</f>
        <v>0</v>
      </c>
      <c r="J203" s="51">
        <f t="shared" si="138"/>
        <v>0.99199999999999999</v>
      </c>
      <c r="K203" s="27">
        <f>IF(I203*J203=0,0, ROUND(I203*J203,0))</f>
        <v>0</v>
      </c>
      <c r="L203" s="18" t="s">
        <v>154</v>
      </c>
      <c r="M203" s="54">
        <v>0</v>
      </c>
      <c r="N203" s="27">
        <f t="shared" si="140"/>
        <v>0</v>
      </c>
    </row>
    <row r="204" spans="1:14" x14ac:dyDescent="0.2">
      <c r="A204" s="18">
        <f t="shared" si="99"/>
        <v>191</v>
      </c>
      <c r="B204" s="56" t="s">
        <v>261</v>
      </c>
      <c r="C204" s="54">
        <v>0</v>
      </c>
      <c r="D204" s="54">
        <v>0</v>
      </c>
      <c r="E204" s="54">
        <f t="shared" si="135"/>
        <v>0</v>
      </c>
      <c r="F204" s="54">
        <v>0</v>
      </c>
      <c r="G204" s="27">
        <f t="shared" si="136"/>
        <v>0</v>
      </c>
      <c r="H204" s="54">
        <v>0</v>
      </c>
      <c r="I204" s="27">
        <f>+G204+H204</f>
        <v>0</v>
      </c>
      <c r="J204" s="51">
        <f t="shared" si="138"/>
        <v>0</v>
      </c>
      <c r="K204" s="27">
        <f>IF(I204*J204=0,0, ROUND(I204*J204,0))</f>
        <v>0</v>
      </c>
      <c r="L204" s="88" t="s">
        <v>152</v>
      </c>
      <c r="M204" s="54">
        <v>0</v>
      </c>
      <c r="N204" s="27">
        <f t="shared" si="140"/>
        <v>0</v>
      </c>
    </row>
    <row r="205" spans="1:14" x14ac:dyDescent="0.2">
      <c r="A205" s="18">
        <f t="shared" si="99"/>
        <v>192</v>
      </c>
      <c r="B205" s="17" t="s">
        <v>82</v>
      </c>
      <c r="C205" s="54">
        <v>0</v>
      </c>
      <c r="D205" s="54">
        <v>0</v>
      </c>
      <c r="E205" s="54">
        <f t="shared" si="135"/>
        <v>0</v>
      </c>
      <c r="F205" s="54">
        <v>0</v>
      </c>
      <c r="G205" s="27">
        <f t="shared" si="136"/>
        <v>0</v>
      </c>
      <c r="H205" s="27">
        <v>0</v>
      </c>
      <c r="I205" s="27">
        <f t="shared" si="137"/>
        <v>0</v>
      </c>
      <c r="J205" s="51">
        <f t="shared" si="138"/>
        <v>0.98499999999999999</v>
      </c>
      <c r="K205" s="27">
        <f t="shared" si="139"/>
        <v>0</v>
      </c>
      <c r="L205" s="18" t="s">
        <v>149</v>
      </c>
      <c r="M205" s="27">
        <v>0</v>
      </c>
      <c r="N205" s="27">
        <f t="shared" si="140"/>
        <v>0</v>
      </c>
    </row>
    <row r="206" spans="1:14" x14ac:dyDescent="0.2">
      <c r="A206" s="18">
        <f t="shared" si="99"/>
        <v>193</v>
      </c>
      <c r="B206" s="56" t="s">
        <v>262</v>
      </c>
      <c r="C206" s="54">
        <v>-68373</v>
      </c>
      <c r="D206" s="54">
        <v>0</v>
      </c>
      <c r="E206" s="54">
        <f t="shared" si="135"/>
        <v>-68373</v>
      </c>
      <c r="F206" s="54">
        <v>0</v>
      </c>
      <c r="G206" s="27">
        <f t="shared" si="136"/>
        <v>-68373</v>
      </c>
      <c r="H206" s="54">
        <v>0</v>
      </c>
      <c r="I206" s="27">
        <f>+G206+H206</f>
        <v>-68373</v>
      </c>
      <c r="J206" s="51">
        <f t="shared" si="138"/>
        <v>0</v>
      </c>
      <c r="K206" s="27">
        <f>IF(I206*J206=0,0, ROUND(I206*J206,0))</f>
        <v>0</v>
      </c>
      <c r="L206" s="88" t="s">
        <v>152</v>
      </c>
      <c r="M206" s="54">
        <v>0</v>
      </c>
      <c r="N206" s="27">
        <f t="shared" si="140"/>
        <v>0</v>
      </c>
    </row>
    <row r="207" spans="1:14" x14ac:dyDescent="0.2">
      <c r="A207" s="18">
        <f t="shared" si="99"/>
        <v>194</v>
      </c>
      <c r="B207" s="79" t="s">
        <v>83</v>
      </c>
      <c r="C207" s="83">
        <f t="shared" ref="C207:I207" si="144">SUM(C197:C206)</f>
        <v>366185</v>
      </c>
      <c r="D207" s="83">
        <f t="shared" si="144"/>
        <v>345813</v>
      </c>
      <c r="E207" s="83">
        <f t="shared" si="144"/>
        <v>20372</v>
      </c>
      <c r="F207" s="83">
        <f t="shared" si="144"/>
        <v>0</v>
      </c>
      <c r="G207" s="83">
        <f t="shared" si="144"/>
        <v>20372</v>
      </c>
      <c r="H207" s="83">
        <f t="shared" si="144"/>
        <v>0</v>
      </c>
      <c r="I207" s="83">
        <f t="shared" si="144"/>
        <v>20372</v>
      </c>
      <c r="J207" s="24"/>
      <c r="K207" s="83">
        <f>SUM(K197:K206)</f>
        <v>88035</v>
      </c>
      <c r="M207" s="83">
        <f t="shared" ref="M207:N207" si="145">SUM(M197:M206)</f>
        <v>0</v>
      </c>
      <c r="N207" s="83">
        <f t="shared" si="145"/>
        <v>88035</v>
      </c>
    </row>
    <row r="208" spans="1:14" x14ac:dyDescent="0.2">
      <c r="A208" s="18">
        <f t="shared" si="99"/>
        <v>195</v>
      </c>
      <c r="B208" s="17" t="s">
        <v>0</v>
      </c>
      <c r="C208" s="54"/>
      <c r="J208" s="86"/>
      <c r="K208" s="81"/>
    </row>
    <row r="209" spans="1:14" x14ac:dyDescent="0.2">
      <c r="A209" s="18">
        <f t="shared" si="99"/>
        <v>196</v>
      </c>
      <c r="B209" s="79" t="s">
        <v>84</v>
      </c>
      <c r="C209" s="54"/>
      <c r="J209" s="86"/>
      <c r="K209" s="81"/>
    </row>
    <row r="210" spans="1:14" x14ac:dyDescent="0.2">
      <c r="A210" s="18">
        <f t="shared" si="99"/>
        <v>197</v>
      </c>
      <c r="B210" s="17" t="s">
        <v>85</v>
      </c>
      <c r="C210" s="54">
        <v>-1059</v>
      </c>
      <c r="D210" s="54">
        <v>0</v>
      </c>
      <c r="E210" s="54">
        <f>+C210-D210</f>
        <v>-1059</v>
      </c>
      <c r="F210" s="54">
        <v>0</v>
      </c>
      <c r="G210" s="27">
        <f t="shared" ref="G210:G211" si="146">+E210+F210</f>
        <v>-1059</v>
      </c>
      <c r="H210" s="54">
        <v>0</v>
      </c>
      <c r="I210" s="27">
        <f>+G210+H210</f>
        <v>-1059</v>
      </c>
      <c r="J210" s="51">
        <f>VLOOKUP(L210,$C$276:$D$290,2,FALSE)</f>
        <v>0.98499999999999999</v>
      </c>
      <c r="K210" s="27">
        <f>IF(I210*J210=0,0, ROUND(I210*J210,0))</f>
        <v>-1043</v>
      </c>
      <c r="L210" s="18" t="s">
        <v>228</v>
      </c>
      <c r="M210" s="54">
        <v>0</v>
      </c>
      <c r="N210" s="27">
        <f t="shared" ref="N210:N211" si="147">K210+M210</f>
        <v>-1043</v>
      </c>
    </row>
    <row r="211" spans="1:14" x14ac:dyDescent="0.2">
      <c r="A211" s="18">
        <f t="shared" ref="A211:A265" si="148">+A210+1</f>
        <v>198</v>
      </c>
      <c r="B211" s="17" t="s">
        <v>86</v>
      </c>
      <c r="C211" s="87">
        <v>-281708</v>
      </c>
      <c r="D211" s="87">
        <v>0</v>
      </c>
      <c r="E211" s="87">
        <f>+C211-D211</f>
        <v>-281708</v>
      </c>
      <c r="F211" s="54">
        <v>0</v>
      </c>
      <c r="G211" s="27">
        <f t="shared" si="146"/>
        <v>-281708</v>
      </c>
      <c r="H211" s="54">
        <v>0</v>
      </c>
      <c r="I211" s="87">
        <f>+G211+H211</f>
        <v>-281708</v>
      </c>
      <c r="J211" s="51">
        <f>VLOOKUP(L211,$C$276:$D$290,2,FALSE)</f>
        <v>0.98499999999999999</v>
      </c>
      <c r="K211" s="27">
        <f>IF(I211*J211=0,0, ROUND(I211*J211,0))</f>
        <v>-277482</v>
      </c>
      <c r="L211" s="18" t="s">
        <v>228</v>
      </c>
      <c r="M211" s="54">
        <v>0</v>
      </c>
      <c r="N211" s="27">
        <f t="shared" si="147"/>
        <v>-277482</v>
      </c>
    </row>
    <row r="212" spans="1:14" x14ac:dyDescent="0.2">
      <c r="A212" s="18">
        <f t="shared" si="148"/>
        <v>199</v>
      </c>
      <c r="B212" s="79" t="s">
        <v>87</v>
      </c>
      <c r="C212" s="83">
        <f t="shared" ref="C212:I212" si="149">SUM(C210:C211)</f>
        <v>-282767</v>
      </c>
      <c r="D212" s="83">
        <f t="shared" si="149"/>
        <v>0</v>
      </c>
      <c r="E212" s="83">
        <f t="shared" si="149"/>
        <v>-282767</v>
      </c>
      <c r="F212" s="83">
        <f t="shared" si="149"/>
        <v>0</v>
      </c>
      <c r="G212" s="83">
        <f t="shared" si="149"/>
        <v>-282767</v>
      </c>
      <c r="H212" s="83">
        <f t="shared" si="149"/>
        <v>0</v>
      </c>
      <c r="I212" s="83">
        <f t="shared" si="149"/>
        <v>-282767</v>
      </c>
      <c r="J212" s="24"/>
      <c r="K212" s="83">
        <f>SUM(K210:K211)</f>
        <v>-278525</v>
      </c>
      <c r="M212" s="83">
        <f t="shared" ref="M212:N212" si="150">SUM(M210:M211)</f>
        <v>0</v>
      </c>
      <c r="N212" s="83">
        <f t="shared" si="150"/>
        <v>-278525</v>
      </c>
    </row>
    <row r="213" spans="1:14" x14ac:dyDescent="0.2">
      <c r="A213" s="18">
        <f t="shared" si="148"/>
        <v>200</v>
      </c>
      <c r="B213" s="17" t="s">
        <v>0</v>
      </c>
      <c r="C213" s="54"/>
      <c r="J213" s="86"/>
      <c r="K213" s="81"/>
    </row>
    <row r="214" spans="1:14" x14ac:dyDescent="0.2">
      <c r="A214" s="18">
        <f t="shared" si="148"/>
        <v>201</v>
      </c>
      <c r="B214" s="79" t="s">
        <v>88</v>
      </c>
      <c r="C214" s="54"/>
      <c r="J214" s="86"/>
      <c r="K214" s="81"/>
    </row>
    <row r="215" spans="1:14" x14ac:dyDescent="0.2">
      <c r="A215" s="18">
        <f t="shared" si="148"/>
        <v>202</v>
      </c>
      <c r="B215" s="17" t="s">
        <v>89</v>
      </c>
      <c r="C215" s="54">
        <v>-314242</v>
      </c>
      <c r="D215" s="54">
        <v>0</v>
      </c>
      <c r="E215" s="54">
        <f>+C215-D215</f>
        <v>-314242</v>
      </c>
      <c r="F215" s="54">
        <v>0</v>
      </c>
      <c r="G215" s="27">
        <f>+E215+F215</f>
        <v>-314242</v>
      </c>
      <c r="H215" s="54">
        <v>0</v>
      </c>
      <c r="I215" s="27">
        <f>+G215+H215</f>
        <v>-314242</v>
      </c>
      <c r="J215" s="51">
        <f>VLOOKUP(L215,$C$276:$D$290,2,FALSE)</f>
        <v>0.98499999999999999</v>
      </c>
      <c r="K215" s="27">
        <f>IF(I215*J215=0,0, ROUND(I215*J215,0))</f>
        <v>-309528</v>
      </c>
      <c r="L215" s="18" t="s">
        <v>228</v>
      </c>
      <c r="M215" s="54">
        <v>0</v>
      </c>
      <c r="N215" s="27">
        <f>K215+M215</f>
        <v>-309528</v>
      </c>
    </row>
    <row r="216" spans="1:14" x14ac:dyDescent="0.2">
      <c r="A216" s="18">
        <f t="shared" si="148"/>
        <v>203</v>
      </c>
      <c r="B216" s="79" t="s">
        <v>90</v>
      </c>
      <c r="C216" s="83">
        <f t="shared" ref="C216:I216" si="151">SUM(C215:C215)</f>
        <v>-314242</v>
      </c>
      <c r="D216" s="83">
        <f t="shared" si="151"/>
        <v>0</v>
      </c>
      <c r="E216" s="83">
        <f t="shared" si="151"/>
        <v>-314242</v>
      </c>
      <c r="F216" s="83">
        <f t="shared" si="151"/>
        <v>0</v>
      </c>
      <c r="G216" s="83">
        <f t="shared" si="151"/>
        <v>-314242</v>
      </c>
      <c r="H216" s="83">
        <f t="shared" si="151"/>
        <v>0</v>
      </c>
      <c r="I216" s="83">
        <f t="shared" si="151"/>
        <v>-314242</v>
      </c>
      <c r="J216" s="24"/>
      <c r="K216" s="85">
        <f>SUM(K215:K215)</f>
        <v>-309528</v>
      </c>
      <c r="M216" s="83">
        <f t="shared" ref="M216:N216" si="152">SUM(M215:M215)</f>
        <v>0</v>
      </c>
      <c r="N216" s="83">
        <f t="shared" si="152"/>
        <v>-309528</v>
      </c>
    </row>
    <row r="217" spans="1:14" x14ac:dyDescent="0.2">
      <c r="A217" s="18">
        <f t="shared" si="148"/>
        <v>204</v>
      </c>
      <c r="B217" s="17" t="s">
        <v>0</v>
      </c>
      <c r="C217" s="54"/>
      <c r="J217" s="86"/>
      <c r="K217" s="81"/>
    </row>
    <row r="218" spans="1:14" x14ac:dyDescent="0.2">
      <c r="A218" s="18">
        <f t="shared" si="148"/>
        <v>205</v>
      </c>
      <c r="B218" s="79" t="s">
        <v>91</v>
      </c>
      <c r="C218" s="54"/>
      <c r="J218" s="86"/>
      <c r="K218" s="81"/>
    </row>
    <row r="219" spans="1:14" x14ac:dyDescent="0.2">
      <c r="A219" s="18">
        <f t="shared" si="148"/>
        <v>206</v>
      </c>
      <c r="B219" s="17" t="s">
        <v>353</v>
      </c>
      <c r="C219" s="87">
        <v>0</v>
      </c>
      <c r="D219" s="87">
        <v>0</v>
      </c>
      <c r="E219" s="87">
        <f>+C219-D219</f>
        <v>0</v>
      </c>
      <c r="F219" s="87">
        <v>0</v>
      </c>
      <c r="G219" s="27">
        <f>+E219+F219</f>
        <v>0</v>
      </c>
      <c r="H219" s="54">
        <v>0</v>
      </c>
      <c r="I219" s="87">
        <f>+G219+H219</f>
        <v>0</v>
      </c>
      <c r="J219" s="51">
        <f>VLOOKUP(L219,$C$276:$D$290,2,FALSE)</f>
        <v>0.98499999999999999</v>
      </c>
      <c r="K219" s="27">
        <f>IF(I219*J219=0,0, ROUND(I219*J219,0))</f>
        <v>0</v>
      </c>
      <c r="L219" s="18" t="s">
        <v>240</v>
      </c>
      <c r="M219" s="54">
        <v>0</v>
      </c>
      <c r="N219" s="27">
        <f>K219+M219</f>
        <v>0</v>
      </c>
    </row>
    <row r="220" spans="1:14" x14ac:dyDescent="0.2">
      <c r="A220" s="18">
        <f t="shared" si="148"/>
        <v>207</v>
      </c>
      <c r="B220" s="79" t="s">
        <v>92</v>
      </c>
      <c r="C220" s="83">
        <f t="shared" ref="C220:I220" si="153">SUM(C219:C219)</f>
        <v>0</v>
      </c>
      <c r="D220" s="83">
        <f t="shared" si="153"/>
        <v>0</v>
      </c>
      <c r="E220" s="83">
        <f t="shared" si="153"/>
        <v>0</v>
      </c>
      <c r="F220" s="83">
        <f t="shared" si="153"/>
        <v>0</v>
      </c>
      <c r="G220" s="83">
        <f t="shared" si="153"/>
        <v>0</v>
      </c>
      <c r="H220" s="83">
        <f t="shared" si="153"/>
        <v>0</v>
      </c>
      <c r="I220" s="83">
        <f t="shared" si="153"/>
        <v>0</v>
      </c>
      <c r="J220" s="24"/>
      <c r="K220" s="85">
        <f>SUM(K219:K219)</f>
        <v>0</v>
      </c>
      <c r="M220" s="83">
        <f t="shared" ref="M220:N220" si="154">SUM(M219:M219)</f>
        <v>0</v>
      </c>
      <c r="N220" s="83">
        <f t="shared" si="154"/>
        <v>0</v>
      </c>
    </row>
    <row r="221" spans="1:14" x14ac:dyDescent="0.2">
      <c r="A221" s="18">
        <f t="shared" si="148"/>
        <v>208</v>
      </c>
      <c r="B221" s="17" t="s">
        <v>0</v>
      </c>
      <c r="C221" s="54"/>
      <c r="J221" s="86"/>
      <c r="K221" s="81"/>
    </row>
    <row r="222" spans="1:14" x14ac:dyDescent="0.2">
      <c r="A222" s="18">
        <f t="shared" si="148"/>
        <v>209</v>
      </c>
      <c r="B222" s="79" t="s">
        <v>93</v>
      </c>
      <c r="C222" s="54"/>
      <c r="J222" s="86"/>
      <c r="K222" s="81"/>
    </row>
    <row r="223" spans="1:14" x14ac:dyDescent="0.2">
      <c r="A223" s="18">
        <f t="shared" si="148"/>
        <v>210</v>
      </c>
      <c r="B223" s="17" t="s">
        <v>94</v>
      </c>
      <c r="C223" s="54">
        <v>0</v>
      </c>
      <c r="D223" s="54">
        <f>C223</f>
        <v>0</v>
      </c>
      <c r="E223" s="54">
        <f t="shared" ref="E223:E233" si="155">+C223-D223</f>
        <v>0</v>
      </c>
      <c r="F223" s="54">
        <v>0</v>
      </c>
      <c r="G223" s="27">
        <f t="shared" ref="G223:G233" si="156">+E223+F223</f>
        <v>0</v>
      </c>
      <c r="H223" s="54">
        <v>0</v>
      </c>
      <c r="I223" s="27">
        <f t="shared" ref="I223:I233" si="157">+G223+H223</f>
        <v>0</v>
      </c>
      <c r="J223" s="51">
        <f t="shared" ref="J223:J233" si="158">VLOOKUP(L223,$C$276:$D$290,2,FALSE)</f>
        <v>0</v>
      </c>
      <c r="K223" s="27">
        <f t="shared" ref="K223:K233" si="159">IF(I223*J223=0,0, ROUND(I223*J223,0))</f>
        <v>0</v>
      </c>
      <c r="L223" s="88" t="s">
        <v>241</v>
      </c>
      <c r="M223" s="54">
        <v>0</v>
      </c>
      <c r="N223" s="27">
        <f t="shared" ref="N223:N233" si="160">K223+M223</f>
        <v>0</v>
      </c>
    </row>
    <row r="224" spans="1:14" x14ac:dyDescent="0.2">
      <c r="A224" s="18">
        <f t="shared" si="148"/>
        <v>211</v>
      </c>
      <c r="B224" s="17" t="s">
        <v>95</v>
      </c>
      <c r="C224" s="54">
        <v>1591807</v>
      </c>
      <c r="D224" s="54">
        <v>0</v>
      </c>
      <c r="E224" s="54">
        <f t="shared" si="155"/>
        <v>1591807</v>
      </c>
      <c r="F224" s="54">
        <v>0</v>
      </c>
      <c r="G224" s="27">
        <f t="shared" si="156"/>
        <v>1591807</v>
      </c>
      <c r="H224" s="54">
        <v>0</v>
      </c>
      <c r="I224" s="27">
        <f t="shared" si="157"/>
        <v>1591807</v>
      </c>
      <c r="J224" s="51">
        <f t="shared" si="158"/>
        <v>0.98599999999999999</v>
      </c>
      <c r="K224" s="27">
        <f t="shared" si="159"/>
        <v>1569522</v>
      </c>
      <c r="L224" s="18" t="s">
        <v>151</v>
      </c>
      <c r="M224" s="54">
        <v>0</v>
      </c>
      <c r="N224" s="27">
        <f t="shared" si="160"/>
        <v>1569522</v>
      </c>
    </row>
    <row r="225" spans="1:14" x14ac:dyDescent="0.2">
      <c r="A225" s="18">
        <f t="shared" si="148"/>
        <v>212</v>
      </c>
      <c r="B225" s="17" t="s">
        <v>96</v>
      </c>
      <c r="C225" s="54">
        <v>0</v>
      </c>
      <c r="D225" s="54">
        <v>0</v>
      </c>
      <c r="E225" s="54">
        <f t="shared" si="155"/>
        <v>0</v>
      </c>
      <c r="F225" s="54">
        <v>0</v>
      </c>
      <c r="G225" s="27">
        <f t="shared" si="156"/>
        <v>0</v>
      </c>
      <c r="H225" s="54">
        <v>0</v>
      </c>
      <c r="I225" s="27">
        <f t="shared" si="157"/>
        <v>0</v>
      </c>
      <c r="J225" s="51">
        <f t="shared" si="158"/>
        <v>0</v>
      </c>
      <c r="K225" s="27">
        <f t="shared" si="159"/>
        <v>0</v>
      </c>
      <c r="L225" s="88" t="s">
        <v>241</v>
      </c>
      <c r="M225" s="54">
        <v>0</v>
      </c>
      <c r="N225" s="27">
        <f t="shared" si="160"/>
        <v>0</v>
      </c>
    </row>
    <row r="226" spans="1:14" x14ac:dyDescent="0.2">
      <c r="A226" s="18">
        <f t="shared" si="148"/>
        <v>213</v>
      </c>
      <c r="B226" s="17" t="s">
        <v>97</v>
      </c>
      <c r="C226" s="54">
        <v>0</v>
      </c>
      <c r="D226" s="54">
        <v>0</v>
      </c>
      <c r="E226" s="54">
        <f t="shared" si="155"/>
        <v>0</v>
      </c>
      <c r="F226" s="54">
        <v>0</v>
      </c>
      <c r="G226" s="27">
        <f t="shared" si="156"/>
        <v>0</v>
      </c>
      <c r="H226" s="54">
        <v>0</v>
      </c>
      <c r="I226" s="27">
        <f t="shared" si="157"/>
        <v>0</v>
      </c>
      <c r="J226" s="51">
        <f t="shared" si="158"/>
        <v>0</v>
      </c>
      <c r="K226" s="27">
        <f t="shared" si="159"/>
        <v>0</v>
      </c>
      <c r="L226" s="88" t="s">
        <v>241</v>
      </c>
      <c r="M226" s="54">
        <v>0</v>
      </c>
      <c r="N226" s="27">
        <f t="shared" si="160"/>
        <v>0</v>
      </c>
    </row>
    <row r="227" spans="1:14" x14ac:dyDescent="0.2">
      <c r="A227" s="18">
        <f t="shared" si="148"/>
        <v>214</v>
      </c>
      <c r="B227" s="17" t="s">
        <v>98</v>
      </c>
      <c r="C227" s="54">
        <v>-266275</v>
      </c>
      <c r="D227" s="54">
        <v>0</v>
      </c>
      <c r="E227" s="54">
        <f t="shared" si="155"/>
        <v>-266275</v>
      </c>
      <c r="F227" s="54">
        <v>0</v>
      </c>
      <c r="G227" s="27">
        <f t="shared" si="156"/>
        <v>-266275</v>
      </c>
      <c r="H227" s="54">
        <v>0</v>
      </c>
      <c r="I227" s="27">
        <f t="shared" si="157"/>
        <v>-266275</v>
      </c>
      <c r="J227" s="51">
        <f t="shared" si="158"/>
        <v>0.98599999999999999</v>
      </c>
      <c r="K227" s="27">
        <f t="shared" si="159"/>
        <v>-262547</v>
      </c>
      <c r="L227" s="18" t="s">
        <v>151</v>
      </c>
      <c r="M227" s="54">
        <v>0</v>
      </c>
      <c r="N227" s="27">
        <f t="shared" si="160"/>
        <v>-262547</v>
      </c>
    </row>
    <row r="228" spans="1:14" x14ac:dyDescent="0.2">
      <c r="A228" s="18">
        <f t="shared" si="148"/>
        <v>215</v>
      </c>
      <c r="B228" s="17" t="s">
        <v>99</v>
      </c>
      <c r="C228" s="54">
        <v>348155</v>
      </c>
      <c r="D228" s="54">
        <v>0</v>
      </c>
      <c r="E228" s="54">
        <f t="shared" si="155"/>
        <v>348155</v>
      </c>
      <c r="F228" s="54">
        <v>0</v>
      </c>
      <c r="G228" s="27">
        <f t="shared" si="156"/>
        <v>348155</v>
      </c>
      <c r="H228" s="54">
        <v>0</v>
      </c>
      <c r="I228" s="27">
        <f t="shared" si="157"/>
        <v>348155</v>
      </c>
      <c r="J228" s="51">
        <f t="shared" si="158"/>
        <v>0.98599999999999999</v>
      </c>
      <c r="K228" s="27">
        <f t="shared" si="159"/>
        <v>343281</v>
      </c>
      <c r="L228" s="18" t="s">
        <v>151</v>
      </c>
      <c r="M228" s="54">
        <v>0</v>
      </c>
      <c r="N228" s="27">
        <f t="shared" si="160"/>
        <v>343281</v>
      </c>
    </row>
    <row r="229" spans="1:14" x14ac:dyDescent="0.2">
      <c r="A229" s="18">
        <f t="shared" si="148"/>
        <v>216</v>
      </c>
      <c r="B229" s="17" t="s">
        <v>100</v>
      </c>
      <c r="C229" s="54">
        <v>-12925</v>
      </c>
      <c r="D229" s="54">
        <v>0</v>
      </c>
      <c r="E229" s="54">
        <f t="shared" si="155"/>
        <v>-12925</v>
      </c>
      <c r="F229" s="54">
        <v>0</v>
      </c>
      <c r="G229" s="27">
        <f t="shared" si="156"/>
        <v>-12925</v>
      </c>
      <c r="H229" s="54">
        <v>0</v>
      </c>
      <c r="I229" s="27">
        <f t="shared" si="157"/>
        <v>-12925</v>
      </c>
      <c r="J229" s="51">
        <f t="shared" si="158"/>
        <v>0.98599999999999999</v>
      </c>
      <c r="K229" s="27">
        <f t="shared" si="159"/>
        <v>-12744</v>
      </c>
      <c r="L229" s="18" t="s">
        <v>151</v>
      </c>
      <c r="M229" s="54">
        <v>0</v>
      </c>
      <c r="N229" s="27">
        <f t="shared" si="160"/>
        <v>-12744</v>
      </c>
    </row>
    <row r="230" spans="1:14" x14ac:dyDescent="0.2">
      <c r="A230" s="18">
        <f t="shared" si="148"/>
        <v>217</v>
      </c>
      <c r="B230" s="17" t="s">
        <v>263</v>
      </c>
      <c r="C230" s="54">
        <v>1189</v>
      </c>
      <c r="D230" s="54">
        <v>0</v>
      </c>
      <c r="E230" s="54">
        <f t="shared" si="155"/>
        <v>1189</v>
      </c>
      <c r="F230" s="54">
        <v>0</v>
      </c>
      <c r="G230" s="27">
        <f t="shared" si="156"/>
        <v>1189</v>
      </c>
      <c r="H230" s="54">
        <v>0</v>
      </c>
      <c r="I230" s="27">
        <f>+G230+H230</f>
        <v>1189</v>
      </c>
      <c r="J230" s="51">
        <f t="shared" si="158"/>
        <v>0.98599999999999999</v>
      </c>
      <c r="K230" s="27">
        <f>IF(I230*J230=0,0, ROUND(I230*J230,0))</f>
        <v>1172</v>
      </c>
      <c r="L230" s="89" t="s">
        <v>151</v>
      </c>
      <c r="M230" s="54">
        <v>0</v>
      </c>
      <c r="N230" s="27">
        <f t="shared" si="160"/>
        <v>1172</v>
      </c>
    </row>
    <row r="231" spans="1:14" x14ac:dyDescent="0.2">
      <c r="A231" s="18">
        <f t="shared" si="148"/>
        <v>218</v>
      </c>
      <c r="B231" s="17" t="s">
        <v>101</v>
      </c>
      <c r="C231" s="54">
        <v>0</v>
      </c>
      <c r="D231" s="54">
        <f t="shared" ref="D231:D232" si="161">C231</f>
        <v>0</v>
      </c>
      <c r="E231" s="54">
        <f t="shared" si="155"/>
        <v>0</v>
      </c>
      <c r="F231" s="54">
        <v>0</v>
      </c>
      <c r="G231" s="27">
        <f t="shared" si="156"/>
        <v>0</v>
      </c>
      <c r="H231" s="54">
        <v>0</v>
      </c>
      <c r="I231" s="27">
        <f t="shared" si="157"/>
        <v>0</v>
      </c>
      <c r="J231" s="51">
        <f t="shared" si="158"/>
        <v>0</v>
      </c>
      <c r="K231" s="27">
        <f t="shared" si="159"/>
        <v>0</v>
      </c>
      <c r="L231" s="88" t="s">
        <v>241</v>
      </c>
      <c r="M231" s="54">
        <v>0</v>
      </c>
      <c r="N231" s="27">
        <f t="shared" si="160"/>
        <v>0</v>
      </c>
    </row>
    <row r="232" spans="1:14" x14ac:dyDescent="0.2">
      <c r="A232" s="18">
        <f t="shared" si="148"/>
        <v>219</v>
      </c>
      <c r="B232" s="17" t="s">
        <v>264</v>
      </c>
      <c r="C232" s="54">
        <v>0</v>
      </c>
      <c r="D232" s="54">
        <f t="shared" si="161"/>
        <v>0</v>
      </c>
      <c r="E232" s="54">
        <f t="shared" si="155"/>
        <v>0</v>
      </c>
      <c r="F232" s="54">
        <v>0</v>
      </c>
      <c r="G232" s="27">
        <f t="shared" si="156"/>
        <v>0</v>
      </c>
      <c r="H232" s="54">
        <v>0</v>
      </c>
      <c r="I232" s="27">
        <f>+G232+H232</f>
        <v>0</v>
      </c>
      <c r="J232" s="51">
        <f t="shared" si="158"/>
        <v>0</v>
      </c>
      <c r="K232" s="27">
        <f>IF(I232*J232=0,0, ROUND(I232*J232,0))</f>
        <v>0</v>
      </c>
      <c r="L232" s="88" t="s">
        <v>241</v>
      </c>
      <c r="M232" s="54">
        <v>0</v>
      </c>
      <c r="N232" s="27">
        <f t="shared" si="160"/>
        <v>0</v>
      </c>
    </row>
    <row r="233" spans="1:14" x14ac:dyDescent="0.2">
      <c r="A233" s="18">
        <f t="shared" si="148"/>
        <v>220</v>
      </c>
      <c r="B233" s="17" t="s">
        <v>102</v>
      </c>
      <c r="C233" s="87">
        <v>-615184</v>
      </c>
      <c r="D233" s="87">
        <v>0</v>
      </c>
      <c r="E233" s="87">
        <f t="shared" si="155"/>
        <v>-615184</v>
      </c>
      <c r="F233" s="54">
        <v>0</v>
      </c>
      <c r="G233" s="27">
        <f t="shared" si="156"/>
        <v>-615184</v>
      </c>
      <c r="H233" s="54">
        <v>0</v>
      </c>
      <c r="I233" s="41">
        <f t="shared" si="157"/>
        <v>-615184</v>
      </c>
      <c r="J233" s="51">
        <f t="shared" si="158"/>
        <v>0.98599999999999999</v>
      </c>
      <c r="K233" s="27">
        <f t="shared" si="159"/>
        <v>-606571</v>
      </c>
      <c r="L233" s="18" t="s">
        <v>151</v>
      </c>
      <c r="M233" s="54">
        <v>0</v>
      </c>
      <c r="N233" s="27">
        <f t="shared" si="160"/>
        <v>-606571</v>
      </c>
    </row>
    <row r="234" spans="1:14" x14ac:dyDescent="0.2">
      <c r="A234" s="18">
        <f t="shared" si="148"/>
        <v>221</v>
      </c>
      <c r="B234" s="79" t="s">
        <v>103</v>
      </c>
      <c r="C234" s="83">
        <f t="shared" ref="C234:I234" si="162">SUM(C223:C233)</f>
        <v>1046767</v>
      </c>
      <c r="D234" s="83">
        <f t="shared" si="162"/>
        <v>0</v>
      </c>
      <c r="E234" s="83">
        <f t="shared" si="162"/>
        <v>1046767</v>
      </c>
      <c r="F234" s="83">
        <f t="shared" si="162"/>
        <v>0</v>
      </c>
      <c r="G234" s="83">
        <f t="shared" si="162"/>
        <v>1046767</v>
      </c>
      <c r="H234" s="83">
        <f t="shared" si="162"/>
        <v>0</v>
      </c>
      <c r="I234" s="83">
        <f t="shared" si="162"/>
        <v>1046767</v>
      </c>
      <c r="J234" s="24"/>
      <c r="K234" s="85">
        <f>SUM(K223:K233)</f>
        <v>1032113</v>
      </c>
      <c r="M234" s="83">
        <f t="shared" ref="M234:N234" si="163">SUM(M223:M233)</f>
        <v>0</v>
      </c>
      <c r="N234" s="83">
        <f t="shared" si="163"/>
        <v>1032113</v>
      </c>
    </row>
    <row r="235" spans="1:14" x14ac:dyDescent="0.2">
      <c r="A235" s="18">
        <f t="shared" si="148"/>
        <v>222</v>
      </c>
      <c r="B235" s="17" t="s">
        <v>0</v>
      </c>
      <c r="C235" s="54"/>
      <c r="J235" s="86"/>
      <c r="K235" s="81"/>
    </row>
    <row r="236" spans="1:14" x14ac:dyDescent="0.2">
      <c r="A236" s="18">
        <f t="shared" si="148"/>
        <v>223</v>
      </c>
      <c r="B236" s="79" t="s">
        <v>104</v>
      </c>
      <c r="C236" s="54"/>
      <c r="J236" s="86"/>
      <c r="K236" s="81"/>
    </row>
    <row r="237" spans="1:14" x14ac:dyDescent="0.2">
      <c r="A237" s="18">
        <f t="shared" si="148"/>
        <v>224</v>
      </c>
      <c r="B237" s="17" t="s">
        <v>105</v>
      </c>
      <c r="C237" s="54">
        <v>396736</v>
      </c>
      <c r="D237" s="54">
        <v>0</v>
      </c>
      <c r="E237" s="54">
        <f t="shared" ref="E237:E243" si="164">+C237-D237</f>
        <v>396736</v>
      </c>
      <c r="F237" s="54">
        <v>0</v>
      </c>
      <c r="G237" s="27">
        <f t="shared" ref="G237:G243" si="165">+E237+F237</f>
        <v>396736</v>
      </c>
      <c r="H237" s="54">
        <v>0</v>
      </c>
      <c r="I237" s="27">
        <f t="shared" ref="I237:I243" si="166">+G237+H237</f>
        <v>396736</v>
      </c>
      <c r="J237" s="51">
        <f t="shared" ref="J237:J243" si="167">VLOOKUP(L237,$C$276:$D$290,2,FALSE)</f>
        <v>0.98599999999999999</v>
      </c>
      <c r="K237" s="27">
        <f t="shared" ref="K237:K243" si="168">IF(I237*J237=0,0, ROUND(I237*J237,0))</f>
        <v>391182</v>
      </c>
      <c r="L237" s="18" t="s">
        <v>151</v>
      </c>
      <c r="M237" s="54">
        <v>0</v>
      </c>
      <c r="N237" s="27">
        <f t="shared" ref="N237:N243" si="169">K237+M237</f>
        <v>391182</v>
      </c>
    </row>
    <row r="238" spans="1:14" x14ac:dyDescent="0.2">
      <c r="A238" s="18">
        <f t="shared" si="148"/>
        <v>225</v>
      </c>
      <c r="B238" s="17" t="s">
        <v>268</v>
      </c>
      <c r="C238" s="54">
        <v>0</v>
      </c>
      <c r="D238" s="54">
        <v>0</v>
      </c>
      <c r="E238" s="54">
        <f t="shared" si="164"/>
        <v>0</v>
      </c>
      <c r="F238" s="54">
        <v>0</v>
      </c>
      <c r="G238" s="27">
        <f t="shared" si="165"/>
        <v>0</v>
      </c>
      <c r="H238" s="54">
        <v>0</v>
      </c>
      <c r="I238" s="27">
        <f t="shared" si="166"/>
        <v>0</v>
      </c>
      <c r="J238" s="51">
        <f t="shared" si="167"/>
        <v>0.98599999999999999</v>
      </c>
      <c r="K238" s="27">
        <f t="shared" si="168"/>
        <v>0</v>
      </c>
      <c r="L238" s="88" t="s">
        <v>151</v>
      </c>
      <c r="M238" s="54">
        <v>0</v>
      </c>
      <c r="N238" s="27">
        <f t="shared" si="169"/>
        <v>0</v>
      </c>
    </row>
    <row r="239" spans="1:14" x14ac:dyDescent="0.2">
      <c r="A239" s="18">
        <f t="shared" si="148"/>
        <v>226</v>
      </c>
      <c r="B239" s="17" t="s">
        <v>265</v>
      </c>
      <c r="C239" s="54">
        <v>-8293</v>
      </c>
      <c r="D239" s="54">
        <f>C239</f>
        <v>-8293</v>
      </c>
      <c r="E239" s="54">
        <f t="shared" si="164"/>
        <v>0</v>
      </c>
      <c r="F239" s="54">
        <v>0</v>
      </c>
      <c r="G239" s="27">
        <f t="shared" si="165"/>
        <v>0</v>
      </c>
      <c r="H239" s="54">
        <v>0</v>
      </c>
      <c r="I239" s="27">
        <f t="shared" si="166"/>
        <v>0</v>
      </c>
      <c r="J239" s="51">
        <f t="shared" si="167"/>
        <v>0</v>
      </c>
      <c r="K239" s="27">
        <f t="shared" si="168"/>
        <v>0</v>
      </c>
      <c r="L239" s="88" t="s">
        <v>241</v>
      </c>
      <c r="M239" s="54">
        <v>0</v>
      </c>
      <c r="N239" s="27">
        <f t="shared" si="169"/>
        <v>0</v>
      </c>
    </row>
    <row r="240" spans="1:14" x14ac:dyDescent="0.2">
      <c r="A240" s="18">
        <f t="shared" si="148"/>
        <v>227</v>
      </c>
      <c r="B240" s="17" t="s">
        <v>106</v>
      </c>
      <c r="C240" s="54">
        <v>0</v>
      </c>
      <c r="D240" s="54">
        <f>C240</f>
        <v>0</v>
      </c>
      <c r="E240" s="54">
        <f t="shared" si="164"/>
        <v>0</v>
      </c>
      <c r="F240" s="54">
        <v>0</v>
      </c>
      <c r="G240" s="27">
        <f t="shared" si="165"/>
        <v>0</v>
      </c>
      <c r="H240" s="54">
        <v>0</v>
      </c>
      <c r="I240" s="27">
        <f t="shared" si="166"/>
        <v>0</v>
      </c>
      <c r="J240" s="51">
        <f t="shared" si="167"/>
        <v>0</v>
      </c>
      <c r="K240" s="27">
        <f t="shared" si="168"/>
        <v>0</v>
      </c>
      <c r="L240" s="88" t="s">
        <v>241</v>
      </c>
      <c r="M240" s="54">
        <v>0</v>
      </c>
      <c r="N240" s="27">
        <f t="shared" si="169"/>
        <v>0</v>
      </c>
    </row>
    <row r="241" spans="1:14" x14ac:dyDescent="0.2">
      <c r="A241" s="18">
        <f t="shared" si="148"/>
        <v>228</v>
      </c>
      <c r="B241" s="17" t="s">
        <v>269</v>
      </c>
      <c r="C241" s="54">
        <v>0</v>
      </c>
      <c r="D241" s="54">
        <v>0</v>
      </c>
      <c r="E241" s="54">
        <f t="shared" si="164"/>
        <v>0</v>
      </c>
      <c r="F241" s="54">
        <v>0</v>
      </c>
      <c r="G241" s="27">
        <f t="shared" si="165"/>
        <v>0</v>
      </c>
      <c r="H241" s="54">
        <v>0</v>
      </c>
      <c r="I241" s="27">
        <f t="shared" si="166"/>
        <v>0</v>
      </c>
      <c r="J241" s="51">
        <f t="shared" si="167"/>
        <v>0.98599999999999999</v>
      </c>
      <c r="K241" s="27">
        <f t="shared" si="168"/>
        <v>0</v>
      </c>
      <c r="L241" s="88" t="s">
        <v>151</v>
      </c>
      <c r="M241" s="54">
        <v>0</v>
      </c>
      <c r="N241" s="27">
        <f t="shared" si="169"/>
        <v>0</v>
      </c>
    </row>
    <row r="242" spans="1:14" x14ac:dyDescent="0.2">
      <c r="A242" s="18">
        <f t="shared" si="148"/>
        <v>229</v>
      </c>
      <c r="B242" s="17" t="s">
        <v>270</v>
      </c>
      <c r="C242" s="54">
        <v>0</v>
      </c>
      <c r="D242" s="54">
        <v>0</v>
      </c>
      <c r="E242" s="54">
        <f t="shared" si="164"/>
        <v>0</v>
      </c>
      <c r="F242" s="54">
        <v>0</v>
      </c>
      <c r="G242" s="27">
        <f t="shared" si="165"/>
        <v>0</v>
      </c>
      <c r="H242" s="54">
        <v>0</v>
      </c>
      <c r="I242" s="27">
        <f t="shared" si="166"/>
        <v>0</v>
      </c>
      <c r="J242" s="51">
        <f t="shared" si="167"/>
        <v>0.98599999999999999</v>
      </c>
      <c r="K242" s="27">
        <f t="shared" si="168"/>
        <v>0</v>
      </c>
      <c r="L242" s="88" t="s">
        <v>151</v>
      </c>
      <c r="M242" s="54">
        <v>0</v>
      </c>
      <c r="N242" s="27">
        <f t="shared" si="169"/>
        <v>0</v>
      </c>
    </row>
    <row r="243" spans="1:14" x14ac:dyDescent="0.2">
      <c r="A243" s="18">
        <f t="shared" si="148"/>
        <v>230</v>
      </c>
      <c r="B243" s="17" t="s">
        <v>107</v>
      </c>
      <c r="C243" s="87">
        <v>0</v>
      </c>
      <c r="D243" s="87">
        <v>0</v>
      </c>
      <c r="E243" s="87">
        <f t="shared" si="164"/>
        <v>0</v>
      </c>
      <c r="F243" s="54">
        <v>0</v>
      </c>
      <c r="G243" s="27">
        <f t="shared" si="165"/>
        <v>0</v>
      </c>
      <c r="H243" s="54">
        <v>0</v>
      </c>
      <c r="I243" s="87">
        <f t="shared" si="166"/>
        <v>0</v>
      </c>
      <c r="J243" s="51">
        <f t="shared" si="167"/>
        <v>0.98599999999999999</v>
      </c>
      <c r="K243" s="27">
        <f t="shared" si="168"/>
        <v>0</v>
      </c>
      <c r="L243" s="18" t="s">
        <v>151</v>
      </c>
      <c r="M243" s="54">
        <v>0</v>
      </c>
      <c r="N243" s="27">
        <f t="shared" si="169"/>
        <v>0</v>
      </c>
    </row>
    <row r="244" spans="1:14" x14ac:dyDescent="0.2">
      <c r="A244" s="18">
        <f t="shared" si="148"/>
        <v>231</v>
      </c>
      <c r="B244" s="79" t="s">
        <v>108</v>
      </c>
      <c r="C244" s="83">
        <f t="shared" ref="C244:I244" si="170">SUM(C237:C243)</f>
        <v>388443</v>
      </c>
      <c r="D244" s="83">
        <f t="shared" si="170"/>
        <v>-8293</v>
      </c>
      <c r="E244" s="83">
        <f t="shared" si="170"/>
        <v>396736</v>
      </c>
      <c r="F244" s="83">
        <f t="shared" si="170"/>
        <v>0</v>
      </c>
      <c r="G244" s="83">
        <f t="shared" si="170"/>
        <v>396736</v>
      </c>
      <c r="H244" s="83">
        <f t="shared" si="170"/>
        <v>0</v>
      </c>
      <c r="I244" s="83">
        <f t="shared" si="170"/>
        <v>396736</v>
      </c>
      <c r="J244" s="24"/>
      <c r="K244" s="85">
        <f>SUM(K237:K243)</f>
        <v>391182</v>
      </c>
      <c r="M244" s="83">
        <f t="shared" ref="M244:N244" si="171">SUM(M237:M243)</f>
        <v>0</v>
      </c>
      <c r="N244" s="83">
        <f t="shared" si="171"/>
        <v>391182</v>
      </c>
    </row>
    <row r="245" spans="1:14" x14ac:dyDescent="0.2">
      <c r="A245" s="18">
        <f t="shared" si="148"/>
        <v>232</v>
      </c>
      <c r="B245" s="17" t="s">
        <v>0</v>
      </c>
      <c r="C245" s="54"/>
      <c r="J245" s="86"/>
      <c r="K245" s="81"/>
    </row>
    <row r="246" spans="1:14" x14ac:dyDescent="0.2">
      <c r="A246" s="18">
        <f t="shared" si="148"/>
        <v>233</v>
      </c>
      <c r="B246" s="79" t="s">
        <v>109</v>
      </c>
      <c r="C246" s="90">
        <f t="shared" ref="C246:I246" si="172">+C41+C53+C60+C69+C74+C78+C82+C86+C91+C95+C121+C162+C166+C194+C207+C212+C216+C220+C234+C244</f>
        <v>-62773941</v>
      </c>
      <c r="D246" s="90">
        <f t="shared" si="172"/>
        <v>-1383540</v>
      </c>
      <c r="E246" s="90">
        <f t="shared" si="172"/>
        <v>-61390401</v>
      </c>
      <c r="F246" s="90">
        <f t="shared" si="172"/>
        <v>0</v>
      </c>
      <c r="G246" s="90">
        <f t="shared" si="172"/>
        <v>-61390401</v>
      </c>
      <c r="H246" s="90">
        <f t="shared" si="172"/>
        <v>0</v>
      </c>
      <c r="I246" s="90">
        <f t="shared" si="172"/>
        <v>-61390401</v>
      </c>
      <c r="J246" s="24"/>
      <c r="K246" s="90">
        <f>+K41+K53+K60+K69+K74+K78+K82+K86+K91+K95+K121+K162+K166+K194+K207+K212+K216+K220+K234+K244</f>
        <v>-60572286</v>
      </c>
      <c r="M246" s="90">
        <f>+M41+M53+M60+M69+M74+M78+M82+M86+M91+M95+M121+M162+M166+M194+M207+M212+M216+M220+M234+M244</f>
        <v>3694476</v>
      </c>
      <c r="N246" s="90">
        <f>+N41+N53+N60+N69+N74+N78+N82+N86+N91+N95+N121+N162+N166+N194+N207+N212+N216+N220+N234+N244</f>
        <v>-56877810</v>
      </c>
    </row>
    <row r="247" spans="1:14" x14ac:dyDescent="0.2">
      <c r="A247" s="18">
        <f t="shared" si="148"/>
        <v>234</v>
      </c>
      <c r="B247" s="17" t="s">
        <v>0</v>
      </c>
      <c r="C247" s="54"/>
      <c r="J247" s="86"/>
      <c r="K247" s="81"/>
    </row>
    <row r="248" spans="1:14" x14ac:dyDescent="0.2">
      <c r="A248" s="18">
        <f t="shared" si="148"/>
        <v>235</v>
      </c>
      <c r="C248" s="54"/>
      <c r="E248" s="54"/>
      <c r="F248" s="54"/>
      <c r="G248" s="54"/>
      <c r="H248" s="54"/>
      <c r="I248" s="54"/>
      <c r="J248" s="86"/>
      <c r="K248" s="91"/>
      <c r="M248" s="54"/>
      <c r="N248" s="54"/>
    </row>
    <row r="249" spans="1:14" x14ac:dyDescent="0.2">
      <c r="A249" s="18">
        <f t="shared" si="148"/>
        <v>236</v>
      </c>
      <c r="B249" s="56" t="s">
        <v>277</v>
      </c>
      <c r="C249" s="46">
        <v>1531212</v>
      </c>
      <c r="D249" s="46">
        <f>+C249</f>
        <v>1531212</v>
      </c>
      <c r="E249" s="46">
        <f>+C249-D249</f>
        <v>0</v>
      </c>
      <c r="F249" s="46">
        <v>0</v>
      </c>
      <c r="G249" s="26">
        <f>+E249+F249</f>
        <v>0</v>
      </c>
      <c r="H249" s="46">
        <v>0</v>
      </c>
      <c r="I249" s="46">
        <f>+G249-H249</f>
        <v>0</v>
      </c>
      <c r="K249" s="92">
        <v>0</v>
      </c>
      <c r="M249" s="46">
        <v>0</v>
      </c>
      <c r="N249" s="26">
        <f>K249+M249</f>
        <v>0</v>
      </c>
    </row>
    <row r="250" spans="1:14" x14ac:dyDescent="0.2">
      <c r="A250" s="18">
        <f t="shared" si="148"/>
        <v>237</v>
      </c>
      <c r="B250" s="79" t="s">
        <v>110</v>
      </c>
      <c r="C250" s="54">
        <f t="shared" ref="C250:I250" si="173">+C20+C246+C249</f>
        <v>-4272018</v>
      </c>
      <c r="D250" s="54">
        <f t="shared" si="173"/>
        <v>256979</v>
      </c>
      <c r="E250" s="54">
        <f t="shared" si="173"/>
        <v>-4528997</v>
      </c>
      <c r="F250" s="54">
        <f t="shared" si="173"/>
        <v>0</v>
      </c>
      <c r="G250" s="54">
        <f t="shared" si="173"/>
        <v>-4528997</v>
      </c>
      <c r="H250" s="54">
        <f t="shared" si="173"/>
        <v>0</v>
      </c>
      <c r="I250" s="54">
        <f t="shared" si="173"/>
        <v>-4528997</v>
      </c>
      <c r="K250" s="54">
        <f>+K20+K246+K249</f>
        <v>-3075359</v>
      </c>
      <c r="M250" s="54">
        <f>+M20+M246+M249</f>
        <v>-39507792</v>
      </c>
      <c r="N250" s="54">
        <f>+N20+N246+N249</f>
        <v>-42583152</v>
      </c>
    </row>
    <row r="251" spans="1:14" x14ac:dyDescent="0.2">
      <c r="A251" s="18">
        <f t="shared" si="148"/>
        <v>238</v>
      </c>
      <c r="B251" s="17" t="s">
        <v>111</v>
      </c>
      <c r="C251" s="93">
        <v>0.35</v>
      </c>
      <c r="D251" s="93">
        <v>0.35</v>
      </c>
      <c r="E251" s="93">
        <v>0.35</v>
      </c>
      <c r="F251" s="93">
        <v>0.35</v>
      </c>
      <c r="G251" s="93">
        <v>0.35</v>
      </c>
      <c r="H251" s="93">
        <v>0.35</v>
      </c>
      <c r="I251" s="93">
        <v>0.35</v>
      </c>
      <c r="K251" s="94">
        <v>0.35</v>
      </c>
      <c r="M251" s="93">
        <v>0.35</v>
      </c>
      <c r="N251" s="93">
        <v>0.35</v>
      </c>
    </row>
    <row r="252" spans="1:14" x14ac:dyDescent="0.2">
      <c r="A252" s="18">
        <f t="shared" si="148"/>
        <v>239</v>
      </c>
      <c r="B252" s="17" t="s">
        <v>112</v>
      </c>
      <c r="C252" s="54">
        <f t="shared" ref="C252:I252" si="174">ROUND(C250*C251,0)</f>
        <v>-1495206</v>
      </c>
      <c r="D252" s="54">
        <f t="shared" si="174"/>
        <v>89943</v>
      </c>
      <c r="E252" s="54">
        <f t="shared" si="174"/>
        <v>-1585149</v>
      </c>
      <c r="F252" s="54">
        <f t="shared" si="174"/>
        <v>0</v>
      </c>
      <c r="G252" s="54">
        <f t="shared" si="174"/>
        <v>-1585149</v>
      </c>
      <c r="H252" s="54">
        <f t="shared" si="174"/>
        <v>0</v>
      </c>
      <c r="I252" s="54">
        <f t="shared" si="174"/>
        <v>-1585149</v>
      </c>
      <c r="K252" s="54">
        <f>ROUND(K250*K251,0)</f>
        <v>-1076376</v>
      </c>
      <c r="M252" s="54">
        <f t="shared" ref="M252:N252" si="175">ROUND(M250*M251,0)</f>
        <v>-13827727</v>
      </c>
      <c r="N252" s="54">
        <f t="shared" si="175"/>
        <v>-14904103</v>
      </c>
    </row>
    <row r="253" spans="1:14" x14ac:dyDescent="0.2">
      <c r="A253" s="18">
        <f t="shared" si="148"/>
        <v>240</v>
      </c>
      <c r="B253" s="56" t="s">
        <v>272</v>
      </c>
      <c r="C253" s="54">
        <v>4087916</v>
      </c>
      <c r="D253" s="54">
        <f t="shared" ref="D253:D259" si="176">+C253</f>
        <v>4087916</v>
      </c>
      <c r="E253" s="54">
        <f t="shared" ref="E253:E259" si="177">+C253-D253</f>
        <v>0</v>
      </c>
      <c r="F253" s="54">
        <v>0</v>
      </c>
      <c r="G253" s="27">
        <f t="shared" ref="G253:G259" si="178">+E253+F253</f>
        <v>0</v>
      </c>
      <c r="H253" s="54">
        <v>0</v>
      </c>
      <c r="I253" s="54">
        <f t="shared" ref="I253:I259" si="179">+G253+H253</f>
        <v>0</v>
      </c>
      <c r="K253" s="91">
        <v>0</v>
      </c>
      <c r="M253" s="54">
        <v>0</v>
      </c>
      <c r="N253" s="27">
        <f t="shared" ref="N253:N259" si="180">K253+M253</f>
        <v>0</v>
      </c>
    </row>
    <row r="254" spans="1:14" x14ac:dyDescent="0.2">
      <c r="A254" s="18">
        <f t="shared" si="148"/>
        <v>241</v>
      </c>
      <c r="B254" s="64" t="s">
        <v>354</v>
      </c>
      <c r="C254" s="54">
        <v>-189220</v>
      </c>
      <c r="D254" s="54">
        <f t="shared" si="176"/>
        <v>-189220</v>
      </c>
      <c r="E254" s="54">
        <f t="shared" si="177"/>
        <v>0</v>
      </c>
      <c r="F254" s="54">
        <v>0</v>
      </c>
      <c r="G254" s="27">
        <f t="shared" si="178"/>
        <v>0</v>
      </c>
      <c r="H254" s="54">
        <v>0</v>
      </c>
      <c r="I254" s="54">
        <f t="shared" si="179"/>
        <v>0</v>
      </c>
      <c r="K254" s="91">
        <v>0</v>
      </c>
      <c r="M254" s="54">
        <v>0</v>
      </c>
      <c r="N254" s="27">
        <f t="shared" si="180"/>
        <v>0</v>
      </c>
    </row>
    <row r="255" spans="1:14" x14ac:dyDescent="0.2">
      <c r="A255" s="18">
        <f t="shared" si="148"/>
        <v>242</v>
      </c>
      <c r="B255" s="64" t="s">
        <v>355</v>
      </c>
      <c r="C255" s="54">
        <v>-117451</v>
      </c>
      <c r="D255" s="54">
        <f t="shared" si="176"/>
        <v>-117451</v>
      </c>
      <c r="E255" s="54">
        <f t="shared" si="177"/>
        <v>0</v>
      </c>
      <c r="F255" s="54">
        <v>0</v>
      </c>
      <c r="G255" s="27">
        <f t="shared" si="178"/>
        <v>0</v>
      </c>
      <c r="H255" s="54">
        <v>0</v>
      </c>
      <c r="I255" s="54">
        <f t="shared" si="179"/>
        <v>0</v>
      </c>
      <c r="K255" s="91">
        <v>0</v>
      </c>
      <c r="M255" s="54">
        <v>0</v>
      </c>
      <c r="N255" s="27">
        <f t="shared" si="180"/>
        <v>0</v>
      </c>
    </row>
    <row r="256" spans="1:14" x14ac:dyDescent="0.2">
      <c r="A256" s="18">
        <f t="shared" si="148"/>
        <v>243</v>
      </c>
      <c r="B256" s="64" t="s">
        <v>356</v>
      </c>
      <c r="C256" s="54">
        <v>18736</v>
      </c>
      <c r="D256" s="54">
        <f t="shared" si="176"/>
        <v>18736</v>
      </c>
      <c r="E256" s="54">
        <f t="shared" si="177"/>
        <v>0</v>
      </c>
      <c r="F256" s="54">
        <v>0</v>
      </c>
      <c r="G256" s="27">
        <f t="shared" si="178"/>
        <v>0</v>
      </c>
      <c r="H256" s="54">
        <v>0</v>
      </c>
      <c r="I256" s="54">
        <f t="shared" si="179"/>
        <v>0</v>
      </c>
      <c r="K256" s="91">
        <v>0</v>
      </c>
      <c r="M256" s="54">
        <v>0</v>
      </c>
      <c r="N256" s="27">
        <f t="shared" ref="N256:N258" si="181">K256+M256</f>
        <v>0</v>
      </c>
    </row>
    <row r="257" spans="1:14" x14ac:dyDescent="0.2">
      <c r="A257" s="18">
        <f t="shared" si="148"/>
        <v>244</v>
      </c>
      <c r="B257" s="64" t="s">
        <v>370</v>
      </c>
      <c r="C257" s="87">
        <v>-14108</v>
      </c>
      <c r="D257" s="54">
        <f t="shared" si="176"/>
        <v>-14108</v>
      </c>
      <c r="E257" s="87">
        <f t="shared" si="177"/>
        <v>0</v>
      </c>
      <c r="F257" s="87">
        <v>0</v>
      </c>
      <c r="G257" s="41">
        <f t="shared" si="178"/>
        <v>0</v>
      </c>
      <c r="H257" s="87">
        <v>0</v>
      </c>
      <c r="I257" s="87">
        <f t="shared" si="179"/>
        <v>0</v>
      </c>
      <c r="J257" s="72">
        <f>VLOOKUP(L257,$C$276:$D$290,2,FALSE)</f>
        <v>0</v>
      </c>
      <c r="K257" s="41">
        <f>IF(I257*J257=0,0, ROUND(I257*J257,0))</f>
        <v>0</v>
      </c>
      <c r="L257" s="95" t="s">
        <v>241</v>
      </c>
      <c r="M257" s="87">
        <v>0</v>
      </c>
      <c r="N257" s="27">
        <f t="shared" ref="N257" si="182">K257+M257</f>
        <v>0</v>
      </c>
    </row>
    <row r="258" spans="1:14" x14ac:dyDescent="0.2">
      <c r="A258" s="18">
        <f t="shared" si="148"/>
        <v>245</v>
      </c>
      <c r="B258" s="64" t="s">
        <v>369</v>
      </c>
      <c r="C258" s="87">
        <v>587977</v>
      </c>
      <c r="D258" s="54">
        <f t="shared" si="176"/>
        <v>587977</v>
      </c>
      <c r="E258" s="87">
        <f t="shared" si="177"/>
        <v>0</v>
      </c>
      <c r="F258" s="87">
        <v>0</v>
      </c>
      <c r="G258" s="41">
        <f t="shared" si="178"/>
        <v>0</v>
      </c>
      <c r="H258" s="87">
        <v>0</v>
      </c>
      <c r="I258" s="87">
        <f t="shared" si="179"/>
        <v>0</v>
      </c>
      <c r="J258" s="72">
        <f>VLOOKUP(L258,$C$276:$D$290,2,FALSE)</f>
        <v>0</v>
      </c>
      <c r="K258" s="41">
        <f>IF(I258*J258=0,0, ROUND(I258*J258,0))</f>
        <v>0</v>
      </c>
      <c r="L258" s="95" t="s">
        <v>241</v>
      </c>
      <c r="M258" s="87">
        <v>0</v>
      </c>
      <c r="N258" s="27">
        <f t="shared" si="181"/>
        <v>0</v>
      </c>
    </row>
    <row r="259" spans="1:14" x14ac:dyDescent="0.2">
      <c r="A259" s="18">
        <f t="shared" si="148"/>
        <v>246</v>
      </c>
      <c r="B259" s="17" t="s">
        <v>183</v>
      </c>
      <c r="C259" s="46">
        <v>32000</v>
      </c>
      <c r="D259" s="54">
        <f t="shared" si="176"/>
        <v>32000</v>
      </c>
      <c r="E259" s="54">
        <f t="shared" si="177"/>
        <v>0</v>
      </c>
      <c r="F259" s="54">
        <v>0</v>
      </c>
      <c r="G259" s="27">
        <f t="shared" si="178"/>
        <v>0</v>
      </c>
      <c r="H259" s="46">
        <v>0</v>
      </c>
      <c r="I259" s="46">
        <f t="shared" si="179"/>
        <v>0</v>
      </c>
      <c r="J259" s="51">
        <f>VLOOKUP(L259,$C$276:$D$290,2,FALSE)</f>
        <v>0</v>
      </c>
      <c r="K259" s="27">
        <f>IF(I259*J259=0,0, ROUND(I259*J259,0))</f>
        <v>0</v>
      </c>
      <c r="L259" s="88" t="s">
        <v>241</v>
      </c>
      <c r="M259" s="46">
        <v>0</v>
      </c>
      <c r="N259" s="27">
        <f t="shared" si="180"/>
        <v>0</v>
      </c>
    </row>
    <row r="260" spans="1:14" ht="13.5" thickBot="1" x14ac:dyDescent="0.25">
      <c r="A260" s="18">
        <f t="shared" si="148"/>
        <v>247</v>
      </c>
      <c r="B260" s="79" t="s">
        <v>113</v>
      </c>
      <c r="C260" s="96">
        <f t="shared" ref="C260:I260" si="183">SUM(C252:C259)</f>
        <v>2910644</v>
      </c>
      <c r="D260" s="96">
        <f t="shared" si="183"/>
        <v>4495793</v>
      </c>
      <c r="E260" s="96">
        <f t="shared" si="183"/>
        <v>-1585149</v>
      </c>
      <c r="F260" s="96">
        <f t="shared" si="183"/>
        <v>0</v>
      </c>
      <c r="G260" s="96">
        <f t="shared" si="183"/>
        <v>-1585149</v>
      </c>
      <c r="H260" s="96">
        <f t="shared" si="183"/>
        <v>0</v>
      </c>
      <c r="I260" s="96">
        <f t="shared" si="183"/>
        <v>-1585149</v>
      </c>
      <c r="J260" s="79"/>
      <c r="K260" s="97">
        <f>SUM(K252:K259)</f>
        <v>-1076376</v>
      </c>
      <c r="M260" s="96">
        <f t="shared" ref="M260:N260" si="184">SUM(M252:M259)</f>
        <v>-13827727</v>
      </c>
      <c r="N260" s="96">
        <f t="shared" si="184"/>
        <v>-14904103</v>
      </c>
    </row>
    <row r="261" spans="1:14" ht="13.5" thickTop="1" x14ac:dyDescent="0.2">
      <c r="A261" s="18">
        <f t="shared" si="148"/>
        <v>248</v>
      </c>
      <c r="K261" s="81"/>
    </row>
    <row r="262" spans="1:14" x14ac:dyDescent="0.2">
      <c r="A262" s="18">
        <f t="shared" si="148"/>
        <v>249</v>
      </c>
      <c r="K262" s="81"/>
    </row>
    <row r="263" spans="1:14" x14ac:dyDescent="0.2">
      <c r="A263" s="18">
        <f t="shared" si="148"/>
        <v>250</v>
      </c>
      <c r="K263" s="81"/>
    </row>
    <row r="264" spans="1:14" x14ac:dyDescent="0.2">
      <c r="A264" s="18">
        <f t="shared" si="148"/>
        <v>251</v>
      </c>
      <c r="K264" s="81"/>
    </row>
    <row r="265" spans="1:14" x14ac:dyDescent="0.2">
      <c r="A265" s="18">
        <f t="shared" si="148"/>
        <v>252</v>
      </c>
      <c r="K265" s="81"/>
    </row>
    <row r="266" spans="1:14" x14ac:dyDescent="0.2">
      <c r="K266" s="81"/>
    </row>
    <row r="267" spans="1:14" x14ac:dyDescent="0.2">
      <c r="K267" s="81"/>
    </row>
    <row r="268" spans="1:14" x14ac:dyDescent="0.2">
      <c r="K268" s="81"/>
    </row>
    <row r="269" spans="1:14" x14ac:dyDescent="0.2">
      <c r="K269" s="81"/>
    </row>
    <row r="270" spans="1:14" x14ac:dyDescent="0.2">
      <c r="K270" s="81"/>
    </row>
    <row r="271" spans="1:14" x14ac:dyDescent="0.2">
      <c r="K271" s="81"/>
    </row>
    <row r="272" spans="1:14" x14ac:dyDescent="0.2">
      <c r="K272" s="81"/>
    </row>
    <row r="273" spans="3:11" x14ac:dyDescent="0.2">
      <c r="K273" s="81"/>
    </row>
    <row r="274" spans="3:11" x14ac:dyDescent="0.2">
      <c r="K274" s="81"/>
    </row>
    <row r="275" spans="3:11" x14ac:dyDescent="0.2">
      <c r="C275" s="98" t="s">
        <v>229</v>
      </c>
      <c r="D275" s="99"/>
      <c r="K275" s="81"/>
    </row>
    <row r="276" spans="3:11" x14ac:dyDescent="0.2">
      <c r="C276" s="100" t="s">
        <v>228</v>
      </c>
      <c r="D276" s="44">
        <v>0.98499999999999999</v>
      </c>
      <c r="K276" s="81"/>
    </row>
    <row r="277" spans="3:11" x14ac:dyDescent="0.2">
      <c r="C277" s="100" t="s">
        <v>153</v>
      </c>
      <c r="D277" s="44">
        <v>0.98299999999999998</v>
      </c>
      <c r="K277" s="81"/>
    </row>
    <row r="278" spans="3:11" x14ac:dyDescent="0.2">
      <c r="C278" s="100" t="s">
        <v>149</v>
      </c>
      <c r="D278" s="44">
        <v>0.98499999999999999</v>
      </c>
      <c r="K278" s="81"/>
    </row>
    <row r="279" spans="3:11" x14ac:dyDescent="0.2">
      <c r="C279" s="100" t="s">
        <v>155</v>
      </c>
      <c r="D279" s="44">
        <v>0.98499999999999999</v>
      </c>
      <c r="K279" s="81"/>
    </row>
    <row r="280" spans="3:11" x14ac:dyDescent="0.2">
      <c r="C280" s="100" t="s">
        <v>150</v>
      </c>
      <c r="D280" s="44">
        <v>0.999</v>
      </c>
      <c r="K280" s="81"/>
    </row>
    <row r="281" spans="3:11" x14ac:dyDescent="0.2">
      <c r="C281" s="100" t="s">
        <v>302</v>
      </c>
      <c r="D281" s="44">
        <v>0.99299999999999999</v>
      </c>
      <c r="K281" s="81"/>
    </row>
    <row r="282" spans="3:11" x14ac:dyDescent="0.2">
      <c r="C282" s="100" t="s">
        <v>151</v>
      </c>
      <c r="D282" s="44">
        <v>0.98599999999999999</v>
      </c>
      <c r="K282" s="81"/>
    </row>
    <row r="283" spans="3:11" x14ac:dyDescent="0.2">
      <c r="C283" s="100" t="s">
        <v>154</v>
      </c>
      <c r="D283" s="44">
        <v>0.99199999999999999</v>
      </c>
      <c r="K283" s="81"/>
    </row>
    <row r="284" spans="3:11" x14ac:dyDescent="0.2">
      <c r="C284" s="100" t="s">
        <v>303</v>
      </c>
      <c r="D284" s="44">
        <v>0.98899999999999999</v>
      </c>
      <c r="K284" s="81"/>
    </row>
    <row r="285" spans="3:11" x14ac:dyDescent="0.2">
      <c r="C285" s="101" t="s">
        <v>304</v>
      </c>
      <c r="D285" s="44">
        <v>0.99199999999999999</v>
      </c>
      <c r="K285" s="81"/>
    </row>
    <row r="286" spans="3:11" x14ac:dyDescent="0.2">
      <c r="C286" s="101" t="s">
        <v>305</v>
      </c>
      <c r="D286" s="44">
        <v>0</v>
      </c>
      <c r="K286" s="81"/>
    </row>
    <row r="287" spans="3:11" x14ac:dyDescent="0.2">
      <c r="C287" s="100" t="s">
        <v>240</v>
      </c>
      <c r="D287" s="44">
        <v>0.98499999999999999</v>
      </c>
      <c r="K287" s="81"/>
    </row>
    <row r="288" spans="3:11" x14ac:dyDescent="0.2">
      <c r="C288" s="100" t="s">
        <v>146</v>
      </c>
      <c r="D288" s="44">
        <v>1</v>
      </c>
      <c r="K288" s="81"/>
    </row>
    <row r="289" spans="2:11" x14ac:dyDescent="0.2">
      <c r="C289" s="100" t="s">
        <v>152</v>
      </c>
      <c r="D289" s="44">
        <v>0</v>
      </c>
      <c r="K289" s="81"/>
    </row>
    <row r="290" spans="2:11" x14ac:dyDescent="0.2">
      <c r="C290" s="100" t="s">
        <v>241</v>
      </c>
      <c r="D290" s="44">
        <v>0</v>
      </c>
      <c r="K290" s="81"/>
    </row>
    <row r="291" spans="2:11" x14ac:dyDescent="0.2">
      <c r="K291" s="81"/>
    </row>
    <row r="292" spans="2:11" x14ac:dyDescent="0.2">
      <c r="B292" s="10"/>
      <c r="C292" s="10"/>
      <c r="D292" s="10"/>
      <c r="E292" s="10"/>
    </row>
    <row r="293" spans="2:11" x14ac:dyDescent="0.2">
      <c r="B293" s="10"/>
      <c r="C293" s="10"/>
      <c r="D293" s="10"/>
      <c r="E293" s="10"/>
    </row>
  </sheetData>
  <mergeCells count="5">
    <mergeCell ref="A3:J3"/>
    <mergeCell ref="A4:J4"/>
    <mergeCell ref="A5:J5"/>
    <mergeCell ref="A1:J1"/>
    <mergeCell ref="A2:J2"/>
  </mergeCells>
  <phoneticPr fontId="2" type="noConversion"/>
  <pageMargins left="0.25" right="0.25" top="1" bottom="0.5" header="0.5" footer="0.5"/>
  <pageSetup scale="52" orientation="landscape" r:id="rId1"/>
  <headerFooter alignWithMargins="0"/>
  <rowBreaks count="5" manualBreakCount="5">
    <brk id="70" max="13" man="1"/>
    <brk id="122" max="13" man="1"/>
    <brk id="167" max="13" man="1"/>
    <brk id="221" max="13" man="1"/>
    <brk id="26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zoomScaleNormal="100" workbookViewId="0">
      <selection sqref="A1:J1"/>
    </sheetView>
  </sheetViews>
  <sheetFormatPr defaultRowHeight="12.75" x14ac:dyDescent="0.2"/>
  <cols>
    <col min="1" max="1" width="9.140625" style="17"/>
    <col min="2" max="2" width="60.7109375" style="17" customWidth="1"/>
    <col min="3" max="15" width="15.7109375" style="17" customWidth="1"/>
    <col min="16" max="16384" width="9.140625" style="17"/>
  </cols>
  <sheetData>
    <row r="1" spans="1:14" s="17" customFormat="1" x14ac:dyDescent="0.2">
      <c r="A1" s="75" t="s">
        <v>289</v>
      </c>
      <c r="B1" s="76"/>
      <c r="C1" s="76"/>
      <c r="D1" s="76"/>
      <c r="E1" s="76"/>
      <c r="F1" s="76"/>
      <c r="G1" s="76"/>
      <c r="H1" s="76"/>
      <c r="I1" s="76"/>
      <c r="J1" s="76"/>
    </row>
    <row r="2" spans="1:14" s="17" customFormat="1" x14ac:dyDescent="0.2">
      <c r="A2" s="75" t="s">
        <v>174</v>
      </c>
      <c r="B2" s="76"/>
      <c r="C2" s="76"/>
      <c r="D2" s="76"/>
      <c r="E2" s="76"/>
      <c r="F2" s="76"/>
      <c r="G2" s="76"/>
      <c r="H2" s="76"/>
      <c r="I2" s="76"/>
      <c r="J2" s="76"/>
    </row>
    <row r="3" spans="1:14" s="17" customFormat="1" x14ac:dyDescent="0.2">
      <c r="A3" s="75" t="s">
        <v>175</v>
      </c>
      <c r="B3" s="76"/>
      <c r="C3" s="76"/>
      <c r="D3" s="76"/>
      <c r="E3" s="76"/>
      <c r="F3" s="76"/>
      <c r="G3" s="76"/>
      <c r="H3" s="76"/>
      <c r="I3" s="76"/>
      <c r="J3" s="76"/>
    </row>
    <row r="4" spans="1:14" s="17" customFormat="1" x14ac:dyDescent="0.2">
      <c r="A4" s="75" t="s">
        <v>118</v>
      </c>
      <c r="B4" s="76"/>
      <c r="C4" s="76"/>
      <c r="D4" s="76"/>
      <c r="E4" s="76"/>
      <c r="F4" s="76"/>
      <c r="G4" s="76"/>
      <c r="H4" s="76"/>
      <c r="I4" s="76"/>
      <c r="J4" s="76"/>
    </row>
    <row r="5" spans="1:14" s="17" customFormat="1" x14ac:dyDescent="0.2">
      <c r="A5" s="75" t="str">
        <f>Summary!A4</f>
        <v>Twelve Months Ended February 28, 2017</v>
      </c>
      <c r="B5" s="76"/>
      <c r="C5" s="76"/>
      <c r="D5" s="76"/>
      <c r="E5" s="76"/>
      <c r="F5" s="76"/>
      <c r="G5" s="76"/>
      <c r="H5" s="76"/>
      <c r="I5" s="76"/>
      <c r="J5" s="76"/>
    </row>
    <row r="9" spans="1:14" s="17" customFormat="1" x14ac:dyDescent="0.2">
      <c r="C9" s="77" t="s">
        <v>131</v>
      </c>
      <c r="D9" s="77" t="s">
        <v>132</v>
      </c>
      <c r="E9" s="77" t="s">
        <v>133</v>
      </c>
      <c r="F9" s="77" t="s">
        <v>134</v>
      </c>
      <c r="G9" s="77" t="s">
        <v>135</v>
      </c>
      <c r="H9" s="77" t="s">
        <v>136</v>
      </c>
      <c r="I9" s="77" t="s">
        <v>137</v>
      </c>
      <c r="J9" s="77" t="s">
        <v>138</v>
      </c>
      <c r="K9" s="77" t="s">
        <v>139</v>
      </c>
      <c r="L9" s="77" t="s">
        <v>145</v>
      </c>
      <c r="M9" s="77" t="s">
        <v>164</v>
      </c>
      <c r="N9" s="77" t="s">
        <v>311</v>
      </c>
    </row>
    <row r="10" spans="1:14" s="17" customFormat="1" x14ac:dyDescent="0.2">
      <c r="E10" s="18" t="s">
        <v>114</v>
      </c>
      <c r="F10" s="18" t="s">
        <v>178</v>
      </c>
      <c r="G10" s="18" t="s">
        <v>114</v>
      </c>
      <c r="H10" s="18"/>
      <c r="I10" s="18" t="s">
        <v>215</v>
      </c>
    </row>
    <row r="11" spans="1:14" s="17" customFormat="1" x14ac:dyDescent="0.2">
      <c r="C11" s="18" t="s">
        <v>114</v>
      </c>
      <c r="D11" s="18" t="s">
        <v>124</v>
      </c>
      <c r="E11" s="18" t="s">
        <v>122</v>
      </c>
      <c r="F11" s="18" t="s">
        <v>179</v>
      </c>
      <c r="G11" s="18" t="s">
        <v>122</v>
      </c>
      <c r="H11" s="18"/>
      <c r="I11" s="18" t="s">
        <v>307</v>
      </c>
      <c r="J11" s="18" t="s">
        <v>297</v>
      </c>
      <c r="K11" s="18" t="s">
        <v>297</v>
      </c>
      <c r="M11" s="18" t="s">
        <v>298</v>
      </c>
      <c r="N11" s="18" t="s">
        <v>297</v>
      </c>
    </row>
    <row r="12" spans="1:14" s="17" customFormat="1" x14ac:dyDescent="0.2">
      <c r="C12" s="18" t="s">
        <v>176</v>
      </c>
      <c r="D12" s="18" t="s">
        <v>125</v>
      </c>
      <c r="E12" s="18" t="s">
        <v>177</v>
      </c>
      <c r="F12" s="18" t="s">
        <v>129</v>
      </c>
      <c r="G12" s="18" t="s">
        <v>309</v>
      </c>
      <c r="H12" s="18" t="s">
        <v>129</v>
      </c>
      <c r="I12" s="18" t="s">
        <v>130</v>
      </c>
      <c r="J12" s="18" t="s">
        <v>140</v>
      </c>
      <c r="K12" s="18" t="s">
        <v>142</v>
      </c>
      <c r="L12" s="18" t="s">
        <v>140</v>
      </c>
      <c r="M12" s="18" t="s">
        <v>185</v>
      </c>
      <c r="N12" s="18" t="s">
        <v>279</v>
      </c>
    </row>
    <row r="13" spans="1:14" s="17" customFormat="1" x14ac:dyDescent="0.2">
      <c r="A13" s="78" t="s">
        <v>119</v>
      </c>
      <c r="B13" s="102" t="s">
        <v>157</v>
      </c>
      <c r="C13" s="78" t="str">
        <f>Summary!C13</f>
        <v>12 Mo. 02/28/17</v>
      </c>
      <c r="D13" s="78" t="s">
        <v>126</v>
      </c>
      <c r="E13" s="78" t="s">
        <v>123</v>
      </c>
      <c r="F13" s="78" t="s">
        <v>130</v>
      </c>
      <c r="G13" s="78" t="s">
        <v>130</v>
      </c>
      <c r="H13" s="78" t="s">
        <v>130</v>
      </c>
      <c r="I13" s="78" t="str">
        <f>C13</f>
        <v>12 Mo. 02/28/17</v>
      </c>
      <c r="J13" s="78" t="s">
        <v>141</v>
      </c>
      <c r="K13" s="78" t="s">
        <v>143</v>
      </c>
      <c r="L13" s="78" t="s">
        <v>144</v>
      </c>
      <c r="M13" s="78" t="s">
        <v>130</v>
      </c>
      <c r="N13" s="78" t="s">
        <v>143</v>
      </c>
    </row>
    <row r="14" spans="1:14" s="17" customFormat="1" x14ac:dyDescent="0.2">
      <c r="A14" s="6"/>
      <c r="B14" s="8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4" s="17" customFormat="1" x14ac:dyDescent="0.2">
      <c r="A15" s="6"/>
      <c r="B15" s="84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4" s="17" customFormat="1" x14ac:dyDescent="0.2">
      <c r="A16" s="6"/>
      <c r="B16" s="84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4" s="17" customFormat="1" x14ac:dyDescent="0.2">
      <c r="A17" s="6"/>
      <c r="B17" s="84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4" s="17" customFormat="1" x14ac:dyDescent="0.2">
      <c r="A18" s="6"/>
      <c r="B18" s="84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4" s="17" customFormat="1" x14ac:dyDescent="0.2">
      <c r="A19" s="6"/>
      <c r="B19" s="84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4" s="17" customFormat="1" x14ac:dyDescent="0.2">
      <c r="A20" s="6"/>
      <c r="B20" s="84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4" s="17" customFormat="1" x14ac:dyDescent="0.2">
      <c r="A21" s="6"/>
      <c r="B21" s="84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4" s="17" customFormat="1" x14ac:dyDescent="0.2">
      <c r="A22" s="18">
        <v>1</v>
      </c>
      <c r="B22" s="79" t="s">
        <v>1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4" s="17" customFormat="1" x14ac:dyDescent="0.2">
      <c r="A23" s="18">
        <f>A22+1</f>
        <v>2</v>
      </c>
      <c r="B23" s="17" t="s">
        <v>2</v>
      </c>
      <c r="C23" s="61">
        <v>-10295</v>
      </c>
      <c r="D23" s="61">
        <v>-1895</v>
      </c>
      <c r="E23" s="54">
        <f>+C23-D23</f>
        <v>-8400</v>
      </c>
      <c r="F23" s="27">
        <f>+'DFIT Computations'!G23</f>
        <v>0</v>
      </c>
      <c r="G23" s="27">
        <f>+E23+F23</f>
        <v>-8400</v>
      </c>
      <c r="H23" s="27">
        <f>+'DFIT Computations'!I23</f>
        <v>0</v>
      </c>
      <c r="I23" s="27">
        <f>+G23+H23</f>
        <v>-8400</v>
      </c>
      <c r="J23" s="51">
        <f t="shared" ref="J23:J40" si="0">VLOOKUP(L23,$C$279:$D$293,2,FALSE)</f>
        <v>0.98499999999999999</v>
      </c>
      <c r="K23" s="42">
        <f t="shared" ref="K23:K40" si="1">IF(I23*J23=0,0, ROUND(I23*J23,0))</f>
        <v>-8274</v>
      </c>
      <c r="L23" s="18" t="str">
        <f>'DFIT Computations'!M23</f>
        <v>GROSS PLT</v>
      </c>
      <c r="M23" s="27">
        <f>+'DFIT Computations'!N23</f>
        <v>0</v>
      </c>
      <c r="N23" s="27">
        <f>K23+M23</f>
        <v>-8274</v>
      </c>
    </row>
    <row r="24" spans="1:14" s="17" customFormat="1" x14ac:dyDescent="0.2">
      <c r="A24" s="18">
        <f t="shared" ref="A24:A91" si="2">A23+1</f>
        <v>3</v>
      </c>
      <c r="B24" s="17" t="s">
        <v>172</v>
      </c>
      <c r="C24" s="61">
        <v>-2861</v>
      </c>
      <c r="D24" s="61">
        <v>-461</v>
      </c>
      <c r="E24" s="54">
        <f t="shared" ref="E24:E40" si="3">+C24-D24</f>
        <v>-2400</v>
      </c>
      <c r="F24" s="27">
        <f>+'DFIT Computations'!G24</f>
        <v>0</v>
      </c>
      <c r="G24" s="27">
        <f t="shared" ref="G24:G40" si="4">+E24+F24</f>
        <v>-2400</v>
      </c>
      <c r="H24" s="27">
        <f>+'DFIT Computations'!I24</f>
        <v>0</v>
      </c>
      <c r="I24" s="27">
        <f t="shared" ref="I24:I40" si="5">+G24+H24</f>
        <v>-2400</v>
      </c>
      <c r="J24" s="51">
        <f t="shared" si="0"/>
        <v>0.98499999999999999</v>
      </c>
      <c r="K24" s="42">
        <f t="shared" si="1"/>
        <v>-2364</v>
      </c>
      <c r="L24" s="18" t="str">
        <f>'DFIT Computations'!M24</f>
        <v>GROSS PLT</v>
      </c>
      <c r="M24" s="27">
        <f>+'DFIT Computations'!N24</f>
        <v>0</v>
      </c>
      <c r="N24" s="27">
        <f t="shared" ref="N24:N40" si="6">K24+M24</f>
        <v>-2364</v>
      </c>
    </row>
    <row r="25" spans="1:14" s="17" customFormat="1" x14ac:dyDescent="0.2">
      <c r="A25" s="18">
        <f t="shared" si="2"/>
        <v>4</v>
      </c>
      <c r="B25" s="17" t="s">
        <v>3</v>
      </c>
      <c r="C25" s="61">
        <v>2786705</v>
      </c>
      <c r="D25" s="61">
        <v>-19931795</v>
      </c>
      <c r="E25" s="54">
        <f t="shared" si="3"/>
        <v>22718500</v>
      </c>
      <c r="F25" s="27">
        <f>+'DFIT Computations'!G25</f>
        <v>0</v>
      </c>
      <c r="G25" s="27">
        <f t="shared" si="4"/>
        <v>22718500</v>
      </c>
      <c r="H25" s="27">
        <f>+'DFIT Computations'!I25</f>
        <v>0</v>
      </c>
      <c r="I25" s="27">
        <f t="shared" si="5"/>
        <v>22718500</v>
      </c>
      <c r="J25" s="51">
        <f t="shared" si="0"/>
        <v>0.98499999999999999</v>
      </c>
      <c r="K25" s="42">
        <f t="shared" si="1"/>
        <v>22377723</v>
      </c>
      <c r="L25" s="18" t="str">
        <f>'DFIT Computations'!M25</f>
        <v>GROSS PLT</v>
      </c>
      <c r="M25" s="27">
        <f>+'DFIT Computations'!N25</f>
        <v>-1588791</v>
      </c>
      <c r="N25" s="27">
        <f t="shared" si="6"/>
        <v>20788932</v>
      </c>
    </row>
    <row r="26" spans="1:14" s="17" customFormat="1" x14ac:dyDescent="0.2">
      <c r="A26" s="18">
        <f t="shared" si="2"/>
        <v>5</v>
      </c>
      <c r="B26" s="17" t="s">
        <v>173</v>
      </c>
      <c r="C26" s="61">
        <v>61166</v>
      </c>
      <c r="D26" s="61">
        <v>61238</v>
      </c>
      <c r="E26" s="54">
        <f t="shared" si="3"/>
        <v>-72</v>
      </c>
      <c r="F26" s="27">
        <f>+'DFIT Computations'!G26</f>
        <v>0</v>
      </c>
      <c r="G26" s="27">
        <f t="shared" si="4"/>
        <v>-72</v>
      </c>
      <c r="H26" s="27">
        <f>+'DFIT Computations'!I26</f>
        <v>0</v>
      </c>
      <c r="I26" s="27">
        <f t="shared" si="5"/>
        <v>-72</v>
      </c>
      <c r="J26" s="51">
        <f t="shared" si="0"/>
        <v>0.98499999999999999</v>
      </c>
      <c r="K26" s="42">
        <f t="shared" si="1"/>
        <v>-71</v>
      </c>
      <c r="L26" s="18" t="str">
        <f>'DFIT Computations'!M26</f>
        <v>GROSS PLT</v>
      </c>
      <c r="M26" s="27">
        <f>+'DFIT Computations'!N26</f>
        <v>0</v>
      </c>
      <c r="N26" s="27">
        <f t="shared" si="6"/>
        <v>-71</v>
      </c>
    </row>
    <row r="27" spans="1:14" s="17" customFormat="1" x14ac:dyDescent="0.2">
      <c r="A27" s="18">
        <f t="shared" si="2"/>
        <v>6</v>
      </c>
      <c r="B27" s="17" t="s">
        <v>4</v>
      </c>
      <c r="C27" s="61">
        <v>-180</v>
      </c>
      <c r="D27" s="61">
        <v>0</v>
      </c>
      <c r="E27" s="54">
        <f t="shared" si="3"/>
        <v>-180</v>
      </c>
      <c r="F27" s="27">
        <f>+'DFIT Computations'!G27</f>
        <v>0</v>
      </c>
      <c r="G27" s="27">
        <f t="shared" si="4"/>
        <v>-180</v>
      </c>
      <c r="H27" s="27">
        <f>+'DFIT Computations'!I27</f>
        <v>0</v>
      </c>
      <c r="I27" s="27">
        <f t="shared" si="5"/>
        <v>-180</v>
      </c>
      <c r="J27" s="51">
        <f t="shared" si="0"/>
        <v>0.98499999999999999</v>
      </c>
      <c r="K27" s="42">
        <f t="shared" si="1"/>
        <v>-177</v>
      </c>
      <c r="L27" s="18" t="str">
        <f>'DFIT Computations'!M27</f>
        <v>GROSS PLT</v>
      </c>
      <c r="M27" s="27">
        <f>+'DFIT Computations'!N27</f>
        <v>0</v>
      </c>
      <c r="N27" s="27">
        <f t="shared" si="6"/>
        <v>-177</v>
      </c>
    </row>
    <row r="28" spans="1:14" s="17" customFormat="1" x14ac:dyDescent="0.2">
      <c r="A28" s="18">
        <f t="shared" si="2"/>
        <v>7</v>
      </c>
      <c r="B28" s="17" t="s">
        <v>5</v>
      </c>
      <c r="C28" s="61">
        <v>0</v>
      </c>
      <c r="D28" s="61">
        <v>0</v>
      </c>
      <c r="E28" s="54">
        <f t="shared" si="3"/>
        <v>0</v>
      </c>
      <c r="F28" s="27">
        <f>+'DFIT Computations'!G28</f>
        <v>0</v>
      </c>
      <c r="G28" s="27">
        <f t="shared" si="4"/>
        <v>0</v>
      </c>
      <c r="H28" s="27">
        <f>+'DFIT Computations'!I28</f>
        <v>0</v>
      </c>
      <c r="I28" s="27">
        <f t="shared" si="5"/>
        <v>0</v>
      </c>
      <c r="J28" s="51">
        <f t="shared" si="0"/>
        <v>0.98499999999999999</v>
      </c>
      <c r="K28" s="42">
        <f t="shared" si="1"/>
        <v>0</v>
      </c>
      <c r="L28" s="18" t="str">
        <f>'DFIT Computations'!M28</f>
        <v>GROSS PLT</v>
      </c>
      <c r="M28" s="27">
        <f>+'DFIT Computations'!N28</f>
        <v>0</v>
      </c>
      <c r="N28" s="27">
        <f t="shared" si="6"/>
        <v>0</v>
      </c>
    </row>
    <row r="29" spans="1:14" s="17" customFormat="1" x14ac:dyDescent="0.2">
      <c r="A29" s="18">
        <f t="shared" si="2"/>
        <v>8</v>
      </c>
      <c r="B29" s="17" t="s">
        <v>6</v>
      </c>
      <c r="C29" s="61">
        <v>-13148</v>
      </c>
      <c r="D29" s="61">
        <v>0</v>
      </c>
      <c r="E29" s="54">
        <f t="shared" si="3"/>
        <v>-13148</v>
      </c>
      <c r="F29" s="27">
        <f>+'DFIT Computations'!G29</f>
        <v>0</v>
      </c>
      <c r="G29" s="27">
        <f t="shared" si="4"/>
        <v>-13148</v>
      </c>
      <c r="H29" s="27">
        <f>+'DFIT Computations'!I29</f>
        <v>0</v>
      </c>
      <c r="I29" s="27">
        <f t="shared" si="5"/>
        <v>-13148</v>
      </c>
      <c r="J29" s="51">
        <f t="shared" si="0"/>
        <v>0.98499999999999999</v>
      </c>
      <c r="K29" s="42">
        <f t="shared" si="1"/>
        <v>-12951</v>
      </c>
      <c r="L29" s="18" t="str">
        <f>'DFIT Computations'!M29</f>
        <v>TRAN PLT</v>
      </c>
      <c r="M29" s="27">
        <f>+'DFIT Computations'!N29</f>
        <v>0</v>
      </c>
      <c r="N29" s="27">
        <f t="shared" si="6"/>
        <v>-12951</v>
      </c>
    </row>
    <row r="30" spans="1:14" s="17" customFormat="1" x14ac:dyDescent="0.2">
      <c r="A30" s="18">
        <f t="shared" si="2"/>
        <v>9</v>
      </c>
      <c r="B30" s="56" t="s">
        <v>242</v>
      </c>
      <c r="C30" s="61">
        <v>0</v>
      </c>
      <c r="D30" s="61">
        <v>0</v>
      </c>
      <c r="E30" s="54">
        <f t="shared" si="3"/>
        <v>0</v>
      </c>
      <c r="F30" s="27">
        <f>+'DFIT Computations'!G30</f>
        <v>0</v>
      </c>
      <c r="G30" s="27">
        <f t="shared" si="4"/>
        <v>0</v>
      </c>
      <c r="H30" s="27">
        <f>+'DFIT Computations'!I30</f>
        <v>0</v>
      </c>
      <c r="I30" s="27">
        <f t="shared" si="5"/>
        <v>0</v>
      </c>
      <c r="J30" s="51">
        <f t="shared" si="0"/>
        <v>0.98499999999999999</v>
      </c>
      <c r="K30" s="42">
        <f t="shared" si="1"/>
        <v>0</v>
      </c>
      <c r="L30" s="18" t="str">
        <f>'DFIT Computations'!M30</f>
        <v>PROD PLT</v>
      </c>
      <c r="M30" s="27">
        <f>+'DFIT Computations'!N30</f>
        <v>0</v>
      </c>
      <c r="N30" s="27">
        <f t="shared" si="6"/>
        <v>0</v>
      </c>
    </row>
    <row r="31" spans="1:14" s="17" customFormat="1" x14ac:dyDescent="0.2">
      <c r="A31" s="18">
        <f t="shared" si="2"/>
        <v>10</v>
      </c>
      <c r="B31" s="56" t="s">
        <v>291</v>
      </c>
      <c r="C31" s="61">
        <v>-265744</v>
      </c>
      <c r="D31" s="61">
        <v>61856</v>
      </c>
      <c r="E31" s="54">
        <f t="shared" si="3"/>
        <v>-327600</v>
      </c>
      <c r="F31" s="27">
        <f>+'DFIT Computations'!G31</f>
        <v>0</v>
      </c>
      <c r="G31" s="27">
        <f t="shared" si="4"/>
        <v>-327600</v>
      </c>
      <c r="H31" s="27">
        <f>+'DFIT Computations'!I31</f>
        <v>0</v>
      </c>
      <c r="I31" s="27">
        <f t="shared" si="5"/>
        <v>-327600</v>
      </c>
      <c r="J31" s="51">
        <f t="shared" si="0"/>
        <v>0.98499999999999999</v>
      </c>
      <c r="K31" s="42">
        <f t="shared" si="1"/>
        <v>-322686</v>
      </c>
      <c r="L31" s="18" t="str">
        <f>'DFIT Computations'!M31</f>
        <v>TRAN PLT</v>
      </c>
      <c r="M31" s="27">
        <f>+'DFIT Computations'!N31</f>
        <v>0</v>
      </c>
      <c r="N31" s="27">
        <f t="shared" si="6"/>
        <v>-322686</v>
      </c>
    </row>
    <row r="32" spans="1:14" s="17" customFormat="1" x14ac:dyDescent="0.2">
      <c r="A32" s="18">
        <f t="shared" si="2"/>
        <v>11</v>
      </c>
      <c r="B32" s="56" t="s">
        <v>299</v>
      </c>
      <c r="C32" s="61">
        <v>-22282</v>
      </c>
      <c r="D32" s="61">
        <v>5198</v>
      </c>
      <c r="E32" s="54">
        <f t="shared" ref="E32" si="7">+C32-D32</f>
        <v>-27480</v>
      </c>
      <c r="F32" s="27">
        <f>+'DFIT Computations'!G32</f>
        <v>0</v>
      </c>
      <c r="G32" s="27">
        <f t="shared" si="4"/>
        <v>-27480</v>
      </c>
      <c r="H32" s="27">
        <f>+'DFIT Computations'!I32</f>
        <v>0</v>
      </c>
      <c r="I32" s="27">
        <f t="shared" ref="I32" si="8">+G32+H32</f>
        <v>-27480</v>
      </c>
      <c r="J32" s="51">
        <f t="shared" si="0"/>
        <v>0.98499999999999999</v>
      </c>
      <c r="K32" s="42">
        <f t="shared" ref="K32" si="9">IF(I32*J32=0,0, ROUND(I32*J32,0))</f>
        <v>-27068</v>
      </c>
      <c r="L32" s="18" t="str">
        <f>'DFIT Computations'!M32</f>
        <v>TRAN PLT</v>
      </c>
      <c r="M32" s="27">
        <f>+'DFIT Computations'!N32</f>
        <v>0</v>
      </c>
      <c r="N32" s="27">
        <f t="shared" si="6"/>
        <v>-27068</v>
      </c>
    </row>
    <row r="33" spans="1:14" s="17" customFormat="1" x14ac:dyDescent="0.2">
      <c r="A33" s="18">
        <f t="shared" si="2"/>
        <v>12</v>
      </c>
      <c r="B33" s="17" t="s">
        <v>7</v>
      </c>
      <c r="C33" s="61">
        <v>0</v>
      </c>
      <c r="D33" s="61">
        <v>0</v>
      </c>
      <c r="E33" s="54">
        <f t="shared" si="3"/>
        <v>0</v>
      </c>
      <c r="F33" s="27">
        <f>+'DFIT Computations'!G33</f>
        <v>0</v>
      </c>
      <c r="G33" s="27">
        <f t="shared" si="4"/>
        <v>0</v>
      </c>
      <c r="H33" s="27">
        <f>+'DFIT Computations'!I33</f>
        <v>0</v>
      </c>
      <c r="I33" s="27">
        <f t="shared" si="5"/>
        <v>0</v>
      </c>
      <c r="J33" s="51">
        <f t="shared" si="0"/>
        <v>0.98499999999999999</v>
      </c>
      <c r="K33" s="42">
        <f t="shared" si="1"/>
        <v>0</v>
      </c>
      <c r="L33" s="18" t="str">
        <f>'DFIT Computations'!M33</f>
        <v>GROSS PLT</v>
      </c>
      <c r="M33" s="27">
        <f>+'DFIT Computations'!N33</f>
        <v>0</v>
      </c>
      <c r="N33" s="27">
        <f t="shared" si="6"/>
        <v>0</v>
      </c>
    </row>
    <row r="34" spans="1:14" s="17" customFormat="1" x14ac:dyDescent="0.2">
      <c r="A34" s="18">
        <f t="shared" si="2"/>
        <v>13</v>
      </c>
      <c r="B34" s="17" t="s">
        <v>8</v>
      </c>
      <c r="C34" s="61">
        <v>-29613</v>
      </c>
      <c r="D34" s="61">
        <v>-120725</v>
      </c>
      <c r="E34" s="54">
        <f t="shared" si="3"/>
        <v>91112</v>
      </c>
      <c r="F34" s="27">
        <f>+'DFIT Computations'!G34</f>
        <v>0</v>
      </c>
      <c r="G34" s="27">
        <f t="shared" si="4"/>
        <v>91112</v>
      </c>
      <c r="H34" s="27">
        <f>+'DFIT Computations'!I34</f>
        <v>0</v>
      </c>
      <c r="I34" s="27">
        <f t="shared" si="5"/>
        <v>91112</v>
      </c>
      <c r="J34" s="51">
        <f t="shared" si="0"/>
        <v>0.98499999999999999</v>
      </c>
      <c r="K34" s="42">
        <f t="shared" ref="K34:K39" si="10">IF(I34*J34=0,0, ROUND(I34*J34,0))</f>
        <v>89745</v>
      </c>
      <c r="L34" s="18" t="str">
        <f>'DFIT Computations'!M34</f>
        <v>PROD PLT</v>
      </c>
      <c r="M34" s="27">
        <f>+'DFIT Computations'!N34</f>
        <v>1336</v>
      </c>
      <c r="N34" s="27">
        <f t="shared" si="6"/>
        <v>91081</v>
      </c>
    </row>
    <row r="35" spans="1:14" s="17" customFormat="1" x14ac:dyDescent="0.2">
      <c r="A35" s="18">
        <f t="shared" si="2"/>
        <v>14</v>
      </c>
      <c r="B35" s="17" t="s">
        <v>327</v>
      </c>
      <c r="C35" s="61">
        <v>-204483</v>
      </c>
      <c r="D35" s="61">
        <v>0</v>
      </c>
      <c r="E35" s="54">
        <f t="shared" ref="E35" si="11">+C35-D35</f>
        <v>-204483</v>
      </c>
      <c r="F35" s="27">
        <f>+'DFIT Computations'!G35</f>
        <v>0</v>
      </c>
      <c r="G35" s="27">
        <f t="shared" ref="G35" si="12">+E35+F35</f>
        <v>-204483</v>
      </c>
      <c r="H35" s="27">
        <f>+'DFIT Computations'!I35</f>
        <v>0</v>
      </c>
      <c r="I35" s="27">
        <f t="shared" ref="I35" si="13">+G35+H35</f>
        <v>-204483</v>
      </c>
      <c r="J35" s="51">
        <f t="shared" si="0"/>
        <v>0.98499999999999999</v>
      </c>
      <c r="K35" s="42">
        <f t="shared" si="10"/>
        <v>-201416</v>
      </c>
      <c r="L35" s="18" t="str">
        <f>'DFIT Computations'!M35</f>
        <v>PROD PLT</v>
      </c>
      <c r="M35" s="27">
        <f>+'DFIT Computations'!N35</f>
        <v>0</v>
      </c>
      <c r="N35" s="27">
        <f t="shared" ref="N35" si="14">K35+M35</f>
        <v>-201416</v>
      </c>
    </row>
    <row r="36" spans="1:14" s="17" customFormat="1" x14ac:dyDescent="0.2">
      <c r="A36" s="18">
        <f t="shared" si="2"/>
        <v>15</v>
      </c>
      <c r="B36" s="17" t="s">
        <v>359</v>
      </c>
      <c r="C36" s="61">
        <v>20867</v>
      </c>
      <c r="D36" s="61">
        <v>20867</v>
      </c>
      <c r="E36" s="54">
        <f t="shared" ref="E36" si="15">+C36-D36</f>
        <v>0</v>
      </c>
      <c r="F36" s="27">
        <f>+'DFIT Computations'!G36</f>
        <v>0</v>
      </c>
      <c r="G36" s="27">
        <f t="shared" ref="G36" si="16">+E36+F36</f>
        <v>0</v>
      </c>
      <c r="H36" s="27">
        <f>+'DFIT Computations'!I36</f>
        <v>0</v>
      </c>
      <c r="I36" s="27">
        <f t="shared" ref="I36" si="17">+G36+H36</f>
        <v>0</v>
      </c>
      <c r="J36" s="51">
        <f t="shared" si="0"/>
        <v>0.98499999999999999</v>
      </c>
      <c r="K36" s="42">
        <f t="shared" si="10"/>
        <v>0</v>
      </c>
      <c r="L36" s="18" t="str">
        <f>'DFIT Computations'!M36</f>
        <v>GROSS PLT</v>
      </c>
      <c r="M36" s="27">
        <f>+'DFIT Computations'!N36</f>
        <v>0</v>
      </c>
      <c r="N36" s="27">
        <f t="shared" ref="N36" si="18">K36+M36</f>
        <v>0</v>
      </c>
    </row>
    <row r="37" spans="1:14" s="17" customFormat="1" x14ac:dyDescent="0.2">
      <c r="A37" s="18">
        <f t="shared" si="2"/>
        <v>16</v>
      </c>
      <c r="B37" s="17" t="s">
        <v>9</v>
      </c>
      <c r="C37" s="61">
        <v>8054276</v>
      </c>
      <c r="D37" s="61">
        <v>8054276</v>
      </c>
      <c r="E37" s="54">
        <f t="shared" si="3"/>
        <v>0</v>
      </c>
      <c r="F37" s="27">
        <f>+'DFIT Computations'!G37</f>
        <v>0</v>
      </c>
      <c r="G37" s="27">
        <f t="shared" si="4"/>
        <v>0</v>
      </c>
      <c r="H37" s="27">
        <f>+'DFIT Computations'!I37</f>
        <v>0</v>
      </c>
      <c r="I37" s="27">
        <f t="shared" si="5"/>
        <v>0</v>
      </c>
      <c r="J37" s="51">
        <f t="shared" si="0"/>
        <v>0.98499999999999999</v>
      </c>
      <c r="K37" s="42">
        <f t="shared" si="10"/>
        <v>0</v>
      </c>
      <c r="L37" s="18" t="str">
        <f>'DFIT Computations'!M37</f>
        <v>GROSS PLT</v>
      </c>
      <c r="M37" s="27">
        <f>+'DFIT Computations'!N37</f>
        <v>0</v>
      </c>
      <c r="N37" s="27">
        <f t="shared" si="6"/>
        <v>0</v>
      </c>
    </row>
    <row r="38" spans="1:14" s="17" customFormat="1" x14ac:dyDescent="0.2">
      <c r="A38" s="18">
        <f t="shared" si="2"/>
        <v>17</v>
      </c>
      <c r="B38" s="17" t="s">
        <v>239</v>
      </c>
      <c r="C38" s="61">
        <v>-1701466</v>
      </c>
      <c r="D38" s="61">
        <v>0</v>
      </c>
      <c r="E38" s="54">
        <f t="shared" ref="E38" si="19">+C38-D38</f>
        <v>-1701466</v>
      </c>
      <c r="F38" s="27">
        <f>+'DFIT Computations'!G38</f>
        <v>0</v>
      </c>
      <c r="G38" s="27">
        <f t="shared" si="4"/>
        <v>-1701466</v>
      </c>
      <c r="H38" s="27">
        <f>+'DFIT Computations'!I38</f>
        <v>0</v>
      </c>
      <c r="I38" s="27">
        <f t="shared" ref="I38" si="20">+G38+H38</f>
        <v>-1701466</v>
      </c>
      <c r="J38" s="51">
        <f t="shared" si="0"/>
        <v>0.98499999999999999</v>
      </c>
      <c r="K38" s="42">
        <f t="shared" si="10"/>
        <v>-1675944</v>
      </c>
      <c r="L38" s="18" t="str">
        <f>'DFIT Computations'!M38</f>
        <v>GROSS PLT</v>
      </c>
      <c r="M38" s="27">
        <f>+'DFIT Computations'!N38</f>
        <v>0</v>
      </c>
      <c r="N38" s="27">
        <f t="shared" si="6"/>
        <v>-1675944</v>
      </c>
    </row>
    <row r="39" spans="1:14" s="17" customFormat="1" x14ac:dyDescent="0.2">
      <c r="A39" s="18">
        <f t="shared" si="2"/>
        <v>18</v>
      </c>
      <c r="B39" s="56" t="s">
        <v>243</v>
      </c>
      <c r="C39" s="61">
        <v>811240</v>
      </c>
      <c r="D39" s="61">
        <v>811240</v>
      </c>
      <c r="E39" s="54">
        <f t="shared" si="3"/>
        <v>0</v>
      </c>
      <c r="F39" s="27">
        <f>+'DFIT Computations'!G39</f>
        <v>0</v>
      </c>
      <c r="G39" s="27">
        <f t="shared" si="4"/>
        <v>0</v>
      </c>
      <c r="H39" s="27">
        <f>+'DFIT Computations'!I39</f>
        <v>0</v>
      </c>
      <c r="I39" s="27">
        <f t="shared" si="5"/>
        <v>0</v>
      </c>
      <c r="J39" s="51">
        <f t="shared" si="0"/>
        <v>0.98499999999999999</v>
      </c>
      <c r="K39" s="42">
        <f t="shared" si="10"/>
        <v>0</v>
      </c>
      <c r="L39" s="18" t="str">
        <f>'DFIT Computations'!M39</f>
        <v>PROD PLT</v>
      </c>
      <c r="M39" s="27">
        <f>+'DFIT Computations'!N39</f>
        <v>0</v>
      </c>
      <c r="N39" s="27">
        <f t="shared" si="6"/>
        <v>0</v>
      </c>
    </row>
    <row r="40" spans="1:14" s="17" customFormat="1" x14ac:dyDescent="0.2">
      <c r="A40" s="18">
        <f t="shared" si="2"/>
        <v>19</v>
      </c>
      <c r="B40" s="17" t="s">
        <v>10</v>
      </c>
      <c r="C40" s="61">
        <v>126289</v>
      </c>
      <c r="D40" s="61">
        <v>3156</v>
      </c>
      <c r="E40" s="54">
        <f t="shared" si="3"/>
        <v>123133</v>
      </c>
      <c r="F40" s="27">
        <f>+'DFIT Computations'!G40</f>
        <v>0</v>
      </c>
      <c r="G40" s="27">
        <f t="shared" si="4"/>
        <v>123133</v>
      </c>
      <c r="H40" s="27">
        <f>+'DFIT Computations'!I40</f>
        <v>0</v>
      </c>
      <c r="I40" s="27">
        <f t="shared" si="5"/>
        <v>123133</v>
      </c>
      <c r="J40" s="51">
        <f t="shared" si="0"/>
        <v>0.999</v>
      </c>
      <c r="K40" s="42">
        <f t="shared" si="1"/>
        <v>123010</v>
      </c>
      <c r="L40" s="18" t="str">
        <f>'DFIT Computations'!M40</f>
        <v>DIST PLT</v>
      </c>
      <c r="M40" s="27">
        <f>+'DFIT Computations'!N40</f>
        <v>0</v>
      </c>
      <c r="N40" s="27">
        <f t="shared" si="6"/>
        <v>123010</v>
      </c>
    </row>
    <row r="41" spans="1:14" s="17" customFormat="1" x14ac:dyDescent="0.2">
      <c r="A41" s="18">
        <f t="shared" si="2"/>
        <v>20</v>
      </c>
      <c r="B41" s="79" t="s">
        <v>11</v>
      </c>
      <c r="C41" s="83">
        <f t="shared" ref="C41:I41" si="21">SUM(C23:C40)</f>
        <v>9610471</v>
      </c>
      <c r="D41" s="83">
        <f t="shared" si="21"/>
        <v>-11037045</v>
      </c>
      <c r="E41" s="83">
        <f t="shared" si="21"/>
        <v>20647516</v>
      </c>
      <c r="F41" s="83">
        <f t="shared" ref="F41" si="22">SUM(F23:F40)</f>
        <v>0</v>
      </c>
      <c r="G41" s="83">
        <f t="shared" si="21"/>
        <v>20647516</v>
      </c>
      <c r="H41" s="83">
        <f t="shared" si="21"/>
        <v>0</v>
      </c>
      <c r="I41" s="83">
        <f t="shared" si="21"/>
        <v>20647516</v>
      </c>
      <c r="J41" s="24"/>
      <c r="K41" s="83">
        <f>SUM(K23:K40)</f>
        <v>20339527</v>
      </c>
      <c r="M41" s="83">
        <f t="shared" ref="M41:N41" si="23">SUM(M23:M40)</f>
        <v>-1587455</v>
      </c>
      <c r="N41" s="83">
        <f t="shared" si="23"/>
        <v>18752072</v>
      </c>
    </row>
    <row r="42" spans="1:14" s="17" customFormat="1" x14ac:dyDescent="0.2">
      <c r="A42" s="18">
        <f t="shared" si="2"/>
        <v>21</v>
      </c>
      <c r="B42" s="17" t="s">
        <v>0</v>
      </c>
      <c r="C42" s="36"/>
      <c r="D42" s="87"/>
      <c r="E42" s="87"/>
      <c r="F42" s="41"/>
      <c r="G42" s="41"/>
      <c r="H42" s="41"/>
      <c r="I42" s="41"/>
      <c r="J42" s="86"/>
      <c r="M42" s="41"/>
      <c r="N42" s="41"/>
    </row>
    <row r="43" spans="1:14" s="17" customFormat="1" x14ac:dyDescent="0.2">
      <c r="A43" s="18">
        <f t="shared" si="2"/>
        <v>22</v>
      </c>
      <c r="B43" s="79" t="s">
        <v>12</v>
      </c>
      <c r="C43" s="36"/>
      <c r="D43" s="87"/>
      <c r="E43" s="87"/>
      <c r="F43" s="41"/>
      <c r="G43" s="41"/>
      <c r="H43" s="41"/>
      <c r="I43" s="41"/>
      <c r="J43" s="86"/>
      <c r="M43" s="41"/>
      <c r="N43" s="41"/>
    </row>
    <row r="44" spans="1:14" s="17" customFormat="1" x14ac:dyDescent="0.2">
      <c r="A44" s="18">
        <f t="shared" si="2"/>
        <v>23</v>
      </c>
      <c r="B44" s="17" t="s">
        <v>13</v>
      </c>
      <c r="C44" s="61">
        <v>0</v>
      </c>
      <c r="D44" s="61">
        <v>0</v>
      </c>
      <c r="E44" s="54">
        <f t="shared" ref="E44:E52" si="24">+C44-D44</f>
        <v>0</v>
      </c>
      <c r="F44" s="27">
        <f>+'DFIT Computations'!G44</f>
        <v>0</v>
      </c>
      <c r="G44" s="27">
        <f t="shared" ref="G44:G52" si="25">+E44+F44</f>
        <v>0</v>
      </c>
      <c r="H44" s="27">
        <f>+'DFIT Computations'!I44</f>
        <v>0</v>
      </c>
      <c r="I44" s="27">
        <f t="shared" ref="I44:I52" si="26">+G44+H44</f>
        <v>0</v>
      </c>
      <c r="J44" s="51">
        <f t="shared" ref="J44:J52" si="27">VLOOKUP(L44,$C$279:$D$293,2,FALSE)</f>
        <v>0</v>
      </c>
      <c r="K44" s="42">
        <f t="shared" ref="K44:K52" si="28">IF(I44*J44=0,0, ROUND(I44*J44,0))</f>
        <v>0</v>
      </c>
      <c r="L44" s="18" t="str">
        <f>'DFIT Computations'!M44</f>
        <v>NON-APPLIC</v>
      </c>
      <c r="M44" s="27">
        <v>0</v>
      </c>
      <c r="N44" s="27">
        <f t="shared" ref="N44:N52" si="29">K44+M44</f>
        <v>0</v>
      </c>
    </row>
    <row r="45" spans="1:14" s="17" customFormat="1" x14ac:dyDescent="0.2">
      <c r="A45" s="18">
        <f t="shared" si="2"/>
        <v>24</v>
      </c>
      <c r="B45" s="17" t="s">
        <v>292</v>
      </c>
      <c r="C45" s="61">
        <v>0</v>
      </c>
      <c r="D45" s="61">
        <v>0</v>
      </c>
      <c r="E45" s="54">
        <f t="shared" ref="E45" si="30">+C45-D45</f>
        <v>0</v>
      </c>
      <c r="F45" s="27">
        <f>+'DFIT Computations'!G45</f>
        <v>0</v>
      </c>
      <c r="G45" s="27">
        <f t="shared" si="25"/>
        <v>0</v>
      </c>
      <c r="H45" s="27">
        <f>+'DFIT Computations'!I45</f>
        <v>0</v>
      </c>
      <c r="I45" s="27">
        <f t="shared" ref="I45" si="31">+G45+H45</f>
        <v>0</v>
      </c>
      <c r="J45" s="51">
        <f t="shared" si="27"/>
        <v>1</v>
      </c>
      <c r="K45" s="42">
        <f t="shared" ref="K45" si="32">IF(I45*J45=0,0, ROUND(I45*J45,0))</f>
        <v>0</v>
      </c>
      <c r="L45" s="18" t="str">
        <f>'DFIT Computations'!M45</f>
        <v>SPECIFIC</v>
      </c>
      <c r="M45" s="27">
        <v>0</v>
      </c>
      <c r="N45" s="27">
        <f t="shared" si="29"/>
        <v>0</v>
      </c>
    </row>
    <row r="46" spans="1:14" s="17" customFormat="1" x14ac:dyDescent="0.2">
      <c r="A46" s="18">
        <f t="shared" si="2"/>
        <v>25</v>
      </c>
      <c r="B46" s="17" t="s">
        <v>14</v>
      </c>
      <c r="C46" s="61">
        <v>183664</v>
      </c>
      <c r="D46" s="61">
        <v>0</v>
      </c>
      <c r="E46" s="54">
        <f t="shared" si="24"/>
        <v>183664</v>
      </c>
      <c r="F46" s="27">
        <f>+'DFIT Computations'!G46</f>
        <v>0</v>
      </c>
      <c r="G46" s="27">
        <f t="shared" si="25"/>
        <v>183664</v>
      </c>
      <c r="H46" s="27">
        <f>+'DFIT Computations'!I46</f>
        <v>0</v>
      </c>
      <c r="I46" s="27">
        <f t="shared" si="26"/>
        <v>183664</v>
      </c>
      <c r="J46" s="51">
        <f t="shared" si="27"/>
        <v>0.98499999999999999</v>
      </c>
      <c r="K46" s="42">
        <f t="shared" si="28"/>
        <v>180909</v>
      </c>
      <c r="L46" s="18" t="str">
        <f>'DFIT Computations'!M46</f>
        <v>GROSS PLT</v>
      </c>
      <c r="M46" s="27">
        <f>+'DFIT Computations'!N46</f>
        <v>73381</v>
      </c>
      <c r="N46" s="27">
        <f t="shared" si="29"/>
        <v>254290</v>
      </c>
    </row>
    <row r="47" spans="1:14" s="17" customFormat="1" x14ac:dyDescent="0.2">
      <c r="A47" s="18">
        <f t="shared" si="2"/>
        <v>26</v>
      </c>
      <c r="B47" s="17" t="s">
        <v>231</v>
      </c>
      <c r="C47" s="61">
        <v>-244309</v>
      </c>
      <c r="D47" s="61">
        <v>0</v>
      </c>
      <c r="E47" s="54">
        <f t="shared" si="24"/>
        <v>-244309</v>
      </c>
      <c r="F47" s="27">
        <f>+'DFIT Computations'!G47</f>
        <v>0</v>
      </c>
      <c r="G47" s="27">
        <f t="shared" si="25"/>
        <v>-244309</v>
      </c>
      <c r="H47" s="27">
        <f>+'DFIT Computations'!I47</f>
        <v>0</v>
      </c>
      <c r="I47" s="27">
        <f t="shared" si="26"/>
        <v>-244309</v>
      </c>
      <c r="J47" s="51">
        <f t="shared" si="27"/>
        <v>0.98499999999999999</v>
      </c>
      <c r="K47" s="42">
        <f t="shared" ref="K47:K50" si="33">IF(I47*J47=0,0, ROUND(I47*J47,0))</f>
        <v>-240644</v>
      </c>
      <c r="L47" s="18" t="str">
        <f>'DFIT Computations'!M47</f>
        <v>GROSS PLT</v>
      </c>
      <c r="M47" s="27">
        <f>+'DFIT Computations'!N47</f>
        <v>0</v>
      </c>
      <c r="N47" s="27">
        <f t="shared" si="29"/>
        <v>-240644</v>
      </c>
    </row>
    <row r="48" spans="1:14" s="17" customFormat="1" x14ac:dyDescent="0.2">
      <c r="A48" s="18">
        <f t="shared" si="2"/>
        <v>27</v>
      </c>
      <c r="B48" s="17" t="s">
        <v>301</v>
      </c>
      <c r="C48" s="61">
        <v>0</v>
      </c>
      <c r="D48" s="61">
        <v>0</v>
      </c>
      <c r="E48" s="54">
        <f t="shared" ref="E48" si="34">+C48-D48</f>
        <v>0</v>
      </c>
      <c r="F48" s="27">
        <f>+'DFIT Computations'!G48</f>
        <v>0</v>
      </c>
      <c r="G48" s="27">
        <f t="shared" si="25"/>
        <v>0</v>
      </c>
      <c r="H48" s="27">
        <f>+'DFIT Computations'!I48</f>
        <v>0</v>
      </c>
      <c r="I48" s="27">
        <f t="shared" ref="I48" si="35">+G48+H48</f>
        <v>0</v>
      </c>
      <c r="J48" s="51">
        <f t="shared" si="27"/>
        <v>0.98499999999999999</v>
      </c>
      <c r="K48" s="42">
        <f t="shared" si="33"/>
        <v>0</v>
      </c>
      <c r="L48" s="18" t="str">
        <f>'DFIT Computations'!M48</f>
        <v>TRAN PLT</v>
      </c>
      <c r="M48" s="27">
        <f>+'DFIT Computations'!N48</f>
        <v>0</v>
      </c>
      <c r="N48" s="27">
        <f t="shared" si="29"/>
        <v>0</v>
      </c>
    </row>
    <row r="49" spans="1:14" s="17" customFormat="1" x14ac:dyDescent="0.2">
      <c r="A49" s="18">
        <f t="shared" si="2"/>
        <v>28</v>
      </c>
      <c r="B49" s="17" t="s">
        <v>294</v>
      </c>
      <c r="C49" s="61">
        <v>0</v>
      </c>
      <c r="D49" s="61">
        <v>0</v>
      </c>
      <c r="E49" s="54">
        <f t="shared" si="24"/>
        <v>0</v>
      </c>
      <c r="F49" s="27">
        <f>+'DFIT Computations'!G49</f>
        <v>0</v>
      </c>
      <c r="G49" s="27">
        <f t="shared" si="25"/>
        <v>0</v>
      </c>
      <c r="H49" s="27">
        <f>+'DFIT Computations'!I49</f>
        <v>0</v>
      </c>
      <c r="I49" s="27">
        <f t="shared" si="26"/>
        <v>0</v>
      </c>
      <c r="J49" s="51">
        <f t="shared" si="27"/>
        <v>0.98499999999999999</v>
      </c>
      <c r="K49" s="42">
        <f t="shared" si="33"/>
        <v>0</v>
      </c>
      <c r="L49" s="18" t="str">
        <f>'DFIT Computations'!M49</f>
        <v>TRAN PLT</v>
      </c>
      <c r="M49" s="27">
        <f>+'DFIT Computations'!N49</f>
        <v>0</v>
      </c>
      <c r="N49" s="27">
        <f t="shared" si="29"/>
        <v>0</v>
      </c>
    </row>
    <row r="50" spans="1:14" s="17" customFormat="1" x14ac:dyDescent="0.2">
      <c r="A50" s="18">
        <f t="shared" si="2"/>
        <v>29</v>
      </c>
      <c r="B50" s="17" t="s">
        <v>293</v>
      </c>
      <c r="C50" s="61">
        <v>-7495</v>
      </c>
      <c r="D50" s="61">
        <v>0</v>
      </c>
      <c r="E50" s="54">
        <f t="shared" si="24"/>
        <v>-7495</v>
      </c>
      <c r="F50" s="27">
        <f>+'DFIT Computations'!G50</f>
        <v>0</v>
      </c>
      <c r="G50" s="27">
        <f t="shared" si="25"/>
        <v>-7495</v>
      </c>
      <c r="H50" s="27">
        <f>+'DFIT Computations'!I50</f>
        <v>0</v>
      </c>
      <c r="I50" s="27">
        <f t="shared" si="26"/>
        <v>-7495</v>
      </c>
      <c r="J50" s="51">
        <f t="shared" si="27"/>
        <v>0.98499999999999999</v>
      </c>
      <c r="K50" s="42">
        <f t="shared" si="33"/>
        <v>-7383</v>
      </c>
      <c r="L50" s="18" t="str">
        <f>'DFIT Computations'!M50</f>
        <v>TRAN PLT</v>
      </c>
      <c r="M50" s="27">
        <f>+'DFIT Computations'!N50</f>
        <v>0</v>
      </c>
      <c r="N50" s="27">
        <f t="shared" si="29"/>
        <v>-7383</v>
      </c>
    </row>
    <row r="51" spans="1:14" s="17" customFormat="1" x14ac:dyDescent="0.2">
      <c r="A51" s="18">
        <f t="shared" si="2"/>
        <v>30</v>
      </c>
      <c r="B51" s="17" t="s">
        <v>15</v>
      </c>
      <c r="C51" s="61">
        <v>-306515</v>
      </c>
      <c r="D51" s="61">
        <v>79236</v>
      </c>
      <c r="E51" s="54">
        <f t="shared" si="24"/>
        <v>-385751</v>
      </c>
      <c r="F51" s="27">
        <f>+'DFIT Computations'!G51</f>
        <v>0</v>
      </c>
      <c r="G51" s="27">
        <f t="shared" si="25"/>
        <v>-385751</v>
      </c>
      <c r="H51" s="27">
        <f>+'DFIT Computations'!I51</f>
        <v>0</v>
      </c>
      <c r="I51" s="27">
        <f t="shared" si="26"/>
        <v>-385751</v>
      </c>
      <c r="J51" s="51">
        <f t="shared" si="27"/>
        <v>0.98499999999999999</v>
      </c>
      <c r="K51" s="42">
        <f t="shared" si="28"/>
        <v>-379965</v>
      </c>
      <c r="L51" s="18" t="str">
        <f>'DFIT Computations'!M51</f>
        <v>GROSS PLT</v>
      </c>
      <c r="M51" s="27">
        <f>+'DFIT Computations'!N51</f>
        <v>0</v>
      </c>
      <c r="N51" s="27">
        <f t="shared" si="29"/>
        <v>-379965</v>
      </c>
    </row>
    <row r="52" spans="1:14" s="17" customFormat="1" x14ac:dyDescent="0.2">
      <c r="A52" s="18">
        <f t="shared" si="2"/>
        <v>31</v>
      </c>
      <c r="B52" s="17" t="s">
        <v>232</v>
      </c>
      <c r="C52" s="61">
        <v>423479</v>
      </c>
      <c r="D52" s="61">
        <v>0</v>
      </c>
      <c r="E52" s="54">
        <f t="shared" si="24"/>
        <v>423479</v>
      </c>
      <c r="F52" s="27">
        <f>+'DFIT Computations'!G52</f>
        <v>0</v>
      </c>
      <c r="G52" s="27">
        <f t="shared" si="25"/>
        <v>423479</v>
      </c>
      <c r="H52" s="27">
        <f>+'DFIT Computations'!I52</f>
        <v>0</v>
      </c>
      <c r="I52" s="27">
        <f t="shared" si="26"/>
        <v>423479</v>
      </c>
      <c r="J52" s="51">
        <f t="shared" si="27"/>
        <v>0.98499999999999999</v>
      </c>
      <c r="K52" s="42">
        <f t="shared" si="28"/>
        <v>417127</v>
      </c>
      <c r="L52" s="18" t="str">
        <f>'DFIT Computations'!M52</f>
        <v>GROSS PLT</v>
      </c>
      <c r="M52" s="27">
        <f>+'DFIT Computations'!N52</f>
        <v>0</v>
      </c>
      <c r="N52" s="27">
        <f t="shared" si="29"/>
        <v>417127</v>
      </c>
    </row>
    <row r="53" spans="1:14" s="17" customFormat="1" x14ac:dyDescent="0.2">
      <c r="A53" s="18">
        <f t="shared" si="2"/>
        <v>32</v>
      </c>
      <c r="B53" s="79" t="s">
        <v>16</v>
      </c>
      <c r="C53" s="83">
        <f t="shared" ref="C53:I53" si="36">SUM(C44:C52)</f>
        <v>48824</v>
      </c>
      <c r="D53" s="83">
        <f t="shared" si="36"/>
        <v>79236</v>
      </c>
      <c r="E53" s="83">
        <f t="shared" si="36"/>
        <v>-30412</v>
      </c>
      <c r="F53" s="83">
        <f t="shared" ref="F53" si="37">SUM(F44:F52)</f>
        <v>0</v>
      </c>
      <c r="G53" s="83">
        <f t="shared" si="36"/>
        <v>-30412</v>
      </c>
      <c r="H53" s="83">
        <f t="shared" si="36"/>
        <v>0</v>
      </c>
      <c r="I53" s="83">
        <f t="shared" si="36"/>
        <v>-30412</v>
      </c>
      <c r="J53" s="24"/>
      <c r="K53" s="83">
        <f>SUM(K44:K52)</f>
        <v>-29956</v>
      </c>
      <c r="M53" s="83">
        <f t="shared" ref="M53:N53" si="38">SUM(M44:M52)</f>
        <v>73381</v>
      </c>
      <c r="N53" s="83">
        <f t="shared" si="38"/>
        <v>43425</v>
      </c>
    </row>
    <row r="54" spans="1:14" s="17" customFormat="1" x14ac:dyDescent="0.2">
      <c r="A54" s="18">
        <f t="shared" si="2"/>
        <v>33</v>
      </c>
      <c r="B54" s="17" t="s">
        <v>0</v>
      </c>
      <c r="C54" s="36"/>
      <c r="D54" s="87"/>
      <c r="E54" s="87"/>
      <c r="F54" s="41"/>
      <c r="G54" s="41"/>
      <c r="H54" s="41"/>
      <c r="I54" s="41"/>
      <c r="J54" s="86"/>
      <c r="M54" s="41"/>
      <c r="N54" s="41"/>
    </row>
    <row r="55" spans="1:14" s="17" customFormat="1" x14ac:dyDescent="0.2">
      <c r="A55" s="18">
        <f t="shared" si="2"/>
        <v>34</v>
      </c>
      <c r="B55" s="79" t="s">
        <v>17</v>
      </c>
      <c r="C55" s="36"/>
      <c r="D55" s="87"/>
      <c r="E55" s="87"/>
      <c r="F55" s="41"/>
      <c r="G55" s="41"/>
      <c r="H55" s="41"/>
      <c r="I55" s="41"/>
      <c r="J55" s="86"/>
      <c r="M55" s="41"/>
      <c r="N55" s="41"/>
    </row>
    <row r="56" spans="1:14" s="17" customFormat="1" x14ac:dyDescent="0.2">
      <c r="A56" s="18">
        <f t="shared" si="2"/>
        <v>35</v>
      </c>
      <c r="B56" s="17" t="s">
        <v>233</v>
      </c>
      <c r="C56" s="61">
        <v>0</v>
      </c>
      <c r="D56" s="61">
        <v>0</v>
      </c>
      <c r="E56" s="54">
        <f t="shared" ref="E56:E59" si="39">+C56-D56</f>
        <v>0</v>
      </c>
      <c r="F56" s="27">
        <f>+'DFIT Computations'!G56</f>
        <v>0</v>
      </c>
      <c r="G56" s="27">
        <f t="shared" ref="G56:G59" si="40">+E56+F56</f>
        <v>0</v>
      </c>
      <c r="H56" s="27">
        <f>+'DFIT Computations'!I56</f>
        <v>0</v>
      </c>
      <c r="I56" s="27">
        <f t="shared" ref="I56:I59" si="41">+G56+H56</f>
        <v>0</v>
      </c>
      <c r="J56" s="51">
        <f>VLOOKUP(L56,$C$279:$D$293,2,FALSE)</f>
        <v>0.98499999999999999</v>
      </c>
      <c r="K56" s="42">
        <f t="shared" ref="K56:K59" si="42">IF(I56*J56=0,0, ROUND(I56*J56,0))</f>
        <v>0</v>
      </c>
      <c r="L56" s="18" t="str">
        <f>'DFIT Computations'!M56</f>
        <v>GROSS PLT</v>
      </c>
      <c r="M56" s="27">
        <f>+'DFIT Computations'!N56</f>
        <v>0</v>
      </c>
      <c r="N56" s="27">
        <f t="shared" ref="N56:N59" si="43">K56+M56</f>
        <v>0</v>
      </c>
    </row>
    <row r="57" spans="1:14" s="17" customFormat="1" x14ac:dyDescent="0.2">
      <c r="A57" s="18">
        <f t="shared" si="2"/>
        <v>36</v>
      </c>
      <c r="B57" s="17" t="s">
        <v>234</v>
      </c>
      <c r="C57" s="61">
        <v>0</v>
      </c>
      <c r="D57" s="61">
        <v>0</v>
      </c>
      <c r="E57" s="54">
        <f t="shared" si="39"/>
        <v>0</v>
      </c>
      <c r="F57" s="27">
        <f>+'DFIT Computations'!G57</f>
        <v>0</v>
      </c>
      <c r="G57" s="27">
        <f t="shared" si="40"/>
        <v>0</v>
      </c>
      <c r="H57" s="27">
        <f>+'DFIT Computations'!I57</f>
        <v>0</v>
      </c>
      <c r="I57" s="27">
        <f t="shared" si="41"/>
        <v>0</v>
      </c>
      <c r="J57" s="51">
        <f>VLOOKUP(L57,$C$279:$D$293,2,FALSE)</f>
        <v>0.98499999999999999</v>
      </c>
      <c r="K57" s="42">
        <f t="shared" si="42"/>
        <v>0</v>
      </c>
      <c r="L57" s="18" t="str">
        <f>'DFIT Computations'!M57</f>
        <v>GROSS PLT</v>
      </c>
      <c r="M57" s="27">
        <f>+'DFIT Computations'!N57</f>
        <v>0</v>
      </c>
      <c r="N57" s="27">
        <f t="shared" si="43"/>
        <v>0</v>
      </c>
    </row>
    <row r="58" spans="1:14" s="17" customFormat="1" x14ac:dyDescent="0.2">
      <c r="A58" s="18">
        <f t="shared" si="2"/>
        <v>37</v>
      </c>
      <c r="B58" s="17" t="s">
        <v>20</v>
      </c>
      <c r="C58" s="61">
        <v>0</v>
      </c>
      <c r="D58" s="61">
        <v>0</v>
      </c>
      <c r="E58" s="54">
        <f t="shared" si="39"/>
        <v>0</v>
      </c>
      <c r="F58" s="27">
        <f>+'DFIT Computations'!G58</f>
        <v>0</v>
      </c>
      <c r="G58" s="27">
        <f t="shared" si="40"/>
        <v>0</v>
      </c>
      <c r="H58" s="27">
        <f>+'DFIT Computations'!I58</f>
        <v>0</v>
      </c>
      <c r="I58" s="27">
        <f t="shared" si="41"/>
        <v>0</v>
      </c>
      <c r="J58" s="51">
        <f>VLOOKUP(L58,$C$279:$D$293,2,FALSE)</f>
        <v>0.99199999999999999</v>
      </c>
      <c r="K58" s="42">
        <f t="shared" si="42"/>
        <v>0</v>
      </c>
      <c r="L58" s="18" t="str">
        <f>'DFIT Computations'!M58</f>
        <v>LABOR</v>
      </c>
      <c r="M58" s="27">
        <f>+'DFIT Computations'!N58</f>
        <v>0</v>
      </c>
      <c r="N58" s="27">
        <f t="shared" si="43"/>
        <v>0</v>
      </c>
    </row>
    <row r="59" spans="1:14" s="17" customFormat="1" x14ac:dyDescent="0.2">
      <c r="A59" s="18">
        <f t="shared" si="2"/>
        <v>38</v>
      </c>
      <c r="B59" s="17" t="s">
        <v>235</v>
      </c>
      <c r="C59" s="61">
        <v>0</v>
      </c>
      <c r="D59" s="61">
        <v>0</v>
      </c>
      <c r="E59" s="54">
        <f t="shared" si="39"/>
        <v>0</v>
      </c>
      <c r="F59" s="27">
        <f>+'DFIT Computations'!G59</f>
        <v>0</v>
      </c>
      <c r="G59" s="27">
        <f t="shared" si="40"/>
        <v>0</v>
      </c>
      <c r="H59" s="27">
        <f>+'DFIT Computations'!I59</f>
        <v>0</v>
      </c>
      <c r="I59" s="27">
        <f t="shared" si="41"/>
        <v>0</v>
      </c>
      <c r="J59" s="51">
        <f>VLOOKUP(L59,$C$279:$D$293,2,FALSE)</f>
        <v>0.98499999999999999</v>
      </c>
      <c r="K59" s="42">
        <f t="shared" si="42"/>
        <v>0</v>
      </c>
      <c r="L59" s="18" t="str">
        <f>'DFIT Computations'!M59</f>
        <v>GROSS PLT</v>
      </c>
      <c r="M59" s="27">
        <f>+'DFIT Computations'!N59</f>
        <v>0</v>
      </c>
      <c r="N59" s="27">
        <f t="shared" si="43"/>
        <v>0</v>
      </c>
    </row>
    <row r="60" spans="1:14" s="17" customFormat="1" x14ac:dyDescent="0.2">
      <c r="A60" s="18">
        <f t="shared" si="2"/>
        <v>39</v>
      </c>
      <c r="B60" s="79" t="s">
        <v>22</v>
      </c>
      <c r="C60" s="83">
        <f t="shared" ref="C60:I60" si="44">SUM(C56:C59)</f>
        <v>0</v>
      </c>
      <c r="D60" s="83">
        <f t="shared" si="44"/>
        <v>0</v>
      </c>
      <c r="E60" s="83">
        <f t="shared" si="44"/>
        <v>0</v>
      </c>
      <c r="F60" s="83">
        <f t="shared" ref="F60" si="45">SUM(F56:F59)</f>
        <v>0</v>
      </c>
      <c r="G60" s="83">
        <f t="shared" si="44"/>
        <v>0</v>
      </c>
      <c r="H60" s="83">
        <f t="shared" si="44"/>
        <v>0</v>
      </c>
      <c r="I60" s="83">
        <f t="shared" si="44"/>
        <v>0</v>
      </c>
      <c r="J60" s="24"/>
      <c r="K60" s="83">
        <f>SUM(K56:K59)</f>
        <v>0</v>
      </c>
      <c r="M60" s="83">
        <f t="shared" ref="M60:N60" si="46">SUM(M56:M59)</f>
        <v>0</v>
      </c>
      <c r="N60" s="83">
        <f t="shared" si="46"/>
        <v>0</v>
      </c>
    </row>
    <row r="61" spans="1:14" s="17" customFormat="1" x14ac:dyDescent="0.2">
      <c r="A61" s="18">
        <f t="shared" si="2"/>
        <v>40</v>
      </c>
      <c r="B61" s="17" t="s">
        <v>0</v>
      </c>
      <c r="C61" s="36"/>
      <c r="D61" s="38"/>
      <c r="E61" s="38"/>
      <c r="F61" s="38"/>
      <c r="G61" s="38"/>
      <c r="H61" s="38"/>
      <c r="I61" s="38"/>
      <c r="J61" s="86"/>
      <c r="M61" s="38"/>
      <c r="N61" s="38"/>
    </row>
    <row r="62" spans="1:14" s="17" customFormat="1" x14ac:dyDescent="0.2">
      <c r="A62" s="18">
        <f t="shared" si="2"/>
        <v>41</v>
      </c>
      <c r="B62" s="79" t="s">
        <v>23</v>
      </c>
      <c r="C62" s="36"/>
      <c r="D62" s="38"/>
      <c r="E62" s="38"/>
      <c r="F62" s="38"/>
      <c r="G62" s="38"/>
      <c r="H62" s="38"/>
      <c r="I62" s="38"/>
      <c r="J62" s="86"/>
      <c r="M62" s="38"/>
      <c r="N62" s="38"/>
    </row>
    <row r="63" spans="1:14" s="17" customFormat="1" x14ac:dyDescent="0.2">
      <c r="A63" s="18">
        <f t="shared" si="2"/>
        <v>42</v>
      </c>
      <c r="B63" s="17" t="s">
        <v>24</v>
      </c>
      <c r="C63" s="61">
        <v>0</v>
      </c>
      <c r="D63" s="61">
        <v>0</v>
      </c>
      <c r="E63" s="54">
        <f t="shared" ref="E63:E68" si="47">+C63-D63</f>
        <v>0</v>
      </c>
      <c r="F63" s="27">
        <f>+'DFIT Computations'!G63</f>
        <v>0</v>
      </c>
      <c r="G63" s="27">
        <f t="shared" ref="G63:G68" si="48">+E63+F63</f>
        <v>0</v>
      </c>
      <c r="H63" s="27">
        <f>+'DFIT Computations'!I63</f>
        <v>0</v>
      </c>
      <c r="I63" s="27">
        <f t="shared" ref="I63:I68" si="49">+G63+H63</f>
        <v>0</v>
      </c>
      <c r="J63" s="51">
        <f t="shared" ref="J63:J68" si="50">VLOOKUP(L63,$C$279:$D$293,2,FALSE)</f>
        <v>0.98499999999999999</v>
      </c>
      <c r="K63" s="42">
        <f t="shared" ref="K63:K68" si="51">IF(I63*J63=0,0, ROUND(I63*J63,0))</f>
        <v>0</v>
      </c>
      <c r="L63" s="18" t="str">
        <f>'DFIT Computations'!M63</f>
        <v>GROSS PLT</v>
      </c>
      <c r="M63" s="27">
        <f>+'DFIT Computations'!N63</f>
        <v>0</v>
      </c>
      <c r="N63" s="27">
        <f t="shared" ref="N63:N68" si="52">K63+M63</f>
        <v>0</v>
      </c>
    </row>
    <row r="64" spans="1:14" s="17" customFormat="1" x14ac:dyDescent="0.2">
      <c r="A64" s="18">
        <f t="shared" si="2"/>
        <v>43</v>
      </c>
      <c r="B64" s="17" t="s">
        <v>236</v>
      </c>
      <c r="C64" s="61">
        <v>-433884</v>
      </c>
      <c r="D64" s="61">
        <v>0</v>
      </c>
      <c r="E64" s="54">
        <f t="shared" si="47"/>
        <v>-433884</v>
      </c>
      <c r="F64" s="27">
        <f>+'DFIT Computations'!G64</f>
        <v>0</v>
      </c>
      <c r="G64" s="27">
        <f t="shared" si="48"/>
        <v>-433884</v>
      </c>
      <c r="H64" s="27">
        <f>+'DFIT Computations'!I64</f>
        <v>0</v>
      </c>
      <c r="I64" s="27">
        <f t="shared" si="49"/>
        <v>-433884</v>
      </c>
      <c r="J64" s="51">
        <f t="shared" si="50"/>
        <v>0.98499999999999999</v>
      </c>
      <c r="K64" s="42">
        <f t="shared" si="51"/>
        <v>-427376</v>
      </c>
      <c r="L64" s="18" t="str">
        <f>'DFIT Computations'!M64</f>
        <v>GROSS PLT</v>
      </c>
      <c r="M64" s="27">
        <f>+'DFIT Computations'!N64</f>
        <v>0</v>
      </c>
      <c r="N64" s="27">
        <f t="shared" si="52"/>
        <v>-427376</v>
      </c>
    </row>
    <row r="65" spans="1:14" s="17" customFormat="1" x14ac:dyDescent="0.2">
      <c r="A65" s="18">
        <f t="shared" si="2"/>
        <v>44</v>
      </c>
      <c r="B65" s="56" t="s">
        <v>244</v>
      </c>
      <c r="C65" s="61">
        <v>1455792</v>
      </c>
      <c r="D65" s="61">
        <v>4735992</v>
      </c>
      <c r="E65" s="54">
        <f t="shared" si="47"/>
        <v>-3280200</v>
      </c>
      <c r="F65" s="27">
        <f>+'DFIT Computations'!G65</f>
        <v>0</v>
      </c>
      <c r="G65" s="27">
        <f t="shared" si="48"/>
        <v>-3280200</v>
      </c>
      <c r="H65" s="27">
        <f>+'DFIT Computations'!I65</f>
        <v>0</v>
      </c>
      <c r="I65" s="27">
        <f t="shared" si="49"/>
        <v>-3280200</v>
      </c>
      <c r="J65" s="51">
        <f t="shared" si="50"/>
        <v>0.98499999999999999</v>
      </c>
      <c r="K65" s="42">
        <f t="shared" si="51"/>
        <v>-3230997</v>
      </c>
      <c r="L65" s="18" t="str">
        <f>'DFIT Computations'!M65</f>
        <v>PROD PLT</v>
      </c>
      <c r="M65" s="27">
        <f>+'DFIT Computations'!N65</f>
        <v>0</v>
      </c>
      <c r="N65" s="27">
        <f t="shared" si="52"/>
        <v>-3230997</v>
      </c>
    </row>
    <row r="66" spans="1:14" s="17" customFormat="1" x14ac:dyDescent="0.2">
      <c r="A66" s="18">
        <f t="shared" si="2"/>
        <v>45</v>
      </c>
      <c r="B66" s="56" t="s">
        <v>245</v>
      </c>
      <c r="C66" s="61">
        <v>686775</v>
      </c>
      <c r="D66" s="61">
        <v>2441675</v>
      </c>
      <c r="E66" s="54">
        <f t="shared" si="47"/>
        <v>-1754900</v>
      </c>
      <c r="F66" s="27">
        <f>+'DFIT Computations'!G66</f>
        <v>0</v>
      </c>
      <c r="G66" s="27">
        <f t="shared" si="48"/>
        <v>-1754900</v>
      </c>
      <c r="H66" s="27">
        <f>+'DFIT Computations'!I66</f>
        <v>0</v>
      </c>
      <c r="I66" s="27">
        <f t="shared" si="49"/>
        <v>-1754900</v>
      </c>
      <c r="J66" s="51">
        <f t="shared" si="50"/>
        <v>0.98499999999999999</v>
      </c>
      <c r="K66" s="42">
        <f t="shared" si="51"/>
        <v>-1728577</v>
      </c>
      <c r="L66" s="18" t="str">
        <f>'DFIT Computations'!M66</f>
        <v>PROD PLT</v>
      </c>
      <c r="M66" s="27">
        <f>+'DFIT Computations'!N66</f>
        <v>0</v>
      </c>
      <c r="N66" s="27">
        <f t="shared" si="52"/>
        <v>-1728577</v>
      </c>
    </row>
    <row r="67" spans="1:14" s="17" customFormat="1" x14ac:dyDescent="0.2">
      <c r="A67" s="18">
        <f t="shared" si="2"/>
        <v>46</v>
      </c>
      <c r="B67" s="17" t="s">
        <v>25</v>
      </c>
      <c r="C67" s="61">
        <v>376987</v>
      </c>
      <c r="D67" s="61">
        <v>209572</v>
      </c>
      <c r="E67" s="54">
        <f t="shared" si="47"/>
        <v>167415</v>
      </c>
      <c r="F67" s="27">
        <f>+'DFIT Computations'!G67</f>
        <v>0</v>
      </c>
      <c r="G67" s="27">
        <f t="shared" si="48"/>
        <v>167415</v>
      </c>
      <c r="H67" s="27">
        <f>+'DFIT Computations'!I67</f>
        <v>0</v>
      </c>
      <c r="I67" s="27">
        <f t="shared" si="49"/>
        <v>167415</v>
      </c>
      <c r="J67" s="51">
        <f t="shared" si="50"/>
        <v>0.98499999999999999</v>
      </c>
      <c r="K67" s="42">
        <f t="shared" si="51"/>
        <v>164904</v>
      </c>
      <c r="L67" s="18" t="str">
        <f>'DFIT Computations'!M67</f>
        <v>GROSS PLT</v>
      </c>
      <c r="M67" s="27">
        <f>+'DFIT Computations'!N67</f>
        <v>0</v>
      </c>
      <c r="N67" s="27">
        <f t="shared" si="52"/>
        <v>164904</v>
      </c>
    </row>
    <row r="68" spans="1:14" s="17" customFormat="1" x14ac:dyDescent="0.2">
      <c r="A68" s="18">
        <f t="shared" si="2"/>
        <v>47</v>
      </c>
      <c r="B68" s="17" t="s">
        <v>237</v>
      </c>
      <c r="C68" s="61">
        <v>-38938</v>
      </c>
      <c r="D68" s="61">
        <v>0</v>
      </c>
      <c r="E68" s="54">
        <f t="shared" si="47"/>
        <v>-38938</v>
      </c>
      <c r="F68" s="27">
        <f>+'DFIT Computations'!G68</f>
        <v>0</v>
      </c>
      <c r="G68" s="27">
        <f t="shared" si="48"/>
        <v>-38938</v>
      </c>
      <c r="H68" s="27">
        <f>+'DFIT Computations'!I68</f>
        <v>0</v>
      </c>
      <c r="I68" s="27">
        <f t="shared" si="49"/>
        <v>-38938</v>
      </c>
      <c r="J68" s="51">
        <f t="shared" si="50"/>
        <v>0.98499999999999999</v>
      </c>
      <c r="K68" s="42">
        <f t="shared" si="51"/>
        <v>-38354</v>
      </c>
      <c r="L68" s="18" t="str">
        <f>'DFIT Computations'!M68</f>
        <v>GROSS PLT</v>
      </c>
      <c r="M68" s="27">
        <f>+'DFIT Computations'!N68</f>
        <v>0</v>
      </c>
      <c r="N68" s="27">
        <f t="shared" si="52"/>
        <v>-38354</v>
      </c>
    </row>
    <row r="69" spans="1:14" s="17" customFormat="1" x14ac:dyDescent="0.2">
      <c r="A69" s="18">
        <f t="shared" si="2"/>
        <v>48</v>
      </c>
      <c r="B69" s="79" t="s">
        <v>26</v>
      </c>
      <c r="C69" s="83">
        <f t="shared" ref="C69:I69" si="53">SUM(C63:C68)</f>
        <v>2046732</v>
      </c>
      <c r="D69" s="83">
        <f t="shared" si="53"/>
        <v>7387239</v>
      </c>
      <c r="E69" s="83">
        <f t="shared" si="53"/>
        <v>-5340507</v>
      </c>
      <c r="F69" s="83">
        <f t="shared" ref="F69" si="54">SUM(F63:F68)</f>
        <v>0</v>
      </c>
      <c r="G69" s="83">
        <f t="shared" si="53"/>
        <v>-5340507</v>
      </c>
      <c r="H69" s="83">
        <f t="shared" si="53"/>
        <v>0</v>
      </c>
      <c r="I69" s="83">
        <f t="shared" si="53"/>
        <v>-5340507</v>
      </c>
      <c r="J69" s="24"/>
      <c r="K69" s="83">
        <f>SUM(K63:K68)</f>
        <v>-5260400</v>
      </c>
      <c r="M69" s="83">
        <f t="shared" ref="M69:N69" si="55">SUM(M63:M68)</f>
        <v>0</v>
      </c>
      <c r="N69" s="83">
        <f t="shared" si="55"/>
        <v>-5260400</v>
      </c>
    </row>
    <row r="70" spans="1:14" s="17" customFormat="1" x14ac:dyDescent="0.2">
      <c r="A70" s="18">
        <f t="shared" si="2"/>
        <v>49</v>
      </c>
      <c r="B70" s="17" t="s">
        <v>0</v>
      </c>
      <c r="C70" s="36"/>
      <c r="D70" s="87"/>
      <c r="E70" s="87"/>
      <c r="F70" s="41"/>
      <c r="G70" s="87"/>
      <c r="H70" s="41"/>
      <c r="I70" s="37"/>
      <c r="J70" s="86"/>
      <c r="M70" s="41"/>
      <c r="N70" s="41"/>
    </row>
    <row r="71" spans="1:14" s="17" customFormat="1" x14ac:dyDescent="0.2">
      <c r="A71" s="18">
        <f t="shared" si="2"/>
        <v>50</v>
      </c>
      <c r="B71" s="79" t="s">
        <v>27</v>
      </c>
      <c r="C71" s="36"/>
      <c r="D71" s="103"/>
      <c r="E71" s="103"/>
      <c r="F71" s="103"/>
      <c r="G71" s="103"/>
      <c r="H71" s="103"/>
      <c r="I71" s="103"/>
      <c r="J71" s="86"/>
      <c r="M71" s="103"/>
      <c r="N71" s="103"/>
    </row>
    <row r="72" spans="1:14" s="17" customFormat="1" x14ac:dyDescent="0.2">
      <c r="A72" s="18">
        <f t="shared" si="2"/>
        <v>51</v>
      </c>
      <c r="B72" s="17" t="s">
        <v>28</v>
      </c>
      <c r="C72" s="61">
        <v>0</v>
      </c>
      <c r="D72" s="61">
        <v>0</v>
      </c>
      <c r="E72" s="54">
        <f>+C72-D72</f>
        <v>0</v>
      </c>
      <c r="F72" s="27">
        <f>+'DFIT Computations'!G72</f>
        <v>0</v>
      </c>
      <c r="G72" s="27">
        <f>+E72+F72</f>
        <v>0</v>
      </c>
      <c r="H72" s="27">
        <f>+'DFIT Computations'!I72</f>
        <v>0</v>
      </c>
      <c r="I72" s="27">
        <f>+G72+H72</f>
        <v>0</v>
      </c>
      <c r="J72" s="51">
        <f>VLOOKUP(L72,$C$279:$D$293,2,FALSE)</f>
        <v>0.98499999999999999</v>
      </c>
      <c r="K72" s="42">
        <f>IF(I72*J72=0,0, ROUND(I72*J72,0))</f>
        <v>0</v>
      </c>
      <c r="L72" s="18" t="str">
        <f>'DFIT Computations'!M72</f>
        <v>GROSS PLT</v>
      </c>
      <c r="M72" s="27">
        <v>0</v>
      </c>
      <c r="N72" s="27">
        <f>K72+M72</f>
        <v>0</v>
      </c>
    </row>
    <row r="73" spans="1:14" s="17" customFormat="1" x14ac:dyDescent="0.2">
      <c r="A73" s="18">
        <f t="shared" si="2"/>
        <v>52</v>
      </c>
      <c r="B73" s="17" t="s">
        <v>328</v>
      </c>
      <c r="C73" s="61">
        <v>-890924</v>
      </c>
      <c r="D73" s="61">
        <v>-1200324</v>
      </c>
      <c r="E73" s="54">
        <f>+C73-D73</f>
        <v>309400</v>
      </c>
      <c r="F73" s="27">
        <f>+'DFIT Computations'!G73</f>
        <v>0</v>
      </c>
      <c r="G73" s="27">
        <f>+E73+F73</f>
        <v>309400</v>
      </c>
      <c r="H73" s="27">
        <f>+'DFIT Computations'!I73</f>
        <v>0</v>
      </c>
      <c r="I73" s="27">
        <f>+G73+H73</f>
        <v>309400</v>
      </c>
      <c r="J73" s="51">
        <f>VLOOKUP(L73,$C$279:$D$293,2,FALSE)</f>
        <v>0.98499999999999999</v>
      </c>
      <c r="K73" s="42">
        <f>IF(I73*J73=0,0, ROUND(I73*J73,0))</f>
        <v>304759</v>
      </c>
      <c r="L73" s="18" t="str">
        <f>'DFIT Computations'!M73</f>
        <v>GROSS PLT</v>
      </c>
      <c r="M73" s="27">
        <f>+'DFIT Computations'!N73</f>
        <v>0</v>
      </c>
      <c r="N73" s="27">
        <f>K73+M73</f>
        <v>304759</v>
      </c>
    </row>
    <row r="74" spans="1:14" s="17" customFormat="1" x14ac:dyDescent="0.2">
      <c r="A74" s="18">
        <f t="shared" si="2"/>
        <v>53</v>
      </c>
      <c r="B74" s="79" t="s">
        <v>29</v>
      </c>
      <c r="C74" s="83">
        <f t="shared" ref="C74:I74" si="56">SUM(C72:C73)</f>
        <v>-890924</v>
      </c>
      <c r="D74" s="83">
        <f t="shared" si="56"/>
        <v>-1200324</v>
      </c>
      <c r="E74" s="83">
        <f t="shared" si="56"/>
        <v>309400</v>
      </c>
      <c r="F74" s="83">
        <f t="shared" si="56"/>
        <v>0</v>
      </c>
      <c r="G74" s="83">
        <f t="shared" si="56"/>
        <v>309400</v>
      </c>
      <c r="H74" s="83">
        <f t="shared" si="56"/>
        <v>0</v>
      </c>
      <c r="I74" s="83">
        <f t="shared" si="56"/>
        <v>309400</v>
      </c>
      <c r="J74" s="24"/>
      <c r="K74" s="83">
        <f>SUM(K72:K73)</f>
        <v>304759</v>
      </c>
      <c r="M74" s="83">
        <f>SUM(M72:M73)</f>
        <v>0</v>
      </c>
      <c r="N74" s="83">
        <f>SUM(N72:N73)</f>
        <v>304759</v>
      </c>
    </row>
    <row r="75" spans="1:14" s="17" customFormat="1" x14ac:dyDescent="0.2">
      <c r="A75" s="18">
        <f t="shared" si="2"/>
        <v>54</v>
      </c>
      <c r="B75" s="17" t="s">
        <v>0</v>
      </c>
      <c r="C75" s="36"/>
      <c r="D75" s="38"/>
      <c r="E75" s="38"/>
      <c r="F75" s="38"/>
      <c r="G75" s="38"/>
      <c r="H75" s="38"/>
      <c r="I75" s="38"/>
      <c r="J75" s="86"/>
      <c r="M75" s="38"/>
      <c r="N75" s="38"/>
    </row>
    <row r="76" spans="1:14" s="17" customFormat="1" x14ac:dyDescent="0.2">
      <c r="A76" s="18">
        <f t="shared" si="2"/>
        <v>55</v>
      </c>
      <c r="B76" s="79" t="s">
        <v>30</v>
      </c>
      <c r="C76" s="36"/>
      <c r="D76" s="38"/>
      <c r="E76" s="38"/>
      <c r="F76" s="38"/>
      <c r="G76" s="38"/>
      <c r="H76" s="38"/>
      <c r="I76" s="38"/>
      <c r="J76" s="86"/>
      <c r="M76" s="38"/>
      <c r="N76" s="38"/>
    </row>
    <row r="77" spans="1:14" s="17" customFormat="1" x14ac:dyDescent="0.2">
      <c r="A77" s="18">
        <f t="shared" si="2"/>
        <v>56</v>
      </c>
      <c r="B77" s="17" t="s">
        <v>31</v>
      </c>
      <c r="C77" s="61">
        <v>-2561335</v>
      </c>
      <c r="D77" s="61">
        <v>92365</v>
      </c>
      <c r="E77" s="54">
        <f>+C77-D77</f>
        <v>-2653700</v>
      </c>
      <c r="F77" s="27">
        <f>+'DFIT Computations'!G77</f>
        <v>0</v>
      </c>
      <c r="G77" s="27">
        <f>+E77+F77</f>
        <v>-2653700</v>
      </c>
      <c r="H77" s="27">
        <f>+'DFIT Computations'!I77</f>
        <v>0</v>
      </c>
      <c r="I77" s="27">
        <f>+G77+H77</f>
        <v>-2653700</v>
      </c>
      <c r="J77" s="51">
        <f>VLOOKUP(L77,$C$279:$D$293,2,FALSE)</f>
        <v>0.98499999999999999</v>
      </c>
      <c r="K77" s="42">
        <f>IF(I77*J77=0,0, ROUND(I77*J77,0))</f>
        <v>-2613895</v>
      </c>
      <c r="L77" s="18" t="str">
        <f>'DFIT Computations'!M77</f>
        <v>PROD PLT</v>
      </c>
      <c r="M77" s="27">
        <f>+'DFIT Computations'!N77</f>
        <v>0</v>
      </c>
      <c r="N77" s="27">
        <f>K77+M77</f>
        <v>-2613895</v>
      </c>
    </row>
    <row r="78" spans="1:14" s="17" customFormat="1" x14ac:dyDescent="0.2">
      <c r="A78" s="18">
        <f t="shared" si="2"/>
        <v>57</v>
      </c>
      <c r="B78" s="79" t="s">
        <v>32</v>
      </c>
      <c r="C78" s="83">
        <f t="shared" ref="C78:I78" si="57">+C77</f>
        <v>-2561335</v>
      </c>
      <c r="D78" s="83">
        <f t="shared" si="57"/>
        <v>92365</v>
      </c>
      <c r="E78" s="83">
        <f t="shared" si="57"/>
        <v>-2653700</v>
      </c>
      <c r="F78" s="83">
        <f t="shared" ref="F78" si="58">+F77</f>
        <v>0</v>
      </c>
      <c r="G78" s="83">
        <f t="shared" si="57"/>
        <v>-2653700</v>
      </c>
      <c r="H78" s="83">
        <f t="shared" si="57"/>
        <v>0</v>
      </c>
      <c r="I78" s="83">
        <f t="shared" si="57"/>
        <v>-2653700</v>
      </c>
      <c r="J78" s="24"/>
      <c r="K78" s="83">
        <f>+K77</f>
        <v>-2613895</v>
      </c>
      <c r="M78" s="83">
        <f t="shared" ref="M78:N78" si="59">+M77</f>
        <v>0</v>
      </c>
      <c r="N78" s="83">
        <f t="shared" si="59"/>
        <v>-2613895</v>
      </c>
    </row>
    <row r="79" spans="1:14" s="17" customFormat="1" x14ac:dyDescent="0.2">
      <c r="A79" s="18">
        <f t="shared" si="2"/>
        <v>58</v>
      </c>
      <c r="B79" s="17" t="s">
        <v>0</v>
      </c>
      <c r="C79" s="36"/>
      <c r="D79" s="87"/>
      <c r="E79" s="87"/>
      <c r="F79" s="41"/>
      <c r="G79" s="41"/>
      <c r="H79" s="41"/>
      <c r="I79" s="41"/>
      <c r="J79" s="86"/>
      <c r="M79" s="41"/>
      <c r="N79" s="41"/>
    </row>
    <row r="80" spans="1:14" s="17" customFormat="1" x14ac:dyDescent="0.2">
      <c r="A80" s="18">
        <f t="shared" si="2"/>
        <v>59</v>
      </c>
      <c r="B80" s="79" t="s">
        <v>33</v>
      </c>
      <c r="C80" s="36"/>
      <c r="D80" s="87"/>
      <c r="E80" s="87"/>
      <c r="F80" s="41"/>
      <c r="G80" s="87"/>
      <c r="H80" s="41"/>
      <c r="I80" s="37"/>
      <c r="J80" s="86"/>
      <c r="M80" s="41"/>
      <c r="N80" s="41"/>
    </row>
    <row r="81" spans="1:14" s="17" customFormat="1" x14ac:dyDescent="0.2">
      <c r="A81" s="18">
        <f t="shared" si="2"/>
        <v>60</v>
      </c>
      <c r="B81" s="17" t="s">
        <v>361</v>
      </c>
      <c r="C81" s="61">
        <v>-625564</v>
      </c>
      <c r="D81" s="61">
        <v>554309</v>
      </c>
      <c r="E81" s="54">
        <f>+C81-D81</f>
        <v>-1179873</v>
      </c>
      <c r="F81" s="27">
        <f>+'DFIT Computations'!G81</f>
        <v>0</v>
      </c>
      <c r="G81" s="27">
        <f>+E81+F81</f>
        <v>-1179873</v>
      </c>
      <c r="H81" s="27">
        <f>+'DFIT Computations'!I81</f>
        <v>0</v>
      </c>
      <c r="I81" s="27">
        <f>+G81+H81</f>
        <v>-1179873</v>
      </c>
      <c r="J81" s="51">
        <f>VLOOKUP(L81,$C$279:$D$293,2,FALSE)</f>
        <v>0.98299999999999998</v>
      </c>
      <c r="K81" s="42">
        <f>IF(I81*J81=0,0, ROUND(I81*J81,0))</f>
        <v>-1159815</v>
      </c>
      <c r="L81" s="18" t="str">
        <f>'DFIT Computations'!M81</f>
        <v>NET PLANT</v>
      </c>
      <c r="M81" s="27">
        <f>+'DFIT Computations'!N81</f>
        <v>0</v>
      </c>
      <c r="N81" s="27">
        <f>K81+M81</f>
        <v>-1159815</v>
      </c>
    </row>
    <row r="82" spans="1:14" s="17" customFormat="1" x14ac:dyDescent="0.2">
      <c r="A82" s="18">
        <f t="shared" si="2"/>
        <v>61</v>
      </c>
      <c r="B82" s="79" t="s">
        <v>34</v>
      </c>
      <c r="C82" s="83">
        <f t="shared" ref="C82:I82" si="60">SUM(C81:C81)</f>
        <v>-625564</v>
      </c>
      <c r="D82" s="83">
        <f t="shared" si="60"/>
        <v>554309</v>
      </c>
      <c r="E82" s="83">
        <f t="shared" si="60"/>
        <v>-1179873</v>
      </c>
      <c r="F82" s="83">
        <f t="shared" ref="F82" si="61">SUM(F81:F81)</f>
        <v>0</v>
      </c>
      <c r="G82" s="83">
        <f t="shared" si="60"/>
        <v>-1179873</v>
      </c>
      <c r="H82" s="83">
        <f t="shared" si="60"/>
        <v>0</v>
      </c>
      <c r="I82" s="83">
        <f t="shared" si="60"/>
        <v>-1179873</v>
      </c>
      <c r="J82" s="24"/>
      <c r="K82" s="104">
        <f>SUM(K81:K81)</f>
        <v>-1159815</v>
      </c>
      <c r="M82" s="83">
        <f t="shared" ref="M82:N82" si="62">SUM(M81:M81)</f>
        <v>0</v>
      </c>
      <c r="N82" s="83">
        <f t="shared" si="62"/>
        <v>-1159815</v>
      </c>
    </row>
    <row r="83" spans="1:14" s="17" customFormat="1" x14ac:dyDescent="0.2">
      <c r="A83" s="18">
        <f t="shared" si="2"/>
        <v>62</v>
      </c>
      <c r="B83" s="17" t="s">
        <v>0</v>
      </c>
      <c r="C83" s="36"/>
      <c r="D83" s="38"/>
      <c r="E83" s="38"/>
      <c r="F83" s="38"/>
      <c r="G83" s="38"/>
      <c r="H83" s="38"/>
      <c r="I83" s="38"/>
      <c r="J83" s="86"/>
      <c r="M83" s="38"/>
      <c r="N83" s="38"/>
    </row>
    <row r="84" spans="1:14" s="17" customFormat="1" x14ac:dyDescent="0.2">
      <c r="A84" s="18">
        <f t="shared" si="2"/>
        <v>63</v>
      </c>
      <c r="B84" s="79" t="s">
        <v>35</v>
      </c>
      <c r="C84" s="36"/>
      <c r="D84" s="38"/>
      <c r="E84" s="38"/>
      <c r="F84" s="38"/>
      <c r="G84" s="38"/>
      <c r="H84" s="38"/>
      <c r="I84" s="38"/>
      <c r="J84" s="86"/>
      <c r="M84" s="38"/>
      <c r="N84" s="38"/>
    </row>
    <row r="85" spans="1:14" s="17" customFormat="1" x14ac:dyDescent="0.2">
      <c r="A85" s="18">
        <f t="shared" si="2"/>
        <v>64</v>
      </c>
      <c r="B85" s="17" t="s">
        <v>36</v>
      </c>
      <c r="C85" s="61">
        <v>-355309</v>
      </c>
      <c r="D85" s="61">
        <v>0</v>
      </c>
      <c r="E85" s="54">
        <f>+C85-D85</f>
        <v>-355309</v>
      </c>
      <c r="F85" s="27">
        <f>+'DFIT Computations'!G85</f>
        <v>0</v>
      </c>
      <c r="G85" s="27">
        <f>+E85+F85</f>
        <v>-355309</v>
      </c>
      <c r="H85" s="27">
        <f>+'DFIT Computations'!I85</f>
        <v>0</v>
      </c>
      <c r="I85" s="27">
        <f>+G85+H85</f>
        <v>-355309</v>
      </c>
      <c r="J85" s="51">
        <f>VLOOKUP(L85,$C$279:$D$293,2,FALSE)</f>
        <v>1</v>
      </c>
      <c r="K85" s="42">
        <f>IF(I85*J85=0,0, ROUND(I85*J85,0))</f>
        <v>-355309</v>
      </c>
      <c r="L85" s="18" t="str">
        <f>'DFIT Computations'!M85</f>
        <v>SPECIFIC</v>
      </c>
      <c r="M85" s="27">
        <f>+'DFIT Computations'!N85</f>
        <v>0</v>
      </c>
      <c r="N85" s="27">
        <f>K85+M85</f>
        <v>-355309</v>
      </c>
    </row>
    <row r="86" spans="1:14" s="17" customFormat="1" x14ac:dyDescent="0.2">
      <c r="A86" s="18">
        <f t="shared" si="2"/>
        <v>65</v>
      </c>
      <c r="B86" s="79" t="s">
        <v>37</v>
      </c>
      <c r="C86" s="83">
        <f t="shared" ref="C86:I86" si="63">SUM(C85:C85)</f>
        <v>-355309</v>
      </c>
      <c r="D86" s="83">
        <f t="shared" si="63"/>
        <v>0</v>
      </c>
      <c r="E86" s="83">
        <f t="shared" si="63"/>
        <v>-355309</v>
      </c>
      <c r="F86" s="83">
        <f t="shared" ref="F86" si="64">SUM(F85:F85)</f>
        <v>0</v>
      </c>
      <c r="G86" s="83">
        <f t="shared" si="63"/>
        <v>-355309</v>
      </c>
      <c r="H86" s="83">
        <f t="shared" si="63"/>
        <v>0</v>
      </c>
      <c r="I86" s="83">
        <f t="shared" si="63"/>
        <v>-355309</v>
      </c>
      <c r="J86" s="24"/>
      <c r="K86" s="83">
        <f>SUM(K85:K85)</f>
        <v>-355309</v>
      </c>
      <c r="M86" s="83">
        <f t="shared" ref="M86:N86" si="65">SUM(M85:M85)</f>
        <v>0</v>
      </c>
      <c r="N86" s="83">
        <f t="shared" si="65"/>
        <v>-355309</v>
      </c>
    </row>
    <row r="87" spans="1:14" s="17" customFormat="1" x14ac:dyDescent="0.2">
      <c r="A87" s="18">
        <f t="shared" si="2"/>
        <v>66</v>
      </c>
      <c r="B87" s="17" t="s">
        <v>0</v>
      </c>
      <c r="C87" s="36"/>
      <c r="D87" s="87"/>
      <c r="E87" s="87"/>
      <c r="F87" s="41"/>
      <c r="G87" s="41"/>
      <c r="H87" s="41"/>
      <c r="I87" s="41"/>
      <c r="J87" s="86"/>
      <c r="M87" s="41"/>
      <c r="N87" s="41"/>
    </row>
    <row r="88" spans="1:14" s="17" customFormat="1" x14ac:dyDescent="0.2">
      <c r="A88" s="18">
        <f t="shared" si="2"/>
        <v>67</v>
      </c>
      <c r="B88" s="79" t="s">
        <v>38</v>
      </c>
      <c r="C88" s="36"/>
      <c r="D88" s="87"/>
      <c r="E88" s="87"/>
      <c r="F88" s="41"/>
      <c r="G88" s="41"/>
      <c r="H88" s="41"/>
      <c r="I88" s="41"/>
      <c r="J88" s="86"/>
      <c r="M88" s="41"/>
      <c r="N88" s="41"/>
    </row>
    <row r="89" spans="1:14" s="17" customFormat="1" x14ac:dyDescent="0.2">
      <c r="A89" s="18">
        <f t="shared" si="2"/>
        <v>68</v>
      </c>
      <c r="B89" s="17" t="s">
        <v>330</v>
      </c>
      <c r="C89" s="61">
        <v>835035</v>
      </c>
      <c r="D89" s="61">
        <v>0</v>
      </c>
      <c r="E89" s="54">
        <f t="shared" ref="E89:E90" si="66">+C89-D89</f>
        <v>835035</v>
      </c>
      <c r="F89" s="27">
        <f>+'DFIT Computations'!G89</f>
        <v>0</v>
      </c>
      <c r="G89" s="27">
        <f t="shared" ref="G89:G90" si="67">+E89+F89</f>
        <v>835035</v>
      </c>
      <c r="H89" s="27">
        <f>+'DFIT Computations'!I89</f>
        <v>0</v>
      </c>
      <c r="I89" s="27">
        <f t="shared" ref="I89:I90" si="68">+G89+H89</f>
        <v>835035</v>
      </c>
      <c r="J89" s="51">
        <f>VLOOKUP(L89,$C$279:$D$293,2,FALSE)</f>
        <v>1</v>
      </c>
      <c r="K89" s="42">
        <f t="shared" ref="K89:K90" si="69">IF(I89*J89=0,0, ROUND(I89*J89,0))</f>
        <v>835035</v>
      </c>
      <c r="L89" s="18" t="str">
        <f>'DFIT Computations'!M89</f>
        <v>SPECIFIC</v>
      </c>
      <c r="M89" s="27">
        <f>+'DFIT Computations'!N89</f>
        <v>-835036</v>
      </c>
      <c r="N89" s="27">
        <f t="shared" ref="N89:N90" si="70">K89+M89</f>
        <v>-1</v>
      </c>
    </row>
    <row r="90" spans="1:14" s="17" customFormat="1" x14ac:dyDescent="0.2">
      <c r="A90" s="18">
        <f t="shared" si="2"/>
        <v>69</v>
      </c>
      <c r="B90" s="17" t="s">
        <v>331</v>
      </c>
      <c r="C90" s="61">
        <v>0</v>
      </c>
      <c r="D90" s="61">
        <v>0</v>
      </c>
      <c r="E90" s="54">
        <f t="shared" si="66"/>
        <v>0</v>
      </c>
      <c r="F90" s="27">
        <f>+'DFIT Computations'!G90</f>
        <v>0</v>
      </c>
      <c r="G90" s="27">
        <f t="shared" si="67"/>
        <v>0</v>
      </c>
      <c r="H90" s="27">
        <f>+'DFIT Computations'!I90</f>
        <v>0</v>
      </c>
      <c r="I90" s="27">
        <f t="shared" si="68"/>
        <v>0</v>
      </c>
      <c r="J90" s="51">
        <f>VLOOKUP(L90,$C$279:$D$293,2,FALSE)</f>
        <v>1</v>
      </c>
      <c r="K90" s="42">
        <f t="shared" si="69"/>
        <v>0</v>
      </c>
      <c r="L90" s="18" t="str">
        <f>'DFIT Computations'!M90</f>
        <v>SPECIFIC</v>
      </c>
      <c r="M90" s="27">
        <f>+'DFIT Computations'!N90</f>
        <v>0</v>
      </c>
      <c r="N90" s="27">
        <f t="shared" si="70"/>
        <v>0</v>
      </c>
    </row>
    <row r="91" spans="1:14" s="17" customFormat="1" x14ac:dyDescent="0.2">
      <c r="A91" s="18">
        <f t="shared" si="2"/>
        <v>70</v>
      </c>
      <c r="B91" s="79" t="s">
        <v>39</v>
      </c>
      <c r="C91" s="83">
        <f t="shared" ref="C91:I91" si="71">SUM(C89:C90)</f>
        <v>835035</v>
      </c>
      <c r="D91" s="83">
        <f t="shared" si="71"/>
        <v>0</v>
      </c>
      <c r="E91" s="83">
        <f t="shared" si="71"/>
        <v>835035</v>
      </c>
      <c r="F91" s="83">
        <f t="shared" si="71"/>
        <v>0</v>
      </c>
      <c r="G91" s="83">
        <f t="shared" si="71"/>
        <v>835035</v>
      </c>
      <c r="H91" s="83">
        <f t="shared" si="71"/>
        <v>0</v>
      </c>
      <c r="I91" s="83">
        <f t="shared" si="71"/>
        <v>835035</v>
      </c>
      <c r="J91" s="24"/>
      <c r="K91" s="104">
        <f>SUM(K89:K90)</f>
        <v>835035</v>
      </c>
      <c r="M91" s="83">
        <f>SUM(M89:M90)</f>
        <v>-835036</v>
      </c>
      <c r="N91" s="83">
        <f>SUM(N89:N90)</f>
        <v>-1</v>
      </c>
    </row>
    <row r="92" spans="1:14" s="17" customFormat="1" x14ac:dyDescent="0.2">
      <c r="A92" s="18">
        <f t="shared" ref="A92:A155" si="72">A91+1</f>
        <v>71</v>
      </c>
      <c r="B92" s="17" t="s">
        <v>0</v>
      </c>
      <c r="C92" s="36"/>
      <c r="D92" s="87"/>
      <c r="E92" s="87"/>
      <c r="F92" s="41"/>
      <c r="G92" s="41"/>
      <c r="H92" s="41"/>
      <c r="I92" s="41"/>
      <c r="J92" s="86"/>
      <c r="M92" s="41"/>
      <c r="N92" s="41"/>
    </row>
    <row r="93" spans="1:14" s="17" customFormat="1" x14ac:dyDescent="0.2">
      <c r="A93" s="18">
        <f t="shared" si="72"/>
        <v>72</v>
      </c>
      <c r="B93" s="79" t="s">
        <v>40</v>
      </c>
      <c r="C93" s="36"/>
      <c r="D93" s="87"/>
      <c r="E93" s="87"/>
      <c r="F93" s="41"/>
      <c r="G93" s="41"/>
      <c r="H93" s="41"/>
      <c r="I93" s="41"/>
      <c r="J93" s="86"/>
      <c r="M93" s="41"/>
      <c r="N93" s="41"/>
    </row>
    <row r="94" spans="1:14" s="17" customFormat="1" x14ac:dyDescent="0.2">
      <c r="A94" s="18">
        <f t="shared" si="72"/>
        <v>73</v>
      </c>
      <c r="B94" s="17" t="s">
        <v>41</v>
      </c>
      <c r="C94" s="61">
        <v>0</v>
      </c>
      <c r="D94" s="61">
        <v>0</v>
      </c>
      <c r="E94" s="54">
        <f>+C94-D94</f>
        <v>0</v>
      </c>
      <c r="F94" s="27">
        <f>+'DFIT Computations'!G94</f>
        <v>0</v>
      </c>
      <c r="G94" s="27">
        <f>+E94+F94</f>
        <v>0</v>
      </c>
      <c r="H94" s="27">
        <f>+'DFIT Computations'!I94</f>
        <v>0</v>
      </c>
      <c r="I94" s="27">
        <f>+G94+H94</f>
        <v>0</v>
      </c>
      <c r="J94" s="51">
        <f>VLOOKUP(L94,$C$279:$D$293,2,FALSE)</f>
        <v>0</v>
      </c>
      <c r="K94" s="42">
        <f>IF(I94*J94=0,0, ROUND(I94*J94,0))</f>
        <v>0</v>
      </c>
      <c r="L94" s="18" t="str">
        <f>'DFIT Computations'!M94</f>
        <v>NON-UTILITY</v>
      </c>
      <c r="M94" s="27">
        <f>+'DFIT Computations'!N94</f>
        <v>0</v>
      </c>
      <c r="N94" s="27">
        <f>K94+M94</f>
        <v>0</v>
      </c>
    </row>
    <row r="95" spans="1:14" s="17" customFormat="1" x14ac:dyDescent="0.2">
      <c r="A95" s="18">
        <f t="shared" si="72"/>
        <v>74</v>
      </c>
      <c r="B95" s="79" t="s">
        <v>42</v>
      </c>
      <c r="C95" s="83">
        <f t="shared" ref="C95:I95" si="73">+C94</f>
        <v>0</v>
      </c>
      <c r="D95" s="83">
        <f t="shared" si="73"/>
        <v>0</v>
      </c>
      <c r="E95" s="83">
        <f t="shared" si="73"/>
        <v>0</v>
      </c>
      <c r="F95" s="83">
        <f t="shared" ref="F95" si="74">+F94</f>
        <v>0</v>
      </c>
      <c r="G95" s="83">
        <f t="shared" si="73"/>
        <v>0</v>
      </c>
      <c r="H95" s="83">
        <f t="shared" si="73"/>
        <v>0</v>
      </c>
      <c r="I95" s="83">
        <f t="shared" si="73"/>
        <v>0</v>
      </c>
      <c r="J95" s="24"/>
      <c r="K95" s="104">
        <f>SUM(K94)</f>
        <v>0</v>
      </c>
      <c r="M95" s="83">
        <f t="shared" ref="M95:N95" si="75">+M94</f>
        <v>0</v>
      </c>
      <c r="N95" s="83">
        <f t="shared" si="75"/>
        <v>0</v>
      </c>
    </row>
    <row r="96" spans="1:14" s="17" customFormat="1" x14ac:dyDescent="0.2">
      <c r="A96" s="18">
        <f t="shared" si="72"/>
        <v>75</v>
      </c>
      <c r="B96" s="17" t="s">
        <v>0</v>
      </c>
      <c r="C96" s="36"/>
      <c r="D96" s="87"/>
      <c r="E96" s="87"/>
      <c r="F96" s="41"/>
      <c r="G96" s="41"/>
      <c r="H96" s="41"/>
      <c r="I96" s="41"/>
      <c r="J96" s="86"/>
      <c r="M96" s="41"/>
      <c r="N96" s="41"/>
    </row>
    <row r="97" spans="1:14" s="17" customFormat="1" x14ac:dyDescent="0.2">
      <c r="A97" s="18">
        <f t="shared" si="72"/>
        <v>76</v>
      </c>
      <c r="B97" s="79" t="s">
        <v>43</v>
      </c>
      <c r="C97" s="36"/>
      <c r="D97" s="87"/>
      <c r="E97" s="87"/>
      <c r="F97" s="41"/>
      <c r="G97" s="41"/>
      <c r="H97" s="41"/>
      <c r="I97" s="41"/>
      <c r="J97" s="86"/>
      <c r="M97" s="41"/>
      <c r="N97" s="41"/>
    </row>
    <row r="98" spans="1:14" s="17" customFormat="1" x14ac:dyDescent="0.2">
      <c r="A98" s="18">
        <f t="shared" si="72"/>
        <v>77</v>
      </c>
      <c r="B98" s="17" t="s">
        <v>44</v>
      </c>
      <c r="C98" s="61">
        <v>-11575</v>
      </c>
      <c r="D98" s="61">
        <v>0</v>
      </c>
      <c r="E98" s="54">
        <f t="shared" ref="E98:E120" si="76">+C98-D98</f>
        <v>-11575</v>
      </c>
      <c r="F98" s="27">
        <f>+'DFIT Computations'!G98</f>
        <v>0</v>
      </c>
      <c r="G98" s="27">
        <f t="shared" ref="G98:G120" si="77">+E98+F98</f>
        <v>-11575</v>
      </c>
      <c r="H98" s="27">
        <f>+'DFIT Computations'!I98</f>
        <v>0</v>
      </c>
      <c r="I98" s="27">
        <f t="shared" ref="I98:I120" si="78">+G98+H98</f>
        <v>-11575</v>
      </c>
      <c r="J98" s="51">
        <f t="shared" ref="J98:J120" si="79">VLOOKUP(L98,$C$279:$D$293,2,FALSE)</f>
        <v>0.99199999999999999</v>
      </c>
      <c r="K98" s="42">
        <f t="shared" ref="K98:K120" si="80">IF(I98*J98=0,0, ROUND(I98*J98,0))</f>
        <v>-11482</v>
      </c>
      <c r="L98" s="18" t="str">
        <f>'DFIT Computations'!M98</f>
        <v>LABOR</v>
      </c>
      <c r="M98" s="27">
        <f>+'DFIT Computations'!N98</f>
        <v>0</v>
      </c>
      <c r="N98" s="27">
        <f t="shared" ref="N98:N120" si="81">K98+M98</f>
        <v>-11482</v>
      </c>
    </row>
    <row r="99" spans="1:14" s="17" customFormat="1" x14ac:dyDescent="0.2">
      <c r="A99" s="18">
        <f t="shared" si="72"/>
        <v>78</v>
      </c>
      <c r="B99" s="17" t="s">
        <v>45</v>
      </c>
      <c r="C99" s="61">
        <v>-462354</v>
      </c>
      <c r="D99" s="61">
        <v>-86149</v>
      </c>
      <c r="E99" s="54">
        <f t="shared" si="76"/>
        <v>-376205</v>
      </c>
      <c r="F99" s="27">
        <f>+'DFIT Computations'!G99</f>
        <v>0</v>
      </c>
      <c r="G99" s="27">
        <f t="shared" si="77"/>
        <v>-376205</v>
      </c>
      <c r="H99" s="27">
        <f>+'DFIT Computations'!I99</f>
        <v>0</v>
      </c>
      <c r="I99" s="27">
        <f t="shared" si="78"/>
        <v>-376205</v>
      </c>
      <c r="J99" s="51">
        <f t="shared" si="79"/>
        <v>0.99199999999999999</v>
      </c>
      <c r="K99" s="42">
        <f t="shared" si="80"/>
        <v>-373195</v>
      </c>
      <c r="L99" s="18" t="str">
        <f>'DFIT Computations'!M99</f>
        <v>LABOR</v>
      </c>
      <c r="M99" s="27">
        <f>+'DFIT Computations'!N99</f>
        <v>18984</v>
      </c>
      <c r="N99" s="27">
        <f t="shared" si="81"/>
        <v>-354211</v>
      </c>
    </row>
    <row r="100" spans="1:14" s="17" customFormat="1" x14ac:dyDescent="0.2">
      <c r="A100" s="18">
        <f t="shared" si="72"/>
        <v>79</v>
      </c>
      <c r="B100" s="56" t="s">
        <v>246</v>
      </c>
      <c r="C100" s="61">
        <v>-524464</v>
      </c>
      <c r="D100" s="61">
        <v>0</v>
      </c>
      <c r="E100" s="54">
        <f t="shared" si="76"/>
        <v>-524464</v>
      </c>
      <c r="F100" s="27">
        <f>+'DFIT Computations'!G100</f>
        <v>0</v>
      </c>
      <c r="G100" s="27">
        <f t="shared" si="77"/>
        <v>-524464</v>
      </c>
      <c r="H100" s="27">
        <f>+'DFIT Computations'!I100</f>
        <v>0</v>
      </c>
      <c r="I100" s="27">
        <f t="shared" si="78"/>
        <v>-524464</v>
      </c>
      <c r="J100" s="51">
        <f t="shared" si="79"/>
        <v>0.99199999999999999</v>
      </c>
      <c r="K100" s="42">
        <f t="shared" si="80"/>
        <v>-520268</v>
      </c>
      <c r="L100" s="18" t="str">
        <f>'DFIT Computations'!M100</f>
        <v>LABOR</v>
      </c>
      <c r="M100" s="27">
        <f>+'DFIT Computations'!N100</f>
        <v>0</v>
      </c>
      <c r="N100" s="27">
        <f t="shared" si="81"/>
        <v>-520268</v>
      </c>
    </row>
    <row r="101" spans="1:14" s="17" customFormat="1" x14ac:dyDescent="0.2">
      <c r="A101" s="18">
        <f t="shared" si="72"/>
        <v>80</v>
      </c>
      <c r="B101" s="17" t="s">
        <v>46</v>
      </c>
      <c r="C101" s="61">
        <v>-1695</v>
      </c>
      <c r="D101" s="61">
        <v>0</v>
      </c>
      <c r="E101" s="54">
        <f t="shared" si="76"/>
        <v>-1695</v>
      </c>
      <c r="F101" s="27">
        <f>+'DFIT Computations'!G101</f>
        <v>0</v>
      </c>
      <c r="G101" s="27">
        <f t="shared" si="77"/>
        <v>-1695</v>
      </c>
      <c r="H101" s="27">
        <f>+'DFIT Computations'!I101</f>
        <v>0</v>
      </c>
      <c r="I101" s="27">
        <f t="shared" si="78"/>
        <v>-1695</v>
      </c>
      <c r="J101" s="51">
        <f t="shared" si="79"/>
        <v>0.99199999999999999</v>
      </c>
      <c r="K101" s="42">
        <f t="shared" si="80"/>
        <v>-1681</v>
      </c>
      <c r="L101" s="18" t="str">
        <f>'DFIT Computations'!M101</f>
        <v>LABOR</v>
      </c>
      <c r="M101" s="27">
        <f>+'DFIT Computations'!N101</f>
        <v>0</v>
      </c>
      <c r="N101" s="27">
        <f t="shared" si="81"/>
        <v>-1681</v>
      </c>
    </row>
    <row r="102" spans="1:14" s="17" customFormat="1" x14ac:dyDescent="0.2">
      <c r="A102" s="18">
        <f t="shared" si="72"/>
        <v>81</v>
      </c>
      <c r="B102" s="56" t="s">
        <v>247</v>
      </c>
      <c r="C102" s="61">
        <v>2088</v>
      </c>
      <c r="D102" s="61">
        <v>0</v>
      </c>
      <c r="E102" s="54">
        <f t="shared" si="76"/>
        <v>2088</v>
      </c>
      <c r="F102" s="27">
        <f>+'DFIT Computations'!G102</f>
        <v>0</v>
      </c>
      <c r="G102" s="27">
        <f t="shared" si="77"/>
        <v>2088</v>
      </c>
      <c r="H102" s="27">
        <f>+'DFIT Computations'!I102</f>
        <v>0</v>
      </c>
      <c r="I102" s="27">
        <f t="shared" si="78"/>
        <v>2088</v>
      </c>
      <c r="J102" s="51">
        <f t="shared" si="79"/>
        <v>0.99199999999999999</v>
      </c>
      <c r="K102" s="42">
        <f t="shared" si="80"/>
        <v>2071</v>
      </c>
      <c r="L102" s="18" t="str">
        <f>'DFIT Computations'!M102</f>
        <v>LABOR</v>
      </c>
      <c r="M102" s="27">
        <f>+'DFIT Computations'!N102</f>
        <v>0</v>
      </c>
      <c r="N102" s="27">
        <f t="shared" si="81"/>
        <v>2071</v>
      </c>
    </row>
    <row r="103" spans="1:14" s="17" customFormat="1" x14ac:dyDescent="0.2">
      <c r="A103" s="18">
        <f t="shared" si="72"/>
        <v>82</v>
      </c>
      <c r="B103" s="17" t="s">
        <v>47</v>
      </c>
      <c r="C103" s="61">
        <v>-1006</v>
      </c>
      <c r="D103" s="61">
        <v>0</v>
      </c>
      <c r="E103" s="54">
        <f t="shared" si="76"/>
        <v>-1006</v>
      </c>
      <c r="F103" s="27">
        <f>+'DFIT Computations'!G103</f>
        <v>0</v>
      </c>
      <c r="G103" s="27">
        <f t="shared" si="77"/>
        <v>-1006</v>
      </c>
      <c r="H103" s="27">
        <f>+'DFIT Computations'!I103</f>
        <v>0</v>
      </c>
      <c r="I103" s="27">
        <f t="shared" si="78"/>
        <v>-1006</v>
      </c>
      <c r="J103" s="51">
        <f t="shared" si="79"/>
        <v>0.99199999999999999</v>
      </c>
      <c r="K103" s="42">
        <f t="shared" si="80"/>
        <v>-998</v>
      </c>
      <c r="L103" s="18" t="str">
        <f>'DFIT Computations'!M103</f>
        <v>LABOR</v>
      </c>
      <c r="M103" s="27">
        <f>+'DFIT Computations'!N103</f>
        <v>0</v>
      </c>
      <c r="N103" s="27">
        <f t="shared" si="81"/>
        <v>-998</v>
      </c>
    </row>
    <row r="104" spans="1:14" s="17" customFormat="1" x14ac:dyDescent="0.2">
      <c r="A104" s="18">
        <f t="shared" si="72"/>
        <v>83</v>
      </c>
      <c r="B104" s="17" t="s">
        <v>48</v>
      </c>
      <c r="C104" s="61">
        <v>-22857</v>
      </c>
      <c r="D104" s="61">
        <v>0</v>
      </c>
      <c r="E104" s="54">
        <f t="shared" si="76"/>
        <v>-22857</v>
      </c>
      <c r="F104" s="27">
        <f>+'DFIT Computations'!G104</f>
        <v>0</v>
      </c>
      <c r="G104" s="27">
        <f t="shared" si="77"/>
        <v>-22857</v>
      </c>
      <c r="H104" s="27">
        <f>+'DFIT Computations'!I104</f>
        <v>0</v>
      </c>
      <c r="I104" s="27">
        <f t="shared" si="78"/>
        <v>-22857</v>
      </c>
      <c r="J104" s="51">
        <f t="shared" si="79"/>
        <v>0.99199999999999999</v>
      </c>
      <c r="K104" s="42">
        <f t="shared" si="80"/>
        <v>-22674</v>
      </c>
      <c r="L104" s="18" t="str">
        <f>'DFIT Computations'!M104</f>
        <v>LABOR</v>
      </c>
      <c r="M104" s="27">
        <f>+'DFIT Computations'!N104</f>
        <v>0</v>
      </c>
      <c r="N104" s="27">
        <f t="shared" si="81"/>
        <v>-22674</v>
      </c>
    </row>
    <row r="105" spans="1:14" s="17" customFormat="1" x14ac:dyDescent="0.2">
      <c r="A105" s="18">
        <f t="shared" si="72"/>
        <v>84</v>
      </c>
      <c r="B105" s="17" t="s">
        <v>49</v>
      </c>
      <c r="C105" s="61">
        <v>72536</v>
      </c>
      <c r="D105" s="61">
        <v>0</v>
      </c>
      <c r="E105" s="54">
        <f t="shared" si="76"/>
        <v>72536</v>
      </c>
      <c r="F105" s="27">
        <f>+'DFIT Computations'!G105</f>
        <v>0</v>
      </c>
      <c r="G105" s="27">
        <f t="shared" si="77"/>
        <v>72536</v>
      </c>
      <c r="H105" s="27">
        <f>+'DFIT Computations'!I105</f>
        <v>0</v>
      </c>
      <c r="I105" s="27">
        <f t="shared" si="78"/>
        <v>72536</v>
      </c>
      <c r="J105" s="51">
        <f t="shared" si="79"/>
        <v>1</v>
      </c>
      <c r="K105" s="42">
        <f t="shared" si="80"/>
        <v>72536</v>
      </c>
      <c r="L105" s="18" t="str">
        <f>'DFIT Computations'!M105</f>
        <v>SPECIFIC</v>
      </c>
      <c r="M105" s="27">
        <f>+'DFIT Computations'!N105</f>
        <v>0</v>
      </c>
      <c r="N105" s="27">
        <f t="shared" si="81"/>
        <v>72536</v>
      </c>
    </row>
    <row r="106" spans="1:14" s="17" customFormat="1" x14ac:dyDescent="0.2">
      <c r="A106" s="18">
        <f t="shared" si="72"/>
        <v>85</v>
      </c>
      <c r="B106" s="17" t="s">
        <v>313</v>
      </c>
      <c r="C106" s="61">
        <v>0</v>
      </c>
      <c r="D106" s="61">
        <v>0</v>
      </c>
      <c r="E106" s="54">
        <f>+C106-D106</f>
        <v>0</v>
      </c>
      <c r="F106" s="27">
        <f>+'DFIT Computations'!G106</f>
        <v>0</v>
      </c>
      <c r="G106" s="27">
        <f t="shared" si="77"/>
        <v>0</v>
      </c>
      <c r="H106" s="27">
        <f>+'DFIT Computations'!I106</f>
        <v>0</v>
      </c>
      <c r="I106" s="27">
        <f>+G106+H106</f>
        <v>0</v>
      </c>
      <c r="J106" s="51">
        <f t="shared" si="79"/>
        <v>0.99199999999999999</v>
      </c>
      <c r="K106" s="42">
        <f>IF(I106*J106=0,0, ROUND(I106*J106,0))</f>
        <v>0</v>
      </c>
      <c r="L106" s="18" t="str">
        <f>'DFIT Computations'!M106</f>
        <v>LABOR</v>
      </c>
      <c r="M106" s="27">
        <f>+'DFIT Computations'!N106</f>
        <v>0</v>
      </c>
      <c r="N106" s="27">
        <f t="shared" si="81"/>
        <v>0</v>
      </c>
    </row>
    <row r="107" spans="1:14" s="17" customFormat="1" x14ac:dyDescent="0.2">
      <c r="A107" s="18">
        <f t="shared" si="72"/>
        <v>86</v>
      </c>
      <c r="B107" s="56" t="s">
        <v>248</v>
      </c>
      <c r="C107" s="61">
        <v>-176181</v>
      </c>
      <c r="D107" s="61">
        <v>0</v>
      </c>
      <c r="E107" s="54">
        <f t="shared" si="76"/>
        <v>-176181</v>
      </c>
      <c r="F107" s="27">
        <f>+'DFIT Computations'!G107</f>
        <v>0</v>
      </c>
      <c r="G107" s="27">
        <f t="shared" si="77"/>
        <v>-176181</v>
      </c>
      <c r="H107" s="27">
        <f>+'DFIT Computations'!I107</f>
        <v>0</v>
      </c>
      <c r="I107" s="27">
        <f t="shared" si="78"/>
        <v>-176181</v>
      </c>
      <c r="J107" s="51">
        <f t="shared" si="79"/>
        <v>0.99199999999999999</v>
      </c>
      <c r="K107" s="42">
        <f t="shared" si="80"/>
        <v>-174772</v>
      </c>
      <c r="L107" s="18" t="str">
        <f>'DFIT Computations'!M107</f>
        <v>LABOR</v>
      </c>
      <c r="M107" s="27">
        <f>+'DFIT Computations'!N107</f>
        <v>174772</v>
      </c>
      <c r="N107" s="27">
        <f t="shared" si="81"/>
        <v>0</v>
      </c>
    </row>
    <row r="108" spans="1:14" s="17" customFormat="1" x14ac:dyDescent="0.2">
      <c r="A108" s="18">
        <f t="shared" si="72"/>
        <v>87</v>
      </c>
      <c r="B108" s="17" t="s">
        <v>50</v>
      </c>
      <c r="C108" s="61">
        <v>-43313</v>
      </c>
      <c r="D108" s="61">
        <v>-16937</v>
      </c>
      <c r="E108" s="54">
        <f t="shared" si="76"/>
        <v>-26376</v>
      </c>
      <c r="F108" s="27">
        <f>+'DFIT Computations'!G108</f>
        <v>0</v>
      </c>
      <c r="G108" s="27">
        <f t="shared" si="77"/>
        <v>-26376</v>
      </c>
      <c r="H108" s="27">
        <f>+'DFIT Computations'!I108</f>
        <v>0</v>
      </c>
      <c r="I108" s="27">
        <f t="shared" si="78"/>
        <v>-26376</v>
      </c>
      <c r="J108" s="51">
        <f t="shared" si="79"/>
        <v>0.99199999999999999</v>
      </c>
      <c r="K108" s="42">
        <f t="shared" si="80"/>
        <v>-26165</v>
      </c>
      <c r="L108" s="18" t="str">
        <f>'DFIT Computations'!M108</f>
        <v>LABOR</v>
      </c>
      <c r="M108" s="27">
        <f>+'DFIT Computations'!N108</f>
        <v>0</v>
      </c>
      <c r="N108" s="27">
        <f t="shared" si="81"/>
        <v>-26165</v>
      </c>
    </row>
    <row r="109" spans="1:14" s="17" customFormat="1" x14ac:dyDescent="0.2">
      <c r="A109" s="18">
        <f t="shared" si="72"/>
        <v>88</v>
      </c>
      <c r="B109" s="56" t="s">
        <v>281</v>
      </c>
      <c r="C109" s="61">
        <v>-1589</v>
      </c>
      <c r="D109" s="61">
        <v>0</v>
      </c>
      <c r="E109" s="54">
        <f t="shared" ref="E109" si="82">+C109-D109</f>
        <v>-1589</v>
      </c>
      <c r="F109" s="27">
        <f>+'DFIT Computations'!G109</f>
        <v>0</v>
      </c>
      <c r="G109" s="27">
        <f t="shared" si="77"/>
        <v>-1589</v>
      </c>
      <c r="H109" s="27">
        <f>+'DFIT Computations'!I109</f>
        <v>0</v>
      </c>
      <c r="I109" s="27">
        <f t="shared" ref="I109" si="83">+G109+H109</f>
        <v>-1589</v>
      </c>
      <c r="J109" s="51">
        <f t="shared" si="79"/>
        <v>0.99199999999999999</v>
      </c>
      <c r="K109" s="42">
        <f t="shared" ref="K109" si="84">IF(I109*J109=0,0, ROUND(I109*J109,0))</f>
        <v>-1576</v>
      </c>
      <c r="L109" s="18" t="str">
        <f>'DFIT Computations'!M109</f>
        <v>LABOR</v>
      </c>
      <c r="M109" s="27">
        <f>+'DFIT Computations'!N109</f>
        <v>0</v>
      </c>
      <c r="N109" s="27">
        <f t="shared" si="81"/>
        <v>-1576</v>
      </c>
    </row>
    <row r="110" spans="1:14" s="17" customFormat="1" x14ac:dyDescent="0.2">
      <c r="A110" s="18">
        <f t="shared" si="72"/>
        <v>89</v>
      </c>
      <c r="B110" s="56" t="s">
        <v>249</v>
      </c>
      <c r="C110" s="61">
        <v>138280</v>
      </c>
      <c r="D110" s="61">
        <v>0</v>
      </c>
      <c r="E110" s="54">
        <f t="shared" si="76"/>
        <v>138280</v>
      </c>
      <c r="F110" s="27">
        <f>+'DFIT Computations'!G110</f>
        <v>0</v>
      </c>
      <c r="G110" s="27">
        <f t="shared" si="77"/>
        <v>138280</v>
      </c>
      <c r="H110" s="27">
        <f>+'DFIT Computations'!I110</f>
        <v>0</v>
      </c>
      <c r="I110" s="27">
        <f t="shared" si="78"/>
        <v>138280</v>
      </c>
      <c r="J110" s="51">
        <f t="shared" si="79"/>
        <v>0.99199999999999999</v>
      </c>
      <c r="K110" s="42">
        <f t="shared" si="80"/>
        <v>137174</v>
      </c>
      <c r="L110" s="18" t="str">
        <f>'DFIT Computations'!M110</f>
        <v>LABOR</v>
      </c>
      <c r="M110" s="27">
        <f>+'DFIT Computations'!N110</f>
        <v>0</v>
      </c>
      <c r="N110" s="27">
        <f t="shared" si="81"/>
        <v>137174</v>
      </c>
    </row>
    <row r="111" spans="1:14" s="17" customFormat="1" x14ac:dyDescent="0.2">
      <c r="A111" s="18">
        <f t="shared" si="72"/>
        <v>90</v>
      </c>
      <c r="B111" s="56" t="s">
        <v>314</v>
      </c>
      <c r="C111" s="61">
        <v>-74532</v>
      </c>
      <c r="D111" s="61">
        <v>-74532</v>
      </c>
      <c r="E111" s="54">
        <f>+C111-D111</f>
        <v>0</v>
      </c>
      <c r="F111" s="27">
        <f>+'DFIT Computations'!G111</f>
        <v>0</v>
      </c>
      <c r="G111" s="27">
        <f t="shared" ref="G111:G112" si="85">+E111+F111</f>
        <v>0</v>
      </c>
      <c r="H111" s="27">
        <f>+'DFIT Computations'!I111</f>
        <v>0</v>
      </c>
      <c r="I111" s="27">
        <f>+G111+H111</f>
        <v>0</v>
      </c>
      <c r="J111" s="51">
        <f t="shared" si="79"/>
        <v>0</v>
      </c>
      <c r="K111" s="42">
        <f>IF(I111*J111=0,0, ROUND(I111*J111,0))</f>
        <v>0</v>
      </c>
      <c r="L111" s="18" t="str">
        <f>'DFIT Computations'!M111</f>
        <v>NON-APPLIC</v>
      </c>
      <c r="M111" s="27">
        <f>+'DFIT Computations'!N111</f>
        <v>0</v>
      </c>
      <c r="N111" s="27">
        <f t="shared" ref="N111:N112" si="86">K111+M111</f>
        <v>0</v>
      </c>
    </row>
    <row r="112" spans="1:14" s="17" customFormat="1" x14ac:dyDescent="0.2">
      <c r="A112" s="18">
        <f t="shared" si="72"/>
        <v>91</v>
      </c>
      <c r="B112" s="56" t="s">
        <v>315</v>
      </c>
      <c r="C112" s="61">
        <v>115533</v>
      </c>
      <c r="D112" s="61">
        <v>115533</v>
      </c>
      <c r="E112" s="54">
        <f>+C112-D112</f>
        <v>0</v>
      </c>
      <c r="F112" s="27">
        <f>+'DFIT Computations'!G112</f>
        <v>0</v>
      </c>
      <c r="G112" s="27">
        <f t="shared" si="85"/>
        <v>0</v>
      </c>
      <c r="H112" s="27">
        <f>+'DFIT Computations'!I112</f>
        <v>0</v>
      </c>
      <c r="I112" s="27">
        <f>+G112+H112</f>
        <v>0</v>
      </c>
      <c r="J112" s="51">
        <f t="shared" si="79"/>
        <v>0</v>
      </c>
      <c r="K112" s="42">
        <f>IF(I112*J112=0,0, ROUND(I112*J112,0))</f>
        <v>0</v>
      </c>
      <c r="L112" s="18" t="str">
        <f>'DFIT Computations'!M112</f>
        <v>NON-APPLIC</v>
      </c>
      <c r="M112" s="27">
        <f>+'DFIT Computations'!N112</f>
        <v>0</v>
      </c>
      <c r="N112" s="27">
        <f t="shared" si="86"/>
        <v>0</v>
      </c>
    </row>
    <row r="113" spans="1:14" s="17" customFormat="1" x14ac:dyDescent="0.2">
      <c r="A113" s="18">
        <f t="shared" si="72"/>
        <v>92</v>
      </c>
      <c r="B113" s="56" t="s">
        <v>267</v>
      </c>
      <c r="C113" s="61">
        <v>0</v>
      </c>
      <c r="D113" s="61">
        <v>0</v>
      </c>
      <c r="E113" s="54">
        <f>+C113-D113</f>
        <v>0</v>
      </c>
      <c r="F113" s="27">
        <f>+'DFIT Computations'!G113</f>
        <v>0</v>
      </c>
      <c r="G113" s="27">
        <f t="shared" si="77"/>
        <v>0</v>
      </c>
      <c r="H113" s="27">
        <f>+'DFIT Computations'!I113</f>
        <v>0</v>
      </c>
      <c r="I113" s="27">
        <f>+G113+H113</f>
        <v>0</v>
      </c>
      <c r="J113" s="51">
        <f t="shared" si="79"/>
        <v>0</v>
      </c>
      <c r="K113" s="42">
        <f>IF(I113*J113=0,0, ROUND(I113*J113,0))</f>
        <v>0</v>
      </c>
      <c r="L113" s="18" t="str">
        <f>'DFIT Computations'!M113</f>
        <v>NON-APPLIC</v>
      </c>
      <c r="M113" s="27">
        <f>+'DFIT Computations'!N113</f>
        <v>0</v>
      </c>
      <c r="N113" s="27">
        <f t="shared" si="81"/>
        <v>0</v>
      </c>
    </row>
    <row r="114" spans="1:14" s="17" customFormat="1" x14ac:dyDescent="0.2">
      <c r="A114" s="18">
        <f t="shared" si="72"/>
        <v>93</v>
      </c>
      <c r="B114" s="17" t="s">
        <v>51</v>
      </c>
      <c r="C114" s="61">
        <v>0</v>
      </c>
      <c r="D114" s="61">
        <v>0</v>
      </c>
      <c r="E114" s="54">
        <f t="shared" si="76"/>
        <v>0</v>
      </c>
      <c r="F114" s="27">
        <f>+'DFIT Computations'!G114</f>
        <v>0</v>
      </c>
      <c r="G114" s="27">
        <f t="shared" si="77"/>
        <v>0</v>
      </c>
      <c r="H114" s="27">
        <f>+'DFIT Computations'!I114</f>
        <v>0</v>
      </c>
      <c r="I114" s="27">
        <f t="shared" si="78"/>
        <v>0</v>
      </c>
      <c r="J114" s="51">
        <f t="shared" si="79"/>
        <v>0.99199999999999999</v>
      </c>
      <c r="K114" s="42">
        <f t="shared" si="80"/>
        <v>0</v>
      </c>
      <c r="L114" s="18" t="str">
        <f>'DFIT Computations'!M114</f>
        <v>REVENUE</v>
      </c>
      <c r="M114" s="27">
        <f>+'DFIT Computations'!N114</f>
        <v>0</v>
      </c>
      <c r="N114" s="27">
        <f t="shared" si="81"/>
        <v>0</v>
      </c>
    </row>
    <row r="115" spans="1:14" s="17" customFormat="1" x14ac:dyDescent="0.2">
      <c r="A115" s="18">
        <f t="shared" si="72"/>
        <v>94</v>
      </c>
      <c r="B115" s="17" t="s">
        <v>52</v>
      </c>
      <c r="C115" s="61">
        <v>-4401</v>
      </c>
      <c r="D115" s="61">
        <v>0</v>
      </c>
      <c r="E115" s="54">
        <f t="shared" si="76"/>
        <v>-4401</v>
      </c>
      <c r="F115" s="27">
        <f>+'DFIT Computations'!G115</f>
        <v>0</v>
      </c>
      <c r="G115" s="27">
        <f t="shared" si="77"/>
        <v>-4401</v>
      </c>
      <c r="H115" s="27">
        <f>+'DFIT Computations'!I115</f>
        <v>0</v>
      </c>
      <c r="I115" s="27">
        <f t="shared" si="78"/>
        <v>-4401</v>
      </c>
      <c r="J115" s="51">
        <f t="shared" si="79"/>
        <v>0</v>
      </c>
      <c r="K115" s="42">
        <f t="shared" si="80"/>
        <v>0</v>
      </c>
      <c r="L115" s="18" t="str">
        <f>'DFIT Computations'!M115</f>
        <v>NON-APPLIC</v>
      </c>
      <c r="M115" s="27">
        <f>+'DFIT Computations'!N115</f>
        <v>0</v>
      </c>
      <c r="N115" s="27">
        <f t="shared" si="81"/>
        <v>0</v>
      </c>
    </row>
    <row r="116" spans="1:14" s="17" customFormat="1" x14ac:dyDescent="0.2">
      <c r="A116" s="18">
        <f t="shared" si="72"/>
        <v>95</v>
      </c>
      <c r="B116" s="17" t="s">
        <v>53</v>
      </c>
      <c r="C116" s="61">
        <v>-1452</v>
      </c>
      <c r="D116" s="61">
        <v>0</v>
      </c>
      <c r="E116" s="54">
        <f t="shared" si="76"/>
        <v>-1452</v>
      </c>
      <c r="F116" s="27">
        <f>+'DFIT Computations'!G116</f>
        <v>0</v>
      </c>
      <c r="G116" s="27">
        <f t="shared" si="77"/>
        <v>-1452</v>
      </c>
      <c r="H116" s="27">
        <f>+'DFIT Computations'!I116</f>
        <v>0</v>
      </c>
      <c r="I116" s="27">
        <f t="shared" si="78"/>
        <v>-1452</v>
      </c>
      <c r="J116" s="51">
        <f t="shared" si="79"/>
        <v>0</v>
      </c>
      <c r="K116" s="42">
        <f t="shared" si="80"/>
        <v>0</v>
      </c>
      <c r="L116" s="18" t="str">
        <f>'DFIT Computations'!M116</f>
        <v>NON-APPLIC</v>
      </c>
      <c r="M116" s="27">
        <f>+'DFIT Computations'!N116</f>
        <v>0</v>
      </c>
      <c r="N116" s="27">
        <f t="shared" si="81"/>
        <v>0</v>
      </c>
    </row>
    <row r="117" spans="1:14" s="17" customFormat="1" x14ac:dyDescent="0.2">
      <c r="A117" s="18">
        <f t="shared" si="72"/>
        <v>96</v>
      </c>
      <c r="B117" s="17" t="s">
        <v>54</v>
      </c>
      <c r="C117" s="61">
        <v>0</v>
      </c>
      <c r="D117" s="61">
        <v>0</v>
      </c>
      <c r="E117" s="54">
        <f t="shared" si="76"/>
        <v>0</v>
      </c>
      <c r="F117" s="27">
        <f>+'DFIT Computations'!G117</f>
        <v>0</v>
      </c>
      <c r="G117" s="27">
        <f t="shared" si="77"/>
        <v>0</v>
      </c>
      <c r="H117" s="27">
        <f>+'DFIT Computations'!I117</f>
        <v>0</v>
      </c>
      <c r="I117" s="27">
        <f t="shared" si="78"/>
        <v>0</v>
      </c>
      <c r="J117" s="51">
        <f t="shared" si="79"/>
        <v>0.99199999999999999</v>
      </c>
      <c r="K117" s="42">
        <f t="shared" si="80"/>
        <v>0</v>
      </c>
      <c r="L117" s="18" t="str">
        <f>'DFIT Computations'!M117</f>
        <v>REVENUE</v>
      </c>
      <c r="M117" s="27">
        <f>+'DFIT Computations'!N117</f>
        <v>0</v>
      </c>
      <c r="N117" s="27">
        <f t="shared" si="81"/>
        <v>0</v>
      </c>
    </row>
    <row r="118" spans="1:14" s="17" customFormat="1" x14ac:dyDescent="0.2">
      <c r="A118" s="18">
        <f t="shared" si="72"/>
        <v>97</v>
      </c>
      <c r="B118" s="17" t="s">
        <v>55</v>
      </c>
      <c r="C118" s="61">
        <v>-27187</v>
      </c>
      <c r="D118" s="61">
        <v>0</v>
      </c>
      <c r="E118" s="54">
        <f t="shared" si="76"/>
        <v>-27187</v>
      </c>
      <c r="F118" s="27">
        <f>+'DFIT Computations'!G118</f>
        <v>0</v>
      </c>
      <c r="G118" s="27">
        <f t="shared" si="77"/>
        <v>-27187</v>
      </c>
      <c r="H118" s="27">
        <f>+'DFIT Computations'!I118</f>
        <v>0</v>
      </c>
      <c r="I118" s="27">
        <f t="shared" si="78"/>
        <v>-27187</v>
      </c>
      <c r="J118" s="51">
        <f t="shared" si="79"/>
        <v>0.98499999999999999</v>
      </c>
      <c r="K118" s="42">
        <f t="shared" si="80"/>
        <v>-26779</v>
      </c>
      <c r="L118" s="18" t="str">
        <f>'DFIT Computations'!M118</f>
        <v>TRAN PLT</v>
      </c>
      <c r="M118" s="27">
        <f>+'DFIT Computations'!N118</f>
        <v>0</v>
      </c>
      <c r="N118" s="27">
        <f t="shared" si="81"/>
        <v>-26779</v>
      </c>
    </row>
    <row r="119" spans="1:14" s="17" customFormat="1" x14ac:dyDescent="0.2">
      <c r="A119" s="18">
        <f t="shared" si="72"/>
        <v>98</v>
      </c>
      <c r="B119" s="17" t="s">
        <v>180</v>
      </c>
      <c r="C119" s="61">
        <v>0</v>
      </c>
      <c r="D119" s="61">
        <v>0</v>
      </c>
      <c r="E119" s="54">
        <f t="shared" si="76"/>
        <v>0</v>
      </c>
      <c r="F119" s="27">
        <f>+'DFIT Computations'!G119</f>
        <v>0</v>
      </c>
      <c r="G119" s="27">
        <f t="shared" si="77"/>
        <v>0</v>
      </c>
      <c r="H119" s="27">
        <f>+'DFIT Computations'!I119</f>
        <v>0</v>
      </c>
      <c r="I119" s="27">
        <f t="shared" si="78"/>
        <v>0</v>
      </c>
      <c r="J119" s="51">
        <f t="shared" si="79"/>
        <v>1</v>
      </c>
      <c r="K119" s="42">
        <f t="shared" si="80"/>
        <v>0</v>
      </c>
      <c r="L119" s="18" t="str">
        <f>'DFIT Computations'!M119</f>
        <v>SPECIFIC</v>
      </c>
      <c r="M119" s="27">
        <f>+'DFIT Computations'!N119</f>
        <v>0</v>
      </c>
      <c r="N119" s="27">
        <f t="shared" si="81"/>
        <v>0</v>
      </c>
    </row>
    <row r="120" spans="1:14" s="17" customFormat="1" x14ac:dyDescent="0.2">
      <c r="A120" s="18">
        <f t="shared" si="72"/>
        <v>99</v>
      </c>
      <c r="B120" s="17" t="s">
        <v>181</v>
      </c>
      <c r="C120" s="61">
        <v>0</v>
      </c>
      <c r="D120" s="61">
        <v>0</v>
      </c>
      <c r="E120" s="54">
        <f t="shared" si="76"/>
        <v>0</v>
      </c>
      <c r="F120" s="27">
        <f>+'DFIT Computations'!G120</f>
        <v>0</v>
      </c>
      <c r="G120" s="27">
        <f t="shared" si="77"/>
        <v>0</v>
      </c>
      <c r="H120" s="27">
        <f>+'DFIT Computations'!I120</f>
        <v>0</v>
      </c>
      <c r="I120" s="27">
        <f t="shared" si="78"/>
        <v>0</v>
      </c>
      <c r="J120" s="51">
        <f t="shared" si="79"/>
        <v>1</v>
      </c>
      <c r="K120" s="42">
        <f t="shared" si="80"/>
        <v>0</v>
      </c>
      <c r="L120" s="18" t="str">
        <f>'DFIT Computations'!M120</f>
        <v>SPECIFIC</v>
      </c>
      <c r="M120" s="27">
        <f>+'DFIT Computations'!N120</f>
        <v>0</v>
      </c>
      <c r="N120" s="27">
        <f t="shared" si="81"/>
        <v>0</v>
      </c>
    </row>
    <row r="121" spans="1:14" s="17" customFormat="1" x14ac:dyDescent="0.2">
      <c r="A121" s="18">
        <f t="shared" si="72"/>
        <v>100</v>
      </c>
      <c r="B121" s="79" t="s">
        <v>56</v>
      </c>
      <c r="C121" s="83">
        <f t="shared" ref="C121:I121" si="87">SUM(C98:C120)</f>
        <v>-1024169</v>
      </c>
      <c r="D121" s="83">
        <f t="shared" si="87"/>
        <v>-62085</v>
      </c>
      <c r="E121" s="83">
        <f t="shared" si="87"/>
        <v>-962084</v>
      </c>
      <c r="F121" s="83">
        <f t="shared" ref="F121" si="88">SUM(F98:F120)</f>
        <v>0</v>
      </c>
      <c r="G121" s="83">
        <f t="shared" si="87"/>
        <v>-962084</v>
      </c>
      <c r="H121" s="83">
        <f t="shared" si="87"/>
        <v>0</v>
      </c>
      <c r="I121" s="83">
        <f t="shared" si="87"/>
        <v>-962084</v>
      </c>
      <c r="J121" s="24"/>
      <c r="K121" s="83">
        <f>SUM(K98:K120)</f>
        <v>-947809</v>
      </c>
      <c r="M121" s="83">
        <f t="shared" ref="M121:N121" si="89">SUM(M98:M120)</f>
        <v>193756</v>
      </c>
      <c r="N121" s="83">
        <f t="shared" si="89"/>
        <v>-754053</v>
      </c>
    </row>
    <row r="122" spans="1:14" s="17" customFormat="1" x14ac:dyDescent="0.2">
      <c r="A122" s="18">
        <f t="shared" si="72"/>
        <v>101</v>
      </c>
      <c r="B122" s="17" t="s">
        <v>0</v>
      </c>
      <c r="C122" s="36"/>
      <c r="D122" s="87"/>
      <c r="E122" s="87"/>
      <c r="F122" s="41"/>
      <c r="G122" s="41"/>
      <c r="H122" s="41"/>
      <c r="I122" s="41"/>
      <c r="J122" s="86"/>
      <c r="M122" s="41"/>
      <c r="N122" s="41"/>
    </row>
    <row r="123" spans="1:14" s="17" customFormat="1" x14ac:dyDescent="0.2">
      <c r="A123" s="18">
        <f t="shared" si="72"/>
        <v>102</v>
      </c>
      <c r="B123" s="79" t="s">
        <v>57</v>
      </c>
      <c r="C123" s="36"/>
      <c r="D123" s="87"/>
      <c r="E123" s="87"/>
      <c r="F123" s="41"/>
      <c r="G123" s="41"/>
      <c r="H123" s="41"/>
      <c r="I123" s="41"/>
      <c r="J123" s="86"/>
      <c r="M123" s="41"/>
      <c r="N123" s="41"/>
    </row>
    <row r="124" spans="1:14" s="17" customFormat="1" x14ac:dyDescent="0.2">
      <c r="A124" s="18">
        <f t="shared" si="72"/>
        <v>103</v>
      </c>
      <c r="B124" s="17" t="s">
        <v>58</v>
      </c>
      <c r="C124" s="61">
        <v>1266</v>
      </c>
      <c r="D124" s="61">
        <v>0</v>
      </c>
      <c r="E124" s="54">
        <f t="shared" ref="E124:E141" si="90">+C124-D124</f>
        <v>1266</v>
      </c>
      <c r="F124" s="27">
        <f>+'DFIT Computations'!G124</f>
        <v>0</v>
      </c>
      <c r="G124" s="27">
        <f t="shared" ref="G124:G141" si="91">+E124+F124</f>
        <v>1266</v>
      </c>
      <c r="H124" s="27">
        <f>+'DFIT Computations'!I124</f>
        <v>0</v>
      </c>
      <c r="I124" s="27">
        <f t="shared" ref="I124:I141" si="92">+G124+H124</f>
        <v>1266</v>
      </c>
      <c r="J124" s="51">
        <f t="shared" ref="J124:J160" si="93">VLOOKUP(L124,$C$279:$D$293,2,FALSE)</f>
        <v>0.999</v>
      </c>
      <c r="K124" s="42">
        <f t="shared" ref="K124:K141" si="94">IF(I124*J124=0,0, ROUND(I124*J124,0))</f>
        <v>1265</v>
      </c>
      <c r="L124" s="18" t="str">
        <f>'DFIT Computations'!M124</f>
        <v>DIST PLT</v>
      </c>
      <c r="M124" s="27">
        <f>+'DFIT Computations'!N124</f>
        <v>0</v>
      </c>
      <c r="N124" s="27">
        <f t="shared" ref="N124:N141" si="95">K124+M124</f>
        <v>1265</v>
      </c>
    </row>
    <row r="125" spans="1:14" s="17" customFormat="1" x14ac:dyDescent="0.2">
      <c r="A125" s="18">
        <f t="shared" si="72"/>
        <v>104</v>
      </c>
      <c r="B125" s="17" t="s">
        <v>59</v>
      </c>
      <c r="C125" s="61">
        <v>-168</v>
      </c>
      <c r="D125" s="61">
        <v>0</v>
      </c>
      <c r="E125" s="54">
        <f t="shared" si="90"/>
        <v>-168</v>
      </c>
      <c r="F125" s="27">
        <f>+'DFIT Computations'!G125</f>
        <v>0</v>
      </c>
      <c r="G125" s="27">
        <f t="shared" si="91"/>
        <v>-168</v>
      </c>
      <c r="H125" s="27">
        <f>+'DFIT Computations'!I125</f>
        <v>0</v>
      </c>
      <c r="I125" s="27">
        <f t="shared" si="92"/>
        <v>-168</v>
      </c>
      <c r="J125" s="51">
        <f t="shared" si="93"/>
        <v>0.99199999999999999</v>
      </c>
      <c r="K125" s="42">
        <f t="shared" si="94"/>
        <v>-167</v>
      </c>
      <c r="L125" s="18" t="str">
        <f>'DFIT Computations'!M125</f>
        <v>REVENUE</v>
      </c>
      <c r="M125" s="27">
        <f>+'DFIT Computations'!N125</f>
        <v>0</v>
      </c>
      <c r="N125" s="27">
        <f t="shared" si="95"/>
        <v>-167</v>
      </c>
    </row>
    <row r="126" spans="1:14" s="17" customFormat="1" x14ac:dyDescent="0.2">
      <c r="A126" s="18">
        <f t="shared" si="72"/>
        <v>105</v>
      </c>
      <c r="B126" s="56" t="s">
        <v>295</v>
      </c>
      <c r="C126" s="61">
        <v>-850220</v>
      </c>
      <c r="D126" s="61">
        <v>0</v>
      </c>
      <c r="E126" s="54">
        <f t="shared" si="90"/>
        <v>-850220</v>
      </c>
      <c r="F126" s="27">
        <f>+'DFIT Computations'!G126</f>
        <v>0</v>
      </c>
      <c r="G126" s="27">
        <f t="shared" si="91"/>
        <v>-850220</v>
      </c>
      <c r="H126" s="27">
        <f>+'DFIT Computations'!I126</f>
        <v>0</v>
      </c>
      <c r="I126" s="27">
        <f t="shared" si="92"/>
        <v>-850220</v>
      </c>
      <c r="J126" s="51">
        <f t="shared" si="93"/>
        <v>0.98499999999999999</v>
      </c>
      <c r="K126" s="42">
        <f t="shared" si="94"/>
        <v>-837467</v>
      </c>
      <c r="L126" s="18" t="str">
        <f>'DFIT Computations'!M126</f>
        <v>DEMAND</v>
      </c>
      <c r="M126" s="27">
        <f>+'DFIT Computations'!N126</f>
        <v>-306107</v>
      </c>
      <c r="N126" s="27">
        <f t="shared" si="95"/>
        <v>-1143574</v>
      </c>
    </row>
    <row r="127" spans="1:14" s="17" customFormat="1" x14ac:dyDescent="0.2">
      <c r="A127" s="18">
        <f t="shared" si="72"/>
        <v>106</v>
      </c>
      <c r="B127" s="56" t="s">
        <v>266</v>
      </c>
      <c r="C127" s="61">
        <v>841343</v>
      </c>
      <c r="D127" s="61">
        <v>0</v>
      </c>
      <c r="E127" s="54">
        <f t="shared" si="90"/>
        <v>841343</v>
      </c>
      <c r="F127" s="27">
        <f>+'DFIT Computations'!G127</f>
        <v>0</v>
      </c>
      <c r="G127" s="27">
        <f t="shared" si="91"/>
        <v>841343</v>
      </c>
      <c r="H127" s="27">
        <f>+'DFIT Computations'!I127</f>
        <v>0</v>
      </c>
      <c r="I127" s="27">
        <f t="shared" si="92"/>
        <v>841343</v>
      </c>
      <c r="J127" s="51">
        <f t="shared" si="93"/>
        <v>1</v>
      </c>
      <c r="K127" s="42">
        <f t="shared" si="94"/>
        <v>841343</v>
      </c>
      <c r="L127" s="18" t="str">
        <f>'DFIT Computations'!M127</f>
        <v>SPECIFIC</v>
      </c>
      <c r="M127" s="27">
        <f>+'DFIT Computations'!N127</f>
        <v>-841343</v>
      </c>
      <c r="N127" s="27">
        <f t="shared" si="95"/>
        <v>0</v>
      </c>
    </row>
    <row r="128" spans="1:14" s="17" customFormat="1" x14ac:dyDescent="0.2">
      <c r="A128" s="18">
        <f t="shared" si="72"/>
        <v>107</v>
      </c>
      <c r="B128" s="17" t="s">
        <v>60</v>
      </c>
      <c r="C128" s="61">
        <v>84223</v>
      </c>
      <c r="D128" s="61">
        <v>0</v>
      </c>
      <c r="E128" s="54">
        <f t="shared" si="90"/>
        <v>84223</v>
      </c>
      <c r="F128" s="27">
        <f>+'DFIT Computations'!G128</f>
        <v>0</v>
      </c>
      <c r="G128" s="27">
        <f t="shared" si="91"/>
        <v>84223</v>
      </c>
      <c r="H128" s="27">
        <f>+'DFIT Computations'!I128</f>
        <v>0</v>
      </c>
      <c r="I128" s="27">
        <f t="shared" si="92"/>
        <v>84223</v>
      </c>
      <c r="J128" s="51">
        <f t="shared" si="93"/>
        <v>0.99199999999999999</v>
      </c>
      <c r="K128" s="42">
        <f t="shared" si="94"/>
        <v>83549</v>
      </c>
      <c r="L128" s="18" t="str">
        <f>'DFIT Computations'!M128</f>
        <v>REVENUE</v>
      </c>
      <c r="M128" s="27">
        <f>+'DFIT Computations'!N128</f>
        <v>0</v>
      </c>
      <c r="N128" s="27">
        <f t="shared" si="95"/>
        <v>83549</v>
      </c>
    </row>
    <row r="129" spans="1:14" s="17" customFormat="1" x14ac:dyDescent="0.2">
      <c r="A129" s="18">
        <f t="shared" si="72"/>
        <v>108</v>
      </c>
      <c r="B129" s="17" t="s">
        <v>316</v>
      </c>
      <c r="C129" s="61">
        <v>0</v>
      </c>
      <c r="D129" s="61">
        <v>0</v>
      </c>
      <c r="E129" s="54">
        <f>+C129-D129</f>
        <v>0</v>
      </c>
      <c r="F129" s="27">
        <f>+'DFIT Computations'!G129</f>
        <v>0</v>
      </c>
      <c r="G129" s="27">
        <f t="shared" si="91"/>
        <v>0</v>
      </c>
      <c r="H129" s="27">
        <f>+'DFIT Computations'!I129</f>
        <v>0</v>
      </c>
      <c r="I129" s="27">
        <f>+G129+H129</f>
        <v>0</v>
      </c>
      <c r="J129" s="51">
        <f t="shared" si="93"/>
        <v>0.99199999999999999</v>
      </c>
      <c r="K129" s="42">
        <f>IF(I129*J129=0,0, ROUND(I129*J129,0))</f>
        <v>0</v>
      </c>
      <c r="L129" s="18" t="str">
        <f>'DFIT Computations'!M129</f>
        <v>REVENUE</v>
      </c>
      <c r="M129" s="27">
        <f>+'DFIT Computations'!N129</f>
        <v>0</v>
      </c>
      <c r="N129" s="27">
        <f t="shared" si="95"/>
        <v>0</v>
      </c>
    </row>
    <row r="130" spans="1:14" s="17" customFormat="1" x14ac:dyDescent="0.2">
      <c r="A130" s="18">
        <f t="shared" si="72"/>
        <v>109</v>
      </c>
      <c r="B130" s="17" t="s">
        <v>317</v>
      </c>
      <c r="C130" s="61">
        <v>151047</v>
      </c>
      <c r="D130" s="61">
        <v>0</v>
      </c>
      <c r="E130" s="54">
        <f>+C130-D130</f>
        <v>151047</v>
      </c>
      <c r="F130" s="27">
        <f>+'DFIT Computations'!G130</f>
        <v>0</v>
      </c>
      <c r="G130" s="27">
        <f t="shared" si="91"/>
        <v>151047</v>
      </c>
      <c r="H130" s="27">
        <f>+'DFIT Computations'!I130</f>
        <v>0</v>
      </c>
      <c r="I130" s="27">
        <f>+G130+H130</f>
        <v>151047</v>
      </c>
      <c r="J130" s="51">
        <f t="shared" si="93"/>
        <v>0.99199999999999999</v>
      </c>
      <c r="K130" s="42">
        <f>IF(I130*J130=0,0, ROUND(I130*J130,0))</f>
        <v>149839</v>
      </c>
      <c r="L130" s="18" t="str">
        <f>'DFIT Computations'!M130</f>
        <v>REVENUE</v>
      </c>
      <c r="M130" s="27">
        <f>+'DFIT Computations'!N130</f>
        <v>0</v>
      </c>
      <c r="N130" s="27">
        <f t="shared" si="95"/>
        <v>149839</v>
      </c>
    </row>
    <row r="131" spans="1:14" s="17" customFormat="1" x14ac:dyDescent="0.2">
      <c r="A131" s="18">
        <f t="shared" si="72"/>
        <v>110</v>
      </c>
      <c r="B131" s="17" t="s">
        <v>61</v>
      </c>
      <c r="C131" s="61">
        <v>0</v>
      </c>
      <c r="D131" s="61">
        <v>0</v>
      </c>
      <c r="E131" s="54">
        <f t="shared" si="90"/>
        <v>0</v>
      </c>
      <c r="F131" s="27">
        <f>+'DFIT Computations'!G131</f>
        <v>0</v>
      </c>
      <c r="G131" s="27">
        <f t="shared" si="91"/>
        <v>0</v>
      </c>
      <c r="H131" s="27">
        <f>+'DFIT Computations'!I131</f>
        <v>0</v>
      </c>
      <c r="I131" s="27">
        <f t="shared" si="92"/>
        <v>0</v>
      </c>
      <c r="J131" s="51">
        <f t="shared" si="93"/>
        <v>0.98499999999999999</v>
      </c>
      <c r="K131" s="42">
        <f t="shared" si="94"/>
        <v>0</v>
      </c>
      <c r="L131" s="18" t="str">
        <f>'DFIT Computations'!M131</f>
        <v>TRAN PLT</v>
      </c>
      <c r="M131" s="27">
        <f>+'DFIT Computations'!N131</f>
        <v>0</v>
      </c>
      <c r="N131" s="27">
        <f t="shared" si="95"/>
        <v>0</v>
      </c>
    </row>
    <row r="132" spans="1:14" s="17" customFormat="1" x14ac:dyDescent="0.2">
      <c r="A132" s="18">
        <f t="shared" si="72"/>
        <v>111</v>
      </c>
      <c r="B132" s="17" t="s">
        <v>62</v>
      </c>
      <c r="C132" s="61">
        <v>4406</v>
      </c>
      <c r="D132" s="61">
        <v>4406</v>
      </c>
      <c r="E132" s="54">
        <f t="shared" si="90"/>
        <v>0</v>
      </c>
      <c r="F132" s="27">
        <f>+'DFIT Computations'!G132</f>
        <v>0</v>
      </c>
      <c r="G132" s="27">
        <f t="shared" si="91"/>
        <v>0</v>
      </c>
      <c r="H132" s="27">
        <f>+'DFIT Computations'!I132</f>
        <v>0</v>
      </c>
      <c r="I132" s="27">
        <f t="shared" si="92"/>
        <v>0</v>
      </c>
      <c r="J132" s="51">
        <f t="shared" si="93"/>
        <v>0</v>
      </c>
      <c r="K132" s="42">
        <f t="shared" si="94"/>
        <v>0</v>
      </c>
      <c r="L132" s="18" t="str">
        <f>'DFIT Computations'!M132</f>
        <v>NON-UTILITY</v>
      </c>
      <c r="M132" s="27">
        <f>+'DFIT Computations'!N132</f>
        <v>0</v>
      </c>
      <c r="N132" s="27">
        <f t="shared" si="95"/>
        <v>0</v>
      </c>
    </row>
    <row r="133" spans="1:14" s="17" customFormat="1" x14ac:dyDescent="0.2">
      <c r="A133" s="18">
        <f t="shared" si="72"/>
        <v>112</v>
      </c>
      <c r="B133" s="56" t="s">
        <v>250</v>
      </c>
      <c r="C133" s="61">
        <v>524464</v>
      </c>
      <c r="D133" s="61">
        <v>0</v>
      </c>
      <c r="E133" s="54">
        <f t="shared" si="90"/>
        <v>524464</v>
      </c>
      <c r="F133" s="27">
        <f>+'DFIT Computations'!G133</f>
        <v>0</v>
      </c>
      <c r="G133" s="27">
        <f t="shared" si="91"/>
        <v>524464</v>
      </c>
      <c r="H133" s="27">
        <f>+'DFIT Computations'!I133</f>
        <v>0</v>
      </c>
      <c r="I133" s="27">
        <f t="shared" si="92"/>
        <v>524464</v>
      </c>
      <c r="J133" s="51">
        <f t="shared" si="93"/>
        <v>0.99199999999999999</v>
      </c>
      <c r="K133" s="42">
        <f t="shared" si="94"/>
        <v>520268</v>
      </c>
      <c r="L133" s="18" t="str">
        <f>'DFIT Computations'!M133</f>
        <v>LABOR</v>
      </c>
      <c r="M133" s="27">
        <f>+'DFIT Computations'!N133</f>
        <v>0</v>
      </c>
      <c r="N133" s="27">
        <f t="shared" si="95"/>
        <v>520268</v>
      </c>
    </row>
    <row r="134" spans="1:14" s="17" customFormat="1" x14ac:dyDescent="0.2">
      <c r="A134" s="18">
        <f t="shared" si="72"/>
        <v>113</v>
      </c>
      <c r="B134" s="56" t="s">
        <v>251</v>
      </c>
      <c r="C134" s="61">
        <v>-2088</v>
      </c>
      <c r="D134" s="61">
        <v>0</v>
      </c>
      <c r="E134" s="54">
        <f t="shared" si="90"/>
        <v>-2088</v>
      </c>
      <c r="F134" s="27">
        <f>+'DFIT Computations'!G134</f>
        <v>0</v>
      </c>
      <c r="G134" s="27">
        <f t="shared" si="91"/>
        <v>-2088</v>
      </c>
      <c r="H134" s="27">
        <f>+'DFIT Computations'!I134</f>
        <v>0</v>
      </c>
      <c r="I134" s="27">
        <f t="shared" si="92"/>
        <v>-2088</v>
      </c>
      <c r="J134" s="51">
        <f t="shared" si="93"/>
        <v>0.99199999999999999</v>
      </c>
      <c r="K134" s="42">
        <f t="shared" si="94"/>
        <v>-2071</v>
      </c>
      <c r="L134" s="18" t="str">
        <f>'DFIT Computations'!M134</f>
        <v>LABOR</v>
      </c>
      <c r="M134" s="27">
        <f>+'DFIT Computations'!N134</f>
        <v>0</v>
      </c>
      <c r="N134" s="27">
        <f t="shared" si="95"/>
        <v>-2071</v>
      </c>
    </row>
    <row r="135" spans="1:14" s="17" customFormat="1" x14ac:dyDescent="0.2">
      <c r="A135" s="18">
        <f t="shared" si="72"/>
        <v>114</v>
      </c>
      <c r="B135" s="56" t="s">
        <v>252</v>
      </c>
      <c r="C135" s="61">
        <v>1177573</v>
      </c>
      <c r="D135" s="61">
        <v>0</v>
      </c>
      <c r="E135" s="54">
        <f t="shared" si="90"/>
        <v>1177573</v>
      </c>
      <c r="F135" s="27">
        <f>+'DFIT Computations'!G135</f>
        <v>0</v>
      </c>
      <c r="G135" s="27">
        <f t="shared" si="91"/>
        <v>1177573</v>
      </c>
      <c r="H135" s="27">
        <f>+'DFIT Computations'!I135</f>
        <v>0</v>
      </c>
      <c r="I135" s="27">
        <f t="shared" si="92"/>
        <v>1177573</v>
      </c>
      <c r="J135" s="51">
        <f t="shared" si="93"/>
        <v>0.99199999999999999</v>
      </c>
      <c r="K135" s="42">
        <f t="shared" si="94"/>
        <v>1168152</v>
      </c>
      <c r="L135" s="18" t="str">
        <f>'DFIT Computations'!M135</f>
        <v>LABOR</v>
      </c>
      <c r="M135" s="27">
        <f>+'DFIT Computations'!N135</f>
        <v>0</v>
      </c>
      <c r="N135" s="27">
        <f t="shared" si="95"/>
        <v>1168152</v>
      </c>
    </row>
    <row r="136" spans="1:14" s="17" customFormat="1" x14ac:dyDescent="0.2">
      <c r="A136" s="18">
        <f t="shared" si="72"/>
        <v>115</v>
      </c>
      <c r="B136" s="56" t="s">
        <v>285</v>
      </c>
      <c r="C136" s="61">
        <v>0</v>
      </c>
      <c r="D136" s="61">
        <v>0</v>
      </c>
      <c r="E136" s="54">
        <f t="shared" ref="E136" si="96">+C136-D136</f>
        <v>0</v>
      </c>
      <c r="F136" s="27">
        <f>+'DFIT Computations'!G136</f>
        <v>0</v>
      </c>
      <c r="G136" s="27">
        <f t="shared" si="91"/>
        <v>0</v>
      </c>
      <c r="H136" s="27">
        <f>+'DFIT Computations'!I136</f>
        <v>0</v>
      </c>
      <c r="I136" s="27">
        <f t="shared" ref="I136" si="97">+G136+H136</f>
        <v>0</v>
      </c>
      <c r="J136" s="51">
        <f t="shared" si="93"/>
        <v>0.98499999999999999</v>
      </c>
      <c r="K136" s="42">
        <f t="shared" ref="K136" si="98">IF(I136*J136=0,0, ROUND(I136*J136,0))</f>
        <v>0</v>
      </c>
      <c r="L136" s="18" t="str">
        <f>'DFIT Computations'!M136</f>
        <v>TRAN PLT</v>
      </c>
      <c r="M136" s="27">
        <f>+'DFIT Computations'!N136</f>
        <v>0</v>
      </c>
      <c r="N136" s="27">
        <f t="shared" si="95"/>
        <v>0</v>
      </c>
    </row>
    <row r="137" spans="1:14" s="17" customFormat="1" x14ac:dyDescent="0.2">
      <c r="A137" s="18">
        <f t="shared" si="72"/>
        <v>116</v>
      </c>
      <c r="B137" s="56" t="s">
        <v>253</v>
      </c>
      <c r="C137" s="61">
        <v>0</v>
      </c>
      <c r="D137" s="61">
        <v>0</v>
      </c>
      <c r="E137" s="54">
        <f t="shared" si="90"/>
        <v>0</v>
      </c>
      <c r="F137" s="27">
        <f>+'DFIT Computations'!G137</f>
        <v>0</v>
      </c>
      <c r="G137" s="27">
        <f t="shared" si="91"/>
        <v>0</v>
      </c>
      <c r="H137" s="27">
        <f>+'DFIT Computations'!I137</f>
        <v>0</v>
      </c>
      <c r="I137" s="27">
        <f t="shared" si="92"/>
        <v>0</v>
      </c>
      <c r="J137" s="51">
        <f t="shared" si="93"/>
        <v>0</v>
      </c>
      <c r="K137" s="42">
        <f t="shared" si="94"/>
        <v>0</v>
      </c>
      <c r="L137" s="18" t="str">
        <f>'DFIT Computations'!M137</f>
        <v>NON-APPLIC</v>
      </c>
      <c r="M137" s="27">
        <f>+'DFIT Computations'!N137</f>
        <v>0</v>
      </c>
      <c r="N137" s="27">
        <f t="shared" si="95"/>
        <v>0</v>
      </c>
    </row>
    <row r="138" spans="1:14" s="17" customFormat="1" x14ac:dyDescent="0.2">
      <c r="A138" s="18">
        <f t="shared" si="72"/>
        <v>117</v>
      </c>
      <c r="B138" s="56" t="s">
        <v>282</v>
      </c>
      <c r="C138" s="61">
        <v>-12220</v>
      </c>
      <c r="D138" s="61">
        <v>0</v>
      </c>
      <c r="E138" s="54">
        <f t="shared" si="90"/>
        <v>-12220</v>
      </c>
      <c r="F138" s="27">
        <f>+'DFIT Computations'!G138</f>
        <v>0</v>
      </c>
      <c r="G138" s="27">
        <f t="shared" si="91"/>
        <v>-12220</v>
      </c>
      <c r="H138" s="27">
        <f>+'DFIT Computations'!I138</f>
        <v>0</v>
      </c>
      <c r="I138" s="27">
        <f t="shared" si="92"/>
        <v>-12220</v>
      </c>
      <c r="J138" s="51">
        <f t="shared" si="93"/>
        <v>0.98499999999999999</v>
      </c>
      <c r="K138" s="42">
        <f t="shared" si="94"/>
        <v>-12037</v>
      </c>
      <c r="L138" s="18" t="str">
        <f>'DFIT Computations'!M138</f>
        <v>DEMAND</v>
      </c>
      <c r="M138" s="27">
        <f>+'DFIT Computations'!N138</f>
        <v>0</v>
      </c>
      <c r="N138" s="27">
        <f t="shared" si="95"/>
        <v>-12037</v>
      </c>
    </row>
    <row r="139" spans="1:14" s="17" customFormat="1" x14ac:dyDescent="0.2">
      <c r="A139" s="18">
        <f t="shared" si="72"/>
        <v>118</v>
      </c>
      <c r="B139" s="17" t="s">
        <v>329</v>
      </c>
      <c r="C139" s="61">
        <v>6181690</v>
      </c>
      <c r="D139" s="61">
        <v>0</v>
      </c>
      <c r="E139" s="54">
        <f>+C139-D139</f>
        <v>6181690</v>
      </c>
      <c r="F139" s="27">
        <f>+'DFIT Computations'!G139</f>
        <v>0</v>
      </c>
      <c r="G139" s="27">
        <f>+E139+F139</f>
        <v>6181690</v>
      </c>
      <c r="H139" s="27">
        <f>+'DFIT Computations'!I139</f>
        <v>0</v>
      </c>
      <c r="I139" s="27">
        <f>+G139+H139</f>
        <v>6181690</v>
      </c>
      <c r="J139" s="51">
        <f t="shared" si="93"/>
        <v>0.98499999999999999</v>
      </c>
      <c r="K139" s="42">
        <f>IF(I139*J139=0,0, ROUND(I139*J139,0))</f>
        <v>6088965</v>
      </c>
      <c r="L139" s="18" t="str">
        <f>'DFIT Computations'!M139</f>
        <v>DEMAND</v>
      </c>
      <c r="M139" s="27">
        <f>+'DFIT Computations'!N139</f>
        <v>0</v>
      </c>
      <c r="N139" s="27">
        <f>K139+M139</f>
        <v>6088965</v>
      </c>
    </row>
    <row r="140" spans="1:14" s="17" customFormat="1" x14ac:dyDescent="0.2">
      <c r="A140" s="18">
        <f t="shared" si="72"/>
        <v>119</v>
      </c>
      <c r="B140" s="17" t="s">
        <v>351</v>
      </c>
      <c r="C140" s="61">
        <v>3691253</v>
      </c>
      <c r="D140" s="61">
        <v>0</v>
      </c>
      <c r="E140" s="54">
        <f t="shared" si="90"/>
        <v>3691253</v>
      </c>
      <c r="F140" s="27">
        <f>+'DFIT Computations'!G140</f>
        <v>0</v>
      </c>
      <c r="G140" s="27">
        <f t="shared" si="91"/>
        <v>3691253</v>
      </c>
      <c r="H140" s="27">
        <f>+'DFIT Computations'!I140</f>
        <v>0</v>
      </c>
      <c r="I140" s="27">
        <f t="shared" si="92"/>
        <v>3691253</v>
      </c>
      <c r="J140" s="51">
        <f t="shared" si="93"/>
        <v>0.98499999999999999</v>
      </c>
      <c r="K140" s="42">
        <f t="shared" si="94"/>
        <v>3635884</v>
      </c>
      <c r="L140" s="18" t="str">
        <f>'DFIT Computations'!M140</f>
        <v>DEMAND</v>
      </c>
      <c r="M140" s="27">
        <f>+'DFIT Computations'!N140</f>
        <v>0</v>
      </c>
      <c r="N140" s="27">
        <f t="shared" si="95"/>
        <v>3635884</v>
      </c>
    </row>
    <row r="141" spans="1:14" s="17" customFormat="1" x14ac:dyDescent="0.2">
      <c r="A141" s="18">
        <f t="shared" si="72"/>
        <v>120</v>
      </c>
      <c r="B141" s="17" t="s">
        <v>352</v>
      </c>
      <c r="C141" s="61">
        <v>-3157566</v>
      </c>
      <c r="D141" s="61">
        <v>0</v>
      </c>
      <c r="E141" s="54">
        <f t="shared" si="90"/>
        <v>-3157566</v>
      </c>
      <c r="F141" s="27">
        <f>+'DFIT Computations'!G141</f>
        <v>0</v>
      </c>
      <c r="G141" s="27">
        <f t="shared" si="91"/>
        <v>-3157566</v>
      </c>
      <c r="H141" s="27">
        <f>+'DFIT Computations'!I141</f>
        <v>0</v>
      </c>
      <c r="I141" s="27">
        <f t="shared" si="92"/>
        <v>-3157566</v>
      </c>
      <c r="J141" s="51">
        <f t="shared" si="93"/>
        <v>0.98499999999999999</v>
      </c>
      <c r="K141" s="42">
        <f t="shared" si="94"/>
        <v>-3110203</v>
      </c>
      <c r="L141" s="18" t="str">
        <f>'DFIT Computations'!M141</f>
        <v>DEMAND</v>
      </c>
      <c r="M141" s="27">
        <f>+'DFIT Computations'!N141</f>
        <v>0</v>
      </c>
      <c r="N141" s="27">
        <f t="shared" si="95"/>
        <v>-3110203</v>
      </c>
    </row>
    <row r="142" spans="1:14" s="17" customFormat="1" x14ac:dyDescent="0.2">
      <c r="A142" s="18">
        <f t="shared" si="72"/>
        <v>121</v>
      </c>
      <c r="B142" s="17" t="s">
        <v>332</v>
      </c>
      <c r="C142" s="61">
        <v>-1758079</v>
      </c>
      <c r="D142" s="61">
        <v>0</v>
      </c>
      <c r="E142" s="54">
        <f t="shared" ref="E142:E160" si="99">+C142-D142</f>
        <v>-1758079</v>
      </c>
      <c r="F142" s="27">
        <f>+'DFIT Computations'!G142</f>
        <v>0</v>
      </c>
      <c r="G142" s="27">
        <f t="shared" ref="G142:G160" si="100">+E142+F142</f>
        <v>-1758079</v>
      </c>
      <c r="H142" s="27">
        <f>+'DFIT Computations'!I142</f>
        <v>0</v>
      </c>
      <c r="I142" s="27">
        <f t="shared" ref="I142:I160" si="101">+G142+H142</f>
        <v>-1758079</v>
      </c>
      <c r="J142" s="51">
        <f t="shared" si="93"/>
        <v>1</v>
      </c>
      <c r="K142" s="42">
        <f t="shared" ref="K142:K160" si="102">IF(I142*J142=0,0, ROUND(I142*J142,0))</f>
        <v>-1758079</v>
      </c>
      <c r="L142" s="18" t="str">
        <f>'DFIT Computations'!M142</f>
        <v>SPECIFIC</v>
      </c>
      <c r="M142" s="27">
        <f>+'DFIT Computations'!N142</f>
        <v>1758078</v>
      </c>
      <c r="N142" s="27">
        <f t="shared" ref="N142:N160" si="103">K142+M142</f>
        <v>-1</v>
      </c>
    </row>
    <row r="143" spans="1:14" s="17" customFormat="1" x14ac:dyDescent="0.2">
      <c r="A143" s="18">
        <f t="shared" si="72"/>
        <v>122</v>
      </c>
      <c r="B143" s="17" t="s">
        <v>333</v>
      </c>
      <c r="C143" s="61">
        <v>-739922</v>
      </c>
      <c r="D143" s="61">
        <v>0</v>
      </c>
      <c r="E143" s="54">
        <f t="shared" si="99"/>
        <v>-739922</v>
      </c>
      <c r="F143" s="27">
        <f>+'DFIT Computations'!G143</f>
        <v>0</v>
      </c>
      <c r="G143" s="27">
        <f t="shared" si="100"/>
        <v>-739922</v>
      </c>
      <c r="H143" s="27">
        <f>+'DFIT Computations'!I143</f>
        <v>0</v>
      </c>
      <c r="I143" s="27">
        <f t="shared" si="101"/>
        <v>-739922</v>
      </c>
      <c r="J143" s="51">
        <f>'CFIT Schedules'!J143</f>
        <v>0.94925700000000002</v>
      </c>
      <c r="K143" s="42">
        <f t="shared" si="102"/>
        <v>-702376</v>
      </c>
      <c r="L143" s="18" t="str">
        <f>'DFIT Computations'!M143</f>
        <v>SPECIFIC</v>
      </c>
      <c r="M143" s="27">
        <f>+'DFIT Computations'!N143</f>
        <v>702377</v>
      </c>
      <c r="N143" s="27">
        <f t="shared" si="103"/>
        <v>1</v>
      </c>
    </row>
    <row r="144" spans="1:14" s="17" customFormat="1" x14ac:dyDescent="0.2">
      <c r="A144" s="18">
        <f t="shared" si="72"/>
        <v>123</v>
      </c>
      <c r="B144" s="17" t="s">
        <v>334</v>
      </c>
      <c r="C144" s="61">
        <v>30563</v>
      </c>
      <c r="D144" s="61">
        <v>0</v>
      </c>
      <c r="E144" s="54">
        <f t="shared" si="99"/>
        <v>30563</v>
      </c>
      <c r="F144" s="27">
        <f>+'DFIT Computations'!G144</f>
        <v>0</v>
      </c>
      <c r="G144" s="27">
        <f t="shared" si="100"/>
        <v>30563</v>
      </c>
      <c r="H144" s="27">
        <f>+'DFIT Computations'!I144</f>
        <v>0</v>
      </c>
      <c r="I144" s="27">
        <f t="shared" si="101"/>
        <v>30563</v>
      </c>
      <c r="J144" s="51">
        <f t="shared" si="93"/>
        <v>0.98599999999999999</v>
      </c>
      <c r="K144" s="42">
        <f t="shared" si="102"/>
        <v>30135</v>
      </c>
      <c r="L144" s="18" t="str">
        <f>'DFIT Computations'!M144</f>
        <v>ENERGY</v>
      </c>
      <c r="M144" s="27">
        <f>+'DFIT Computations'!N144</f>
        <v>-30135</v>
      </c>
      <c r="N144" s="27">
        <f t="shared" si="103"/>
        <v>0</v>
      </c>
    </row>
    <row r="145" spans="1:14" s="17" customFormat="1" x14ac:dyDescent="0.2">
      <c r="A145" s="18">
        <f t="shared" si="72"/>
        <v>124</v>
      </c>
      <c r="B145" s="17" t="s">
        <v>335</v>
      </c>
      <c r="C145" s="61">
        <v>130389</v>
      </c>
      <c r="D145" s="61">
        <v>0</v>
      </c>
      <c r="E145" s="54">
        <f t="shared" si="99"/>
        <v>130389</v>
      </c>
      <c r="F145" s="27">
        <f>+'DFIT Computations'!G145</f>
        <v>0</v>
      </c>
      <c r="G145" s="27">
        <f t="shared" si="100"/>
        <v>130389</v>
      </c>
      <c r="H145" s="27">
        <f>+'DFIT Computations'!I145</f>
        <v>0</v>
      </c>
      <c r="I145" s="27">
        <f t="shared" si="101"/>
        <v>130389</v>
      </c>
      <c r="J145" s="51">
        <f t="shared" si="93"/>
        <v>1</v>
      </c>
      <c r="K145" s="42">
        <f t="shared" si="102"/>
        <v>130389</v>
      </c>
      <c r="L145" s="18" t="str">
        <f>'DFIT Computations'!M145</f>
        <v>SPECIFIC</v>
      </c>
      <c r="M145" s="27">
        <f>+'DFIT Computations'!N145</f>
        <v>-130390</v>
      </c>
      <c r="N145" s="27">
        <f t="shared" si="103"/>
        <v>-1</v>
      </c>
    </row>
    <row r="146" spans="1:14" s="17" customFormat="1" x14ac:dyDescent="0.2">
      <c r="A146" s="18">
        <f t="shared" si="72"/>
        <v>125</v>
      </c>
      <c r="B146" s="17" t="s">
        <v>336</v>
      </c>
      <c r="C146" s="61">
        <v>-14934</v>
      </c>
      <c r="D146" s="61">
        <v>0</v>
      </c>
      <c r="E146" s="54">
        <f t="shared" si="99"/>
        <v>-14934</v>
      </c>
      <c r="F146" s="27">
        <f>+'DFIT Computations'!G146</f>
        <v>0</v>
      </c>
      <c r="G146" s="27">
        <f t="shared" si="100"/>
        <v>-14934</v>
      </c>
      <c r="H146" s="27">
        <f>+'DFIT Computations'!I146</f>
        <v>0</v>
      </c>
      <c r="I146" s="27">
        <f t="shared" si="101"/>
        <v>-14934</v>
      </c>
      <c r="J146" s="51">
        <f t="shared" si="93"/>
        <v>0.98499999999999999</v>
      </c>
      <c r="K146" s="42">
        <f t="shared" si="102"/>
        <v>-14710</v>
      </c>
      <c r="L146" s="18" t="str">
        <f>'DFIT Computations'!M146</f>
        <v>GROSS PLT</v>
      </c>
      <c r="M146" s="27">
        <f>+'DFIT Computations'!N146</f>
        <v>14710</v>
      </c>
      <c r="N146" s="27">
        <f t="shared" si="103"/>
        <v>0</v>
      </c>
    </row>
    <row r="147" spans="1:14" s="17" customFormat="1" x14ac:dyDescent="0.2">
      <c r="A147" s="18">
        <f t="shared" si="72"/>
        <v>126</v>
      </c>
      <c r="B147" s="17" t="s">
        <v>337</v>
      </c>
      <c r="C147" s="61">
        <v>-212300</v>
      </c>
      <c r="D147" s="61">
        <v>-212300</v>
      </c>
      <c r="E147" s="54">
        <f t="shared" si="99"/>
        <v>0</v>
      </c>
      <c r="F147" s="27">
        <f>+'DFIT Computations'!G147</f>
        <v>0</v>
      </c>
      <c r="G147" s="27">
        <f t="shared" si="100"/>
        <v>0</v>
      </c>
      <c r="H147" s="27">
        <f>+'DFIT Computations'!I147</f>
        <v>0</v>
      </c>
      <c r="I147" s="27">
        <f t="shared" si="101"/>
        <v>0</v>
      </c>
      <c r="J147" s="51">
        <f t="shared" si="93"/>
        <v>0</v>
      </c>
      <c r="K147" s="42">
        <f t="shared" si="102"/>
        <v>0</v>
      </c>
      <c r="L147" s="18" t="str">
        <f>'DFIT Computations'!M147</f>
        <v>NON-APPLIC</v>
      </c>
      <c r="M147" s="27">
        <f>+'DFIT Computations'!N147</f>
        <v>0</v>
      </c>
      <c r="N147" s="27">
        <f t="shared" si="103"/>
        <v>0</v>
      </c>
    </row>
    <row r="148" spans="1:14" s="17" customFormat="1" x14ac:dyDescent="0.2">
      <c r="A148" s="18">
        <f t="shared" si="72"/>
        <v>127</v>
      </c>
      <c r="B148" s="17" t="s">
        <v>338</v>
      </c>
      <c r="C148" s="61">
        <v>103544</v>
      </c>
      <c r="D148" s="61">
        <v>103544</v>
      </c>
      <c r="E148" s="54">
        <f t="shared" si="99"/>
        <v>0</v>
      </c>
      <c r="F148" s="27">
        <f>+'DFIT Computations'!G148</f>
        <v>0</v>
      </c>
      <c r="G148" s="27">
        <f t="shared" si="100"/>
        <v>0</v>
      </c>
      <c r="H148" s="27">
        <f>+'DFIT Computations'!I148</f>
        <v>0</v>
      </c>
      <c r="I148" s="27">
        <f t="shared" si="101"/>
        <v>0</v>
      </c>
      <c r="J148" s="51">
        <f t="shared" si="93"/>
        <v>0</v>
      </c>
      <c r="K148" s="42">
        <f t="shared" si="102"/>
        <v>0</v>
      </c>
      <c r="L148" s="18" t="str">
        <f>'DFIT Computations'!M148</f>
        <v>NON-APPLIC</v>
      </c>
      <c r="M148" s="27">
        <f>+'DFIT Computations'!N148</f>
        <v>0</v>
      </c>
      <c r="N148" s="27">
        <f t="shared" si="103"/>
        <v>0</v>
      </c>
    </row>
    <row r="149" spans="1:14" s="17" customFormat="1" x14ac:dyDescent="0.2">
      <c r="A149" s="18">
        <f t="shared" si="72"/>
        <v>128</v>
      </c>
      <c r="B149" s="17" t="s">
        <v>339</v>
      </c>
      <c r="C149" s="61">
        <v>-51075</v>
      </c>
      <c r="D149" s="61">
        <v>0</v>
      </c>
      <c r="E149" s="54">
        <f t="shared" si="99"/>
        <v>-51075</v>
      </c>
      <c r="F149" s="27">
        <f>+'DFIT Computations'!G149</f>
        <v>0</v>
      </c>
      <c r="G149" s="27">
        <f t="shared" si="100"/>
        <v>-51075</v>
      </c>
      <c r="H149" s="27">
        <f>+'DFIT Computations'!I149</f>
        <v>0</v>
      </c>
      <c r="I149" s="27">
        <f t="shared" si="101"/>
        <v>-51075</v>
      </c>
      <c r="J149" s="51">
        <f t="shared" si="93"/>
        <v>0.98499999999999999</v>
      </c>
      <c r="K149" s="42">
        <f t="shared" si="102"/>
        <v>-50309</v>
      </c>
      <c r="L149" s="18" t="str">
        <f>'DFIT Computations'!M149</f>
        <v>GROSS PLT</v>
      </c>
      <c r="M149" s="27">
        <f>+'DFIT Computations'!N149</f>
        <v>50309</v>
      </c>
      <c r="N149" s="27">
        <f t="shared" si="103"/>
        <v>0</v>
      </c>
    </row>
    <row r="150" spans="1:14" s="17" customFormat="1" x14ac:dyDescent="0.2">
      <c r="A150" s="18">
        <f t="shared" si="72"/>
        <v>129</v>
      </c>
      <c r="B150" s="17" t="s">
        <v>340</v>
      </c>
      <c r="C150" s="61">
        <v>-218324</v>
      </c>
      <c r="D150" s="61">
        <v>0</v>
      </c>
      <c r="E150" s="54">
        <f t="shared" si="99"/>
        <v>-218324</v>
      </c>
      <c r="F150" s="27">
        <f>+'DFIT Computations'!G150</f>
        <v>0</v>
      </c>
      <c r="G150" s="27">
        <f t="shared" si="100"/>
        <v>-218324</v>
      </c>
      <c r="H150" s="27">
        <f>+'DFIT Computations'!I150</f>
        <v>0</v>
      </c>
      <c r="I150" s="27">
        <f t="shared" si="101"/>
        <v>-218324</v>
      </c>
      <c r="J150" s="51">
        <f>'CFIT Schedules'!J150</f>
        <v>0.98565999999999998</v>
      </c>
      <c r="K150" s="42">
        <f t="shared" si="102"/>
        <v>-215193</v>
      </c>
      <c r="L150" s="18" t="str">
        <f>'DFIT Computations'!M150</f>
        <v>SPECIFIC</v>
      </c>
      <c r="M150" s="27">
        <f>+'DFIT Computations'!N150</f>
        <v>215193</v>
      </c>
      <c r="N150" s="27">
        <f t="shared" si="103"/>
        <v>0</v>
      </c>
    </row>
    <row r="151" spans="1:14" s="17" customFormat="1" x14ac:dyDescent="0.2">
      <c r="A151" s="18">
        <f t="shared" si="72"/>
        <v>130</v>
      </c>
      <c r="B151" s="17" t="s">
        <v>341</v>
      </c>
      <c r="C151" s="61">
        <v>-1521</v>
      </c>
      <c r="D151" s="61">
        <v>0</v>
      </c>
      <c r="E151" s="54">
        <f t="shared" si="99"/>
        <v>-1521</v>
      </c>
      <c r="F151" s="27">
        <f>+'DFIT Computations'!G151</f>
        <v>0</v>
      </c>
      <c r="G151" s="27">
        <f t="shared" si="100"/>
        <v>-1521</v>
      </c>
      <c r="H151" s="27">
        <f>+'DFIT Computations'!I151</f>
        <v>0</v>
      </c>
      <c r="I151" s="27">
        <f t="shared" si="101"/>
        <v>-1521</v>
      </c>
      <c r="J151" s="51">
        <f t="shared" si="93"/>
        <v>0.98499999999999999</v>
      </c>
      <c r="K151" s="42">
        <f t="shared" si="102"/>
        <v>-1498</v>
      </c>
      <c r="L151" s="18" t="str">
        <f>'DFIT Computations'!M151</f>
        <v>GROSS PLT</v>
      </c>
      <c r="M151" s="27">
        <f>+'DFIT Computations'!N151</f>
        <v>1499</v>
      </c>
      <c r="N151" s="27">
        <f t="shared" si="103"/>
        <v>1</v>
      </c>
    </row>
    <row r="152" spans="1:14" s="17" customFormat="1" x14ac:dyDescent="0.2">
      <c r="A152" s="18">
        <f t="shared" si="72"/>
        <v>131</v>
      </c>
      <c r="B152" s="17" t="s">
        <v>342</v>
      </c>
      <c r="C152" s="61">
        <v>-284993</v>
      </c>
      <c r="D152" s="61">
        <v>-284993</v>
      </c>
      <c r="E152" s="54">
        <f t="shared" si="99"/>
        <v>0</v>
      </c>
      <c r="F152" s="27">
        <f>+'DFIT Computations'!G152</f>
        <v>0</v>
      </c>
      <c r="G152" s="27">
        <f t="shared" si="100"/>
        <v>0</v>
      </c>
      <c r="H152" s="27">
        <f>+'DFIT Computations'!I152</f>
        <v>0</v>
      </c>
      <c r="I152" s="27">
        <f t="shared" si="101"/>
        <v>0</v>
      </c>
      <c r="J152" s="51">
        <f t="shared" si="93"/>
        <v>0</v>
      </c>
      <c r="K152" s="42">
        <f t="shared" si="102"/>
        <v>0</v>
      </c>
      <c r="L152" s="18" t="str">
        <f>'DFIT Computations'!M152</f>
        <v>NON-APPLIC</v>
      </c>
      <c r="M152" s="27">
        <f>+'DFIT Computations'!N152</f>
        <v>0</v>
      </c>
      <c r="N152" s="27">
        <f t="shared" si="103"/>
        <v>0</v>
      </c>
    </row>
    <row r="153" spans="1:14" s="17" customFormat="1" x14ac:dyDescent="0.2">
      <c r="A153" s="18">
        <f t="shared" si="72"/>
        <v>132</v>
      </c>
      <c r="B153" s="17" t="s">
        <v>343</v>
      </c>
      <c r="C153" s="61">
        <v>571622</v>
      </c>
      <c r="D153" s="61">
        <v>571622</v>
      </c>
      <c r="E153" s="54">
        <f t="shared" si="99"/>
        <v>0</v>
      </c>
      <c r="F153" s="27">
        <f>+'DFIT Computations'!G153</f>
        <v>0</v>
      </c>
      <c r="G153" s="27">
        <f t="shared" si="100"/>
        <v>0</v>
      </c>
      <c r="H153" s="27">
        <f>+'DFIT Computations'!I153</f>
        <v>0</v>
      </c>
      <c r="I153" s="27">
        <f t="shared" si="101"/>
        <v>0</v>
      </c>
      <c r="J153" s="51">
        <f t="shared" si="93"/>
        <v>0</v>
      </c>
      <c r="K153" s="42">
        <f t="shared" si="102"/>
        <v>0</v>
      </c>
      <c r="L153" s="18" t="str">
        <f>'DFIT Computations'!M153</f>
        <v>NON-APPLIC</v>
      </c>
      <c r="M153" s="27">
        <f>+'DFIT Computations'!N153</f>
        <v>0</v>
      </c>
      <c r="N153" s="27">
        <f t="shared" si="103"/>
        <v>0</v>
      </c>
    </row>
    <row r="154" spans="1:14" s="17" customFormat="1" x14ac:dyDescent="0.2">
      <c r="A154" s="18">
        <f t="shared" si="72"/>
        <v>133</v>
      </c>
      <c r="B154" s="17" t="s">
        <v>344</v>
      </c>
      <c r="C154" s="61">
        <v>-3069</v>
      </c>
      <c r="D154" s="61">
        <v>0</v>
      </c>
      <c r="E154" s="54">
        <f t="shared" si="99"/>
        <v>-3069</v>
      </c>
      <c r="F154" s="27">
        <f>+'DFIT Computations'!G154</f>
        <v>0</v>
      </c>
      <c r="G154" s="27">
        <f t="shared" si="100"/>
        <v>-3069</v>
      </c>
      <c r="H154" s="27">
        <f>+'DFIT Computations'!I154</f>
        <v>0</v>
      </c>
      <c r="I154" s="27">
        <f t="shared" si="101"/>
        <v>-3069</v>
      </c>
      <c r="J154" s="51">
        <f t="shared" si="93"/>
        <v>0</v>
      </c>
      <c r="K154" s="42">
        <f t="shared" si="102"/>
        <v>0</v>
      </c>
      <c r="L154" s="18" t="str">
        <f>'DFIT Computations'!M154</f>
        <v>NON-APPLIC</v>
      </c>
      <c r="M154" s="27">
        <f>+'DFIT Computations'!N154</f>
        <v>0</v>
      </c>
      <c r="N154" s="27">
        <f t="shared" si="103"/>
        <v>0</v>
      </c>
    </row>
    <row r="155" spans="1:14" s="17" customFormat="1" x14ac:dyDescent="0.2">
      <c r="A155" s="18">
        <f t="shared" si="72"/>
        <v>134</v>
      </c>
      <c r="B155" s="17" t="s">
        <v>345</v>
      </c>
      <c r="C155" s="61">
        <v>6163</v>
      </c>
      <c r="D155" s="61">
        <v>0</v>
      </c>
      <c r="E155" s="54">
        <f t="shared" si="99"/>
        <v>6163</v>
      </c>
      <c r="F155" s="27">
        <f>+'DFIT Computations'!G155</f>
        <v>0</v>
      </c>
      <c r="G155" s="27">
        <f t="shared" si="100"/>
        <v>6163</v>
      </c>
      <c r="H155" s="27">
        <f>+'DFIT Computations'!I155</f>
        <v>0</v>
      </c>
      <c r="I155" s="27">
        <f t="shared" si="101"/>
        <v>6163</v>
      </c>
      <c r="J155" s="51">
        <f t="shared" si="93"/>
        <v>0</v>
      </c>
      <c r="K155" s="42">
        <f t="shared" si="102"/>
        <v>0</v>
      </c>
      <c r="L155" s="18" t="str">
        <f>'DFIT Computations'!M155</f>
        <v>NON-APPLIC</v>
      </c>
      <c r="M155" s="27">
        <f>+'DFIT Computations'!N155</f>
        <v>0</v>
      </c>
      <c r="N155" s="27">
        <f t="shared" si="103"/>
        <v>0</v>
      </c>
    </row>
    <row r="156" spans="1:14" s="17" customFormat="1" x14ac:dyDescent="0.2">
      <c r="A156" s="18">
        <f t="shared" ref="A156:A219" si="104">A155+1</f>
        <v>135</v>
      </c>
      <c r="B156" s="17" t="s">
        <v>346</v>
      </c>
      <c r="C156" s="61">
        <v>18817</v>
      </c>
      <c r="D156" s="61">
        <v>0</v>
      </c>
      <c r="E156" s="54">
        <f t="shared" si="99"/>
        <v>18817</v>
      </c>
      <c r="F156" s="27">
        <f>+'DFIT Computations'!G156</f>
        <v>0</v>
      </c>
      <c r="G156" s="27">
        <f t="shared" si="100"/>
        <v>18817</v>
      </c>
      <c r="H156" s="27">
        <f>+'DFIT Computations'!I156</f>
        <v>0</v>
      </c>
      <c r="I156" s="27">
        <f t="shared" si="101"/>
        <v>18817</v>
      </c>
      <c r="J156" s="51">
        <f t="shared" si="93"/>
        <v>0.98499999999999999</v>
      </c>
      <c r="K156" s="42">
        <f t="shared" si="102"/>
        <v>18535</v>
      </c>
      <c r="L156" s="18" t="str">
        <f>'DFIT Computations'!M156</f>
        <v>DEMAND</v>
      </c>
      <c r="M156" s="27">
        <f>+'DFIT Computations'!N156</f>
        <v>-23532</v>
      </c>
      <c r="N156" s="27">
        <f t="shared" si="103"/>
        <v>-4997</v>
      </c>
    </row>
    <row r="157" spans="1:14" s="17" customFormat="1" x14ac:dyDescent="0.2">
      <c r="A157" s="18">
        <f t="shared" si="104"/>
        <v>136</v>
      </c>
      <c r="B157" s="17" t="s">
        <v>347</v>
      </c>
      <c r="C157" s="61">
        <v>87395</v>
      </c>
      <c r="D157" s="61">
        <v>0</v>
      </c>
      <c r="E157" s="54">
        <f t="shared" si="99"/>
        <v>87395</v>
      </c>
      <c r="F157" s="27">
        <f>+'DFIT Computations'!G157</f>
        <v>0</v>
      </c>
      <c r="G157" s="27">
        <f t="shared" si="100"/>
        <v>87395</v>
      </c>
      <c r="H157" s="27">
        <f>+'DFIT Computations'!I157</f>
        <v>0</v>
      </c>
      <c r="I157" s="27">
        <f t="shared" si="101"/>
        <v>87395</v>
      </c>
      <c r="J157" s="51">
        <f t="shared" si="93"/>
        <v>1</v>
      </c>
      <c r="K157" s="42">
        <f t="shared" si="102"/>
        <v>87395</v>
      </c>
      <c r="L157" s="18" t="str">
        <f>'DFIT Computations'!M157</f>
        <v>SPECIFIC</v>
      </c>
      <c r="M157" s="27">
        <f>+'DFIT Computations'!N157</f>
        <v>0</v>
      </c>
      <c r="N157" s="27">
        <f t="shared" si="103"/>
        <v>87395</v>
      </c>
    </row>
    <row r="158" spans="1:14" s="17" customFormat="1" x14ac:dyDescent="0.2">
      <c r="A158" s="18">
        <f t="shared" si="104"/>
        <v>137</v>
      </c>
      <c r="B158" s="17" t="s">
        <v>348</v>
      </c>
      <c r="C158" s="61">
        <v>121761</v>
      </c>
      <c r="D158" s="61">
        <v>0</v>
      </c>
      <c r="E158" s="54">
        <f t="shared" si="99"/>
        <v>121761</v>
      </c>
      <c r="F158" s="27">
        <f>+'DFIT Computations'!G158</f>
        <v>0</v>
      </c>
      <c r="G158" s="27">
        <f t="shared" si="100"/>
        <v>121761</v>
      </c>
      <c r="H158" s="27">
        <f>+'DFIT Computations'!I158</f>
        <v>0</v>
      </c>
      <c r="I158" s="27">
        <f t="shared" si="101"/>
        <v>121761</v>
      </c>
      <c r="J158" s="51">
        <f t="shared" si="93"/>
        <v>1</v>
      </c>
      <c r="K158" s="42">
        <f t="shared" si="102"/>
        <v>121761</v>
      </c>
      <c r="L158" s="18" t="str">
        <f>'DFIT Computations'!M158</f>
        <v>SPECIFIC</v>
      </c>
      <c r="M158" s="27">
        <f>+'DFIT Computations'!N158</f>
        <v>-121762</v>
      </c>
      <c r="N158" s="27">
        <f t="shared" si="103"/>
        <v>-1</v>
      </c>
    </row>
    <row r="159" spans="1:14" s="17" customFormat="1" x14ac:dyDescent="0.2">
      <c r="A159" s="18">
        <f t="shared" si="104"/>
        <v>138</v>
      </c>
      <c r="B159" s="17" t="s">
        <v>349</v>
      </c>
      <c r="C159" s="61">
        <v>119451</v>
      </c>
      <c r="D159" s="61">
        <v>0</v>
      </c>
      <c r="E159" s="54">
        <f t="shared" si="99"/>
        <v>119451</v>
      </c>
      <c r="F159" s="27">
        <f>+'DFIT Computations'!G159</f>
        <v>0</v>
      </c>
      <c r="G159" s="27">
        <f t="shared" si="100"/>
        <v>119451</v>
      </c>
      <c r="H159" s="27">
        <f>+'DFIT Computations'!I159</f>
        <v>0</v>
      </c>
      <c r="I159" s="27">
        <f t="shared" si="101"/>
        <v>119451</v>
      </c>
      <c r="J159" s="51">
        <f t="shared" si="93"/>
        <v>1</v>
      </c>
      <c r="K159" s="42">
        <f t="shared" si="102"/>
        <v>119451</v>
      </c>
      <c r="L159" s="18" t="str">
        <f>'DFIT Computations'!M159</f>
        <v>SPECIFIC</v>
      </c>
      <c r="M159" s="27">
        <f>+'DFIT Computations'!N159</f>
        <v>-119452</v>
      </c>
      <c r="N159" s="27">
        <f t="shared" si="103"/>
        <v>-1</v>
      </c>
    </row>
    <row r="160" spans="1:14" s="17" customFormat="1" x14ac:dyDescent="0.2">
      <c r="A160" s="18">
        <f t="shared" si="104"/>
        <v>139</v>
      </c>
      <c r="B160" s="17" t="s">
        <v>350</v>
      </c>
      <c r="C160" s="61">
        <v>-35325</v>
      </c>
      <c r="D160" s="61">
        <v>220086</v>
      </c>
      <c r="E160" s="54">
        <f t="shared" si="99"/>
        <v>-255411</v>
      </c>
      <c r="F160" s="27">
        <f>+'DFIT Computations'!G160</f>
        <v>0</v>
      </c>
      <c r="G160" s="27">
        <f t="shared" si="100"/>
        <v>-255411</v>
      </c>
      <c r="H160" s="27">
        <f>+'DFIT Computations'!I160</f>
        <v>0</v>
      </c>
      <c r="I160" s="27">
        <f t="shared" si="101"/>
        <v>-255411</v>
      </c>
      <c r="J160" s="51">
        <f t="shared" si="93"/>
        <v>0.98499999999999999</v>
      </c>
      <c r="K160" s="42">
        <f t="shared" si="102"/>
        <v>-251580</v>
      </c>
      <c r="L160" s="18" t="str">
        <f>'DFIT Computations'!M160</f>
        <v>DEMAND</v>
      </c>
      <c r="M160" s="27">
        <f>+'DFIT Computations'!N160</f>
        <v>0</v>
      </c>
      <c r="N160" s="27">
        <f t="shared" si="103"/>
        <v>-251580</v>
      </c>
    </row>
    <row r="161" spans="1:14" s="17" customFormat="1" x14ac:dyDescent="0.2">
      <c r="A161" s="18">
        <f t="shared" si="104"/>
        <v>140</v>
      </c>
      <c r="B161" s="56"/>
      <c r="C161" s="61"/>
      <c r="D161" s="61"/>
      <c r="E161" s="54"/>
      <c r="F161" s="27"/>
      <c r="G161" s="27"/>
      <c r="H161" s="27"/>
      <c r="I161" s="27"/>
      <c r="J161" s="51"/>
      <c r="K161" s="42"/>
      <c r="L161" s="18"/>
      <c r="M161" s="27"/>
      <c r="N161" s="27"/>
    </row>
    <row r="162" spans="1:14" s="17" customFormat="1" x14ac:dyDescent="0.2">
      <c r="A162" s="18">
        <f t="shared" si="104"/>
        <v>141</v>
      </c>
      <c r="B162" s="79" t="s">
        <v>63</v>
      </c>
      <c r="C162" s="83">
        <f t="shared" ref="C162:I162" si="105">SUM(C124:C161)</f>
        <v>6505166</v>
      </c>
      <c r="D162" s="83">
        <f t="shared" si="105"/>
        <v>402365</v>
      </c>
      <c r="E162" s="83">
        <f t="shared" si="105"/>
        <v>6102801</v>
      </c>
      <c r="F162" s="83">
        <f t="shared" si="105"/>
        <v>0</v>
      </c>
      <c r="G162" s="83">
        <f t="shared" si="105"/>
        <v>6102801</v>
      </c>
      <c r="H162" s="83">
        <f t="shared" si="105"/>
        <v>0</v>
      </c>
      <c r="I162" s="83">
        <f t="shared" si="105"/>
        <v>6102801</v>
      </c>
      <c r="J162" s="24"/>
      <c r="K162" s="83">
        <f>SUM(K124:K161)</f>
        <v>6041241</v>
      </c>
      <c r="M162" s="83">
        <f>SUM(M124:M161)</f>
        <v>1169445</v>
      </c>
      <c r="N162" s="83">
        <f>SUM(N124:N161)</f>
        <v>7210686</v>
      </c>
    </row>
    <row r="163" spans="1:14" s="17" customFormat="1" x14ac:dyDescent="0.2">
      <c r="A163" s="18">
        <f t="shared" si="104"/>
        <v>142</v>
      </c>
      <c r="B163" s="17" t="s">
        <v>0</v>
      </c>
      <c r="C163" s="36"/>
      <c r="D163" s="38"/>
      <c r="E163" s="38"/>
      <c r="F163" s="38"/>
      <c r="G163" s="38"/>
      <c r="H163" s="38"/>
      <c r="I163" s="38"/>
      <c r="J163" s="86"/>
      <c r="M163" s="38"/>
      <c r="N163" s="38"/>
    </row>
    <row r="164" spans="1:14" s="17" customFormat="1" x14ac:dyDescent="0.2">
      <c r="A164" s="18">
        <f t="shared" si="104"/>
        <v>143</v>
      </c>
      <c r="B164" s="79" t="s">
        <v>64</v>
      </c>
      <c r="C164" s="36"/>
      <c r="D164" s="38"/>
      <c r="E164" s="38"/>
      <c r="F164" s="38"/>
      <c r="G164" s="38"/>
      <c r="H164" s="38"/>
      <c r="I164" s="38"/>
      <c r="J164" s="86"/>
      <c r="M164" s="38"/>
      <c r="N164" s="38"/>
    </row>
    <row r="165" spans="1:14" s="17" customFormat="1" x14ac:dyDescent="0.2">
      <c r="A165" s="18">
        <f t="shared" si="104"/>
        <v>144</v>
      </c>
      <c r="B165" s="17" t="s">
        <v>362</v>
      </c>
      <c r="C165" s="61">
        <v>494</v>
      </c>
      <c r="D165" s="61">
        <v>494</v>
      </c>
      <c r="E165" s="54">
        <f>+C165-D165</f>
        <v>0</v>
      </c>
      <c r="F165" s="27">
        <f>+'DFIT Computations'!G165</f>
        <v>0</v>
      </c>
      <c r="G165" s="27">
        <f>+E165+F165</f>
        <v>0</v>
      </c>
      <c r="H165" s="27">
        <f>+'DFIT Computations'!I165</f>
        <v>0</v>
      </c>
      <c r="I165" s="27">
        <f>+G165+H165</f>
        <v>0</v>
      </c>
      <c r="J165" s="51">
        <f>VLOOKUP(L165,$C$279:$D$293,2,FALSE)</f>
        <v>0</v>
      </c>
      <c r="K165" s="42">
        <f>IF(I165*J165=0,0, ROUND(I165*J165,0))</f>
        <v>0</v>
      </c>
      <c r="L165" s="18" t="str">
        <f>'DFIT Computations'!M165</f>
        <v>NON-APPLIC</v>
      </c>
      <c r="M165" s="27">
        <f>+'DFIT Computations'!N165</f>
        <v>0</v>
      </c>
      <c r="N165" s="27">
        <f>K165+M165</f>
        <v>0</v>
      </c>
    </row>
    <row r="166" spans="1:14" s="17" customFormat="1" x14ac:dyDescent="0.2">
      <c r="A166" s="18">
        <f t="shared" si="104"/>
        <v>145</v>
      </c>
      <c r="B166" s="79" t="s">
        <v>65</v>
      </c>
      <c r="C166" s="83">
        <f t="shared" ref="C166:I166" si="106">+C165</f>
        <v>494</v>
      </c>
      <c r="D166" s="83">
        <f t="shared" si="106"/>
        <v>494</v>
      </c>
      <c r="E166" s="83">
        <f t="shared" si="106"/>
        <v>0</v>
      </c>
      <c r="F166" s="83">
        <f t="shared" ref="F166" si="107">+F165</f>
        <v>0</v>
      </c>
      <c r="G166" s="83">
        <f t="shared" si="106"/>
        <v>0</v>
      </c>
      <c r="H166" s="83">
        <f t="shared" si="106"/>
        <v>0</v>
      </c>
      <c r="I166" s="83">
        <f t="shared" si="106"/>
        <v>0</v>
      </c>
      <c r="J166" s="24"/>
      <c r="K166" s="104">
        <f>+K165</f>
        <v>0</v>
      </c>
      <c r="M166" s="83">
        <f t="shared" ref="M166:N166" si="108">+M165</f>
        <v>0</v>
      </c>
      <c r="N166" s="83">
        <f t="shared" si="108"/>
        <v>0</v>
      </c>
    </row>
    <row r="167" spans="1:14" s="17" customFormat="1" x14ac:dyDescent="0.2">
      <c r="A167" s="18">
        <f t="shared" si="104"/>
        <v>146</v>
      </c>
      <c r="B167" s="17" t="s">
        <v>0</v>
      </c>
      <c r="C167" s="36"/>
      <c r="D167" s="87"/>
      <c r="E167" s="87"/>
      <c r="F167" s="41"/>
      <c r="G167" s="41"/>
      <c r="H167" s="41"/>
      <c r="I167" s="41"/>
      <c r="J167" s="86"/>
      <c r="M167" s="41"/>
      <c r="N167" s="41"/>
    </row>
    <row r="168" spans="1:14" s="17" customFormat="1" x14ac:dyDescent="0.2">
      <c r="A168" s="18">
        <f t="shared" si="104"/>
        <v>147</v>
      </c>
      <c r="B168" s="79" t="s">
        <v>66</v>
      </c>
      <c r="C168" s="36"/>
      <c r="D168" s="87"/>
      <c r="E168" s="87"/>
      <c r="F168" s="41"/>
      <c r="G168" s="41"/>
      <c r="H168" s="41"/>
      <c r="I168" s="41"/>
      <c r="J168" s="86"/>
      <c r="M168" s="41"/>
      <c r="N168" s="41"/>
    </row>
    <row r="169" spans="1:14" s="17" customFormat="1" x14ac:dyDescent="0.2">
      <c r="A169" s="18">
        <f t="shared" si="104"/>
        <v>148</v>
      </c>
      <c r="B169" s="17" t="s">
        <v>67</v>
      </c>
      <c r="C169" s="61">
        <v>-11777</v>
      </c>
      <c r="D169" s="61">
        <v>0</v>
      </c>
      <c r="E169" s="54">
        <f t="shared" ref="E169:E193" si="109">+C169-D169</f>
        <v>-11777</v>
      </c>
      <c r="F169" s="27">
        <f>+'DFIT Computations'!G169</f>
        <v>0</v>
      </c>
      <c r="G169" s="27">
        <f t="shared" ref="G169:G193" si="110">+E169+F169</f>
        <v>-11777</v>
      </c>
      <c r="H169" s="27">
        <f>+'DFIT Computations'!I169</f>
        <v>0</v>
      </c>
      <c r="I169" s="27">
        <f t="shared" ref="I169:I193" si="111">+G169+H169</f>
        <v>-11777</v>
      </c>
      <c r="J169" s="51">
        <f t="shared" ref="J169:J193" si="112">VLOOKUP(L169,$C$279:$D$293,2,FALSE)</f>
        <v>0.98499999999999999</v>
      </c>
      <c r="K169" s="42">
        <f t="shared" ref="K169:K193" si="113">IF(I169*J169=0,0, ROUND(I169*J169,0))</f>
        <v>-11600</v>
      </c>
      <c r="L169" s="18" t="str">
        <f>'DFIT Computations'!M169</f>
        <v>GROSS PLT</v>
      </c>
      <c r="M169" s="27">
        <f>+'DFIT Computations'!N169</f>
        <v>0</v>
      </c>
      <c r="N169" s="27">
        <f t="shared" ref="N169:N193" si="114">K169+M169</f>
        <v>-11600</v>
      </c>
    </row>
    <row r="170" spans="1:14" s="17" customFormat="1" x14ac:dyDescent="0.2">
      <c r="A170" s="18">
        <f t="shared" si="104"/>
        <v>149</v>
      </c>
      <c r="B170" s="17" t="s">
        <v>68</v>
      </c>
      <c r="C170" s="61">
        <v>779536</v>
      </c>
      <c r="D170" s="61">
        <v>-8966</v>
      </c>
      <c r="E170" s="54">
        <f t="shared" si="109"/>
        <v>788502</v>
      </c>
      <c r="F170" s="27">
        <f>+'DFIT Computations'!G170</f>
        <v>0</v>
      </c>
      <c r="G170" s="27">
        <f t="shared" si="110"/>
        <v>788502</v>
      </c>
      <c r="H170" s="27">
        <f>+'DFIT Computations'!I170</f>
        <v>0</v>
      </c>
      <c r="I170" s="27">
        <f t="shared" si="111"/>
        <v>788502</v>
      </c>
      <c r="J170" s="51">
        <f t="shared" si="112"/>
        <v>0.99199999999999999</v>
      </c>
      <c r="K170" s="42">
        <f t="shared" si="113"/>
        <v>782194</v>
      </c>
      <c r="L170" s="18" t="str">
        <f>'DFIT Computations'!M170</f>
        <v>LABOR</v>
      </c>
      <c r="M170" s="27">
        <f>+'DFIT Computations'!N170</f>
        <v>-71021</v>
      </c>
      <c r="N170" s="27">
        <f t="shared" si="114"/>
        <v>711173</v>
      </c>
    </row>
    <row r="171" spans="1:14" s="17" customFormat="1" x14ac:dyDescent="0.2">
      <c r="A171" s="18">
        <f t="shared" si="104"/>
        <v>150</v>
      </c>
      <c r="B171" s="56" t="s">
        <v>254</v>
      </c>
      <c r="C171" s="61">
        <v>-1177573</v>
      </c>
      <c r="D171" s="61">
        <v>0</v>
      </c>
      <c r="E171" s="54">
        <f t="shared" si="109"/>
        <v>-1177573</v>
      </c>
      <c r="F171" s="27">
        <f>+'DFIT Computations'!G171</f>
        <v>0</v>
      </c>
      <c r="G171" s="27">
        <f t="shared" si="110"/>
        <v>-1177573</v>
      </c>
      <c r="H171" s="27">
        <f>+'DFIT Computations'!I171</f>
        <v>0</v>
      </c>
      <c r="I171" s="27">
        <f t="shared" si="111"/>
        <v>-1177573</v>
      </c>
      <c r="J171" s="51">
        <f t="shared" si="112"/>
        <v>0.99199999999999999</v>
      </c>
      <c r="K171" s="42">
        <f t="shared" si="113"/>
        <v>-1168152</v>
      </c>
      <c r="L171" s="18" t="str">
        <f>'DFIT Computations'!M171</f>
        <v>LABOR</v>
      </c>
      <c r="M171" s="27">
        <f>+'DFIT Computations'!N171</f>
        <v>0</v>
      </c>
      <c r="N171" s="27">
        <f t="shared" si="114"/>
        <v>-1168152</v>
      </c>
    </row>
    <row r="172" spans="1:14" s="17" customFormat="1" x14ac:dyDescent="0.2">
      <c r="A172" s="18">
        <f t="shared" si="104"/>
        <v>151</v>
      </c>
      <c r="B172" s="17" t="s">
        <v>69</v>
      </c>
      <c r="C172" s="61">
        <v>587249</v>
      </c>
      <c r="D172" s="61">
        <v>0</v>
      </c>
      <c r="E172" s="54">
        <f t="shared" si="109"/>
        <v>587249</v>
      </c>
      <c r="F172" s="27">
        <f>+'DFIT Computations'!G172</f>
        <v>0</v>
      </c>
      <c r="G172" s="27">
        <f t="shared" si="110"/>
        <v>587249</v>
      </c>
      <c r="H172" s="27">
        <f>+'DFIT Computations'!I172</f>
        <v>0</v>
      </c>
      <c r="I172" s="27">
        <f t="shared" si="111"/>
        <v>587249</v>
      </c>
      <c r="J172" s="51">
        <f t="shared" si="112"/>
        <v>0.99199999999999999</v>
      </c>
      <c r="K172" s="42">
        <f t="shared" si="113"/>
        <v>582551</v>
      </c>
      <c r="L172" s="18" t="str">
        <f>'DFIT Computations'!M172</f>
        <v>LABOR</v>
      </c>
      <c r="M172" s="27">
        <f>+'DFIT Computations'!N172</f>
        <v>0</v>
      </c>
      <c r="N172" s="27">
        <f t="shared" si="114"/>
        <v>582551</v>
      </c>
    </row>
    <row r="173" spans="1:14" s="17" customFormat="1" x14ac:dyDescent="0.2">
      <c r="A173" s="18">
        <f t="shared" si="104"/>
        <v>152</v>
      </c>
      <c r="B173" s="17" t="s">
        <v>70</v>
      </c>
      <c r="C173" s="61">
        <v>3935847</v>
      </c>
      <c r="D173" s="61">
        <v>0</v>
      </c>
      <c r="E173" s="54">
        <f t="shared" si="109"/>
        <v>3935847</v>
      </c>
      <c r="F173" s="27">
        <f>+'DFIT Computations'!G173</f>
        <v>0</v>
      </c>
      <c r="G173" s="27">
        <f t="shared" si="110"/>
        <v>3935847</v>
      </c>
      <c r="H173" s="27">
        <f>+'DFIT Computations'!I173</f>
        <v>0</v>
      </c>
      <c r="I173" s="27">
        <f t="shared" si="111"/>
        <v>3935847</v>
      </c>
      <c r="J173" s="51">
        <f t="shared" si="112"/>
        <v>0.98499999999999999</v>
      </c>
      <c r="K173" s="42">
        <f t="shared" si="113"/>
        <v>3876809</v>
      </c>
      <c r="L173" s="18" t="str">
        <f>'DFIT Computations'!M173</f>
        <v>PROD PLT</v>
      </c>
      <c r="M173" s="27">
        <f>+'DFIT Computations'!N173</f>
        <v>38323</v>
      </c>
      <c r="N173" s="27">
        <f t="shared" si="114"/>
        <v>3915132</v>
      </c>
    </row>
    <row r="174" spans="1:14" s="17" customFormat="1" x14ac:dyDescent="0.2">
      <c r="A174" s="18">
        <f t="shared" si="104"/>
        <v>153</v>
      </c>
      <c r="B174" s="17" t="s">
        <v>318</v>
      </c>
      <c r="C174" s="61">
        <v>-75817</v>
      </c>
      <c r="D174" s="61">
        <v>0</v>
      </c>
      <c r="E174" s="54">
        <f>+C174-D174</f>
        <v>-75817</v>
      </c>
      <c r="F174" s="27">
        <f>+'DFIT Computations'!G174</f>
        <v>0</v>
      </c>
      <c r="G174" s="27">
        <f t="shared" si="110"/>
        <v>-75817</v>
      </c>
      <c r="H174" s="27">
        <f>+'DFIT Computations'!I174</f>
        <v>0</v>
      </c>
      <c r="I174" s="27">
        <f>+G174+H174</f>
        <v>-75817</v>
      </c>
      <c r="J174" s="51">
        <f t="shared" si="112"/>
        <v>0.99199999999999999</v>
      </c>
      <c r="K174" s="42">
        <f>IF(I174*J174=0,0, ROUND(I174*J174,0))</f>
        <v>-75210</v>
      </c>
      <c r="L174" s="18" t="str">
        <f>'DFIT Computations'!M174</f>
        <v>LABOR</v>
      </c>
      <c r="M174" s="27">
        <f>+'DFIT Computations'!N174</f>
        <v>0</v>
      </c>
      <c r="N174" s="27">
        <f t="shared" si="114"/>
        <v>-75210</v>
      </c>
    </row>
    <row r="175" spans="1:14" s="17" customFormat="1" x14ac:dyDescent="0.2">
      <c r="A175" s="18">
        <f t="shared" si="104"/>
        <v>154</v>
      </c>
      <c r="B175" s="56" t="s">
        <v>255</v>
      </c>
      <c r="C175" s="61">
        <v>0</v>
      </c>
      <c r="D175" s="61">
        <v>0</v>
      </c>
      <c r="E175" s="54">
        <f t="shared" si="109"/>
        <v>0</v>
      </c>
      <c r="F175" s="27">
        <f>+'DFIT Computations'!G175</f>
        <v>0</v>
      </c>
      <c r="G175" s="27">
        <f t="shared" si="110"/>
        <v>0</v>
      </c>
      <c r="H175" s="27">
        <f>+'DFIT Computations'!I175</f>
        <v>0</v>
      </c>
      <c r="I175" s="27">
        <f t="shared" si="111"/>
        <v>0</v>
      </c>
      <c r="J175" s="51">
        <f t="shared" si="112"/>
        <v>0.99199999999999999</v>
      </c>
      <c r="K175" s="42">
        <f t="shared" si="113"/>
        <v>0</v>
      </c>
      <c r="L175" s="18" t="str">
        <f>'DFIT Computations'!M175</f>
        <v>LABOR</v>
      </c>
      <c r="M175" s="27">
        <f>+'DFIT Computations'!N175</f>
        <v>0</v>
      </c>
      <c r="N175" s="27">
        <f t="shared" si="114"/>
        <v>0</v>
      </c>
    </row>
    <row r="176" spans="1:14" s="17" customFormat="1" x14ac:dyDescent="0.2">
      <c r="A176" s="18">
        <f t="shared" si="104"/>
        <v>155</v>
      </c>
      <c r="B176" s="56" t="s">
        <v>256</v>
      </c>
      <c r="C176" s="61">
        <v>0</v>
      </c>
      <c r="D176" s="61">
        <v>0</v>
      </c>
      <c r="E176" s="54">
        <f t="shared" si="109"/>
        <v>0</v>
      </c>
      <c r="F176" s="27">
        <f>+'DFIT Computations'!G176</f>
        <v>0</v>
      </c>
      <c r="G176" s="27">
        <f t="shared" si="110"/>
        <v>0</v>
      </c>
      <c r="H176" s="27">
        <f>+'DFIT Computations'!I176</f>
        <v>0</v>
      </c>
      <c r="I176" s="27">
        <f t="shared" si="111"/>
        <v>0</v>
      </c>
      <c r="J176" s="51">
        <f t="shared" si="112"/>
        <v>0.99199999999999999</v>
      </c>
      <c r="K176" s="42">
        <f t="shared" si="113"/>
        <v>0</v>
      </c>
      <c r="L176" s="18" t="str">
        <f>'DFIT Computations'!M176</f>
        <v>LABOR</v>
      </c>
      <c r="M176" s="27">
        <f>+'DFIT Computations'!N176</f>
        <v>0</v>
      </c>
      <c r="N176" s="27">
        <f t="shared" si="114"/>
        <v>0</v>
      </c>
    </row>
    <row r="177" spans="1:14" s="17" customFormat="1" x14ac:dyDescent="0.2">
      <c r="A177" s="18">
        <f t="shared" si="104"/>
        <v>156</v>
      </c>
      <c r="B177" s="17" t="s">
        <v>238</v>
      </c>
      <c r="C177" s="61">
        <v>0</v>
      </c>
      <c r="D177" s="61">
        <v>0</v>
      </c>
      <c r="E177" s="54">
        <f t="shared" si="109"/>
        <v>0</v>
      </c>
      <c r="F177" s="27">
        <f>+'DFIT Computations'!G177</f>
        <v>0</v>
      </c>
      <c r="G177" s="27">
        <f t="shared" si="110"/>
        <v>0</v>
      </c>
      <c r="H177" s="27">
        <f>+'DFIT Computations'!I177</f>
        <v>0</v>
      </c>
      <c r="I177" s="27">
        <f t="shared" si="111"/>
        <v>0</v>
      </c>
      <c r="J177" s="51">
        <f t="shared" si="112"/>
        <v>1</v>
      </c>
      <c r="K177" s="42">
        <f t="shared" si="113"/>
        <v>0</v>
      </c>
      <c r="L177" s="18" t="str">
        <f>'DFIT Computations'!M177</f>
        <v>SPECIFIC</v>
      </c>
      <c r="M177" s="27">
        <f>+'DFIT Computations'!N177</f>
        <v>0</v>
      </c>
      <c r="N177" s="27">
        <f t="shared" si="114"/>
        <v>0</v>
      </c>
    </row>
    <row r="178" spans="1:14" s="17" customFormat="1" x14ac:dyDescent="0.2">
      <c r="A178" s="18">
        <f t="shared" si="104"/>
        <v>157</v>
      </c>
      <c r="B178" s="17" t="s">
        <v>271</v>
      </c>
      <c r="C178" s="61">
        <v>0</v>
      </c>
      <c r="D178" s="61">
        <v>0</v>
      </c>
      <c r="E178" s="54">
        <f>+C178-D178</f>
        <v>0</v>
      </c>
      <c r="F178" s="27">
        <f>+'DFIT Computations'!G178</f>
        <v>0</v>
      </c>
      <c r="G178" s="27">
        <f t="shared" si="110"/>
        <v>0</v>
      </c>
      <c r="H178" s="27">
        <f>+'DFIT Computations'!I178</f>
        <v>0</v>
      </c>
      <c r="I178" s="27">
        <f>+G178+H178</f>
        <v>0</v>
      </c>
      <c r="J178" s="51">
        <f t="shared" si="112"/>
        <v>0</v>
      </c>
      <c r="K178" s="42">
        <f>IF(I178*J178=0,0, ROUND(I178*J178,0))</f>
        <v>0</v>
      </c>
      <c r="L178" s="18" t="str">
        <f>'DFIT Computations'!M178</f>
        <v>NON-APPLIC</v>
      </c>
      <c r="M178" s="27">
        <f>+'DFIT Computations'!N178</f>
        <v>0</v>
      </c>
      <c r="N178" s="27">
        <f t="shared" si="114"/>
        <v>0</v>
      </c>
    </row>
    <row r="179" spans="1:14" s="17" customFormat="1" x14ac:dyDescent="0.2">
      <c r="A179" s="18">
        <f t="shared" si="104"/>
        <v>158</v>
      </c>
      <c r="B179" s="17" t="s">
        <v>182</v>
      </c>
      <c r="C179" s="61">
        <v>710012</v>
      </c>
      <c r="D179" s="61">
        <v>0</v>
      </c>
      <c r="E179" s="54">
        <f t="shared" si="109"/>
        <v>710012</v>
      </c>
      <c r="F179" s="27">
        <f>+'DFIT Computations'!G179</f>
        <v>0</v>
      </c>
      <c r="G179" s="27">
        <f t="shared" si="110"/>
        <v>710012</v>
      </c>
      <c r="H179" s="27">
        <f>+'DFIT Computations'!I179</f>
        <v>0</v>
      </c>
      <c r="I179" s="27">
        <f t="shared" si="111"/>
        <v>710012</v>
      </c>
      <c r="J179" s="51">
        <f t="shared" si="112"/>
        <v>0.98499999999999999</v>
      </c>
      <c r="K179" s="42">
        <f t="shared" si="113"/>
        <v>699362</v>
      </c>
      <c r="L179" s="18" t="str">
        <f>'DFIT Computations'!M179</f>
        <v>GROSS PLT</v>
      </c>
      <c r="M179" s="27">
        <f>+'DFIT Computations'!N179</f>
        <v>-452372</v>
      </c>
      <c r="N179" s="27">
        <f t="shared" si="114"/>
        <v>246990</v>
      </c>
    </row>
    <row r="180" spans="1:14" s="17" customFormat="1" x14ac:dyDescent="0.2">
      <c r="A180" s="18">
        <f t="shared" si="104"/>
        <v>159</v>
      </c>
      <c r="B180" s="17" t="s">
        <v>357</v>
      </c>
      <c r="C180" s="61">
        <v>189220</v>
      </c>
      <c r="D180" s="61">
        <v>189220</v>
      </c>
      <c r="E180" s="54">
        <f t="shared" ref="E180:E181" si="115">+C180-D180</f>
        <v>0</v>
      </c>
      <c r="F180" s="27">
        <f>+'DFIT Computations'!G180</f>
        <v>0</v>
      </c>
      <c r="G180" s="27">
        <f t="shared" ref="G180:G181" si="116">+E180+F180</f>
        <v>0</v>
      </c>
      <c r="H180" s="27">
        <f>+'DFIT Computations'!I180</f>
        <v>0</v>
      </c>
      <c r="I180" s="27">
        <f t="shared" ref="I180:I181" si="117">+G180+H180</f>
        <v>0</v>
      </c>
      <c r="J180" s="51">
        <f t="shared" si="112"/>
        <v>0</v>
      </c>
      <c r="K180" s="42">
        <f t="shared" ref="K180:K181" si="118">IF(I180*J180=0,0, ROUND(I180*J180,0))</f>
        <v>0</v>
      </c>
      <c r="L180" s="18" t="str">
        <f>'DFIT Computations'!M180</f>
        <v>NON-APPLIC</v>
      </c>
      <c r="M180" s="27">
        <f>+'DFIT Computations'!N180</f>
        <v>0</v>
      </c>
      <c r="N180" s="27">
        <f t="shared" ref="N180:N181" si="119">K180+M180</f>
        <v>0</v>
      </c>
    </row>
    <row r="181" spans="1:14" s="17" customFormat="1" x14ac:dyDescent="0.2">
      <c r="A181" s="18">
        <f t="shared" si="104"/>
        <v>160</v>
      </c>
      <c r="B181" s="17" t="s">
        <v>358</v>
      </c>
      <c r="C181" s="61">
        <v>163175</v>
      </c>
      <c r="D181" s="61">
        <v>163175</v>
      </c>
      <c r="E181" s="54">
        <f t="shared" si="115"/>
        <v>0</v>
      </c>
      <c r="F181" s="27">
        <f>+'DFIT Computations'!G181</f>
        <v>0</v>
      </c>
      <c r="G181" s="27">
        <f t="shared" si="116"/>
        <v>0</v>
      </c>
      <c r="H181" s="27">
        <f>+'DFIT Computations'!I181</f>
        <v>0</v>
      </c>
      <c r="I181" s="27">
        <f t="shared" si="117"/>
        <v>0</v>
      </c>
      <c r="J181" s="51">
        <f t="shared" si="112"/>
        <v>0</v>
      </c>
      <c r="K181" s="42">
        <f t="shared" si="118"/>
        <v>0</v>
      </c>
      <c r="L181" s="18" t="str">
        <f>'DFIT Computations'!M181</f>
        <v>NON-APPLIC</v>
      </c>
      <c r="M181" s="27">
        <f>+'DFIT Computations'!N181</f>
        <v>0</v>
      </c>
      <c r="N181" s="27">
        <f t="shared" si="119"/>
        <v>0</v>
      </c>
    </row>
    <row r="182" spans="1:14" s="17" customFormat="1" x14ac:dyDescent="0.2">
      <c r="A182" s="18">
        <f t="shared" si="104"/>
        <v>161</v>
      </c>
      <c r="B182" s="17" t="s">
        <v>319</v>
      </c>
      <c r="C182" s="61">
        <v>0</v>
      </c>
      <c r="D182" s="61">
        <v>0</v>
      </c>
      <c r="E182" s="54">
        <f>+C182-D182</f>
        <v>0</v>
      </c>
      <c r="F182" s="27">
        <f>+'DFIT Computations'!G182</f>
        <v>0</v>
      </c>
      <c r="G182" s="27">
        <f t="shared" si="110"/>
        <v>0</v>
      </c>
      <c r="H182" s="27">
        <f>+'DFIT Computations'!I182</f>
        <v>0</v>
      </c>
      <c r="I182" s="27">
        <f>+G182+H182</f>
        <v>0</v>
      </c>
      <c r="J182" s="51">
        <f t="shared" si="112"/>
        <v>0</v>
      </c>
      <c r="K182" s="42">
        <f>IF(I182*J182=0,0, ROUND(I182*J182,0))</f>
        <v>0</v>
      </c>
      <c r="L182" s="18" t="str">
        <f>'DFIT Computations'!M182</f>
        <v>NON-APPLIC</v>
      </c>
      <c r="M182" s="27">
        <f>+'DFIT Computations'!N182</f>
        <v>0</v>
      </c>
      <c r="N182" s="27">
        <f t="shared" si="114"/>
        <v>0</v>
      </c>
    </row>
    <row r="183" spans="1:14" s="17" customFormat="1" x14ac:dyDescent="0.2">
      <c r="A183" s="18">
        <f t="shared" si="104"/>
        <v>162</v>
      </c>
      <c r="B183" s="17" t="s">
        <v>72</v>
      </c>
      <c r="C183" s="61">
        <v>-12197</v>
      </c>
      <c r="D183" s="61">
        <v>0</v>
      </c>
      <c r="E183" s="54">
        <f t="shared" si="109"/>
        <v>-12197</v>
      </c>
      <c r="F183" s="27">
        <f>+'DFIT Computations'!G183</f>
        <v>0</v>
      </c>
      <c r="G183" s="27">
        <f t="shared" si="110"/>
        <v>-12197</v>
      </c>
      <c r="H183" s="27">
        <f>+'DFIT Computations'!I183</f>
        <v>0</v>
      </c>
      <c r="I183" s="27">
        <f t="shared" si="111"/>
        <v>-12197</v>
      </c>
      <c r="J183" s="51">
        <f t="shared" si="112"/>
        <v>0</v>
      </c>
      <c r="K183" s="42">
        <f t="shared" si="113"/>
        <v>0</v>
      </c>
      <c r="L183" s="18" t="str">
        <f>'DFIT Computations'!M183</f>
        <v>NON-APPLIC</v>
      </c>
      <c r="M183" s="27">
        <f>+'DFIT Computations'!N183</f>
        <v>0</v>
      </c>
      <c r="N183" s="27">
        <f t="shared" si="114"/>
        <v>0</v>
      </c>
    </row>
    <row r="184" spans="1:14" s="17" customFormat="1" x14ac:dyDescent="0.2">
      <c r="A184" s="18">
        <f t="shared" si="104"/>
        <v>163</v>
      </c>
      <c r="B184" s="56" t="s">
        <v>257</v>
      </c>
      <c r="C184" s="61">
        <v>-9775</v>
      </c>
      <c r="D184" s="61">
        <v>0</v>
      </c>
      <c r="E184" s="54">
        <f t="shared" si="109"/>
        <v>-9775</v>
      </c>
      <c r="F184" s="27">
        <f>+'DFIT Computations'!G184</f>
        <v>0</v>
      </c>
      <c r="G184" s="27">
        <f t="shared" si="110"/>
        <v>-9775</v>
      </c>
      <c r="H184" s="27">
        <f>+'DFIT Computations'!I184</f>
        <v>0</v>
      </c>
      <c r="I184" s="27">
        <f t="shared" si="111"/>
        <v>-9775</v>
      </c>
      <c r="J184" s="51">
        <f t="shared" si="112"/>
        <v>0</v>
      </c>
      <c r="K184" s="42">
        <f t="shared" si="113"/>
        <v>0</v>
      </c>
      <c r="L184" s="18" t="str">
        <f>'DFIT Computations'!M184</f>
        <v>NON-APPLIC</v>
      </c>
      <c r="M184" s="27">
        <f>+'DFIT Computations'!N184</f>
        <v>0</v>
      </c>
      <c r="N184" s="27">
        <f t="shared" si="114"/>
        <v>0</v>
      </c>
    </row>
    <row r="185" spans="1:14" s="17" customFormat="1" x14ac:dyDescent="0.2">
      <c r="A185" s="18">
        <f t="shared" si="104"/>
        <v>164</v>
      </c>
      <c r="B185" s="56" t="s">
        <v>258</v>
      </c>
      <c r="C185" s="61">
        <v>274940</v>
      </c>
      <c r="D185" s="61">
        <v>274940</v>
      </c>
      <c r="E185" s="54">
        <f t="shared" si="109"/>
        <v>0</v>
      </c>
      <c r="F185" s="27">
        <f>+'DFIT Computations'!G185</f>
        <v>0</v>
      </c>
      <c r="G185" s="27">
        <f t="shared" si="110"/>
        <v>0</v>
      </c>
      <c r="H185" s="27">
        <f>+'DFIT Computations'!I185</f>
        <v>0</v>
      </c>
      <c r="I185" s="27">
        <f t="shared" si="111"/>
        <v>0</v>
      </c>
      <c r="J185" s="51">
        <f t="shared" si="112"/>
        <v>0</v>
      </c>
      <c r="K185" s="42">
        <f t="shared" si="113"/>
        <v>0</v>
      </c>
      <c r="L185" s="18" t="str">
        <f>'DFIT Computations'!M185</f>
        <v>NON-APPLIC</v>
      </c>
      <c r="M185" s="27">
        <f>+'DFIT Computations'!N185</f>
        <v>0</v>
      </c>
      <c r="N185" s="27">
        <f t="shared" si="114"/>
        <v>0</v>
      </c>
    </row>
    <row r="186" spans="1:14" s="17" customFormat="1" x14ac:dyDescent="0.2">
      <c r="A186" s="18">
        <f t="shared" si="104"/>
        <v>165</v>
      </c>
      <c r="B186" s="64" t="s">
        <v>360</v>
      </c>
      <c r="C186" s="61">
        <v>-152197</v>
      </c>
      <c r="D186" s="61">
        <v>-152197</v>
      </c>
      <c r="E186" s="54">
        <f t="shared" ref="E186" si="120">+C186-D186</f>
        <v>0</v>
      </c>
      <c r="F186" s="27">
        <f>+'DFIT Computations'!G186</f>
        <v>0</v>
      </c>
      <c r="G186" s="27">
        <f t="shared" ref="G186" si="121">+E186+F186</f>
        <v>0</v>
      </c>
      <c r="H186" s="27">
        <f>+'DFIT Computations'!I186</f>
        <v>0</v>
      </c>
      <c r="I186" s="27">
        <f t="shared" ref="I186" si="122">+G186+H186</f>
        <v>0</v>
      </c>
      <c r="J186" s="51">
        <f t="shared" si="112"/>
        <v>0</v>
      </c>
      <c r="K186" s="42">
        <f t="shared" ref="K186" si="123">IF(I186*J186=0,0, ROUND(I186*J186,0))</f>
        <v>0</v>
      </c>
      <c r="L186" s="18" t="str">
        <f>'DFIT Computations'!M186</f>
        <v>NON-APPLIC</v>
      </c>
      <c r="M186" s="27">
        <f>+'DFIT Computations'!N186</f>
        <v>0</v>
      </c>
      <c r="N186" s="27">
        <f t="shared" ref="N186" si="124">K186+M186</f>
        <v>0</v>
      </c>
    </row>
    <row r="187" spans="1:14" s="17" customFormat="1" x14ac:dyDescent="0.2">
      <c r="A187" s="18">
        <f t="shared" si="104"/>
        <v>166</v>
      </c>
      <c r="B187" s="17" t="s">
        <v>73</v>
      </c>
      <c r="C187" s="61">
        <v>0</v>
      </c>
      <c r="D187" s="61">
        <v>0</v>
      </c>
      <c r="E187" s="54">
        <f t="shared" si="109"/>
        <v>0</v>
      </c>
      <c r="F187" s="27">
        <f>+'DFIT Computations'!G187</f>
        <v>0</v>
      </c>
      <c r="G187" s="27">
        <f t="shared" si="110"/>
        <v>0</v>
      </c>
      <c r="H187" s="27">
        <f>+'DFIT Computations'!I187</f>
        <v>0</v>
      </c>
      <c r="I187" s="27">
        <f t="shared" si="111"/>
        <v>0</v>
      </c>
      <c r="J187" s="51">
        <f t="shared" si="112"/>
        <v>0.98299999999999998</v>
      </c>
      <c r="K187" s="42">
        <f t="shared" si="113"/>
        <v>0</v>
      </c>
      <c r="L187" s="18" t="str">
        <f>'DFIT Computations'!M187</f>
        <v>NET PLANT</v>
      </c>
      <c r="M187" s="27">
        <f>+'DFIT Computations'!N187</f>
        <v>0</v>
      </c>
      <c r="N187" s="27">
        <f t="shared" si="114"/>
        <v>0</v>
      </c>
    </row>
    <row r="188" spans="1:14" s="17" customFormat="1" x14ac:dyDescent="0.2">
      <c r="A188" s="18">
        <f t="shared" si="104"/>
        <v>167</v>
      </c>
      <c r="B188" s="17" t="s">
        <v>74</v>
      </c>
      <c r="C188" s="61">
        <v>0</v>
      </c>
      <c r="D188" s="61">
        <v>0</v>
      </c>
      <c r="E188" s="54">
        <f t="shared" si="109"/>
        <v>0</v>
      </c>
      <c r="F188" s="27">
        <f>+'DFIT Computations'!G188</f>
        <v>0</v>
      </c>
      <c r="G188" s="27">
        <f t="shared" si="110"/>
        <v>0</v>
      </c>
      <c r="H188" s="27">
        <f>+'DFIT Computations'!I188</f>
        <v>0</v>
      </c>
      <c r="I188" s="27">
        <f t="shared" si="111"/>
        <v>0</v>
      </c>
      <c r="J188" s="51">
        <f t="shared" si="112"/>
        <v>0.98299999999999998</v>
      </c>
      <c r="K188" s="42">
        <f t="shared" si="113"/>
        <v>0</v>
      </c>
      <c r="L188" s="18" t="str">
        <f>'DFIT Computations'!M188</f>
        <v>NET PLANT</v>
      </c>
      <c r="M188" s="27">
        <f>+'DFIT Computations'!N188</f>
        <v>0</v>
      </c>
      <c r="N188" s="27">
        <f t="shared" si="114"/>
        <v>0</v>
      </c>
    </row>
    <row r="189" spans="1:14" s="17" customFormat="1" x14ac:dyDescent="0.2">
      <c r="A189" s="18">
        <f t="shared" si="104"/>
        <v>168</v>
      </c>
      <c r="B189" s="17" t="s">
        <v>75</v>
      </c>
      <c r="C189" s="61">
        <v>-470051</v>
      </c>
      <c r="D189" s="61">
        <v>0</v>
      </c>
      <c r="E189" s="54">
        <f t="shared" si="109"/>
        <v>-470051</v>
      </c>
      <c r="F189" s="27">
        <f>+'DFIT Computations'!G189</f>
        <v>0</v>
      </c>
      <c r="G189" s="27">
        <f t="shared" si="110"/>
        <v>-470051</v>
      </c>
      <c r="H189" s="27">
        <f>+'DFIT Computations'!I189</f>
        <v>0</v>
      </c>
      <c r="I189" s="27">
        <f t="shared" si="111"/>
        <v>-470051</v>
      </c>
      <c r="J189" s="51">
        <f t="shared" si="112"/>
        <v>0.99199999999999999</v>
      </c>
      <c r="K189" s="42">
        <f t="shared" si="113"/>
        <v>-466291</v>
      </c>
      <c r="L189" s="18" t="str">
        <f>'DFIT Computations'!M189</f>
        <v>LABOR</v>
      </c>
      <c r="M189" s="27">
        <f>+'DFIT Computations'!N189</f>
        <v>0</v>
      </c>
      <c r="N189" s="27">
        <f t="shared" si="114"/>
        <v>-466291</v>
      </c>
    </row>
    <row r="190" spans="1:14" s="17" customFormat="1" x14ac:dyDescent="0.2">
      <c r="A190" s="18">
        <f t="shared" si="104"/>
        <v>169</v>
      </c>
      <c r="B190" s="56" t="s">
        <v>259</v>
      </c>
      <c r="C190" s="61">
        <v>0</v>
      </c>
      <c r="D190" s="61">
        <v>0</v>
      </c>
      <c r="E190" s="54">
        <f t="shared" si="109"/>
        <v>0</v>
      </c>
      <c r="F190" s="27">
        <f>+'DFIT Computations'!G190</f>
        <v>0</v>
      </c>
      <c r="G190" s="27">
        <f t="shared" si="110"/>
        <v>0</v>
      </c>
      <c r="H190" s="27">
        <f>+'DFIT Computations'!I190</f>
        <v>0</v>
      </c>
      <c r="I190" s="27">
        <f t="shared" si="111"/>
        <v>0</v>
      </c>
      <c r="J190" s="51">
        <f t="shared" si="112"/>
        <v>0.98499999999999999</v>
      </c>
      <c r="K190" s="42">
        <f t="shared" si="113"/>
        <v>0</v>
      </c>
      <c r="L190" s="18" t="str">
        <f>'DFIT Computations'!M190</f>
        <v>GROSS PLT</v>
      </c>
      <c r="M190" s="27">
        <f>+'DFIT Computations'!N190</f>
        <v>0</v>
      </c>
      <c r="N190" s="27">
        <f t="shared" si="114"/>
        <v>0</v>
      </c>
    </row>
    <row r="191" spans="1:14" s="17" customFormat="1" x14ac:dyDescent="0.2">
      <c r="A191" s="18">
        <f t="shared" si="104"/>
        <v>170</v>
      </c>
      <c r="B191" s="56" t="s">
        <v>260</v>
      </c>
      <c r="C191" s="61">
        <v>18592</v>
      </c>
      <c r="D191" s="61">
        <v>0</v>
      </c>
      <c r="E191" s="54">
        <f t="shared" ref="E191:E192" si="125">+C191-D191</f>
        <v>18592</v>
      </c>
      <c r="F191" s="27">
        <f>+'DFIT Computations'!G191</f>
        <v>0</v>
      </c>
      <c r="G191" s="27">
        <f t="shared" si="110"/>
        <v>18592</v>
      </c>
      <c r="H191" s="27">
        <f>+'DFIT Computations'!I191</f>
        <v>0</v>
      </c>
      <c r="I191" s="27">
        <f t="shared" ref="I191:I192" si="126">+G191+H191</f>
        <v>18592</v>
      </c>
      <c r="J191" s="51">
        <f t="shared" si="112"/>
        <v>0.98499999999999999</v>
      </c>
      <c r="K191" s="42">
        <f t="shared" ref="K191:K192" si="127">IF(I191*J191=0,0, ROUND(I191*J191,0))</f>
        <v>18313</v>
      </c>
      <c r="L191" s="18" t="str">
        <f>'DFIT Computations'!M191</f>
        <v>GROSS PLT</v>
      </c>
      <c r="M191" s="27">
        <f>+'DFIT Computations'!N191</f>
        <v>0</v>
      </c>
      <c r="N191" s="27">
        <f t="shared" si="114"/>
        <v>18313</v>
      </c>
    </row>
    <row r="192" spans="1:14" s="17" customFormat="1" x14ac:dyDescent="0.2">
      <c r="A192" s="18">
        <f t="shared" si="104"/>
        <v>171</v>
      </c>
      <c r="B192" s="64" t="s">
        <v>368</v>
      </c>
      <c r="C192" s="61">
        <v>-3495</v>
      </c>
      <c r="D192" s="61">
        <v>0</v>
      </c>
      <c r="E192" s="54">
        <f t="shared" si="125"/>
        <v>-3495</v>
      </c>
      <c r="F192" s="27">
        <f>+'DFIT Computations'!G192</f>
        <v>0</v>
      </c>
      <c r="G192" s="27">
        <f t="shared" si="110"/>
        <v>-3495</v>
      </c>
      <c r="H192" s="27">
        <f>+'DFIT Computations'!I192</f>
        <v>0</v>
      </c>
      <c r="I192" s="27">
        <f t="shared" si="126"/>
        <v>-3495</v>
      </c>
      <c r="J192" s="51">
        <f t="shared" si="112"/>
        <v>0.98499999999999999</v>
      </c>
      <c r="K192" s="42">
        <f t="shared" si="127"/>
        <v>-3443</v>
      </c>
      <c r="L192" s="18" t="str">
        <f>'DFIT Computations'!M192</f>
        <v>GROSS PLT</v>
      </c>
      <c r="M192" s="27">
        <f>+'DFIT Computations'!N192</f>
        <v>0</v>
      </c>
      <c r="N192" s="27">
        <f t="shared" si="114"/>
        <v>-3443</v>
      </c>
    </row>
    <row r="193" spans="1:14" s="17" customFormat="1" x14ac:dyDescent="0.2">
      <c r="A193" s="18">
        <f t="shared" si="104"/>
        <v>172</v>
      </c>
      <c r="B193" s="64" t="s">
        <v>371</v>
      </c>
      <c r="C193" s="61">
        <v>14108</v>
      </c>
      <c r="D193" s="61">
        <v>14108</v>
      </c>
      <c r="E193" s="54">
        <f t="shared" si="109"/>
        <v>0</v>
      </c>
      <c r="F193" s="27">
        <f>+'DFIT Computations'!G193</f>
        <v>0</v>
      </c>
      <c r="G193" s="27">
        <f t="shared" si="110"/>
        <v>0</v>
      </c>
      <c r="H193" s="27">
        <f>+'DFIT Computations'!I193</f>
        <v>0</v>
      </c>
      <c r="I193" s="27">
        <f t="shared" si="111"/>
        <v>0</v>
      </c>
      <c r="J193" s="51">
        <f t="shared" si="112"/>
        <v>0</v>
      </c>
      <c r="K193" s="42">
        <f t="shared" si="113"/>
        <v>0</v>
      </c>
      <c r="L193" s="18" t="str">
        <f>'DFIT Computations'!M193</f>
        <v>NON-APPLIC</v>
      </c>
      <c r="M193" s="27">
        <f>+'DFIT Computations'!N193</f>
        <v>0</v>
      </c>
      <c r="N193" s="27">
        <f t="shared" si="114"/>
        <v>0</v>
      </c>
    </row>
    <row r="194" spans="1:14" s="17" customFormat="1" x14ac:dyDescent="0.2">
      <c r="A194" s="18">
        <f t="shared" si="104"/>
        <v>173</v>
      </c>
      <c r="B194" s="79" t="s">
        <v>76</v>
      </c>
      <c r="C194" s="83">
        <f t="shared" ref="C194:I194" si="128">SUM(C169:C193)</f>
        <v>4759797</v>
      </c>
      <c r="D194" s="83">
        <f t="shared" si="128"/>
        <v>480280</v>
      </c>
      <c r="E194" s="83">
        <f t="shared" si="128"/>
        <v>4279517</v>
      </c>
      <c r="F194" s="83">
        <f t="shared" si="128"/>
        <v>0</v>
      </c>
      <c r="G194" s="83">
        <f t="shared" si="128"/>
        <v>4279517</v>
      </c>
      <c r="H194" s="83">
        <f t="shared" si="128"/>
        <v>0</v>
      </c>
      <c r="I194" s="83">
        <f t="shared" si="128"/>
        <v>4279517</v>
      </c>
      <c r="J194" s="24"/>
      <c r="K194" s="83">
        <f>SUM(K169:K193)</f>
        <v>4234533</v>
      </c>
      <c r="M194" s="83">
        <f>SUM(M169:M193)</f>
        <v>-485070</v>
      </c>
      <c r="N194" s="83">
        <f>SUM(N169:N193)</f>
        <v>3749463</v>
      </c>
    </row>
    <row r="195" spans="1:14" s="17" customFormat="1" x14ac:dyDescent="0.2">
      <c r="A195" s="18">
        <f t="shared" si="104"/>
        <v>174</v>
      </c>
      <c r="B195" s="17" t="s">
        <v>0</v>
      </c>
      <c r="C195" s="36"/>
      <c r="D195" s="87"/>
      <c r="E195" s="87"/>
      <c r="F195" s="41"/>
      <c r="G195" s="87"/>
      <c r="H195" s="41"/>
      <c r="I195" s="37"/>
      <c r="J195" s="86"/>
      <c r="M195" s="41"/>
      <c r="N195" s="41"/>
    </row>
    <row r="196" spans="1:14" s="17" customFormat="1" x14ac:dyDescent="0.2">
      <c r="A196" s="18">
        <f t="shared" si="104"/>
        <v>175</v>
      </c>
      <c r="B196" s="79" t="s">
        <v>77</v>
      </c>
      <c r="C196" s="36"/>
      <c r="D196" s="103"/>
      <c r="E196" s="103"/>
      <c r="F196" s="103"/>
      <c r="G196" s="103"/>
      <c r="H196" s="103"/>
      <c r="I196" s="103"/>
      <c r="J196" s="86"/>
      <c r="M196" s="103"/>
      <c r="N196" s="103"/>
    </row>
    <row r="197" spans="1:14" s="17" customFormat="1" x14ac:dyDescent="0.2">
      <c r="A197" s="18">
        <f t="shared" si="104"/>
        <v>176</v>
      </c>
      <c r="B197" s="17" t="s">
        <v>296</v>
      </c>
      <c r="C197" s="61">
        <v>0</v>
      </c>
      <c r="D197" s="61">
        <v>0</v>
      </c>
      <c r="E197" s="54">
        <f t="shared" ref="E197:E206" si="129">+C197-D197</f>
        <v>0</v>
      </c>
      <c r="F197" s="27">
        <f>+'DFIT Computations'!G197</f>
        <v>0</v>
      </c>
      <c r="G197" s="27">
        <f t="shared" ref="G197:G206" si="130">+E197+F197</f>
        <v>0</v>
      </c>
      <c r="H197" s="27">
        <f>+'DFIT Computations'!I197</f>
        <v>0</v>
      </c>
      <c r="I197" s="27">
        <f t="shared" ref="I197:I206" si="131">+G197+H197</f>
        <v>0</v>
      </c>
      <c r="J197" s="51">
        <f t="shared" ref="J197:J206" si="132">VLOOKUP(L197,$C$279:$D$293,2,FALSE)</f>
        <v>0.99199999999999999</v>
      </c>
      <c r="K197" s="42">
        <f t="shared" ref="K197:K206" si="133">IF(I197*J197=0,0, ROUND(I197*J197,0))</f>
        <v>0</v>
      </c>
      <c r="L197" s="18" t="str">
        <f>'DFIT Computations'!M197</f>
        <v>LABOR</v>
      </c>
      <c r="M197" s="27">
        <v>0</v>
      </c>
      <c r="N197" s="27">
        <f t="shared" ref="N197:N206" si="134">K197+M197</f>
        <v>0</v>
      </c>
    </row>
    <row r="198" spans="1:14" s="17" customFormat="1" x14ac:dyDescent="0.2">
      <c r="A198" s="18">
        <f t="shared" si="104"/>
        <v>177</v>
      </c>
      <c r="B198" s="17" t="s">
        <v>78</v>
      </c>
      <c r="C198" s="61">
        <v>0</v>
      </c>
      <c r="D198" s="61">
        <v>0</v>
      </c>
      <c r="E198" s="54">
        <f t="shared" ref="E198" si="135">+C198-D198</f>
        <v>0</v>
      </c>
      <c r="F198" s="27">
        <f>+'DFIT Computations'!G198</f>
        <v>0</v>
      </c>
      <c r="G198" s="27">
        <f t="shared" ref="G198" si="136">+E198+F198</f>
        <v>0</v>
      </c>
      <c r="H198" s="27">
        <f>+'DFIT Computations'!I198</f>
        <v>0</v>
      </c>
      <c r="I198" s="27">
        <f t="shared" ref="I198" si="137">+G198+H198</f>
        <v>0</v>
      </c>
      <c r="J198" s="51">
        <f t="shared" si="132"/>
        <v>0.99199999999999999</v>
      </c>
      <c r="K198" s="42">
        <f t="shared" ref="K198" si="138">IF(I198*J198=0,0, ROUND(I198*J198,0))</f>
        <v>0</v>
      </c>
      <c r="L198" s="18" t="str">
        <f>'DFIT Computations'!M198</f>
        <v>LABOR</v>
      </c>
      <c r="M198" s="27">
        <v>0</v>
      </c>
      <c r="N198" s="27">
        <f t="shared" si="134"/>
        <v>0</v>
      </c>
    </row>
    <row r="199" spans="1:14" s="17" customFormat="1" x14ac:dyDescent="0.2">
      <c r="A199" s="18">
        <f t="shared" si="104"/>
        <v>178</v>
      </c>
      <c r="B199" s="17" t="s">
        <v>79</v>
      </c>
      <c r="C199" s="61">
        <v>0</v>
      </c>
      <c r="D199" s="61">
        <v>0</v>
      </c>
      <c r="E199" s="54">
        <f t="shared" si="129"/>
        <v>0</v>
      </c>
      <c r="F199" s="27">
        <f>+'DFIT Computations'!G199</f>
        <v>0</v>
      </c>
      <c r="G199" s="27">
        <f t="shared" si="130"/>
        <v>0</v>
      </c>
      <c r="H199" s="27">
        <f>+'DFIT Computations'!I199</f>
        <v>0</v>
      </c>
      <c r="I199" s="27">
        <f t="shared" si="131"/>
        <v>0</v>
      </c>
      <c r="J199" s="51">
        <f t="shared" si="132"/>
        <v>0.99199999999999999</v>
      </c>
      <c r="K199" s="42">
        <f t="shared" si="133"/>
        <v>0</v>
      </c>
      <c r="L199" s="18" t="str">
        <f>'DFIT Computations'!M199</f>
        <v>LABOR</v>
      </c>
      <c r="M199" s="27">
        <v>0</v>
      </c>
      <c r="N199" s="27">
        <f t="shared" si="134"/>
        <v>0</v>
      </c>
    </row>
    <row r="200" spans="1:14" s="17" customFormat="1" x14ac:dyDescent="0.2">
      <c r="A200" s="18">
        <f t="shared" si="104"/>
        <v>179</v>
      </c>
      <c r="B200" s="17" t="s">
        <v>80</v>
      </c>
      <c r="C200" s="61">
        <v>0</v>
      </c>
      <c r="D200" s="61">
        <v>0</v>
      </c>
      <c r="E200" s="54">
        <f t="shared" si="129"/>
        <v>0</v>
      </c>
      <c r="F200" s="27">
        <f>+'DFIT Computations'!G200</f>
        <v>0</v>
      </c>
      <c r="G200" s="27">
        <f t="shared" si="130"/>
        <v>0</v>
      </c>
      <c r="H200" s="27">
        <f>+'DFIT Computations'!I200</f>
        <v>0</v>
      </c>
      <c r="I200" s="27">
        <f t="shared" si="131"/>
        <v>0</v>
      </c>
      <c r="J200" s="51">
        <f t="shared" si="132"/>
        <v>0</v>
      </c>
      <c r="K200" s="42">
        <f t="shared" si="133"/>
        <v>0</v>
      </c>
      <c r="L200" s="18" t="str">
        <f>'DFIT Computations'!M200</f>
        <v>NON-APPLIC</v>
      </c>
      <c r="M200" s="27">
        <v>0</v>
      </c>
      <c r="N200" s="27">
        <f t="shared" si="134"/>
        <v>0</v>
      </c>
    </row>
    <row r="201" spans="1:14" s="17" customFormat="1" x14ac:dyDescent="0.2">
      <c r="A201" s="18">
        <f t="shared" si="104"/>
        <v>180</v>
      </c>
      <c r="B201" s="17" t="s">
        <v>283</v>
      </c>
      <c r="C201" s="61">
        <v>0</v>
      </c>
      <c r="D201" s="61">
        <v>0</v>
      </c>
      <c r="E201" s="54">
        <f t="shared" si="129"/>
        <v>0</v>
      </c>
      <c r="F201" s="27">
        <f>+'DFIT Computations'!G201</f>
        <v>0</v>
      </c>
      <c r="G201" s="27">
        <f t="shared" si="130"/>
        <v>0</v>
      </c>
      <c r="H201" s="27">
        <f>+'DFIT Computations'!I201</f>
        <v>0</v>
      </c>
      <c r="I201" s="27">
        <f t="shared" si="131"/>
        <v>0</v>
      </c>
      <c r="J201" s="51">
        <f t="shared" si="132"/>
        <v>0</v>
      </c>
      <c r="K201" s="42">
        <f t="shared" si="133"/>
        <v>0</v>
      </c>
      <c r="L201" s="18" t="str">
        <f>'DFIT Computations'!M201</f>
        <v>NON-APPLIC</v>
      </c>
      <c r="M201" s="27">
        <v>0</v>
      </c>
      <c r="N201" s="27">
        <f t="shared" si="134"/>
        <v>0</v>
      </c>
    </row>
    <row r="202" spans="1:14" s="17" customFormat="1" x14ac:dyDescent="0.2">
      <c r="A202" s="18">
        <f t="shared" si="104"/>
        <v>181</v>
      </c>
      <c r="B202" s="17" t="s">
        <v>81</v>
      </c>
      <c r="C202" s="61">
        <v>0</v>
      </c>
      <c r="D202" s="61">
        <v>0</v>
      </c>
      <c r="E202" s="54">
        <f t="shared" si="129"/>
        <v>0</v>
      </c>
      <c r="F202" s="27">
        <f>+'DFIT Computations'!G202</f>
        <v>0</v>
      </c>
      <c r="G202" s="27">
        <f t="shared" si="130"/>
        <v>0</v>
      </c>
      <c r="H202" s="27">
        <f>+'DFIT Computations'!I202</f>
        <v>0</v>
      </c>
      <c r="I202" s="27">
        <f t="shared" si="131"/>
        <v>0</v>
      </c>
      <c r="J202" s="51">
        <f t="shared" si="132"/>
        <v>0</v>
      </c>
      <c r="K202" s="42">
        <f t="shared" si="133"/>
        <v>0</v>
      </c>
      <c r="L202" s="18" t="str">
        <f>'DFIT Computations'!M202</f>
        <v>NON-APPLIC</v>
      </c>
      <c r="M202" s="27">
        <v>0</v>
      </c>
      <c r="N202" s="27">
        <f t="shared" si="134"/>
        <v>0</v>
      </c>
    </row>
    <row r="203" spans="1:14" s="17" customFormat="1" x14ac:dyDescent="0.2">
      <c r="A203" s="18">
        <f t="shared" si="104"/>
        <v>182</v>
      </c>
      <c r="B203" s="17" t="s">
        <v>284</v>
      </c>
      <c r="C203" s="61">
        <v>0</v>
      </c>
      <c r="D203" s="61">
        <v>0</v>
      </c>
      <c r="E203" s="54">
        <f t="shared" si="129"/>
        <v>0</v>
      </c>
      <c r="F203" s="27">
        <f>+'DFIT Computations'!G203</f>
        <v>0</v>
      </c>
      <c r="G203" s="27">
        <f t="shared" si="130"/>
        <v>0</v>
      </c>
      <c r="H203" s="27">
        <f>+'DFIT Computations'!I203</f>
        <v>0</v>
      </c>
      <c r="I203" s="27">
        <f t="shared" si="131"/>
        <v>0</v>
      </c>
      <c r="J203" s="51">
        <f t="shared" si="132"/>
        <v>0.99199999999999999</v>
      </c>
      <c r="K203" s="42">
        <f t="shared" si="133"/>
        <v>0</v>
      </c>
      <c r="L203" s="18" t="str">
        <f>'DFIT Computations'!M203</f>
        <v>LABOR</v>
      </c>
      <c r="M203" s="27">
        <v>0</v>
      </c>
      <c r="N203" s="27">
        <f t="shared" si="134"/>
        <v>0</v>
      </c>
    </row>
    <row r="204" spans="1:14" s="17" customFormat="1" x14ac:dyDescent="0.2">
      <c r="A204" s="18">
        <f t="shared" si="104"/>
        <v>183</v>
      </c>
      <c r="B204" s="56" t="s">
        <v>261</v>
      </c>
      <c r="C204" s="61">
        <v>0</v>
      </c>
      <c r="D204" s="61">
        <v>0</v>
      </c>
      <c r="E204" s="54">
        <f t="shared" si="129"/>
        <v>0</v>
      </c>
      <c r="F204" s="27">
        <f>+'DFIT Computations'!G204</f>
        <v>0</v>
      </c>
      <c r="G204" s="27">
        <f t="shared" si="130"/>
        <v>0</v>
      </c>
      <c r="H204" s="27">
        <f>+'DFIT Computations'!I204</f>
        <v>0</v>
      </c>
      <c r="I204" s="27">
        <f t="shared" si="131"/>
        <v>0</v>
      </c>
      <c r="J204" s="51">
        <f t="shared" si="132"/>
        <v>0.98499999999999999</v>
      </c>
      <c r="K204" s="42">
        <f t="shared" si="133"/>
        <v>0</v>
      </c>
      <c r="L204" s="18" t="str">
        <f>'DFIT Computations'!M204</f>
        <v>PROD PLT</v>
      </c>
      <c r="M204" s="27">
        <v>0</v>
      </c>
      <c r="N204" s="27">
        <f t="shared" si="134"/>
        <v>0</v>
      </c>
    </row>
    <row r="205" spans="1:14" s="17" customFormat="1" x14ac:dyDescent="0.2">
      <c r="A205" s="18">
        <f t="shared" si="104"/>
        <v>184</v>
      </c>
      <c r="B205" s="17" t="s">
        <v>82</v>
      </c>
      <c r="C205" s="61">
        <v>0</v>
      </c>
      <c r="D205" s="61">
        <v>0</v>
      </c>
      <c r="E205" s="54">
        <f t="shared" si="129"/>
        <v>0</v>
      </c>
      <c r="F205" s="27">
        <f>+'DFIT Computations'!G205</f>
        <v>0</v>
      </c>
      <c r="G205" s="27">
        <f t="shared" si="130"/>
        <v>0</v>
      </c>
      <c r="H205" s="27">
        <f>+'DFIT Computations'!I205</f>
        <v>0</v>
      </c>
      <c r="I205" s="27">
        <f t="shared" si="131"/>
        <v>0</v>
      </c>
      <c r="J205" s="51">
        <f t="shared" si="132"/>
        <v>0.98499999999999999</v>
      </c>
      <c r="K205" s="42">
        <f t="shared" si="133"/>
        <v>0</v>
      </c>
      <c r="L205" s="18" t="str">
        <f>'DFIT Computations'!M205</f>
        <v>PROD PLT</v>
      </c>
      <c r="M205" s="27">
        <v>0</v>
      </c>
      <c r="N205" s="27">
        <f t="shared" si="134"/>
        <v>0</v>
      </c>
    </row>
    <row r="206" spans="1:14" s="17" customFormat="1" x14ac:dyDescent="0.2">
      <c r="A206" s="18">
        <f t="shared" si="104"/>
        <v>185</v>
      </c>
      <c r="B206" s="56" t="s">
        <v>262</v>
      </c>
      <c r="C206" s="61">
        <v>23930</v>
      </c>
      <c r="D206" s="61">
        <v>0</v>
      </c>
      <c r="E206" s="54">
        <f t="shared" si="129"/>
        <v>23930</v>
      </c>
      <c r="F206" s="27">
        <f>+'DFIT Computations'!G206</f>
        <v>0</v>
      </c>
      <c r="G206" s="27">
        <f t="shared" si="130"/>
        <v>23930</v>
      </c>
      <c r="H206" s="27">
        <f>+'DFIT Computations'!I206</f>
        <v>0</v>
      </c>
      <c r="I206" s="27">
        <f t="shared" si="131"/>
        <v>23930</v>
      </c>
      <c r="J206" s="51">
        <f t="shared" si="132"/>
        <v>0</v>
      </c>
      <c r="K206" s="42">
        <f t="shared" si="133"/>
        <v>0</v>
      </c>
      <c r="L206" s="18" t="str">
        <f>'DFIT Computations'!M206</f>
        <v>NON-APPLIC</v>
      </c>
      <c r="M206" s="27">
        <v>0</v>
      </c>
      <c r="N206" s="27">
        <f t="shared" si="134"/>
        <v>0</v>
      </c>
    </row>
    <row r="207" spans="1:14" s="17" customFormat="1" x14ac:dyDescent="0.2">
      <c r="A207" s="18">
        <f t="shared" si="104"/>
        <v>186</v>
      </c>
      <c r="B207" s="79" t="s">
        <v>83</v>
      </c>
      <c r="C207" s="83">
        <f t="shared" ref="C207:I207" si="139">SUM(C197:C206)</f>
        <v>23930</v>
      </c>
      <c r="D207" s="83">
        <f t="shared" si="139"/>
        <v>0</v>
      </c>
      <c r="E207" s="83">
        <f t="shared" si="139"/>
        <v>23930</v>
      </c>
      <c r="F207" s="83">
        <f t="shared" ref="F207" si="140">SUM(F197:F206)</f>
        <v>0</v>
      </c>
      <c r="G207" s="83">
        <f t="shared" si="139"/>
        <v>23930</v>
      </c>
      <c r="H207" s="83">
        <f t="shared" si="139"/>
        <v>0</v>
      </c>
      <c r="I207" s="83">
        <f t="shared" si="139"/>
        <v>23930</v>
      </c>
      <c r="J207" s="24"/>
      <c r="K207" s="83">
        <f>SUM(K197:K206)</f>
        <v>0</v>
      </c>
      <c r="M207" s="83">
        <f t="shared" ref="M207:N207" si="141">SUM(M197:M206)</f>
        <v>0</v>
      </c>
      <c r="N207" s="83">
        <f t="shared" si="141"/>
        <v>0</v>
      </c>
    </row>
    <row r="208" spans="1:14" s="17" customFormat="1" x14ac:dyDescent="0.2">
      <c r="A208" s="18">
        <f t="shared" si="104"/>
        <v>187</v>
      </c>
      <c r="B208" s="17" t="s">
        <v>0</v>
      </c>
      <c r="C208" s="36"/>
      <c r="D208" s="87"/>
      <c r="E208" s="87"/>
      <c r="F208" s="41"/>
      <c r="G208" s="41"/>
      <c r="H208" s="41"/>
      <c r="I208" s="41"/>
      <c r="J208" s="86"/>
      <c r="M208" s="41"/>
      <c r="N208" s="41"/>
    </row>
    <row r="209" spans="1:14" s="17" customFormat="1" x14ac:dyDescent="0.2">
      <c r="A209" s="18">
        <f t="shared" si="104"/>
        <v>188</v>
      </c>
      <c r="B209" s="79" t="s">
        <v>84</v>
      </c>
      <c r="C209" s="36"/>
      <c r="D209" s="87"/>
      <c r="E209" s="87"/>
      <c r="F209" s="41"/>
      <c r="G209" s="41"/>
      <c r="H209" s="41"/>
      <c r="I209" s="41"/>
      <c r="J209" s="86"/>
      <c r="M209" s="41"/>
      <c r="N209" s="41"/>
    </row>
    <row r="210" spans="1:14" s="17" customFormat="1" x14ac:dyDescent="0.2">
      <c r="A210" s="18">
        <f t="shared" si="104"/>
        <v>189</v>
      </c>
      <c r="B210" s="17" t="s">
        <v>85</v>
      </c>
      <c r="C210" s="61">
        <v>2076</v>
      </c>
      <c r="D210" s="61">
        <v>1705</v>
      </c>
      <c r="E210" s="54">
        <f>+C210-D210</f>
        <v>371</v>
      </c>
      <c r="F210" s="27">
        <f>+'DFIT Computations'!G210</f>
        <v>0</v>
      </c>
      <c r="G210" s="27">
        <f t="shared" ref="G210:G211" si="142">+E210+F210</f>
        <v>371</v>
      </c>
      <c r="H210" s="27">
        <f>+'DFIT Computations'!I210</f>
        <v>0</v>
      </c>
      <c r="I210" s="27">
        <f>+G210+H210</f>
        <v>371</v>
      </c>
      <c r="J210" s="51">
        <f>VLOOKUP(L210,$C$279:$D$293,2,FALSE)</f>
        <v>0.98499999999999999</v>
      </c>
      <c r="K210" s="42">
        <f>IF(I210*J210=0,0, ROUND(I210*J210,0))</f>
        <v>365</v>
      </c>
      <c r="L210" s="18" t="str">
        <f>'DFIT Computations'!M210</f>
        <v>GROSS PLT</v>
      </c>
      <c r="M210" s="27">
        <f>+'DFIT Computations'!N210</f>
        <v>0</v>
      </c>
      <c r="N210" s="27">
        <f t="shared" ref="N210:N211" si="143">K210+M210</f>
        <v>365</v>
      </c>
    </row>
    <row r="211" spans="1:14" s="17" customFormat="1" x14ac:dyDescent="0.2">
      <c r="A211" s="18">
        <f t="shared" si="104"/>
        <v>190</v>
      </c>
      <c r="B211" s="17" t="s">
        <v>86</v>
      </c>
      <c r="C211" s="61">
        <v>-232988</v>
      </c>
      <c r="D211" s="61">
        <v>-331585</v>
      </c>
      <c r="E211" s="54">
        <f>+C211-D211</f>
        <v>98597</v>
      </c>
      <c r="F211" s="27">
        <f>+'DFIT Computations'!G211</f>
        <v>0</v>
      </c>
      <c r="G211" s="27">
        <f t="shared" si="142"/>
        <v>98597</v>
      </c>
      <c r="H211" s="27">
        <f>+'DFIT Computations'!I211</f>
        <v>0</v>
      </c>
      <c r="I211" s="27">
        <f>+G211+H211</f>
        <v>98597</v>
      </c>
      <c r="J211" s="51">
        <f>VLOOKUP(L211,$C$279:$D$293,2,FALSE)</f>
        <v>0.98499999999999999</v>
      </c>
      <c r="K211" s="42">
        <f>IF(I211*J211=0,0, ROUND(I211*J211,0))</f>
        <v>97118</v>
      </c>
      <c r="L211" s="18" t="str">
        <f>'DFIT Computations'!M211</f>
        <v>GROSS PLT</v>
      </c>
      <c r="M211" s="27">
        <f>+'DFIT Computations'!N211</f>
        <v>0</v>
      </c>
      <c r="N211" s="27">
        <f t="shared" si="143"/>
        <v>97118</v>
      </c>
    </row>
    <row r="212" spans="1:14" s="17" customFormat="1" x14ac:dyDescent="0.2">
      <c r="A212" s="18">
        <f t="shared" si="104"/>
        <v>191</v>
      </c>
      <c r="B212" s="79" t="s">
        <v>87</v>
      </c>
      <c r="C212" s="83">
        <f t="shared" ref="C212:I212" si="144">SUM(C210:C211)</f>
        <v>-230912</v>
      </c>
      <c r="D212" s="83">
        <f t="shared" si="144"/>
        <v>-329880</v>
      </c>
      <c r="E212" s="83">
        <f t="shared" si="144"/>
        <v>98968</v>
      </c>
      <c r="F212" s="83">
        <f t="shared" ref="F212" si="145">SUM(F210:F211)</f>
        <v>0</v>
      </c>
      <c r="G212" s="83">
        <f t="shared" si="144"/>
        <v>98968</v>
      </c>
      <c r="H212" s="83">
        <f t="shared" si="144"/>
        <v>0</v>
      </c>
      <c r="I212" s="83">
        <f t="shared" si="144"/>
        <v>98968</v>
      </c>
      <c r="J212" s="24"/>
      <c r="K212" s="83">
        <f>SUM(K210:K211)</f>
        <v>97483</v>
      </c>
      <c r="M212" s="83">
        <f t="shared" ref="M212:N212" si="146">SUM(M210:M211)</f>
        <v>0</v>
      </c>
      <c r="N212" s="83">
        <f t="shared" si="146"/>
        <v>97483</v>
      </c>
    </row>
    <row r="213" spans="1:14" s="17" customFormat="1" x14ac:dyDescent="0.2">
      <c r="A213" s="18">
        <f t="shared" si="104"/>
        <v>192</v>
      </c>
      <c r="B213" s="17" t="s">
        <v>0</v>
      </c>
      <c r="C213" s="36"/>
      <c r="D213" s="87"/>
      <c r="E213" s="87"/>
      <c r="F213" s="41"/>
      <c r="G213" s="87"/>
      <c r="H213" s="41"/>
      <c r="I213" s="37"/>
      <c r="J213" s="86"/>
      <c r="M213" s="41"/>
      <c r="N213" s="41"/>
    </row>
    <row r="214" spans="1:14" s="17" customFormat="1" x14ac:dyDescent="0.2">
      <c r="A214" s="18">
        <f t="shared" si="104"/>
        <v>193</v>
      </c>
      <c r="B214" s="79" t="s">
        <v>88</v>
      </c>
      <c r="C214" s="36"/>
      <c r="D214" s="103"/>
      <c r="E214" s="103"/>
      <c r="F214" s="103"/>
      <c r="G214" s="103"/>
      <c r="H214" s="103"/>
      <c r="I214" s="103"/>
      <c r="J214" s="86"/>
      <c r="M214" s="103"/>
      <c r="N214" s="103"/>
    </row>
    <row r="215" spans="1:14" s="17" customFormat="1" x14ac:dyDescent="0.2">
      <c r="A215" s="18">
        <f t="shared" si="104"/>
        <v>194</v>
      </c>
      <c r="B215" s="17" t="s">
        <v>89</v>
      </c>
      <c r="C215" s="61">
        <v>110043</v>
      </c>
      <c r="D215" s="61">
        <v>58</v>
      </c>
      <c r="E215" s="54">
        <f>+C215-D215</f>
        <v>109985</v>
      </c>
      <c r="F215" s="27">
        <f>+'DFIT Computations'!G215</f>
        <v>0</v>
      </c>
      <c r="G215" s="27">
        <f>+E215+F215</f>
        <v>109985</v>
      </c>
      <c r="H215" s="27">
        <f>+'DFIT Computations'!I215</f>
        <v>0</v>
      </c>
      <c r="I215" s="27">
        <f>+G215+H215</f>
        <v>109985</v>
      </c>
      <c r="J215" s="51">
        <f>VLOOKUP(L215,$C$279:$D$293,2,FALSE)</f>
        <v>0.98499999999999999</v>
      </c>
      <c r="K215" s="42">
        <f>IF(I215*J215=0,0, ROUND(I215*J215,0))</f>
        <v>108335</v>
      </c>
      <c r="L215" s="18" t="str">
        <f>'DFIT Computations'!M215</f>
        <v>GROSS PLT</v>
      </c>
      <c r="M215" s="27">
        <f>+'DFIT Computations'!N215</f>
        <v>0</v>
      </c>
      <c r="N215" s="27">
        <f>K215+M215</f>
        <v>108335</v>
      </c>
    </row>
    <row r="216" spans="1:14" s="17" customFormat="1" x14ac:dyDescent="0.2">
      <c r="A216" s="18">
        <f t="shared" si="104"/>
        <v>195</v>
      </c>
      <c r="B216" s="79" t="s">
        <v>90</v>
      </c>
      <c r="C216" s="83">
        <f t="shared" ref="C216:I216" si="147">SUM(C215:C215)</f>
        <v>110043</v>
      </c>
      <c r="D216" s="83">
        <f t="shared" si="147"/>
        <v>58</v>
      </c>
      <c r="E216" s="83">
        <f t="shared" si="147"/>
        <v>109985</v>
      </c>
      <c r="F216" s="83">
        <f t="shared" ref="F216" si="148">SUM(F215:F215)</f>
        <v>0</v>
      </c>
      <c r="G216" s="83">
        <f t="shared" si="147"/>
        <v>109985</v>
      </c>
      <c r="H216" s="83">
        <f t="shared" si="147"/>
        <v>0</v>
      </c>
      <c r="I216" s="83">
        <f t="shared" si="147"/>
        <v>109985</v>
      </c>
      <c r="J216" s="24"/>
      <c r="K216" s="83">
        <f>SUM(K215:K215)</f>
        <v>108335</v>
      </c>
      <c r="M216" s="83">
        <f t="shared" ref="M216:N216" si="149">SUM(M215:M215)</f>
        <v>0</v>
      </c>
      <c r="N216" s="83">
        <f t="shared" si="149"/>
        <v>108335</v>
      </c>
    </row>
    <row r="217" spans="1:14" s="17" customFormat="1" x14ac:dyDescent="0.2">
      <c r="A217" s="18">
        <f t="shared" si="104"/>
        <v>196</v>
      </c>
      <c r="B217" s="17" t="s">
        <v>0</v>
      </c>
      <c r="C217" s="36"/>
      <c r="D217" s="38"/>
      <c r="E217" s="38"/>
      <c r="F217" s="38"/>
      <c r="G217" s="38"/>
      <c r="H217" s="38"/>
      <c r="I217" s="38"/>
      <c r="J217" s="86"/>
      <c r="M217" s="38"/>
      <c r="N217" s="38"/>
    </row>
    <row r="218" spans="1:14" s="17" customFormat="1" x14ac:dyDescent="0.2">
      <c r="A218" s="18">
        <f t="shared" si="104"/>
        <v>197</v>
      </c>
      <c r="B218" s="79" t="s">
        <v>91</v>
      </c>
      <c r="C218" s="36"/>
      <c r="D218" s="38"/>
      <c r="E218" s="38"/>
      <c r="F218" s="38"/>
      <c r="G218" s="38"/>
      <c r="H218" s="38"/>
      <c r="I218" s="38"/>
      <c r="J218" s="86"/>
      <c r="M218" s="38"/>
      <c r="N218" s="38"/>
    </row>
    <row r="219" spans="1:14" s="17" customFormat="1" x14ac:dyDescent="0.2">
      <c r="A219" s="18">
        <f t="shared" si="104"/>
        <v>198</v>
      </c>
      <c r="B219" s="17" t="s">
        <v>353</v>
      </c>
      <c r="C219" s="61">
        <v>0</v>
      </c>
      <c r="D219" s="61">
        <v>0</v>
      </c>
      <c r="E219" s="54">
        <f>+C219-D219</f>
        <v>0</v>
      </c>
      <c r="F219" s="27">
        <f>+'DFIT Computations'!G219</f>
        <v>0</v>
      </c>
      <c r="G219" s="27">
        <f>+E219+F219</f>
        <v>0</v>
      </c>
      <c r="H219" s="27">
        <f>+'DFIT Computations'!I219</f>
        <v>0</v>
      </c>
      <c r="I219" s="27">
        <f>+G219+H219</f>
        <v>0</v>
      </c>
      <c r="J219" s="51">
        <f>VLOOKUP(L219,$C$279:$D$293,2,FALSE)</f>
        <v>0.98499999999999999</v>
      </c>
      <c r="K219" s="42">
        <f>IF(I219*J219=0,0, ROUND(I219*J219,0))</f>
        <v>0</v>
      </c>
      <c r="L219" s="18" t="str">
        <f>'DFIT Computations'!M219</f>
        <v>DEMAND</v>
      </c>
      <c r="M219" s="27">
        <f>+'DFIT Computations'!N219</f>
        <v>0</v>
      </c>
      <c r="N219" s="27">
        <f>K219+M219</f>
        <v>0</v>
      </c>
    </row>
    <row r="220" spans="1:14" s="17" customFormat="1" x14ac:dyDescent="0.2">
      <c r="A220" s="18">
        <f t="shared" ref="A220:A262" si="150">A219+1</f>
        <v>199</v>
      </c>
      <c r="B220" s="79" t="s">
        <v>92</v>
      </c>
      <c r="C220" s="83">
        <f t="shared" ref="C220:I220" si="151">SUM(C219:C219)</f>
        <v>0</v>
      </c>
      <c r="D220" s="83">
        <f t="shared" si="151"/>
        <v>0</v>
      </c>
      <c r="E220" s="83">
        <f t="shared" si="151"/>
        <v>0</v>
      </c>
      <c r="F220" s="83">
        <f t="shared" ref="F220" si="152">SUM(F219:F219)</f>
        <v>0</v>
      </c>
      <c r="G220" s="83">
        <f t="shared" si="151"/>
        <v>0</v>
      </c>
      <c r="H220" s="83">
        <f t="shared" si="151"/>
        <v>0</v>
      </c>
      <c r="I220" s="83">
        <f t="shared" si="151"/>
        <v>0</v>
      </c>
      <c r="J220" s="24"/>
      <c r="K220" s="83">
        <f>SUM(K219:K219)</f>
        <v>0</v>
      </c>
      <c r="M220" s="83">
        <f t="shared" ref="M220:N220" si="153">SUM(M219:M219)</f>
        <v>0</v>
      </c>
      <c r="N220" s="83">
        <f t="shared" si="153"/>
        <v>0</v>
      </c>
    </row>
    <row r="221" spans="1:14" s="17" customFormat="1" x14ac:dyDescent="0.2">
      <c r="A221" s="18">
        <f t="shared" si="150"/>
        <v>200</v>
      </c>
      <c r="B221" s="17" t="s">
        <v>0</v>
      </c>
      <c r="C221" s="36"/>
      <c r="D221" s="87"/>
      <c r="E221" s="87"/>
      <c r="F221" s="41"/>
      <c r="G221" s="41"/>
      <c r="H221" s="41"/>
      <c r="I221" s="41"/>
      <c r="J221" s="86"/>
      <c r="M221" s="41"/>
      <c r="N221" s="41"/>
    </row>
    <row r="222" spans="1:14" s="17" customFormat="1" x14ac:dyDescent="0.2">
      <c r="A222" s="18">
        <f t="shared" si="150"/>
        <v>201</v>
      </c>
      <c r="B222" s="79" t="s">
        <v>93</v>
      </c>
      <c r="C222" s="36"/>
      <c r="D222" s="38"/>
      <c r="E222" s="38"/>
      <c r="F222" s="38"/>
      <c r="G222" s="38"/>
      <c r="H222" s="38"/>
      <c r="I222" s="38"/>
      <c r="J222" s="86"/>
      <c r="M222" s="38"/>
      <c r="N222" s="38"/>
    </row>
    <row r="223" spans="1:14" s="17" customFormat="1" x14ac:dyDescent="0.2">
      <c r="A223" s="18">
        <f t="shared" si="150"/>
        <v>202</v>
      </c>
      <c r="B223" s="17" t="s">
        <v>94</v>
      </c>
      <c r="C223" s="61">
        <v>0</v>
      </c>
      <c r="D223" s="61">
        <v>0</v>
      </c>
      <c r="E223" s="54">
        <f t="shared" ref="E223:E233" si="154">+C223-D223</f>
        <v>0</v>
      </c>
      <c r="F223" s="27">
        <f>+'DFIT Computations'!G223</f>
        <v>0</v>
      </c>
      <c r="G223" s="27">
        <f t="shared" ref="G223:G233" si="155">+E223+F223</f>
        <v>0</v>
      </c>
      <c r="H223" s="27">
        <f>+'DFIT Computations'!I223</f>
        <v>0</v>
      </c>
      <c r="I223" s="27">
        <f t="shared" ref="I223:I233" si="156">+G223+H223</f>
        <v>0</v>
      </c>
      <c r="J223" s="51">
        <f t="shared" ref="J223:J233" si="157">VLOOKUP(L223,$C$279:$D$293,2,FALSE)</f>
        <v>0</v>
      </c>
      <c r="K223" s="42">
        <f t="shared" ref="K223:K233" si="158">IF(I223*J223=0,0, ROUND(I223*J223,0))</f>
        <v>0</v>
      </c>
      <c r="L223" s="18" t="str">
        <f>'DFIT Computations'!M223</f>
        <v>NON-UTILITY</v>
      </c>
      <c r="M223" s="27">
        <f>+'DFIT Computations'!N223</f>
        <v>0</v>
      </c>
      <c r="N223" s="27">
        <f t="shared" ref="N223:N233" si="159">K223+M223</f>
        <v>0</v>
      </c>
    </row>
    <row r="224" spans="1:14" s="17" customFormat="1" x14ac:dyDescent="0.2">
      <c r="A224" s="18">
        <f t="shared" si="150"/>
        <v>203</v>
      </c>
      <c r="B224" s="17" t="s">
        <v>95</v>
      </c>
      <c r="C224" s="61">
        <v>-551056</v>
      </c>
      <c r="D224" s="61">
        <v>6076</v>
      </c>
      <c r="E224" s="54">
        <f t="shared" si="154"/>
        <v>-557132</v>
      </c>
      <c r="F224" s="27">
        <f>+'DFIT Computations'!G224</f>
        <v>0</v>
      </c>
      <c r="G224" s="27">
        <f t="shared" si="155"/>
        <v>-557132</v>
      </c>
      <c r="H224" s="27">
        <f>+'DFIT Computations'!I224</f>
        <v>0</v>
      </c>
      <c r="I224" s="27">
        <f t="shared" si="156"/>
        <v>-557132</v>
      </c>
      <c r="J224" s="51">
        <f t="shared" si="157"/>
        <v>0.98599999999999999</v>
      </c>
      <c r="K224" s="42">
        <f t="shared" si="158"/>
        <v>-549332</v>
      </c>
      <c r="L224" s="18" t="str">
        <f>'DFIT Computations'!M224</f>
        <v>ENERGY</v>
      </c>
      <c r="M224" s="27">
        <f>+'DFIT Computations'!N224</f>
        <v>0</v>
      </c>
      <c r="N224" s="27">
        <f t="shared" si="159"/>
        <v>-549332</v>
      </c>
    </row>
    <row r="225" spans="1:14" s="17" customFormat="1" x14ac:dyDescent="0.2">
      <c r="A225" s="18">
        <f t="shared" si="150"/>
        <v>204</v>
      </c>
      <c r="B225" s="17" t="s">
        <v>96</v>
      </c>
      <c r="C225" s="61">
        <v>0</v>
      </c>
      <c r="D225" s="61">
        <v>0</v>
      </c>
      <c r="E225" s="54">
        <f t="shared" si="154"/>
        <v>0</v>
      </c>
      <c r="F225" s="27">
        <f>+'DFIT Computations'!G225</f>
        <v>0</v>
      </c>
      <c r="G225" s="27">
        <f t="shared" si="155"/>
        <v>0</v>
      </c>
      <c r="H225" s="27">
        <f>+'DFIT Computations'!I225</f>
        <v>0</v>
      </c>
      <c r="I225" s="27">
        <f t="shared" si="156"/>
        <v>0</v>
      </c>
      <c r="J225" s="51">
        <f t="shared" si="157"/>
        <v>0</v>
      </c>
      <c r="K225" s="42">
        <f t="shared" si="158"/>
        <v>0</v>
      </c>
      <c r="L225" s="18" t="str">
        <f>'DFIT Computations'!M225</f>
        <v>NON-UTILITY</v>
      </c>
      <c r="M225" s="27">
        <f>+'DFIT Computations'!N225</f>
        <v>0</v>
      </c>
      <c r="N225" s="27">
        <f t="shared" si="159"/>
        <v>0</v>
      </c>
    </row>
    <row r="226" spans="1:14" s="17" customFormat="1" x14ac:dyDescent="0.2">
      <c r="A226" s="18">
        <f t="shared" si="150"/>
        <v>205</v>
      </c>
      <c r="B226" s="17" t="s">
        <v>97</v>
      </c>
      <c r="C226" s="61">
        <v>0</v>
      </c>
      <c r="D226" s="61">
        <v>0</v>
      </c>
      <c r="E226" s="54">
        <f t="shared" si="154"/>
        <v>0</v>
      </c>
      <c r="F226" s="27">
        <f>+'DFIT Computations'!G226</f>
        <v>0</v>
      </c>
      <c r="G226" s="27">
        <f t="shared" si="155"/>
        <v>0</v>
      </c>
      <c r="H226" s="27">
        <f>+'DFIT Computations'!I226</f>
        <v>0</v>
      </c>
      <c r="I226" s="27">
        <f t="shared" si="156"/>
        <v>0</v>
      </c>
      <c r="J226" s="51">
        <f t="shared" si="157"/>
        <v>0</v>
      </c>
      <c r="K226" s="42">
        <f t="shared" si="158"/>
        <v>0</v>
      </c>
      <c r="L226" s="18" t="str">
        <f>'DFIT Computations'!M226</f>
        <v>NON-UTILITY</v>
      </c>
      <c r="M226" s="27">
        <f>+'DFIT Computations'!N226</f>
        <v>0</v>
      </c>
      <c r="N226" s="27">
        <f t="shared" si="159"/>
        <v>0</v>
      </c>
    </row>
    <row r="227" spans="1:14" s="17" customFormat="1" x14ac:dyDescent="0.2">
      <c r="A227" s="18">
        <f t="shared" si="150"/>
        <v>206</v>
      </c>
      <c r="B227" s="17" t="s">
        <v>98</v>
      </c>
      <c r="C227" s="61">
        <v>93196</v>
      </c>
      <c r="D227" s="61">
        <v>0</v>
      </c>
      <c r="E227" s="54">
        <f t="shared" si="154"/>
        <v>93196</v>
      </c>
      <c r="F227" s="27">
        <f>+'DFIT Computations'!G227</f>
        <v>0</v>
      </c>
      <c r="G227" s="27">
        <f t="shared" si="155"/>
        <v>93196</v>
      </c>
      <c r="H227" s="27">
        <f>+'DFIT Computations'!I227</f>
        <v>0</v>
      </c>
      <c r="I227" s="27">
        <f t="shared" si="156"/>
        <v>93196</v>
      </c>
      <c r="J227" s="51">
        <f t="shared" si="157"/>
        <v>0.98599999999999999</v>
      </c>
      <c r="K227" s="42">
        <f t="shared" si="158"/>
        <v>91891</v>
      </c>
      <c r="L227" s="18" t="str">
        <f>'DFIT Computations'!M227</f>
        <v>ENERGY</v>
      </c>
      <c r="M227" s="27">
        <f>+'DFIT Computations'!N227</f>
        <v>0</v>
      </c>
      <c r="N227" s="27">
        <f t="shared" si="159"/>
        <v>91891</v>
      </c>
    </row>
    <row r="228" spans="1:14" s="17" customFormat="1" x14ac:dyDescent="0.2">
      <c r="A228" s="18">
        <f t="shared" si="150"/>
        <v>207</v>
      </c>
      <c r="B228" s="17" t="s">
        <v>99</v>
      </c>
      <c r="C228" s="61">
        <v>-121854</v>
      </c>
      <c r="D228" s="61">
        <v>0</v>
      </c>
      <c r="E228" s="54">
        <f t="shared" si="154"/>
        <v>-121854</v>
      </c>
      <c r="F228" s="27">
        <f>+'DFIT Computations'!G228</f>
        <v>0</v>
      </c>
      <c r="G228" s="27">
        <f t="shared" si="155"/>
        <v>-121854</v>
      </c>
      <c r="H228" s="27">
        <f>+'DFIT Computations'!I228</f>
        <v>0</v>
      </c>
      <c r="I228" s="27">
        <f t="shared" si="156"/>
        <v>-121854</v>
      </c>
      <c r="J228" s="51">
        <f t="shared" si="157"/>
        <v>0.98599999999999999</v>
      </c>
      <c r="K228" s="42">
        <f t="shared" si="158"/>
        <v>-120148</v>
      </c>
      <c r="L228" s="18" t="str">
        <f>'DFIT Computations'!M228</f>
        <v>ENERGY</v>
      </c>
      <c r="M228" s="27">
        <f>+'DFIT Computations'!N228</f>
        <v>0</v>
      </c>
      <c r="N228" s="27">
        <f t="shared" si="159"/>
        <v>-120148</v>
      </c>
    </row>
    <row r="229" spans="1:14" s="17" customFormat="1" x14ac:dyDescent="0.2">
      <c r="A229" s="18">
        <f t="shared" si="150"/>
        <v>208</v>
      </c>
      <c r="B229" s="17" t="s">
        <v>100</v>
      </c>
      <c r="C229" s="61">
        <v>4523</v>
      </c>
      <c r="D229" s="61">
        <v>0</v>
      </c>
      <c r="E229" s="54">
        <f t="shared" si="154"/>
        <v>4523</v>
      </c>
      <c r="F229" s="27">
        <f>+'DFIT Computations'!G229</f>
        <v>0</v>
      </c>
      <c r="G229" s="27">
        <f t="shared" si="155"/>
        <v>4523</v>
      </c>
      <c r="H229" s="27">
        <f>+'DFIT Computations'!I229</f>
        <v>0</v>
      </c>
      <c r="I229" s="27">
        <f t="shared" si="156"/>
        <v>4523</v>
      </c>
      <c r="J229" s="51">
        <f t="shared" si="157"/>
        <v>0.98599999999999999</v>
      </c>
      <c r="K229" s="42">
        <f t="shared" si="158"/>
        <v>4460</v>
      </c>
      <c r="L229" s="18" t="str">
        <f>'DFIT Computations'!M229</f>
        <v>ENERGY</v>
      </c>
      <c r="M229" s="27">
        <f>+'DFIT Computations'!N229</f>
        <v>0</v>
      </c>
      <c r="N229" s="27">
        <f t="shared" si="159"/>
        <v>4460</v>
      </c>
    </row>
    <row r="230" spans="1:14" s="17" customFormat="1" x14ac:dyDescent="0.2">
      <c r="A230" s="18">
        <f t="shared" si="150"/>
        <v>209</v>
      </c>
      <c r="B230" s="17" t="s">
        <v>263</v>
      </c>
      <c r="C230" s="61">
        <v>-416</v>
      </c>
      <c r="D230" s="61">
        <v>0</v>
      </c>
      <c r="E230" s="54">
        <f t="shared" si="154"/>
        <v>-416</v>
      </c>
      <c r="F230" s="27">
        <f>+'DFIT Computations'!G230</f>
        <v>0</v>
      </c>
      <c r="G230" s="27">
        <f t="shared" si="155"/>
        <v>-416</v>
      </c>
      <c r="H230" s="27">
        <f>+'DFIT Computations'!I230</f>
        <v>0</v>
      </c>
      <c r="I230" s="27">
        <f t="shared" si="156"/>
        <v>-416</v>
      </c>
      <c r="J230" s="51">
        <f t="shared" si="157"/>
        <v>0.98599999999999999</v>
      </c>
      <c r="K230" s="42">
        <f t="shared" si="158"/>
        <v>-410</v>
      </c>
      <c r="L230" s="18" t="str">
        <f>'DFIT Computations'!M230</f>
        <v>ENERGY</v>
      </c>
      <c r="M230" s="27">
        <f>+'DFIT Computations'!N230</f>
        <v>0</v>
      </c>
      <c r="N230" s="27">
        <f t="shared" si="159"/>
        <v>-410</v>
      </c>
    </row>
    <row r="231" spans="1:14" s="17" customFormat="1" x14ac:dyDescent="0.2">
      <c r="A231" s="18">
        <f t="shared" si="150"/>
        <v>210</v>
      </c>
      <c r="B231" s="17" t="s">
        <v>101</v>
      </c>
      <c r="C231" s="61">
        <v>0</v>
      </c>
      <c r="D231" s="61">
        <v>0</v>
      </c>
      <c r="E231" s="54">
        <f t="shared" si="154"/>
        <v>0</v>
      </c>
      <c r="F231" s="27">
        <f>+'DFIT Computations'!G231</f>
        <v>0</v>
      </c>
      <c r="G231" s="27">
        <f t="shared" si="155"/>
        <v>0</v>
      </c>
      <c r="H231" s="27">
        <f>+'DFIT Computations'!I231</f>
        <v>0</v>
      </c>
      <c r="I231" s="27">
        <f t="shared" si="156"/>
        <v>0</v>
      </c>
      <c r="J231" s="51">
        <f t="shared" si="157"/>
        <v>0</v>
      </c>
      <c r="K231" s="42">
        <f t="shared" si="158"/>
        <v>0</v>
      </c>
      <c r="L231" s="18" t="str">
        <f>'DFIT Computations'!M231</f>
        <v>NON-UTILITY</v>
      </c>
      <c r="M231" s="27">
        <f>+'DFIT Computations'!N231</f>
        <v>0</v>
      </c>
      <c r="N231" s="27">
        <f t="shared" si="159"/>
        <v>0</v>
      </c>
    </row>
    <row r="232" spans="1:14" s="17" customFormat="1" x14ac:dyDescent="0.2">
      <c r="A232" s="18">
        <f t="shared" si="150"/>
        <v>211</v>
      </c>
      <c r="B232" s="17" t="s">
        <v>264</v>
      </c>
      <c r="C232" s="61">
        <v>0</v>
      </c>
      <c r="D232" s="61">
        <v>0</v>
      </c>
      <c r="E232" s="54">
        <f t="shared" si="154"/>
        <v>0</v>
      </c>
      <c r="F232" s="27">
        <f>+'DFIT Computations'!G232</f>
        <v>0</v>
      </c>
      <c r="G232" s="27">
        <f t="shared" si="155"/>
        <v>0</v>
      </c>
      <c r="H232" s="27">
        <f>+'DFIT Computations'!I232</f>
        <v>0</v>
      </c>
      <c r="I232" s="27">
        <f t="shared" si="156"/>
        <v>0</v>
      </c>
      <c r="J232" s="51">
        <f t="shared" si="157"/>
        <v>0</v>
      </c>
      <c r="K232" s="42">
        <f t="shared" si="158"/>
        <v>0</v>
      </c>
      <c r="L232" s="18" t="str">
        <f>'DFIT Computations'!M232</f>
        <v>NON-UTILITY</v>
      </c>
      <c r="M232" s="27">
        <f>+'DFIT Computations'!N232</f>
        <v>0</v>
      </c>
      <c r="N232" s="27">
        <f t="shared" si="159"/>
        <v>0</v>
      </c>
    </row>
    <row r="233" spans="1:14" s="17" customFormat="1" x14ac:dyDescent="0.2">
      <c r="A233" s="18">
        <f t="shared" si="150"/>
        <v>212</v>
      </c>
      <c r="B233" s="17" t="s">
        <v>102</v>
      </c>
      <c r="C233" s="61">
        <v>215314</v>
      </c>
      <c r="D233" s="61">
        <v>0</v>
      </c>
      <c r="E233" s="54">
        <f t="shared" si="154"/>
        <v>215314</v>
      </c>
      <c r="F233" s="27">
        <f>+'DFIT Computations'!G233</f>
        <v>0</v>
      </c>
      <c r="G233" s="27">
        <f t="shared" si="155"/>
        <v>215314</v>
      </c>
      <c r="H233" s="27">
        <f>+'DFIT Computations'!I233</f>
        <v>0</v>
      </c>
      <c r="I233" s="27">
        <f t="shared" si="156"/>
        <v>215314</v>
      </c>
      <c r="J233" s="51">
        <f t="shared" si="157"/>
        <v>0.98599999999999999</v>
      </c>
      <c r="K233" s="42">
        <f t="shared" si="158"/>
        <v>212300</v>
      </c>
      <c r="L233" s="18" t="str">
        <f>'DFIT Computations'!M233</f>
        <v>ENERGY</v>
      </c>
      <c r="M233" s="27">
        <f>+'DFIT Computations'!N233</f>
        <v>0</v>
      </c>
      <c r="N233" s="27">
        <f t="shared" si="159"/>
        <v>212300</v>
      </c>
    </row>
    <row r="234" spans="1:14" s="17" customFormat="1" x14ac:dyDescent="0.2">
      <c r="A234" s="18">
        <f t="shared" si="150"/>
        <v>213</v>
      </c>
      <c r="B234" s="79" t="s">
        <v>103</v>
      </c>
      <c r="C234" s="83">
        <f t="shared" ref="C234:I234" si="160">SUM(C223:C233)</f>
        <v>-360293</v>
      </c>
      <c r="D234" s="83">
        <f t="shared" si="160"/>
        <v>6076</v>
      </c>
      <c r="E234" s="83">
        <f t="shared" si="160"/>
        <v>-366369</v>
      </c>
      <c r="F234" s="83">
        <f t="shared" ref="F234" si="161">SUM(F223:F233)</f>
        <v>0</v>
      </c>
      <c r="G234" s="83">
        <f t="shared" si="160"/>
        <v>-366369</v>
      </c>
      <c r="H234" s="83">
        <f t="shared" si="160"/>
        <v>0</v>
      </c>
      <c r="I234" s="83">
        <f t="shared" si="160"/>
        <v>-366369</v>
      </c>
      <c r="J234" s="24"/>
      <c r="K234" s="83">
        <f>SUM(K223:K233)</f>
        <v>-361239</v>
      </c>
      <c r="M234" s="83">
        <f t="shared" ref="M234:N234" si="162">SUM(M223:M233)</f>
        <v>0</v>
      </c>
      <c r="N234" s="83">
        <f t="shared" si="162"/>
        <v>-361239</v>
      </c>
    </row>
    <row r="235" spans="1:14" s="17" customFormat="1" x14ac:dyDescent="0.2">
      <c r="A235" s="18">
        <f t="shared" si="150"/>
        <v>214</v>
      </c>
      <c r="B235" s="17" t="s">
        <v>0</v>
      </c>
      <c r="C235" s="36"/>
      <c r="D235" s="38"/>
      <c r="E235" s="38"/>
      <c r="F235" s="38"/>
      <c r="G235" s="38"/>
      <c r="H235" s="38"/>
      <c r="I235" s="38"/>
      <c r="J235" s="86"/>
      <c r="M235" s="38"/>
      <c r="N235" s="38"/>
    </row>
    <row r="236" spans="1:14" s="17" customFormat="1" x14ac:dyDescent="0.2">
      <c r="A236" s="18">
        <f t="shared" si="150"/>
        <v>215</v>
      </c>
      <c r="B236" s="79" t="s">
        <v>104</v>
      </c>
      <c r="C236" s="61"/>
      <c r="D236" s="38"/>
      <c r="E236" s="38"/>
      <c r="F236" s="38"/>
      <c r="G236" s="38"/>
      <c r="H236" s="38"/>
      <c r="I236" s="38"/>
      <c r="J236" s="86"/>
      <c r="M236" s="38"/>
      <c r="N236" s="38"/>
    </row>
    <row r="237" spans="1:14" s="17" customFormat="1" x14ac:dyDescent="0.2">
      <c r="A237" s="18">
        <f t="shared" si="150"/>
        <v>216</v>
      </c>
      <c r="B237" s="17" t="s">
        <v>105</v>
      </c>
      <c r="C237" s="61">
        <v>-261358</v>
      </c>
      <c r="D237" s="61">
        <v>-122500</v>
      </c>
      <c r="E237" s="54">
        <f t="shared" ref="E237:E243" si="163">+C237-D237</f>
        <v>-138858</v>
      </c>
      <c r="F237" s="27">
        <f>+'DFIT Computations'!G237</f>
        <v>0</v>
      </c>
      <c r="G237" s="27">
        <f t="shared" ref="G237:G243" si="164">+E237+F237</f>
        <v>-138858</v>
      </c>
      <c r="H237" s="27">
        <f>+'DFIT Computations'!I237</f>
        <v>0</v>
      </c>
      <c r="I237" s="27">
        <f t="shared" ref="I237:I243" si="165">+G237+H237</f>
        <v>-138858</v>
      </c>
      <c r="J237" s="51">
        <f t="shared" ref="J237:J243" si="166">VLOOKUP(L237,$C$279:$D$293,2,FALSE)</f>
        <v>0.98599999999999999</v>
      </c>
      <c r="K237" s="42">
        <f t="shared" ref="K237:K243" si="167">IF(I237*J237=0,0, ROUND(I237*J237,0))</f>
        <v>-136914</v>
      </c>
      <c r="L237" s="18" t="str">
        <f>'DFIT Computations'!M237</f>
        <v>ENERGY</v>
      </c>
      <c r="M237" s="27">
        <f>+'DFIT Computations'!N237</f>
        <v>0</v>
      </c>
      <c r="N237" s="27">
        <f t="shared" ref="N237:N243" si="168">K237+M237</f>
        <v>-136914</v>
      </c>
    </row>
    <row r="238" spans="1:14" s="17" customFormat="1" x14ac:dyDescent="0.2">
      <c r="A238" s="18">
        <f t="shared" si="150"/>
        <v>217</v>
      </c>
      <c r="B238" s="17" t="s">
        <v>268</v>
      </c>
      <c r="C238" s="61">
        <v>0</v>
      </c>
      <c r="D238" s="61">
        <v>0</v>
      </c>
      <c r="E238" s="54">
        <f t="shared" si="163"/>
        <v>0</v>
      </c>
      <c r="F238" s="27">
        <f>+'DFIT Computations'!G238</f>
        <v>0</v>
      </c>
      <c r="G238" s="27">
        <f t="shared" si="164"/>
        <v>0</v>
      </c>
      <c r="H238" s="27">
        <f>+'DFIT Computations'!I238</f>
        <v>0</v>
      </c>
      <c r="I238" s="27">
        <f t="shared" si="165"/>
        <v>0</v>
      </c>
      <c r="J238" s="51">
        <f t="shared" si="166"/>
        <v>0.98599999999999999</v>
      </c>
      <c r="K238" s="42">
        <f t="shared" si="167"/>
        <v>0</v>
      </c>
      <c r="L238" s="18" t="str">
        <f>'DFIT Computations'!M238</f>
        <v>ENERGY</v>
      </c>
      <c r="M238" s="27">
        <f>+'DFIT Computations'!N238</f>
        <v>0</v>
      </c>
      <c r="N238" s="27">
        <f t="shared" si="168"/>
        <v>0</v>
      </c>
    </row>
    <row r="239" spans="1:14" s="17" customFormat="1" x14ac:dyDescent="0.2">
      <c r="A239" s="18">
        <f t="shared" si="150"/>
        <v>218</v>
      </c>
      <c r="B239" s="17" t="s">
        <v>265</v>
      </c>
      <c r="C239" s="61">
        <v>2902</v>
      </c>
      <c r="D239" s="61">
        <v>2902</v>
      </c>
      <c r="E239" s="54">
        <f t="shared" si="163"/>
        <v>0</v>
      </c>
      <c r="F239" s="27">
        <f>+'DFIT Computations'!G239</f>
        <v>0</v>
      </c>
      <c r="G239" s="27">
        <f t="shared" si="164"/>
        <v>0</v>
      </c>
      <c r="H239" s="27">
        <f>+'DFIT Computations'!I239</f>
        <v>0</v>
      </c>
      <c r="I239" s="27">
        <f t="shared" si="165"/>
        <v>0</v>
      </c>
      <c r="J239" s="51">
        <f t="shared" si="166"/>
        <v>0</v>
      </c>
      <c r="K239" s="42">
        <f t="shared" si="167"/>
        <v>0</v>
      </c>
      <c r="L239" s="18" t="str">
        <f>'DFIT Computations'!M239</f>
        <v>NON-UTILITY</v>
      </c>
      <c r="M239" s="27">
        <f>+'DFIT Computations'!N239</f>
        <v>0</v>
      </c>
      <c r="N239" s="27">
        <f t="shared" si="168"/>
        <v>0</v>
      </c>
    </row>
    <row r="240" spans="1:14" s="17" customFormat="1" x14ac:dyDescent="0.2">
      <c r="A240" s="18">
        <f t="shared" si="150"/>
        <v>219</v>
      </c>
      <c r="B240" s="17" t="s">
        <v>106</v>
      </c>
      <c r="C240" s="61">
        <v>0</v>
      </c>
      <c r="D240" s="61">
        <v>0</v>
      </c>
      <c r="E240" s="54">
        <f t="shared" si="163"/>
        <v>0</v>
      </c>
      <c r="F240" s="27">
        <f>+'DFIT Computations'!G240</f>
        <v>0</v>
      </c>
      <c r="G240" s="27">
        <f t="shared" si="164"/>
        <v>0</v>
      </c>
      <c r="H240" s="27">
        <f>+'DFIT Computations'!I240</f>
        <v>0</v>
      </c>
      <c r="I240" s="27">
        <f t="shared" si="165"/>
        <v>0</v>
      </c>
      <c r="J240" s="51">
        <f t="shared" si="166"/>
        <v>0</v>
      </c>
      <c r="K240" s="42">
        <f t="shared" si="167"/>
        <v>0</v>
      </c>
      <c r="L240" s="18" t="str">
        <f>'DFIT Computations'!M240</f>
        <v>NON-UTILITY</v>
      </c>
      <c r="M240" s="27">
        <f>+'DFIT Computations'!N240</f>
        <v>0</v>
      </c>
      <c r="N240" s="27">
        <f t="shared" si="168"/>
        <v>0</v>
      </c>
    </row>
    <row r="241" spans="1:14" s="17" customFormat="1" x14ac:dyDescent="0.2">
      <c r="A241" s="18">
        <f t="shared" si="150"/>
        <v>220</v>
      </c>
      <c r="B241" s="17" t="s">
        <v>269</v>
      </c>
      <c r="C241" s="61">
        <v>0</v>
      </c>
      <c r="D241" s="61">
        <v>0</v>
      </c>
      <c r="E241" s="54">
        <f t="shared" si="163"/>
        <v>0</v>
      </c>
      <c r="F241" s="27">
        <f>+'DFIT Computations'!G241</f>
        <v>0</v>
      </c>
      <c r="G241" s="27">
        <f t="shared" si="164"/>
        <v>0</v>
      </c>
      <c r="H241" s="27">
        <f>+'DFIT Computations'!I241</f>
        <v>0</v>
      </c>
      <c r="I241" s="27">
        <f t="shared" si="165"/>
        <v>0</v>
      </c>
      <c r="J241" s="51">
        <f t="shared" si="166"/>
        <v>0.98599999999999999</v>
      </c>
      <c r="K241" s="42">
        <f t="shared" si="167"/>
        <v>0</v>
      </c>
      <c r="L241" s="18" t="str">
        <f>'DFIT Computations'!M241</f>
        <v>ENERGY</v>
      </c>
      <c r="M241" s="27">
        <f>+'DFIT Computations'!N241</f>
        <v>0</v>
      </c>
      <c r="N241" s="27">
        <f t="shared" si="168"/>
        <v>0</v>
      </c>
    </row>
    <row r="242" spans="1:14" s="17" customFormat="1" x14ac:dyDescent="0.2">
      <c r="A242" s="18">
        <f t="shared" si="150"/>
        <v>221</v>
      </c>
      <c r="B242" s="17" t="s">
        <v>270</v>
      </c>
      <c r="C242" s="61">
        <v>0</v>
      </c>
      <c r="D242" s="61">
        <v>0</v>
      </c>
      <c r="E242" s="54">
        <f t="shared" si="163"/>
        <v>0</v>
      </c>
      <c r="F242" s="27">
        <f>+'DFIT Computations'!G242</f>
        <v>0</v>
      </c>
      <c r="G242" s="27">
        <f t="shared" si="164"/>
        <v>0</v>
      </c>
      <c r="H242" s="27">
        <f>+'DFIT Computations'!I242</f>
        <v>0</v>
      </c>
      <c r="I242" s="27">
        <f t="shared" si="165"/>
        <v>0</v>
      </c>
      <c r="J242" s="51">
        <f t="shared" si="166"/>
        <v>0.98599999999999999</v>
      </c>
      <c r="K242" s="42">
        <f t="shared" si="167"/>
        <v>0</v>
      </c>
      <c r="L242" s="18" t="str">
        <f>'DFIT Computations'!M242</f>
        <v>ENERGY</v>
      </c>
      <c r="M242" s="27">
        <f>+'DFIT Computations'!N242</f>
        <v>0</v>
      </c>
      <c r="N242" s="27">
        <f t="shared" si="168"/>
        <v>0</v>
      </c>
    </row>
    <row r="243" spans="1:14" s="17" customFormat="1" x14ac:dyDescent="0.2">
      <c r="A243" s="18">
        <f t="shared" si="150"/>
        <v>222</v>
      </c>
      <c r="B243" s="17" t="s">
        <v>107</v>
      </c>
      <c r="C243" s="61">
        <v>0</v>
      </c>
      <c r="D243" s="61">
        <v>0</v>
      </c>
      <c r="E243" s="54">
        <f t="shared" si="163"/>
        <v>0</v>
      </c>
      <c r="F243" s="27">
        <f>+'DFIT Computations'!G243</f>
        <v>0</v>
      </c>
      <c r="G243" s="27">
        <f t="shared" si="164"/>
        <v>0</v>
      </c>
      <c r="H243" s="27">
        <f>+'DFIT Computations'!I243</f>
        <v>0</v>
      </c>
      <c r="I243" s="27">
        <f t="shared" si="165"/>
        <v>0</v>
      </c>
      <c r="J243" s="51">
        <f t="shared" si="166"/>
        <v>0.98599999999999999</v>
      </c>
      <c r="K243" s="42">
        <f t="shared" si="167"/>
        <v>0</v>
      </c>
      <c r="L243" s="18" t="str">
        <f>'DFIT Computations'!M243</f>
        <v>ENERGY</v>
      </c>
      <c r="M243" s="27">
        <f>+'DFIT Computations'!N243</f>
        <v>0</v>
      </c>
      <c r="N243" s="27">
        <f t="shared" si="168"/>
        <v>0</v>
      </c>
    </row>
    <row r="244" spans="1:14" s="17" customFormat="1" x14ac:dyDescent="0.2">
      <c r="A244" s="18">
        <f t="shared" si="150"/>
        <v>223</v>
      </c>
      <c r="B244" s="79" t="s">
        <v>108</v>
      </c>
      <c r="C244" s="83">
        <f t="shared" ref="C244:I244" si="169">SUM(C237:C243)</f>
        <v>-258456</v>
      </c>
      <c r="D244" s="83">
        <f t="shared" si="169"/>
        <v>-119598</v>
      </c>
      <c r="E244" s="83">
        <f t="shared" si="169"/>
        <v>-138858</v>
      </c>
      <c r="F244" s="83">
        <f t="shared" ref="F244" si="170">SUM(F237:F243)</f>
        <v>0</v>
      </c>
      <c r="G244" s="83">
        <f t="shared" si="169"/>
        <v>-138858</v>
      </c>
      <c r="H244" s="83">
        <f t="shared" si="169"/>
        <v>0</v>
      </c>
      <c r="I244" s="83">
        <f t="shared" si="169"/>
        <v>-138858</v>
      </c>
      <c r="J244" s="24"/>
      <c r="K244" s="104">
        <f>SUM(K237:K243)</f>
        <v>-136914</v>
      </c>
      <c r="M244" s="83">
        <f t="shared" ref="M244:N244" si="171">SUM(M237:M243)</f>
        <v>0</v>
      </c>
      <c r="N244" s="83">
        <f t="shared" si="171"/>
        <v>-136914</v>
      </c>
    </row>
    <row r="245" spans="1:14" s="17" customFormat="1" x14ac:dyDescent="0.2">
      <c r="A245" s="18">
        <f t="shared" si="150"/>
        <v>224</v>
      </c>
      <c r="B245" s="17" t="s">
        <v>0</v>
      </c>
      <c r="C245" s="36"/>
      <c r="D245" s="36"/>
      <c r="E245" s="36"/>
      <c r="F245" s="36"/>
      <c r="G245" s="36"/>
      <c r="H245" s="36"/>
      <c r="I245" s="36"/>
      <c r="J245" s="86"/>
      <c r="M245" s="36"/>
      <c r="N245" s="36"/>
    </row>
    <row r="246" spans="1:14" s="17" customFormat="1" x14ac:dyDescent="0.2">
      <c r="A246" s="18">
        <f t="shared" si="150"/>
        <v>225</v>
      </c>
      <c r="B246" s="79" t="s">
        <v>158</v>
      </c>
      <c r="C246" s="90">
        <f t="shared" ref="C246:I246" si="172">+C41+C53+C60+C69+C74+C78+C82+C86+C91+C95+C121+C162+C166+C194+C207+C212+C216+C220+C234+C244</f>
        <v>17633530</v>
      </c>
      <c r="D246" s="90">
        <f t="shared" si="172"/>
        <v>-3746510</v>
      </c>
      <c r="E246" s="90">
        <f t="shared" si="172"/>
        <v>21380040</v>
      </c>
      <c r="F246" s="90">
        <f t="shared" si="172"/>
        <v>0</v>
      </c>
      <c r="G246" s="90">
        <f t="shared" si="172"/>
        <v>21380040</v>
      </c>
      <c r="H246" s="90">
        <f t="shared" si="172"/>
        <v>0</v>
      </c>
      <c r="I246" s="90">
        <f t="shared" si="172"/>
        <v>21380040</v>
      </c>
      <c r="J246" s="24"/>
      <c r="K246" s="90">
        <f>+K41+K53+K60+K69+K74+K78+K82+K86+K91+K95+K121+K162+K166+K194+K207+K212+K216+K220+K234+K244</f>
        <v>21095576</v>
      </c>
      <c r="M246" s="90">
        <f>+M41+M53+M60+M69+M74+M78+M82+M86+M91+M95+M121+M162+M166+M194+M207+M212+M216+M220+M234+M244</f>
        <v>-1470979</v>
      </c>
      <c r="N246" s="90">
        <f>+N41+N53+N60+N69+N74+N78+N82+N86+N91+N95+N121+N162+N166+N194+N207+N212+N216+N220+N234+N244</f>
        <v>19624597</v>
      </c>
    </row>
    <row r="247" spans="1:14" s="17" customFormat="1" x14ac:dyDescent="0.2">
      <c r="A247" s="18">
        <f t="shared" si="150"/>
        <v>226</v>
      </c>
      <c r="B247" s="17" t="s">
        <v>0</v>
      </c>
      <c r="C247" s="36"/>
      <c r="D247" s="38"/>
      <c r="E247" s="38"/>
      <c r="F247" s="38"/>
      <c r="G247" s="38"/>
      <c r="H247" s="38"/>
      <c r="I247" s="38"/>
      <c r="J247" s="86"/>
      <c r="M247" s="38"/>
      <c r="N247" s="38"/>
    </row>
    <row r="248" spans="1:14" s="17" customFormat="1" x14ac:dyDescent="0.2">
      <c r="A248" s="18">
        <f t="shared" si="150"/>
        <v>227</v>
      </c>
      <c r="C248" s="36"/>
      <c r="E248" s="54"/>
      <c r="F248" s="54"/>
      <c r="G248" s="54"/>
      <c r="H248" s="54"/>
      <c r="I248" s="54"/>
      <c r="J248" s="86"/>
      <c r="K248" s="36"/>
      <c r="M248" s="54"/>
      <c r="N248" s="54"/>
    </row>
    <row r="249" spans="1:14" s="17" customFormat="1" x14ac:dyDescent="0.2">
      <c r="A249" s="18">
        <f t="shared" si="150"/>
        <v>228</v>
      </c>
      <c r="C249" s="36"/>
      <c r="E249" s="54"/>
      <c r="F249" s="54"/>
      <c r="G249" s="54"/>
      <c r="H249" s="54"/>
      <c r="I249" s="54"/>
      <c r="J249" s="86"/>
      <c r="K249" s="36"/>
      <c r="M249" s="54"/>
      <c r="N249" s="54"/>
    </row>
    <row r="250" spans="1:14" s="17" customFormat="1" x14ac:dyDescent="0.2">
      <c r="A250" s="18">
        <f t="shared" si="150"/>
        <v>229</v>
      </c>
      <c r="B250" s="79" t="s">
        <v>159</v>
      </c>
      <c r="C250" s="36"/>
      <c r="D250" s="36"/>
      <c r="F250" s="54"/>
      <c r="G250" s="54"/>
      <c r="H250" s="54"/>
      <c r="I250" s="54"/>
      <c r="J250" s="86"/>
      <c r="K250" s="36"/>
      <c r="M250" s="54"/>
      <c r="N250" s="54"/>
    </row>
    <row r="251" spans="1:14" s="17" customFormat="1" x14ac:dyDescent="0.2">
      <c r="A251" s="18">
        <f t="shared" si="150"/>
        <v>230</v>
      </c>
      <c r="B251" s="17" t="s">
        <v>160</v>
      </c>
      <c r="C251" s="61">
        <v>-2362</v>
      </c>
      <c r="D251" s="61">
        <v>0</v>
      </c>
      <c r="E251" s="54">
        <f t="shared" ref="E251:E256" si="173">+C251-D251</f>
        <v>-2362</v>
      </c>
      <c r="F251" s="27">
        <f>+'DFIT Computations'!G251</f>
        <v>0</v>
      </c>
      <c r="G251" s="27">
        <f t="shared" ref="G251:G256" si="174">+E251+F251</f>
        <v>-2362</v>
      </c>
      <c r="H251" s="27">
        <f>+'DFIT Computations'!I251</f>
        <v>0</v>
      </c>
      <c r="I251" s="27">
        <f t="shared" ref="I251:I256" si="175">+G251+H251</f>
        <v>-2362</v>
      </c>
      <c r="J251" s="51">
        <f t="shared" ref="J251:J256" si="176">VLOOKUP(L251,$C$279:$D$293,2,FALSE)</f>
        <v>0.98499999999999999</v>
      </c>
      <c r="K251" s="42">
        <f t="shared" ref="K251:K256" si="177">IF(I251*J251=0,0, ROUND(I251*J251,0))</f>
        <v>-2327</v>
      </c>
      <c r="L251" s="18" t="str">
        <f>'DFIT Computations'!M251</f>
        <v>GROSS PLT</v>
      </c>
      <c r="M251" s="27">
        <f>+'DFIT Computations'!N251</f>
        <v>0</v>
      </c>
      <c r="N251" s="27">
        <f t="shared" ref="N251:N256" si="178">K251+M251</f>
        <v>-2327</v>
      </c>
    </row>
    <row r="252" spans="1:14" s="17" customFormat="1" x14ac:dyDescent="0.2">
      <c r="A252" s="18">
        <f t="shared" si="150"/>
        <v>231</v>
      </c>
      <c r="B252" s="17" t="s">
        <v>161</v>
      </c>
      <c r="C252" s="61">
        <v>0</v>
      </c>
      <c r="D252" s="61">
        <v>0</v>
      </c>
      <c r="E252" s="54">
        <f t="shared" si="173"/>
        <v>0</v>
      </c>
      <c r="F252" s="27">
        <f>+'DFIT Computations'!G252</f>
        <v>0</v>
      </c>
      <c r="G252" s="27">
        <f t="shared" si="174"/>
        <v>0</v>
      </c>
      <c r="H252" s="27">
        <f>+'DFIT Computations'!I252</f>
        <v>0</v>
      </c>
      <c r="I252" s="27">
        <f t="shared" si="175"/>
        <v>0</v>
      </c>
      <c r="J252" s="51">
        <f t="shared" si="176"/>
        <v>0.98499999999999999</v>
      </c>
      <c r="K252" s="42">
        <f t="shared" si="177"/>
        <v>0</v>
      </c>
      <c r="L252" s="18" t="str">
        <f>'DFIT Computations'!M252</f>
        <v>GROSS PLT</v>
      </c>
      <c r="M252" s="27">
        <f>+'DFIT Computations'!N252</f>
        <v>0</v>
      </c>
      <c r="N252" s="27">
        <f t="shared" si="178"/>
        <v>0</v>
      </c>
    </row>
    <row r="253" spans="1:14" s="17" customFormat="1" x14ac:dyDescent="0.2">
      <c r="A253" s="18">
        <f t="shared" si="150"/>
        <v>232</v>
      </c>
      <c r="B253" s="17" t="s">
        <v>354</v>
      </c>
      <c r="C253" s="61">
        <v>0</v>
      </c>
      <c r="D253" s="61">
        <v>0</v>
      </c>
      <c r="E253" s="54">
        <f t="shared" si="173"/>
        <v>0</v>
      </c>
      <c r="F253" s="27">
        <f>+'DFIT Computations'!G253</f>
        <v>0</v>
      </c>
      <c r="G253" s="27">
        <f t="shared" si="174"/>
        <v>0</v>
      </c>
      <c r="H253" s="27">
        <f>+'DFIT Computations'!I253</f>
        <v>0</v>
      </c>
      <c r="I253" s="27">
        <f t="shared" si="175"/>
        <v>0</v>
      </c>
      <c r="J253" s="51">
        <f t="shared" si="176"/>
        <v>0.98499999999999999</v>
      </c>
      <c r="K253" s="42">
        <f t="shared" si="177"/>
        <v>0</v>
      </c>
      <c r="L253" s="18" t="str">
        <f>'DFIT Computations'!M253</f>
        <v>GROSS PLT</v>
      </c>
      <c r="M253" s="27">
        <f>+'DFIT Computations'!N253</f>
        <v>0</v>
      </c>
      <c r="N253" s="27">
        <f t="shared" si="178"/>
        <v>0</v>
      </c>
    </row>
    <row r="254" spans="1:14" s="17" customFormat="1" x14ac:dyDescent="0.2">
      <c r="A254" s="18">
        <f t="shared" si="150"/>
        <v>233</v>
      </c>
      <c r="B254" s="17" t="s">
        <v>355</v>
      </c>
      <c r="C254" s="61">
        <v>0</v>
      </c>
      <c r="D254" s="61">
        <v>0</v>
      </c>
      <c r="E254" s="54">
        <f t="shared" si="173"/>
        <v>0</v>
      </c>
      <c r="F254" s="27">
        <f>+'DFIT Computations'!G254</f>
        <v>0</v>
      </c>
      <c r="G254" s="27">
        <f t="shared" si="174"/>
        <v>0</v>
      </c>
      <c r="H254" s="27">
        <f>+'DFIT Computations'!I254</f>
        <v>0</v>
      </c>
      <c r="I254" s="27">
        <f t="shared" si="175"/>
        <v>0</v>
      </c>
      <c r="J254" s="51">
        <f t="shared" si="176"/>
        <v>0.98499999999999999</v>
      </c>
      <c r="K254" s="42">
        <f t="shared" si="177"/>
        <v>0</v>
      </c>
      <c r="L254" s="18" t="str">
        <f>'DFIT Computations'!M254</f>
        <v>GROSS PLT</v>
      </c>
      <c r="M254" s="27">
        <f>+'DFIT Computations'!N254</f>
        <v>0</v>
      </c>
      <c r="N254" s="27">
        <f t="shared" si="178"/>
        <v>0</v>
      </c>
    </row>
    <row r="255" spans="1:14" s="17" customFormat="1" x14ac:dyDescent="0.2">
      <c r="A255" s="18">
        <f t="shared" si="150"/>
        <v>234</v>
      </c>
      <c r="B255" s="17" t="s">
        <v>356</v>
      </c>
      <c r="C255" s="61">
        <v>0</v>
      </c>
      <c r="D255" s="61">
        <v>0</v>
      </c>
      <c r="E255" s="54">
        <f t="shared" ref="E255" si="179">+C255-D255</f>
        <v>0</v>
      </c>
      <c r="F255" s="27">
        <f>+'DFIT Computations'!G255</f>
        <v>0</v>
      </c>
      <c r="G255" s="27">
        <f t="shared" ref="G255" si="180">+E255+F255</f>
        <v>0</v>
      </c>
      <c r="H255" s="27">
        <f>+'DFIT Computations'!I255</f>
        <v>0</v>
      </c>
      <c r="I255" s="27">
        <f t="shared" ref="I255" si="181">+G255+H255</f>
        <v>0</v>
      </c>
      <c r="J255" s="51">
        <f t="shared" si="176"/>
        <v>0.98499999999999999</v>
      </c>
      <c r="K255" s="42">
        <f t="shared" ref="K255" si="182">IF(I255*J255=0,0, ROUND(I255*J255,0))</f>
        <v>0</v>
      </c>
      <c r="L255" s="18" t="str">
        <f>'DFIT Computations'!M255</f>
        <v>GROSS PLT</v>
      </c>
      <c r="M255" s="27">
        <f>+'DFIT Computations'!N255</f>
        <v>0</v>
      </c>
      <c r="N255" s="27">
        <f t="shared" ref="N255" si="183">K255+M255</f>
        <v>0</v>
      </c>
    </row>
    <row r="256" spans="1:14" s="17" customFormat="1" x14ac:dyDescent="0.2">
      <c r="A256" s="18">
        <f t="shared" si="150"/>
        <v>235</v>
      </c>
      <c r="B256" s="17" t="s">
        <v>300</v>
      </c>
      <c r="C256" s="61">
        <v>0</v>
      </c>
      <c r="D256" s="61">
        <v>0</v>
      </c>
      <c r="E256" s="54">
        <f t="shared" si="173"/>
        <v>0</v>
      </c>
      <c r="F256" s="27">
        <f>+'DFIT Computations'!G256</f>
        <v>0</v>
      </c>
      <c r="G256" s="27">
        <f t="shared" si="174"/>
        <v>0</v>
      </c>
      <c r="H256" s="27">
        <f>+'DFIT Computations'!I256</f>
        <v>0</v>
      </c>
      <c r="I256" s="27">
        <f t="shared" si="175"/>
        <v>0</v>
      </c>
      <c r="J256" s="51">
        <f t="shared" si="176"/>
        <v>0.98499999999999999</v>
      </c>
      <c r="K256" s="42">
        <f t="shared" si="177"/>
        <v>0</v>
      </c>
      <c r="L256" s="18" t="str">
        <f>'DFIT Computations'!M256</f>
        <v>GROSS PLT</v>
      </c>
      <c r="M256" s="27">
        <f>+'DFIT Computations'!N256</f>
        <v>0</v>
      </c>
      <c r="N256" s="27">
        <f t="shared" si="178"/>
        <v>0</v>
      </c>
    </row>
    <row r="257" spans="1:14" s="17" customFormat="1" x14ac:dyDescent="0.2">
      <c r="A257" s="18">
        <f t="shared" si="150"/>
        <v>236</v>
      </c>
      <c r="B257" s="79" t="s">
        <v>219</v>
      </c>
      <c r="C257" s="83">
        <f t="shared" ref="C257:I257" si="184">SUM(C251:C256)</f>
        <v>-2362</v>
      </c>
      <c r="D257" s="83">
        <f t="shared" si="184"/>
        <v>0</v>
      </c>
      <c r="E257" s="83">
        <f t="shared" si="184"/>
        <v>-2362</v>
      </c>
      <c r="F257" s="83">
        <f t="shared" ref="F257" si="185">SUM(F251:F256)</f>
        <v>0</v>
      </c>
      <c r="G257" s="83">
        <f t="shared" si="184"/>
        <v>-2362</v>
      </c>
      <c r="H257" s="83">
        <f t="shared" si="184"/>
        <v>0</v>
      </c>
      <c r="I257" s="83">
        <f t="shared" si="184"/>
        <v>-2362</v>
      </c>
      <c r="J257" s="24"/>
      <c r="K257" s="83">
        <f>SUM(K251:K256)</f>
        <v>-2327</v>
      </c>
      <c r="L257" s="36"/>
      <c r="M257" s="83">
        <f t="shared" ref="M257:N257" si="186">SUM(M251:M256)</f>
        <v>0</v>
      </c>
      <c r="N257" s="83">
        <f t="shared" si="186"/>
        <v>-2327</v>
      </c>
    </row>
    <row r="258" spans="1:14" s="17" customFormat="1" x14ac:dyDescent="0.2">
      <c r="A258" s="18">
        <f t="shared" si="150"/>
        <v>237</v>
      </c>
      <c r="J258" s="86"/>
    </row>
    <row r="259" spans="1:14" s="17" customFormat="1" x14ac:dyDescent="0.2">
      <c r="A259" s="18">
        <f t="shared" si="150"/>
        <v>238</v>
      </c>
    </row>
    <row r="260" spans="1:14" s="17" customFormat="1" x14ac:dyDescent="0.2">
      <c r="A260" s="18">
        <f t="shared" si="150"/>
        <v>239</v>
      </c>
    </row>
    <row r="261" spans="1:14" s="17" customFormat="1" ht="13.5" thickBot="1" x14ac:dyDescent="0.25">
      <c r="A261" s="18">
        <f t="shared" si="150"/>
        <v>240</v>
      </c>
      <c r="B261" s="79" t="s">
        <v>162</v>
      </c>
      <c r="C261" s="105">
        <f t="shared" ref="C261:I261" si="187">+C246+C257</f>
        <v>17631168</v>
      </c>
      <c r="D261" s="105">
        <f t="shared" si="187"/>
        <v>-3746510</v>
      </c>
      <c r="E261" s="105">
        <f t="shared" si="187"/>
        <v>21377678</v>
      </c>
      <c r="F261" s="105">
        <f t="shared" ref="F261" si="188">+F246+F257</f>
        <v>0</v>
      </c>
      <c r="G261" s="105">
        <f t="shared" si="187"/>
        <v>21377678</v>
      </c>
      <c r="H261" s="105">
        <f t="shared" si="187"/>
        <v>0</v>
      </c>
      <c r="I261" s="105">
        <f t="shared" si="187"/>
        <v>21377678</v>
      </c>
      <c r="K261" s="105">
        <f>+K246+K257</f>
        <v>21093249</v>
      </c>
      <c r="M261" s="105">
        <f t="shared" ref="M261:N261" si="189">+M246+M257</f>
        <v>-1470979</v>
      </c>
      <c r="N261" s="105">
        <f t="shared" si="189"/>
        <v>19622270</v>
      </c>
    </row>
    <row r="262" spans="1:14" s="17" customFormat="1" ht="13.5" thickTop="1" x14ac:dyDescent="0.2">
      <c r="A262" s="18">
        <f t="shared" si="150"/>
        <v>241</v>
      </c>
      <c r="F262" s="54"/>
      <c r="G262" s="54"/>
      <c r="H262" s="54"/>
      <c r="I262" s="54"/>
      <c r="M262" s="54"/>
      <c r="N262" s="54"/>
    </row>
    <row r="263" spans="1:14" s="17" customFormat="1" x14ac:dyDescent="0.2">
      <c r="C263" s="106"/>
      <c r="D263" s="106"/>
      <c r="E263" s="106"/>
    </row>
    <row r="264" spans="1:14" s="17" customFormat="1" x14ac:dyDescent="0.2">
      <c r="C264" s="107"/>
      <c r="D264" s="107"/>
      <c r="E264" s="107"/>
    </row>
    <row r="266" spans="1:14" s="17" customFormat="1" x14ac:dyDescent="0.2">
      <c r="F266" s="65"/>
    </row>
    <row r="267" spans="1:14" s="17" customFormat="1" x14ac:dyDescent="0.2">
      <c r="F267" s="65"/>
    </row>
    <row r="268" spans="1:14" s="17" customFormat="1" x14ac:dyDescent="0.2">
      <c r="F268" s="65"/>
    </row>
    <row r="269" spans="1:14" s="17" customFormat="1" x14ac:dyDescent="0.2"/>
    <row r="270" spans="1:14" s="17" customFormat="1" x14ac:dyDescent="0.2"/>
    <row r="271" spans="1:14" s="17" customFormat="1" x14ac:dyDescent="0.2"/>
    <row r="278" spans="3:4" s="17" customFormat="1" x14ac:dyDescent="0.2">
      <c r="C278" s="98" t="s">
        <v>229</v>
      </c>
      <c r="D278" s="99"/>
    </row>
    <row r="279" spans="3:4" s="17" customFormat="1" x14ac:dyDescent="0.2">
      <c r="C279" s="47" t="str">
        <f>'CFIT Schedules'!C276</f>
        <v>GROSS PLT</v>
      </c>
      <c r="D279" s="44">
        <f>'CFIT Schedules'!D276</f>
        <v>0.98499999999999999</v>
      </c>
    </row>
    <row r="280" spans="3:4" s="17" customFormat="1" x14ac:dyDescent="0.2">
      <c r="C280" s="47" t="str">
        <f>'CFIT Schedules'!C277</f>
        <v>NET PLANT</v>
      </c>
      <c r="D280" s="44">
        <f>'CFIT Schedules'!D277</f>
        <v>0.98299999999999998</v>
      </c>
    </row>
    <row r="281" spans="3:4" s="17" customFormat="1" x14ac:dyDescent="0.2">
      <c r="C281" s="47" t="str">
        <f>'CFIT Schedules'!C278</f>
        <v>PROD PLT</v>
      </c>
      <c r="D281" s="44">
        <f>'CFIT Schedules'!D278</f>
        <v>0.98499999999999999</v>
      </c>
    </row>
    <row r="282" spans="3:4" s="17" customFormat="1" x14ac:dyDescent="0.2">
      <c r="C282" s="47" t="str">
        <f>'CFIT Schedules'!C279</f>
        <v>TRAN PLT</v>
      </c>
      <c r="D282" s="44">
        <f>'CFIT Schedules'!D279</f>
        <v>0.98499999999999999</v>
      </c>
    </row>
    <row r="283" spans="3:4" s="17" customFormat="1" x14ac:dyDescent="0.2">
      <c r="C283" s="47" t="str">
        <f>'CFIT Schedules'!C280</f>
        <v>DIST PLT</v>
      </c>
      <c r="D283" s="44">
        <f>'CFIT Schedules'!D280</f>
        <v>0.999</v>
      </c>
    </row>
    <row r="284" spans="3:4" s="17" customFormat="1" x14ac:dyDescent="0.2">
      <c r="C284" s="47" t="str">
        <f>'CFIT Schedules'!C281</f>
        <v>T&amp;D PLT</v>
      </c>
      <c r="D284" s="44">
        <f>'CFIT Schedules'!D281</f>
        <v>0.99299999999999999</v>
      </c>
    </row>
    <row r="285" spans="3:4" s="17" customFormat="1" x14ac:dyDescent="0.2">
      <c r="C285" s="47" t="str">
        <f>'CFIT Schedules'!C282</f>
        <v>ENERGY</v>
      </c>
      <c r="D285" s="44">
        <f>'CFIT Schedules'!D282</f>
        <v>0.98599999999999999</v>
      </c>
    </row>
    <row r="286" spans="3:4" s="17" customFormat="1" x14ac:dyDescent="0.2">
      <c r="C286" s="47" t="str">
        <f>'CFIT Schedules'!C283</f>
        <v>LABOR</v>
      </c>
      <c r="D286" s="44">
        <f>'CFIT Schedules'!D283</f>
        <v>0.99199999999999999</v>
      </c>
    </row>
    <row r="287" spans="3:4" s="17" customFormat="1" x14ac:dyDescent="0.2">
      <c r="C287" s="47" t="str">
        <f>'CFIT Schedules'!C284</f>
        <v>O&amp;M EXP</v>
      </c>
      <c r="D287" s="44">
        <f>'CFIT Schedules'!D284</f>
        <v>0.98899999999999999</v>
      </c>
    </row>
    <row r="288" spans="3:4" s="17" customFormat="1" x14ac:dyDescent="0.2">
      <c r="C288" s="47" t="str">
        <f>'CFIT Schedules'!C285</f>
        <v>REVENUE</v>
      </c>
      <c r="D288" s="44">
        <f>'CFIT Schedules'!D285</f>
        <v>0.99199999999999999</v>
      </c>
    </row>
    <row r="289" spans="3:4" s="17" customFormat="1" x14ac:dyDescent="0.2">
      <c r="C289" s="47" t="str">
        <f>'CFIT Schedules'!C286</f>
        <v>REVENUE-OTH</v>
      </c>
      <c r="D289" s="44">
        <f>'CFIT Schedules'!D286</f>
        <v>0</v>
      </c>
    </row>
    <row r="290" spans="3:4" s="17" customFormat="1" x14ac:dyDescent="0.2">
      <c r="C290" s="47" t="str">
        <f>'CFIT Schedules'!C287</f>
        <v>DEMAND</v>
      </c>
      <c r="D290" s="44">
        <f>'CFIT Schedules'!D287</f>
        <v>0.98499999999999999</v>
      </c>
    </row>
    <row r="291" spans="3:4" s="17" customFormat="1" x14ac:dyDescent="0.2">
      <c r="C291" s="47" t="str">
        <f>'CFIT Schedules'!C288</f>
        <v>SPECIFIC</v>
      </c>
      <c r="D291" s="44">
        <f>'CFIT Schedules'!D288</f>
        <v>1</v>
      </c>
    </row>
    <row r="292" spans="3:4" s="17" customFormat="1" x14ac:dyDescent="0.2">
      <c r="C292" s="47" t="str">
        <f>'CFIT Schedules'!C289</f>
        <v>NON-APPLIC</v>
      </c>
      <c r="D292" s="44">
        <f>'CFIT Schedules'!D289</f>
        <v>0</v>
      </c>
    </row>
    <row r="293" spans="3:4" s="17" customFormat="1" x14ac:dyDescent="0.2">
      <c r="C293" s="47" t="str">
        <f>'CFIT Schedules'!C290</f>
        <v>NON-UTILITY</v>
      </c>
      <c r="D293" s="44">
        <f>'CFIT Schedules'!D290</f>
        <v>0</v>
      </c>
    </row>
  </sheetData>
  <mergeCells count="5">
    <mergeCell ref="A1:J1"/>
    <mergeCell ref="A2:J2"/>
    <mergeCell ref="A3:J3"/>
    <mergeCell ref="A4:J4"/>
    <mergeCell ref="A5:J5"/>
  </mergeCells>
  <phoneticPr fontId="2" type="noConversion"/>
  <pageMargins left="0.25" right="0.25" top="1" bottom="0.5" header="0.5" footer="0.5"/>
  <pageSetup scale="52" orientation="landscape" r:id="rId1"/>
  <headerFooter alignWithMargins="0"/>
  <rowBreaks count="5" manualBreakCount="5">
    <brk id="75" max="13" man="1"/>
    <brk id="122" max="13" man="1"/>
    <brk id="167" max="13" man="1"/>
    <brk id="221" max="13" man="1"/>
    <brk id="27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zoomScaleNormal="100" workbookViewId="0">
      <selection sqref="A1:K1"/>
    </sheetView>
  </sheetViews>
  <sheetFormatPr defaultRowHeight="12.75" x14ac:dyDescent="0.2"/>
  <cols>
    <col min="1" max="1" width="9.140625" style="17"/>
    <col min="2" max="2" width="60.7109375" style="17" customWidth="1"/>
    <col min="3" max="15" width="15.7109375" style="17" customWidth="1"/>
    <col min="16" max="16384" width="9.140625" style="17"/>
  </cols>
  <sheetData>
    <row r="1" spans="1:15" x14ac:dyDescent="0.2">
      <c r="A1" s="75" t="s">
        <v>289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5" x14ac:dyDescent="0.2">
      <c r="A2" s="75" t="s">
        <v>116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5" x14ac:dyDescent="0.2">
      <c r="A3" s="75" t="s">
        <v>156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5" x14ac:dyDescent="0.2">
      <c r="A4" s="75" t="s">
        <v>118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5" x14ac:dyDescent="0.2">
      <c r="A5" s="75" t="str">
        <f>Summary!A4</f>
        <v>Twelve Months Ended February 28, 2017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9" spans="1:15" x14ac:dyDescent="0.2">
      <c r="C9" s="77" t="s">
        <v>131</v>
      </c>
      <c r="D9" s="77" t="s">
        <v>132</v>
      </c>
      <c r="E9" s="77" t="s">
        <v>133</v>
      </c>
      <c r="F9" s="77" t="s">
        <v>134</v>
      </c>
      <c r="G9" s="77" t="s">
        <v>135</v>
      </c>
      <c r="H9" s="77" t="s">
        <v>136</v>
      </c>
      <c r="I9" s="77" t="s">
        <v>137</v>
      </c>
      <c r="J9" s="77" t="s">
        <v>138</v>
      </c>
      <c r="K9" s="77" t="s">
        <v>139</v>
      </c>
      <c r="L9" s="77" t="s">
        <v>145</v>
      </c>
      <c r="M9" s="77" t="s">
        <v>164</v>
      </c>
      <c r="N9" s="77" t="s">
        <v>311</v>
      </c>
      <c r="O9" s="77" t="s">
        <v>312</v>
      </c>
    </row>
    <row r="10" spans="1:15" x14ac:dyDescent="0.2">
      <c r="C10" s="18" t="s">
        <v>114</v>
      </c>
      <c r="E10" s="18" t="s">
        <v>165</v>
      </c>
      <c r="F10" s="18" t="s">
        <v>114</v>
      </c>
      <c r="G10" s="18"/>
      <c r="H10" s="18" t="s">
        <v>114</v>
      </c>
      <c r="J10" s="18" t="s">
        <v>215</v>
      </c>
    </row>
    <row r="11" spans="1:15" x14ac:dyDescent="0.2">
      <c r="C11" s="18" t="s">
        <v>122</v>
      </c>
      <c r="D11" s="18" t="s">
        <v>169</v>
      </c>
      <c r="E11" s="18" t="s">
        <v>167</v>
      </c>
      <c r="F11" s="18" t="s">
        <v>122</v>
      </c>
      <c r="G11" s="18"/>
      <c r="H11" s="18" t="s">
        <v>122</v>
      </c>
      <c r="I11" s="18"/>
      <c r="J11" s="18" t="s">
        <v>307</v>
      </c>
      <c r="K11" s="18" t="s">
        <v>297</v>
      </c>
      <c r="L11" s="18" t="s">
        <v>297</v>
      </c>
      <c r="N11" s="18" t="s">
        <v>298</v>
      </c>
      <c r="O11" s="18" t="s">
        <v>297</v>
      </c>
    </row>
    <row r="12" spans="1:15" x14ac:dyDescent="0.2">
      <c r="C12" s="18" t="s">
        <v>168</v>
      </c>
      <c r="D12" s="18" t="s">
        <v>170</v>
      </c>
      <c r="E12" s="18" t="s">
        <v>166</v>
      </c>
      <c r="F12" s="18" t="s">
        <v>163</v>
      </c>
      <c r="G12" s="18" t="s">
        <v>310</v>
      </c>
      <c r="H12" s="18" t="s">
        <v>127</v>
      </c>
      <c r="I12" s="18" t="s">
        <v>129</v>
      </c>
      <c r="J12" s="18" t="s">
        <v>130</v>
      </c>
      <c r="K12" s="18" t="s">
        <v>140</v>
      </c>
      <c r="L12" s="18" t="s">
        <v>142</v>
      </c>
      <c r="M12" s="18" t="s">
        <v>140</v>
      </c>
      <c r="N12" s="18" t="s">
        <v>185</v>
      </c>
      <c r="O12" s="18" t="s">
        <v>279</v>
      </c>
    </row>
    <row r="13" spans="1:15" x14ac:dyDescent="0.2">
      <c r="A13" s="78" t="s">
        <v>119</v>
      </c>
      <c r="B13" s="102" t="s">
        <v>157</v>
      </c>
      <c r="C13" s="78" t="str">
        <f>Summary!C13</f>
        <v>12 Mo. 02/28/17</v>
      </c>
      <c r="D13" s="108" t="s">
        <v>171</v>
      </c>
      <c r="E13" s="78" t="str">
        <f>C13</f>
        <v>12 Mo. 02/28/17</v>
      </c>
      <c r="F13" s="78" t="s">
        <v>123</v>
      </c>
      <c r="G13" s="78" t="s">
        <v>130</v>
      </c>
      <c r="H13" s="78" t="s">
        <v>128</v>
      </c>
      <c r="I13" s="78" t="s">
        <v>130</v>
      </c>
      <c r="J13" s="78" t="str">
        <f>C13</f>
        <v>12 Mo. 02/28/17</v>
      </c>
      <c r="K13" s="78" t="s">
        <v>141</v>
      </c>
      <c r="L13" s="78" t="s">
        <v>143</v>
      </c>
      <c r="M13" s="78" t="s">
        <v>144</v>
      </c>
      <c r="N13" s="78" t="s">
        <v>130</v>
      </c>
      <c r="O13" s="78" t="s">
        <v>143</v>
      </c>
    </row>
    <row r="14" spans="1:15" x14ac:dyDescent="0.2">
      <c r="A14" s="6"/>
      <c r="B14" s="84"/>
      <c r="C14" s="6"/>
      <c r="D14" s="109"/>
      <c r="E14" s="6"/>
      <c r="F14" s="6"/>
      <c r="G14" s="6"/>
      <c r="H14" s="6"/>
      <c r="I14" s="6"/>
      <c r="J14" s="6"/>
      <c r="K14" s="6"/>
      <c r="L14" s="6"/>
      <c r="M14" s="6"/>
    </row>
    <row r="15" spans="1:15" x14ac:dyDescent="0.2">
      <c r="A15" s="6"/>
      <c r="B15" s="84"/>
      <c r="C15" s="6"/>
      <c r="D15" s="109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">
      <c r="A16" s="6"/>
      <c r="B16" s="84"/>
      <c r="C16" s="6"/>
      <c r="D16" s="109"/>
      <c r="E16" s="6"/>
      <c r="F16" s="6"/>
      <c r="G16" s="6"/>
      <c r="H16" s="6"/>
      <c r="I16" s="6"/>
      <c r="J16" s="6"/>
      <c r="K16" s="6"/>
      <c r="L16" s="6"/>
      <c r="M16" s="6"/>
    </row>
    <row r="17" spans="1:15" x14ac:dyDescent="0.2">
      <c r="A17" s="6"/>
      <c r="B17" s="84"/>
      <c r="C17" s="6"/>
      <c r="D17" s="109"/>
      <c r="E17" s="6"/>
      <c r="F17" s="6"/>
      <c r="G17" s="6"/>
      <c r="H17" s="6"/>
      <c r="I17" s="6"/>
      <c r="J17" s="6"/>
      <c r="K17" s="6"/>
      <c r="L17" s="6"/>
      <c r="M17" s="6"/>
    </row>
    <row r="18" spans="1:15" x14ac:dyDescent="0.2">
      <c r="A18" s="6"/>
      <c r="B18" s="84"/>
      <c r="C18" s="6"/>
      <c r="D18" s="109"/>
      <c r="E18" s="6"/>
      <c r="F18" s="6"/>
      <c r="G18" s="6"/>
      <c r="H18" s="6"/>
      <c r="I18" s="6"/>
      <c r="J18" s="6"/>
      <c r="K18" s="6"/>
      <c r="L18" s="6"/>
      <c r="M18" s="6"/>
    </row>
    <row r="19" spans="1:15" x14ac:dyDescent="0.2">
      <c r="A19" s="6"/>
      <c r="B19" s="84"/>
      <c r="C19" s="6"/>
      <c r="D19" s="109"/>
      <c r="E19" s="6"/>
      <c r="F19" s="6"/>
      <c r="G19" s="6"/>
      <c r="H19" s="6"/>
      <c r="I19" s="6"/>
      <c r="J19" s="6"/>
      <c r="K19" s="6"/>
      <c r="L19" s="6"/>
      <c r="M19" s="6"/>
    </row>
    <row r="20" spans="1:15" x14ac:dyDescent="0.2">
      <c r="A20" s="6"/>
      <c r="B20" s="84"/>
      <c r="C20" s="6"/>
      <c r="D20" s="109"/>
      <c r="E20" s="6"/>
      <c r="F20" s="6"/>
      <c r="G20" s="6"/>
      <c r="H20" s="6"/>
      <c r="I20" s="6"/>
      <c r="J20" s="6"/>
      <c r="K20" s="6"/>
      <c r="L20" s="6"/>
      <c r="M20" s="6"/>
    </row>
    <row r="21" spans="1:15" x14ac:dyDescent="0.2">
      <c r="A21" s="6"/>
      <c r="B21" s="84"/>
      <c r="C21" s="6"/>
      <c r="D21" s="109"/>
      <c r="E21" s="6"/>
      <c r="F21" s="6"/>
      <c r="G21" s="6"/>
      <c r="H21" s="6"/>
      <c r="I21" s="6"/>
      <c r="J21" s="6"/>
      <c r="K21" s="6"/>
      <c r="L21" s="6"/>
      <c r="M21" s="6"/>
    </row>
    <row r="22" spans="1:15" x14ac:dyDescent="0.2">
      <c r="A22" s="18">
        <v>1</v>
      </c>
      <c r="B22" s="79" t="s">
        <v>1</v>
      </c>
      <c r="C22" s="6"/>
      <c r="D22" s="109"/>
      <c r="E22" s="6"/>
      <c r="F22" s="6"/>
      <c r="G22" s="6"/>
      <c r="H22" s="6"/>
      <c r="I22" s="6"/>
      <c r="J22" s="6"/>
      <c r="K22" s="6"/>
      <c r="L22" s="6"/>
      <c r="M22" s="6"/>
    </row>
    <row r="23" spans="1:15" x14ac:dyDescent="0.2">
      <c r="A23" s="18">
        <f>A22+1</f>
        <v>2</v>
      </c>
      <c r="B23" s="17" t="s">
        <v>2</v>
      </c>
      <c r="C23" s="36">
        <f>+'CFIT Schedules'!E23</f>
        <v>24000</v>
      </c>
      <c r="D23" s="42">
        <f>IF(C23*0.35=0,0,ROUND(C23*-0.35,0))</f>
        <v>-8400</v>
      </c>
      <c r="E23" s="36">
        <v>0</v>
      </c>
      <c r="F23" s="36">
        <f>SUM(D23:E23)</f>
        <v>-8400</v>
      </c>
      <c r="G23" s="27">
        <f>ROUND('CFIT Schedules'!F23*-0.35,0)</f>
        <v>0</v>
      </c>
      <c r="H23" s="27">
        <f>+F23+G23</f>
        <v>-8400</v>
      </c>
      <c r="I23" s="27">
        <f>ROUND('CFIT Schedules'!H23*-0.35,0)</f>
        <v>0</v>
      </c>
      <c r="J23" s="27">
        <f>+H23+I23</f>
        <v>-8400</v>
      </c>
      <c r="K23" s="51">
        <f t="shared" ref="K23:K40" si="0">VLOOKUP(M23,$C$268:$D$282,2,FALSE)</f>
        <v>0.98499999999999999</v>
      </c>
      <c r="L23" s="42">
        <f t="shared" ref="L23:L40" si="1">IF(J23*K23=0,0, ROUND(J23*K23,0))</f>
        <v>-8274</v>
      </c>
      <c r="M23" s="18" t="str">
        <f>'CFIT Schedules'!L23</f>
        <v>GROSS PLT</v>
      </c>
      <c r="N23" s="27">
        <f>ROUND('CFIT Schedules'!M23*-0.35,0)</f>
        <v>0</v>
      </c>
      <c r="O23" s="27">
        <f>L23+N23</f>
        <v>-8274</v>
      </c>
    </row>
    <row r="24" spans="1:15" x14ac:dyDescent="0.2">
      <c r="A24" s="18">
        <f t="shared" ref="A24:A91" si="2">A23+1</f>
        <v>3</v>
      </c>
      <c r="B24" s="17" t="s">
        <v>172</v>
      </c>
      <c r="C24" s="36">
        <v>0</v>
      </c>
      <c r="D24" s="36">
        <v>0</v>
      </c>
      <c r="E24" s="36">
        <v>-2400</v>
      </c>
      <c r="F24" s="36">
        <f>SUM(D24:E24)</f>
        <v>-2400</v>
      </c>
      <c r="G24" s="36">
        <v>0</v>
      </c>
      <c r="H24" s="27">
        <f t="shared" ref="H24:H40" si="3">+F24+G24</f>
        <v>-2400</v>
      </c>
      <c r="I24" s="36">
        <v>0</v>
      </c>
      <c r="J24" s="27">
        <f t="shared" ref="J24:J40" si="4">+H24+I24</f>
        <v>-2400</v>
      </c>
      <c r="K24" s="51">
        <f t="shared" si="0"/>
        <v>0.98499999999999999</v>
      </c>
      <c r="L24" s="42">
        <f t="shared" si="1"/>
        <v>-2364</v>
      </c>
      <c r="M24" s="18" t="str">
        <f>'CFIT Schedules'!L24</f>
        <v>GROSS PLT</v>
      </c>
      <c r="N24" s="36">
        <v>0</v>
      </c>
      <c r="O24" s="27">
        <f t="shared" ref="O24:O40" si="5">L24+N24</f>
        <v>-2364</v>
      </c>
    </row>
    <row r="25" spans="1:15" x14ac:dyDescent="0.2">
      <c r="A25" s="18">
        <f t="shared" si="2"/>
        <v>4</v>
      </c>
      <c r="B25" s="17" t="s">
        <v>3</v>
      </c>
      <c r="C25" s="36">
        <f>+'CFIT Schedules'!E25</f>
        <v>-64910000</v>
      </c>
      <c r="D25" s="42">
        <f>IF(C25*0.35=0,0,ROUND(C25*-0.35,0))</f>
        <v>22718500</v>
      </c>
      <c r="E25" s="36">
        <v>0</v>
      </c>
      <c r="F25" s="36">
        <f t="shared" ref="F25:F40" si="6">SUM(D25:E25)</f>
        <v>22718500</v>
      </c>
      <c r="G25" s="27">
        <f>ROUND('CFIT Schedules'!F25*-0.35,0)</f>
        <v>0</v>
      </c>
      <c r="H25" s="27">
        <f t="shared" si="3"/>
        <v>22718500</v>
      </c>
      <c r="I25" s="27">
        <f>ROUND('CFIT Schedules'!H25*-0.35,0)</f>
        <v>0</v>
      </c>
      <c r="J25" s="27">
        <f t="shared" si="4"/>
        <v>22718500</v>
      </c>
      <c r="K25" s="51">
        <f t="shared" si="0"/>
        <v>0.98499999999999999</v>
      </c>
      <c r="L25" s="42">
        <f t="shared" si="1"/>
        <v>22377723</v>
      </c>
      <c r="M25" s="18" t="str">
        <f>'CFIT Schedules'!L25</f>
        <v>GROSS PLT</v>
      </c>
      <c r="N25" s="27">
        <f>ROUND('CFIT Schedules'!M25*-0.35,0)</f>
        <v>-1588791</v>
      </c>
      <c r="O25" s="27">
        <f t="shared" si="5"/>
        <v>20788932</v>
      </c>
    </row>
    <row r="26" spans="1:15" x14ac:dyDescent="0.2">
      <c r="A26" s="18">
        <f t="shared" si="2"/>
        <v>5</v>
      </c>
      <c r="B26" s="17" t="s">
        <v>173</v>
      </c>
      <c r="C26" s="36">
        <v>0</v>
      </c>
      <c r="D26" s="36">
        <v>0</v>
      </c>
      <c r="E26" s="36">
        <v>-72</v>
      </c>
      <c r="F26" s="36">
        <f>SUM(D26:E26)</f>
        <v>-72</v>
      </c>
      <c r="G26" s="36">
        <v>0</v>
      </c>
      <c r="H26" s="27">
        <f t="shared" si="3"/>
        <v>-72</v>
      </c>
      <c r="I26" s="36">
        <v>0</v>
      </c>
      <c r="J26" s="27">
        <f t="shared" si="4"/>
        <v>-72</v>
      </c>
      <c r="K26" s="51">
        <f t="shared" si="0"/>
        <v>0.98499999999999999</v>
      </c>
      <c r="L26" s="42">
        <f t="shared" si="1"/>
        <v>-71</v>
      </c>
      <c r="M26" s="18" t="str">
        <f>'CFIT Schedules'!L26</f>
        <v>GROSS PLT</v>
      </c>
      <c r="N26" s="36">
        <v>0</v>
      </c>
      <c r="O26" s="27">
        <f t="shared" si="5"/>
        <v>-71</v>
      </c>
    </row>
    <row r="27" spans="1:15" x14ac:dyDescent="0.2">
      <c r="A27" s="18">
        <f t="shared" si="2"/>
        <v>6</v>
      </c>
      <c r="B27" s="17" t="s">
        <v>4</v>
      </c>
      <c r="C27" s="36">
        <f>+'CFIT Schedules'!E27</f>
        <v>515</v>
      </c>
      <c r="D27" s="42">
        <f>IF(C27*0.35=0,0,ROUND(C27*-0.35,0))</f>
        <v>-180</v>
      </c>
      <c r="E27" s="36">
        <v>0</v>
      </c>
      <c r="F27" s="36">
        <f t="shared" si="6"/>
        <v>-180</v>
      </c>
      <c r="G27" s="27">
        <f>ROUND('CFIT Schedules'!F27*-0.35,0)</f>
        <v>0</v>
      </c>
      <c r="H27" s="27">
        <f t="shared" si="3"/>
        <v>-180</v>
      </c>
      <c r="I27" s="27">
        <f>ROUND('CFIT Schedules'!H27*-0.35,0)</f>
        <v>0</v>
      </c>
      <c r="J27" s="27">
        <f t="shared" si="4"/>
        <v>-180</v>
      </c>
      <c r="K27" s="51">
        <f t="shared" si="0"/>
        <v>0.98499999999999999</v>
      </c>
      <c r="L27" s="42">
        <f t="shared" si="1"/>
        <v>-177</v>
      </c>
      <c r="M27" s="18" t="str">
        <f>'CFIT Schedules'!L27</f>
        <v>GROSS PLT</v>
      </c>
      <c r="N27" s="27">
        <f>ROUND('CFIT Schedules'!M27*-0.35,0)</f>
        <v>0</v>
      </c>
      <c r="O27" s="27">
        <f t="shared" si="5"/>
        <v>-177</v>
      </c>
    </row>
    <row r="28" spans="1:15" x14ac:dyDescent="0.2">
      <c r="A28" s="18">
        <f t="shared" si="2"/>
        <v>7</v>
      </c>
      <c r="B28" s="17" t="s">
        <v>5</v>
      </c>
      <c r="C28" s="36">
        <f>+'CFIT Schedules'!E28</f>
        <v>0</v>
      </c>
      <c r="D28" s="42">
        <f>IF(C28*0.35=0,0,ROUND(C28*-0.35,0))</f>
        <v>0</v>
      </c>
      <c r="E28" s="36">
        <v>0</v>
      </c>
      <c r="F28" s="36">
        <f t="shared" si="6"/>
        <v>0</v>
      </c>
      <c r="G28" s="27">
        <f>ROUND('CFIT Schedules'!F28*-0.35,0)</f>
        <v>0</v>
      </c>
      <c r="H28" s="27">
        <f t="shared" si="3"/>
        <v>0</v>
      </c>
      <c r="I28" s="27">
        <f>ROUND('CFIT Schedules'!H28*-0.35,0)</f>
        <v>0</v>
      </c>
      <c r="J28" s="27">
        <f t="shared" si="4"/>
        <v>0</v>
      </c>
      <c r="K28" s="51">
        <f t="shared" si="0"/>
        <v>0.98499999999999999</v>
      </c>
      <c r="L28" s="42">
        <f t="shared" si="1"/>
        <v>0</v>
      </c>
      <c r="M28" s="18" t="str">
        <f>'CFIT Schedules'!L28</f>
        <v>GROSS PLT</v>
      </c>
      <c r="N28" s="27">
        <f>ROUND('CFIT Schedules'!M28*-0.35,0)</f>
        <v>0</v>
      </c>
      <c r="O28" s="27">
        <f t="shared" si="5"/>
        <v>0</v>
      </c>
    </row>
    <row r="29" spans="1:15" x14ac:dyDescent="0.2">
      <c r="A29" s="18">
        <f t="shared" si="2"/>
        <v>8</v>
      </c>
      <c r="B29" s="17" t="s">
        <v>6</v>
      </c>
      <c r="C29" s="36">
        <f>+'CFIT Schedules'!E29</f>
        <v>37566</v>
      </c>
      <c r="D29" s="42">
        <f>IF(C29*0.35=0,0,ROUND(C29*-0.35,0))</f>
        <v>-13148</v>
      </c>
      <c r="E29" s="36">
        <v>0</v>
      </c>
      <c r="F29" s="36">
        <f t="shared" si="6"/>
        <v>-13148</v>
      </c>
      <c r="G29" s="27">
        <f>ROUND('CFIT Schedules'!F29*-0.35,0)</f>
        <v>0</v>
      </c>
      <c r="H29" s="27">
        <f t="shared" si="3"/>
        <v>-13148</v>
      </c>
      <c r="I29" s="27">
        <f>ROUND('CFIT Schedules'!H29*-0.35,0)</f>
        <v>0</v>
      </c>
      <c r="J29" s="27">
        <f t="shared" si="4"/>
        <v>-13148</v>
      </c>
      <c r="K29" s="51">
        <f t="shared" si="0"/>
        <v>0.98499999999999999</v>
      </c>
      <c r="L29" s="42">
        <f t="shared" si="1"/>
        <v>-12951</v>
      </c>
      <c r="M29" s="18" t="str">
        <f>'CFIT Schedules'!L29</f>
        <v>TRAN PLT</v>
      </c>
      <c r="N29" s="27">
        <f>ROUND('CFIT Schedules'!M29*-0.35,0)</f>
        <v>0</v>
      </c>
      <c r="O29" s="27">
        <f t="shared" si="5"/>
        <v>-12951</v>
      </c>
    </row>
    <row r="30" spans="1:15" x14ac:dyDescent="0.2">
      <c r="A30" s="18">
        <f t="shared" si="2"/>
        <v>9</v>
      </c>
      <c r="B30" s="56" t="s">
        <v>242</v>
      </c>
      <c r="C30" s="36">
        <f>+'CFIT Schedules'!E30</f>
        <v>0</v>
      </c>
      <c r="D30" s="42">
        <f>IF(C30*0.35=0,0,ROUND(C30*-0.35,0))</f>
        <v>0</v>
      </c>
      <c r="E30" s="36">
        <v>0</v>
      </c>
      <c r="F30" s="36">
        <f>SUM(D30:E30)</f>
        <v>0</v>
      </c>
      <c r="G30" s="27">
        <f>ROUND('CFIT Schedules'!F30*-0.35,0)</f>
        <v>0</v>
      </c>
      <c r="H30" s="27">
        <f t="shared" si="3"/>
        <v>0</v>
      </c>
      <c r="I30" s="27">
        <f>ROUND('CFIT Schedules'!H30*-0.35,0)</f>
        <v>0</v>
      </c>
      <c r="J30" s="27">
        <f>+H30+I30</f>
        <v>0</v>
      </c>
      <c r="K30" s="51">
        <f t="shared" si="0"/>
        <v>0.98499999999999999</v>
      </c>
      <c r="L30" s="42">
        <f>IF(J30*K30=0,0, ROUND(J30*K30,0))</f>
        <v>0</v>
      </c>
      <c r="M30" s="18" t="str">
        <f>'CFIT Schedules'!L30</f>
        <v>PROD PLT</v>
      </c>
      <c r="N30" s="27">
        <f>ROUND('CFIT Schedules'!M30*-0.35,0)</f>
        <v>0</v>
      </c>
      <c r="O30" s="27">
        <f t="shared" si="5"/>
        <v>0</v>
      </c>
    </row>
    <row r="31" spans="1:15" x14ac:dyDescent="0.2">
      <c r="A31" s="18">
        <f t="shared" si="2"/>
        <v>10</v>
      </c>
      <c r="B31" s="56" t="s">
        <v>291</v>
      </c>
      <c r="C31" s="36">
        <f>+'CFIT Schedules'!E31</f>
        <v>936000</v>
      </c>
      <c r="D31" s="42">
        <f>IF(C31*0.35=0,0,ROUND(C31*-0.35,0))</f>
        <v>-327600</v>
      </c>
      <c r="E31" s="36">
        <v>0</v>
      </c>
      <c r="F31" s="36">
        <f>SUM(D31:E31)</f>
        <v>-327600</v>
      </c>
      <c r="G31" s="27">
        <f>ROUND('CFIT Schedules'!F31*-0.35,0)</f>
        <v>0</v>
      </c>
      <c r="H31" s="27">
        <f t="shared" si="3"/>
        <v>-327600</v>
      </c>
      <c r="I31" s="27">
        <f>ROUND('CFIT Schedules'!H31*-0.35,0)</f>
        <v>0</v>
      </c>
      <c r="J31" s="27">
        <f>+H31+I31</f>
        <v>-327600</v>
      </c>
      <c r="K31" s="51">
        <f t="shared" si="0"/>
        <v>0.98499999999999999</v>
      </c>
      <c r="L31" s="42">
        <f>IF(J31*K31=0,0, ROUND(J31*K31,0))</f>
        <v>-322686</v>
      </c>
      <c r="M31" s="18" t="str">
        <f>'CFIT Schedules'!L31</f>
        <v>TRAN PLT</v>
      </c>
      <c r="N31" s="27">
        <f>ROUND('CFIT Schedules'!M31*-0.35,0)</f>
        <v>0</v>
      </c>
      <c r="O31" s="27">
        <f t="shared" si="5"/>
        <v>-322686</v>
      </c>
    </row>
    <row r="32" spans="1:15" x14ac:dyDescent="0.2">
      <c r="A32" s="18">
        <f t="shared" si="2"/>
        <v>11</v>
      </c>
      <c r="B32" s="56" t="s">
        <v>299</v>
      </c>
      <c r="C32" s="36">
        <v>0</v>
      </c>
      <c r="D32" s="36">
        <v>0</v>
      </c>
      <c r="E32" s="36">
        <v>-27480</v>
      </c>
      <c r="F32" s="36">
        <f>SUM(D32:E32)</f>
        <v>-27480</v>
      </c>
      <c r="G32" s="36">
        <v>0</v>
      </c>
      <c r="H32" s="27">
        <f t="shared" si="3"/>
        <v>-27480</v>
      </c>
      <c r="I32" s="36">
        <v>0</v>
      </c>
      <c r="J32" s="27">
        <f t="shared" ref="J32" si="7">+H32+I32</f>
        <v>-27480</v>
      </c>
      <c r="K32" s="51">
        <f t="shared" si="0"/>
        <v>0.98499999999999999</v>
      </c>
      <c r="L32" s="42">
        <f t="shared" ref="L32" si="8">IF(J32*K32=0,0, ROUND(J32*K32,0))</f>
        <v>-27068</v>
      </c>
      <c r="M32" s="18" t="str">
        <f>'CFIT Schedules'!L32</f>
        <v>TRAN PLT</v>
      </c>
      <c r="N32" s="36">
        <v>0</v>
      </c>
      <c r="O32" s="27">
        <f t="shared" si="5"/>
        <v>-27068</v>
      </c>
    </row>
    <row r="33" spans="1:15" x14ac:dyDescent="0.2">
      <c r="A33" s="18">
        <f t="shared" si="2"/>
        <v>12</v>
      </c>
      <c r="B33" s="17" t="s">
        <v>7</v>
      </c>
      <c r="C33" s="36">
        <f>+'CFIT Schedules'!E33</f>
        <v>8226000</v>
      </c>
      <c r="D33" s="42">
        <v>0</v>
      </c>
      <c r="E33" s="36">
        <v>0</v>
      </c>
      <c r="F33" s="36">
        <f t="shared" si="6"/>
        <v>0</v>
      </c>
      <c r="G33" s="36">
        <v>0</v>
      </c>
      <c r="H33" s="27">
        <f t="shared" si="3"/>
        <v>0</v>
      </c>
      <c r="I33" s="36">
        <v>0</v>
      </c>
      <c r="J33" s="27">
        <f t="shared" si="4"/>
        <v>0</v>
      </c>
      <c r="K33" s="51">
        <f t="shared" si="0"/>
        <v>0.98499999999999999</v>
      </c>
      <c r="L33" s="42">
        <f t="shared" si="1"/>
        <v>0</v>
      </c>
      <c r="M33" s="18" t="str">
        <f>'CFIT Schedules'!L33</f>
        <v>GROSS PLT</v>
      </c>
      <c r="N33" s="36">
        <v>0</v>
      </c>
      <c r="O33" s="27">
        <f t="shared" si="5"/>
        <v>0</v>
      </c>
    </row>
    <row r="34" spans="1:15" x14ac:dyDescent="0.2">
      <c r="A34" s="18">
        <f t="shared" si="2"/>
        <v>13</v>
      </c>
      <c r="B34" s="17" t="s">
        <v>8</v>
      </c>
      <c r="C34" s="36">
        <f>+'CFIT Schedules'!E34</f>
        <v>-260318</v>
      </c>
      <c r="D34" s="42">
        <f t="shared" ref="D34:D40" si="9">IF(C34*0.35=0,0,ROUND(C34*-0.35,0))</f>
        <v>91111</v>
      </c>
      <c r="E34" s="36">
        <v>0</v>
      </c>
      <c r="F34" s="36">
        <f t="shared" si="6"/>
        <v>91111</v>
      </c>
      <c r="G34" s="27">
        <f>ROUND('CFIT Schedules'!F34*-0.35,0)</f>
        <v>0</v>
      </c>
      <c r="H34" s="27">
        <f t="shared" si="3"/>
        <v>91111</v>
      </c>
      <c r="I34" s="27">
        <f>ROUND('CFIT Schedules'!H34*-0.35,0)</f>
        <v>0</v>
      </c>
      <c r="J34" s="27">
        <f t="shared" si="4"/>
        <v>91111</v>
      </c>
      <c r="K34" s="51">
        <f t="shared" si="0"/>
        <v>0.98499999999999999</v>
      </c>
      <c r="L34" s="42">
        <f t="shared" ref="L34:L39" si="10">IF(J34*K34=0,0, ROUND(J34*K34,0))</f>
        <v>89744</v>
      </c>
      <c r="M34" s="18" t="str">
        <f>'CFIT Schedules'!L34</f>
        <v>PROD PLT</v>
      </c>
      <c r="N34" s="27">
        <f>ROUND('CFIT Schedules'!M34*-0.35,0)</f>
        <v>1336</v>
      </c>
      <c r="O34" s="27">
        <f t="shared" si="5"/>
        <v>91080</v>
      </c>
    </row>
    <row r="35" spans="1:15" x14ac:dyDescent="0.2">
      <c r="A35" s="18">
        <f t="shared" si="2"/>
        <v>14</v>
      </c>
      <c r="B35" s="17" t="s">
        <v>327</v>
      </c>
      <c r="C35" s="36">
        <f>+'CFIT Schedules'!E35</f>
        <v>584238</v>
      </c>
      <c r="D35" s="42">
        <f t="shared" si="9"/>
        <v>-204483</v>
      </c>
      <c r="E35" s="36">
        <v>0</v>
      </c>
      <c r="F35" s="36">
        <f t="shared" ref="F35" si="11">SUM(D35:E35)</f>
        <v>-204483</v>
      </c>
      <c r="G35" s="27">
        <f>ROUND('CFIT Schedules'!F35*-0.35,0)</f>
        <v>0</v>
      </c>
      <c r="H35" s="27">
        <f t="shared" ref="H35:H36" si="12">+F35+G35</f>
        <v>-204483</v>
      </c>
      <c r="I35" s="27">
        <f>ROUND('CFIT Schedules'!H35*-0.35,0)</f>
        <v>0</v>
      </c>
      <c r="J35" s="27">
        <f t="shared" ref="J35:J36" si="13">+H35+I35</f>
        <v>-204483</v>
      </c>
      <c r="K35" s="51">
        <f t="shared" si="0"/>
        <v>0.98499999999999999</v>
      </c>
      <c r="L35" s="42">
        <f t="shared" si="10"/>
        <v>-201416</v>
      </c>
      <c r="M35" s="18" t="str">
        <f>'CFIT Schedules'!L35</f>
        <v>PROD PLT</v>
      </c>
      <c r="N35" s="27">
        <f>ROUND('CFIT Schedules'!M35*-0.35,0)</f>
        <v>0</v>
      </c>
      <c r="O35" s="27">
        <f t="shared" ref="O35:O36" si="14">L35+N35</f>
        <v>-201416</v>
      </c>
    </row>
    <row r="36" spans="1:15" x14ac:dyDescent="0.2">
      <c r="A36" s="18">
        <f t="shared" si="2"/>
        <v>15</v>
      </c>
      <c r="B36" s="17" t="s">
        <v>359</v>
      </c>
      <c r="C36" s="36">
        <f>+'CFIT Schedules'!E36</f>
        <v>0</v>
      </c>
      <c r="D36" s="42">
        <f t="shared" ref="D36" si="15">IF(C36*0.35=0,0,ROUND(C36*-0.35,0))</f>
        <v>0</v>
      </c>
      <c r="E36" s="36">
        <v>0</v>
      </c>
      <c r="F36" s="36">
        <f t="shared" ref="F36" si="16">SUM(D36:E36)</f>
        <v>0</v>
      </c>
      <c r="G36" s="36">
        <v>0</v>
      </c>
      <c r="H36" s="27">
        <f t="shared" si="12"/>
        <v>0</v>
      </c>
      <c r="I36" s="36">
        <v>0</v>
      </c>
      <c r="J36" s="27">
        <f t="shared" si="13"/>
        <v>0</v>
      </c>
      <c r="K36" s="51">
        <f t="shared" si="0"/>
        <v>0.98499999999999999</v>
      </c>
      <c r="L36" s="42">
        <f t="shared" si="10"/>
        <v>0</v>
      </c>
      <c r="M36" s="18" t="str">
        <f>'CFIT Schedules'!L36</f>
        <v>GROSS PLT</v>
      </c>
      <c r="N36" s="36">
        <v>0</v>
      </c>
      <c r="O36" s="27">
        <f t="shared" si="14"/>
        <v>0</v>
      </c>
    </row>
    <row r="37" spans="1:15" x14ac:dyDescent="0.2">
      <c r="A37" s="18">
        <f t="shared" si="2"/>
        <v>16</v>
      </c>
      <c r="B37" s="17" t="s">
        <v>9</v>
      </c>
      <c r="C37" s="36">
        <f>+'CFIT Schedules'!E37</f>
        <v>0</v>
      </c>
      <c r="D37" s="42">
        <f t="shared" si="9"/>
        <v>0</v>
      </c>
      <c r="E37" s="36">
        <v>0</v>
      </c>
      <c r="F37" s="36">
        <f t="shared" si="6"/>
        <v>0</v>
      </c>
      <c r="G37" s="36">
        <v>0</v>
      </c>
      <c r="H37" s="27">
        <f t="shared" si="3"/>
        <v>0</v>
      </c>
      <c r="I37" s="36">
        <v>0</v>
      </c>
      <c r="J37" s="27">
        <f t="shared" si="4"/>
        <v>0</v>
      </c>
      <c r="K37" s="51">
        <f t="shared" si="0"/>
        <v>0.98499999999999999</v>
      </c>
      <c r="L37" s="42">
        <f t="shared" si="10"/>
        <v>0</v>
      </c>
      <c r="M37" s="18" t="str">
        <f>'CFIT Schedules'!L37</f>
        <v>GROSS PLT</v>
      </c>
      <c r="N37" s="36">
        <v>0</v>
      </c>
      <c r="O37" s="27">
        <f t="shared" si="5"/>
        <v>0</v>
      </c>
    </row>
    <row r="38" spans="1:15" x14ac:dyDescent="0.2">
      <c r="A38" s="18">
        <f t="shared" si="2"/>
        <v>17</v>
      </c>
      <c r="B38" s="17" t="s">
        <v>239</v>
      </c>
      <c r="C38" s="36">
        <f>+'CFIT Schedules'!E38</f>
        <v>0</v>
      </c>
      <c r="D38" s="42">
        <f t="shared" si="9"/>
        <v>0</v>
      </c>
      <c r="E38" s="36">
        <v>-1701466</v>
      </c>
      <c r="F38" s="36">
        <f t="shared" ref="F38" si="17">SUM(D38:E38)</f>
        <v>-1701466</v>
      </c>
      <c r="G38" s="27">
        <v>0</v>
      </c>
      <c r="H38" s="27">
        <f t="shared" si="3"/>
        <v>-1701466</v>
      </c>
      <c r="I38" s="27">
        <v>0</v>
      </c>
      <c r="J38" s="27">
        <f t="shared" ref="J38" si="18">+H38+I38</f>
        <v>-1701466</v>
      </c>
      <c r="K38" s="51">
        <f t="shared" si="0"/>
        <v>0.98499999999999999</v>
      </c>
      <c r="L38" s="42">
        <f t="shared" si="10"/>
        <v>-1675944</v>
      </c>
      <c r="M38" s="18" t="str">
        <f>'CFIT Schedules'!L38</f>
        <v>GROSS PLT</v>
      </c>
      <c r="N38" s="27">
        <v>0</v>
      </c>
      <c r="O38" s="27">
        <f t="shared" si="5"/>
        <v>-1675944</v>
      </c>
    </row>
    <row r="39" spans="1:15" x14ac:dyDescent="0.2">
      <c r="A39" s="18">
        <f t="shared" si="2"/>
        <v>18</v>
      </c>
      <c r="B39" s="56" t="s">
        <v>243</v>
      </c>
      <c r="C39" s="36">
        <f>+'CFIT Schedules'!E39</f>
        <v>0</v>
      </c>
      <c r="D39" s="42">
        <f t="shared" si="9"/>
        <v>0</v>
      </c>
      <c r="E39" s="36">
        <v>0</v>
      </c>
      <c r="F39" s="36">
        <f>SUM(D39:E39)</f>
        <v>0</v>
      </c>
      <c r="G39" s="36">
        <v>0</v>
      </c>
      <c r="H39" s="27">
        <f t="shared" si="3"/>
        <v>0</v>
      </c>
      <c r="I39" s="36">
        <v>0</v>
      </c>
      <c r="J39" s="27">
        <f>+H39+I39</f>
        <v>0</v>
      </c>
      <c r="K39" s="51">
        <f t="shared" si="0"/>
        <v>0.98499999999999999</v>
      </c>
      <c r="L39" s="42">
        <f t="shared" si="10"/>
        <v>0</v>
      </c>
      <c r="M39" s="18" t="str">
        <f>'CFIT Schedules'!L39</f>
        <v>PROD PLT</v>
      </c>
      <c r="N39" s="36">
        <v>0</v>
      </c>
      <c r="O39" s="27">
        <f t="shared" si="5"/>
        <v>0</v>
      </c>
    </row>
    <row r="40" spans="1:15" x14ac:dyDescent="0.2">
      <c r="A40" s="18">
        <f t="shared" si="2"/>
        <v>19</v>
      </c>
      <c r="B40" s="17" t="s">
        <v>10</v>
      </c>
      <c r="C40" s="36">
        <f>+'CFIT Schedules'!E40</f>
        <v>-351808</v>
      </c>
      <c r="D40" s="42">
        <f t="shared" si="9"/>
        <v>123133</v>
      </c>
      <c r="E40" s="36">
        <v>0</v>
      </c>
      <c r="F40" s="36">
        <f t="shared" si="6"/>
        <v>123133</v>
      </c>
      <c r="G40" s="36">
        <v>0</v>
      </c>
      <c r="H40" s="27">
        <f t="shared" si="3"/>
        <v>123133</v>
      </c>
      <c r="I40" s="36">
        <v>0</v>
      </c>
      <c r="J40" s="27">
        <f t="shared" si="4"/>
        <v>123133</v>
      </c>
      <c r="K40" s="51">
        <f t="shared" si="0"/>
        <v>0.999</v>
      </c>
      <c r="L40" s="42">
        <f t="shared" si="1"/>
        <v>123010</v>
      </c>
      <c r="M40" s="18" t="str">
        <f>'CFIT Schedules'!L40</f>
        <v>DIST PLT</v>
      </c>
      <c r="N40" s="36">
        <v>0</v>
      </c>
      <c r="O40" s="27">
        <f t="shared" si="5"/>
        <v>123010</v>
      </c>
    </row>
    <row r="41" spans="1:15" x14ac:dyDescent="0.2">
      <c r="A41" s="18">
        <f t="shared" si="2"/>
        <v>20</v>
      </c>
      <c r="B41" s="79" t="s">
        <v>11</v>
      </c>
      <c r="C41" s="83">
        <f t="shared" ref="C41:J41" si="19">SUM(C23:C40)</f>
        <v>-55713807</v>
      </c>
      <c r="D41" s="83">
        <f t="shared" si="19"/>
        <v>22378933</v>
      </c>
      <c r="E41" s="83">
        <f t="shared" si="19"/>
        <v>-1731418</v>
      </c>
      <c r="F41" s="83">
        <f t="shared" si="19"/>
        <v>20647515</v>
      </c>
      <c r="G41" s="83">
        <f t="shared" ref="G41" si="20">SUM(G23:G40)</f>
        <v>0</v>
      </c>
      <c r="H41" s="83">
        <f t="shared" si="19"/>
        <v>20647515</v>
      </c>
      <c r="I41" s="83">
        <f t="shared" si="19"/>
        <v>0</v>
      </c>
      <c r="J41" s="83">
        <f t="shared" si="19"/>
        <v>20647515</v>
      </c>
      <c r="K41" s="24"/>
      <c r="L41" s="83">
        <f>SUM(L23:L40)</f>
        <v>20339526</v>
      </c>
      <c r="N41" s="83">
        <f t="shared" ref="N41:O41" si="21">SUM(N23:N40)</f>
        <v>-1587455</v>
      </c>
      <c r="O41" s="83">
        <f t="shared" si="21"/>
        <v>18752071</v>
      </c>
    </row>
    <row r="42" spans="1:15" x14ac:dyDescent="0.2">
      <c r="A42" s="18">
        <f t="shared" si="2"/>
        <v>21</v>
      </c>
      <c r="B42" s="17" t="s">
        <v>0</v>
      </c>
      <c r="C42" s="36"/>
      <c r="D42" s="36"/>
      <c r="K42" s="86"/>
    </row>
    <row r="43" spans="1:15" x14ac:dyDescent="0.2">
      <c r="A43" s="18">
        <f t="shared" si="2"/>
        <v>22</v>
      </c>
      <c r="B43" s="79" t="s">
        <v>12</v>
      </c>
      <c r="C43" s="36"/>
      <c r="D43" s="36"/>
      <c r="K43" s="86"/>
    </row>
    <row r="44" spans="1:15" x14ac:dyDescent="0.2">
      <c r="A44" s="18">
        <f t="shared" si="2"/>
        <v>23</v>
      </c>
      <c r="B44" s="17" t="s">
        <v>13</v>
      </c>
      <c r="C44" s="36">
        <f>+'CFIT Schedules'!E44</f>
        <v>0</v>
      </c>
      <c r="D44" s="42">
        <f t="shared" ref="D44:D52" si="22">IF(C44*0.35=0,0,ROUND(C44*-0.35,0))</f>
        <v>0</v>
      </c>
      <c r="E44" s="36">
        <v>0</v>
      </c>
      <c r="F44" s="36">
        <f t="shared" ref="F44:F51" si="23">SUM(D44:E44)</f>
        <v>0</v>
      </c>
      <c r="G44" s="36">
        <v>0</v>
      </c>
      <c r="H44" s="27">
        <f t="shared" ref="H44:H52" si="24">+F44+G44</f>
        <v>0</v>
      </c>
      <c r="I44" s="36">
        <v>0</v>
      </c>
      <c r="J44" s="27">
        <f t="shared" ref="J44:J51" si="25">+H44+I44</f>
        <v>0</v>
      </c>
      <c r="K44" s="51">
        <f t="shared" ref="K44:K52" si="26">VLOOKUP(M44,$C$268:$D$282,2,FALSE)</f>
        <v>0</v>
      </c>
      <c r="L44" s="42">
        <f t="shared" ref="L44:L52" si="27">IF(J44*K44=0,0, ROUND(J44*K44,0))</f>
        <v>0</v>
      </c>
      <c r="M44" s="18" t="str">
        <f>'CFIT Schedules'!L44</f>
        <v>NON-APPLIC</v>
      </c>
      <c r="N44" s="36">
        <v>0</v>
      </c>
      <c r="O44" s="27">
        <f t="shared" ref="O44:O52" si="28">L44+N44</f>
        <v>0</v>
      </c>
    </row>
    <row r="45" spans="1:15" x14ac:dyDescent="0.2">
      <c r="A45" s="18">
        <f t="shared" si="2"/>
        <v>24</v>
      </c>
      <c r="B45" s="17" t="s">
        <v>292</v>
      </c>
      <c r="C45" s="36">
        <f>+'CFIT Schedules'!E45</f>
        <v>11364</v>
      </c>
      <c r="D45" s="42">
        <v>0</v>
      </c>
      <c r="E45" s="36">
        <v>0</v>
      </c>
      <c r="F45" s="36">
        <f t="shared" ref="F45" si="29">SUM(D45:E45)</f>
        <v>0</v>
      </c>
      <c r="G45" s="27">
        <f>ROUND('CFIT Schedules'!F45*-0.35,0)</f>
        <v>0</v>
      </c>
      <c r="H45" s="27">
        <f t="shared" si="24"/>
        <v>0</v>
      </c>
      <c r="I45" s="27">
        <f>ROUND('CFIT Schedules'!H45*-0.35,0)</f>
        <v>0</v>
      </c>
      <c r="J45" s="27">
        <f t="shared" ref="J45" si="30">+H45+I45</f>
        <v>0</v>
      </c>
      <c r="K45" s="51">
        <f t="shared" si="26"/>
        <v>1</v>
      </c>
      <c r="L45" s="42">
        <f t="shared" ref="L45" si="31">IF(J45*K45=0,0, ROUND(J45*K45,0))</f>
        <v>0</v>
      </c>
      <c r="M45" s="18" t="str">
        <f>'CFIT Schedules'!L45</f>
        <v>SPECIFIC</v>
      </c>
      <c r="N45" s="27">
        <f>ROUND('CFIT Schedules'!M45*-0.35,0)</f>
        <v>0</v>
      </c>
      <c r="O45" s="27">
        <f t="shared" si="28"/>
        <v>0</v>
      </c>
    </row>
    <row r="46" spans="1:15" x14ac:dyDescent="0.2">
      <c r="A46" s="18">
        <f t="shared" si="2"/>
        <v>25</v>
      </c>
      <c r="B46" s="17" t="s">
        <v>14</v>
      </c>
      <c r="C46" s="36">
        <f>+'CFIT Schedules'!E46</f>
        <v>-524753</v>
      </c>
      <c r="D46" s="42">
        <f t="shared" si="22"/>
        <v>183664</v>
      </c>
      <c r="E46" s="36">
        <v>0</v>
      </c>
      <c r="F46" s="36">
        <f t="shared" si="23"/>
        <v>183664</v>
      </c>
      <c r="G46" s="27">
        <f>ROUND('CFIT Schedules'!F46*-0.35,0)</f>
        <v>0</v>
      </c>
      <c r="H46" s="27">
        <f t="shared" si="24"/>
        <v>183664</v>
      </c>
      <c r="I46" s="27">
        <f>ROUND('CFIT Schedules'!H46*-0.35,0)</f>
        <v>0</v>
      </c>
      <c r="J46" s="27">
        <f t="shared" si="25"/>
        <v>183664</v>
      </c>
      <c r="K46" s="51">
        <f t="shared" si="26"/>
        <v>0.98499999999999999</v>
      </c>
      <c r="L46" s="42">
        <f t="shared" si="27"/>
        <v>180909</v>
      </c>
      <c r="M46" s="18" t="str">
        <f>'CFIT Schedules'!L46</f>
        <v>GROSS PLT</v>
      </c>
      <c r="N46" s="27">
        <v>73381</v>
      </c>
      <c r="O46" s="27">
        <f t="shared" si="28"/>
        <v>254290</v>
      </c>
    </row>
    <row r="47" spans="1:15" x14ac:dyDescent="0.2">
      <c r="A47" s="18">
        <f t="shared" si="2"/>
        <v>26</v>
      </c>
      <c r="B47" s="17" t="s">
        <v>231</v>
      </c>
      <c r="C47" s="36">
        <v>0</v>
      </c>
      <c r="D47" s="42">
        <f t="shared" si="22"/>
        <v>0</v>
      </c>
      <c r="E47" s="36">
        <v>-244309</v>
      </c>
      <c r="F47" s="36">
        <f>SUM(D47:E47)</f>
        <v>-244309</v>
      </c>
      <c r="G47" s="27">
        <v>0</v>
      </c>
      <c r="H47" s="27">
        <f t="shared" si="24"/>
        <v>-244309</v>
      </c>
      <c r="I47" s="27">
        <v>0</v>
      </c>
      <c r="J47" s="27">
        <f>+H47+I47</f>
        <v>-244309</v>
      </c>
      <c r="K47" s="51">
        <f t="shared" si="26"/>
        <v>0.98499999999999999</v>
      </c>
      <c r="L47" s="42">
        <f t="shared" ref="L47:L50" si="32">IF(J47*K47=0,0, ROUND(J47*K47,0))</f>
        <v>-240644</v>
      </c>
      <c r="M47" s="18" t="str">
        <f>'CFIT Schedules'!L47</f>
        <v>GROSS PLT</v>
      </c>
      <c r="N47" s="27">
        <v>0</v>
      </c>
      <c r="O47" s="27">
        <f t="shared" si="28"/>
        <v>-240644</v>
      </c>
    </row>
    <row r="48" spans="1:15" x14ac:dyDescent="0.2">
      <c r="A48" s="18">
        <f t="shared" si="2"/>
        <v>27</v>
      </c>
      <c r="B48" s="17" t="s">
        <v>301</v>
      </c>
      <c r="C48" s="36">
        <v>0</v>
      </c>
      <c r="D48" s="42">
        <f t="shared" ref="D48" si="33">IF(C48*0.35=0,0,ROUND(C48*-0.35,0))</f>
        <v>0</v>
      </c>
      <c r="E48" s="36">
        <v>0</v>
      </c>
      <c r="F48" s="36">
        <f>SUM(D48:E48)</f>
        <v>0</v>
      </c>
      <c r="G48" s="27">
        <v>0</v>
      </c>
      <c r="H48" s="27">
        <f t="shared" si="24"/>
        <v>0</v>
      </c>
      <c r="I48" s="27">
        <v>0</v>
      </c>
      <c r="J48" s="27">
        <f>+H48+I48</f>
        <v>0</v>
      </c>
      <c r="K48" s="51">
        <f t="shared" si="26"/>
        <v>0.98499999999999999</v>
      </c>
      <c r="L48" s="42">
        <f t="shared" si="32"/>
        <v>0</v>
      </c>
      <c r="M48" s="18" t="str">
        <f>'CFIT Schedules'!L48</f>
        <v>TRAN PLT</v>
      </c>
      <c r="N48" s="27">
        <v>0</v>
      </c>
      <c r="O48" s="27">
        <f t="shared" si="28"/>
        <v>0</v>
      </c>
    </row>
    <row r="49" spans="1:15" x14ac:dyDescent="0.2">
      <c r="A49" s="18">
        <f t="shared" si="2"/>
        <v>28</v>
      </c>
      <c r="B49" s="17" t="s">
        <v>294</v>
      </c>
      <c r="C49" s="36">
        <f>+'CFIT Schedules'!E49</f>
        <v>22044</v>
      </c>
      <c r="D49" s="42">
        <v>0</v>
      </c>
      <c r="E49" s="36">
        <v>0</v>
      </c>
      <c r="F49" s="36">
        <f t="shared" si="23"/>
        <v>0</v>
      </c>
      <c r="G49" s="27">
        <f>ROUND('CFIT Schedules'!F49*-0.35,0)</f>
        <v>0</v>
      </c>
      <c r="H49" s="27">
        <f t="shared" si="24"/>
        <v>0</v>
      </c>
      <c r="I49" s="27">
        <f>ROUND('CFIT Schedules'!H49*-0.35,0)</f>
        <v>0</v>
      </c>
      <c r="J49" s="27">
        <f t="shared" si="25"/>
        <v>0</v>
      </c>
      <c r="K49" s="51">
        <f t="shared" si="26"/>
        <v>0.98499999999999999</v>
      </c>
      <c r="L49" s="42">
        <f t="shared" si="32"/>
        <v>0</v>
      </c>
      <c r="M49" s="18" t="str">
        <f>'CFIT Schedules'!L49</f>
        <v>TRAN PLT</v>
      </c>
      <c r="N49" s="27">
        <f>ROUND('CFIT Schedules'!M49*-0.35,0)</f>
        <v>0</v>
      </c>
      <c r="O49" s="27">
        <f t="shared" si="28"/>
        <v>0</v>
      </c>
    </row>
    <row r="50" spans="1:15" x14ac:dyDescent="0.2">
      <c r="A50" s="18">
        <f t="shared" si="2"/>
        <v>29</v>
      </c>
      <c r="B50" s="17" t="s">
        <v>293</v>
      </c>
      <c r="C50" s="36">
        <v>0</v>
      </c>
      <c r="D50" s="42">
        <f t="shared" si="22"/>
        <v>0</v>
      </c>
      <c r="E50" s="36">
        <v>-7495</v>
      </c>
      <c r="F50" s="36">
        <f>SUM(D50:E50)</f>
        <v>-7495</v>
      </c>
      <c r="G50" s="27">
        <v>0</v>
      </c>
      <c r="H50" s="27">
        <f t="shared" si="24"/>
        <v>-7495</v>
      </c>
      <c r="I50" s="27">
        <v>0</v>
      </c>
      <c r="J50" s="27">
        <f>+H50+I50</f>
        <v>-7495</v>
      </c>
      <c r="K50" s="51">
        <f t="shared" si="26"/>
        <v>0.98499999999999999</v>
      </c>
      <c r="L50" s="42">
        <f t="shared" si="32"/>
        <v>-7383</v>
      </c>
      <c r="M50" s="18" t="str">
        <f>'CFIT Schedules'!L50</f>
        <v>TRAN PLT</v>
      </c>
      <c r="N50" s="27">
        <v>0</v>
      </c>
      <c r="O50" s="27">
        <f t="shared" si="28"/>
        <v>-7383</v>
      </c>
    </row>
    <row r="51" spans="1:15" x14ac:dyDescent="0.2">
      <c r="A51" s="18">
        <f t="shared" si="2"/>
        <v>30</v>
      </c>
      <c r="B51" s="17" t="s">
        <v>15</v>
      </c>
      <c r="C51" s="36">
        <f>+'CFIT Schedules'!E51</f>
        <v>1102145</v>
      </c>
      <c r="D51" s="42">
        <f t="shared" si="22"/>
        <v>-385751</v>
      </c>
      <c r="E51" s="36">
        <v>0</v>
      </c>
      <c r="F51" s="36">
        <f t="shared" si="23"/>
        <v>-385751</v>
      </c>
      <c r="G51" s="27">
        <f>ROUND('CFIT Schedules'!F51*-0.35,0)</f>
        <v>0</v>
      </c>
      <c r="H51" s="27">
        <f t="shared" si="24"/>
        <v>-385751</v>
      </c>
      <c r="I51" s="27">
        <f>ROUND('CFIT Schedules'!H51*-0.35,0)</f>
        <v>0</v>
      </c>
      <c r="J51" s="27">
        <f t="shared" si="25"/>
        <v>-385751</v>
      </c>
      <c r="K51" s="51">
        <f t="shared" si="26"/>
        <v>0.98499999999999999</v>
      </c>
      <c r="L51" s="42">
        <f t="shared" si="27"/>
        <v>-379965</v>
      </c>
      <c r="M51" s="18" t="str">
        <f>'CFIT Schedules'!L51</f>
        <v>GROSS PLT</v>
      </c>
      <c r="N51" s="27">
        <f>ROUND('CFIT Schedules'!M51*-0.35,0)</f>
        <v>0</v>
      </c>
      <c r="O51" s="27">
        <f t="shared" si="28"/>
        <v>-379965</v>
      </c>
    </row>
    <row r="52" spans="1:15" x14ac:dyDescent="0.2">
      <c r="A52" s="18">
        <f t="shared" si="2"/>
        <v>31</v>
      </c>
      <c r="B52" s="17" t="s">
        <v>232</v>
      </c>
      <c r="C52" s="36">
        <v>0</v>
      </c>
      <c r="D52" s="42">
        <f t="shared" si="22"/>
        <v>0</v>
      </c>
      <c r="E52" s="36">
        <v>423479</v>
      </c>
      <c r="F52" s="36">
        <f>SUM(D52:E52)</f>
        <v>423479</v>
      </c>
      <c r="G52" s="27">
        <v>0</v>
      </c>
      <c r="H52" s="27">
        <f t="shared" si="24"/>
        <v>423479</v>
      </c>
      <c r="I52" s="27">
        <v>0</v>
      </c>
      <c r="J52" s="27">
        <f>+H52+I52</f>
        <v>423479</v>
      </c>
      <c r="K52" s="51">
        <f t="shared" si="26"/>
        <v>0.98499999999999999</v>
      </c>
      <c r="L52" s="42">
        <f t="shared" si="27"/>
        <v>417127</v>
      </c>
      <c r="M52" s="18" t="str">
        <f>'CFIT Schedules'!L52</f>
        <v>GROSS PLT</v>
      </c>
      <c r="N52" s="27">
        <v>0</v>
      </c>
      <c r="O52" s="27">
        <f t="shared" si="28"/>
        <v>417127</v>
      </c>
    </row>
    <row r="53" spans="1:15" x14ac:dyDescent="0.2">
      <c r="A53" s="18">
        <f t="shared" si="2"/>
        <v>32</v>
      </c>
      <c r="B53" s="79" t="s">
        <v>16</v>
      </c>
      <c r="C53" s="83">
        <f t="shared" ref="C53:J53" si="34">SUM(C44:C52)</f>
        <v>610800</v>
      </c>
      <c r="D53" s="83">
        <f t="shared" si="34"/>
        <v>-202087</v>
      </c>
      <c r="E53" s="83">
        <f t="shared" si="34"/>
        <v>171675</v>
      </c>
      <c r="F53" s="83">
        <f t="shared" si="34"/>
        <v>-30412</v>
      </c>
      <c r="G53" s="83">
        <f t="shared" ref="G53" si="35">SUM(G44:G52)</f>
        <v>0</v>
      </c>
      <c r="H53" s="83">
        <f t="shared" si="34"/>
        <v>-30412</v>
      </c>
      <c r="I53" s="83">
        <f t="shared" si="34"/>
        <v>0</v>
      </c>
      <c r="J53" s="83">
        <f t="shared" si="34"/>
        <v>-30412</v>
      </c>
      <c r="K53" s="24"/>
      <c r="L53" s="83">
        <f>SUM(L44:L52)</f>
        <v>-29956</v>
      </c>
      <c r="N53" s="83">
        <f t="shared" ref="N53:O53" si="36">SUM(N44:N52)</f>
        <v>73381</v>
      </c>
      <c r="O53" s="83">
        <f t="shared" si="36"/>
        <v>43425</v>
      </c>
    </row>
    <row r="54" spans="1:15" x14ac:dyDescent="0.2">
      <c r="A54" s="18">
        <f t="shared" si="2"/>
        <v>33</v>
      </c>
      <c r="B54" s="17" t="s">
        <v>0</v>
      </c>
      <c r="C54" s="36"/>
      <c r="D54" s="36"/>
      <c r="K54" s="86"/>
    </row>
    <row r="55" spans="1:15" x14ac:dyDescent="0.2">
      <c r="A55" s="18">
        <f t="shared" si="2"/>
        <v>34</v>
      </c>
      <c r="B55" s="79" t="s">
        <v>17</v>
      </c>
      <c r="C55" s="36"/>
      <c r="D55" s="36"/>
      <c r="K55" s="86"/>
    </row>
    <row r="56" spans="1:15" x14ac:dyDescent="0.2">
      <c r="A56" s="18">
        <f t="shared" si="2"/>
        <v>35</v>
      </c>
      <c r="B56" s="17" t="s">
        <v>233</v>
      </c>
      <c r="C56" s="36">
        <f>+'CFIT Schedules'!E56</f>
        <v>0</v>
      </c>
      <c r="D56" s="42">
        <f t="shared" ref="D56:D59" si="37">IF(C56*0.35=0,0,ROUND(C56*-0.35,0))</f>
        <v>0</v>
      </c>
      <c r="E56" s="36">
        <v>0</v>
      </c>
      <c r="F56" s="36">
        <f t="shared" ref="F56:F59" si="38">SUM(D56:E56)</f>
        <v>0</v>
      </c>
      <c r="G56" s="27">
        <v>0</v>
      </c>
      <c r="H56" s="27">
        <f t="shared" ref="H56:H59" si="39">+F56+G56</f>
        <v>0</v>
      </c>
      <c r="I56" s="27">
        <v>0</v>
      </c>
      <c r="J56" s="27">
        <f t="shared" ref="J56:J59" si="40">+H56+I56</f>
        <v>0</v>
      </c>
      <c r="K56" s="51">
        <f>VLOOKUP(M56,$C$268:$D$282,2,FALSE)</f>
        <v>0.98499999999999999</v>
      </c>
      <c r="L56" s="42">
        <f t="shared" ref="L56:L59" si="41">IF(J56*K56=0,0, ROUND(J56*K56,0))</f>
        <v>0</v>
      </c>
      <c r="M56" s="18" t="str">
        <f>'CFIT Schedules'!L56</f>
        <v>GROSS PLT</v>
      </c>
      <c r="N56" s="27">
        <v>0</v>
      </c>
      <c r="O56" s="27">
        <f t="shared" ref="O56:O59" si="42">L56+N56</f>
        <v>0</v>
      </c>
    </row>
    <row r="57" spans="1:15" x14ac:dyDescent="0.2">
      <c r="A57" s="18">
        <f t="shared" si="2"/>
        <v>36</v>
      </c>
      <c r="B57" s="17" t="s">
        <v>234</v>
      </c>
      <c r="C57" s="36">
        <f>+'CFIT Schedules'!E57</f>
        <v>0</v>
      </c>
      <c r="D57" s="42">
        <f t="shared" si="37"/>
        <v>0</v>
      </c>
      <c r="E57" s="36">
        <v>0</v>
      </c>
      <c r="F57" s="36">
        <f t="shared" si="38"/>
        <v>0</v>
      </c>
      <c r="G57" s="27">
        <v>0</v>
      </c>
      <c r="H57" s="27">
        <f t="shared" si="39"/>
        <v>0</v>
      </c>
      <c r="I57" s="27">
        <v>0</v>
      </c>
      <c r="J57" s="27">
        <f t="shared" si="40"/>
        <v>0</v>
      </c>
      <c r="K57" s="51">
        <f>VLOOKUP(M57,$C$268:$D$282,2,FALSE)</f>
        <v>0.98499999999999999</v>
      </c>
      <c r="L57" s="42">
        <f t="shared" si="41"/>
        <v>0</v>
      </c>
      <c r="M57" s="18" t="str">
        <f>'CFIT Schedules'!L57</f>
        <v>GROSS PLT</v>
      </c>
      <c r="N57" s="27">
        <v>0</v>
      </c>
      <c r="O57" s="27">
        <f t="shared" si="42"/>
        <v>0</v>
      </c>
    </row>
    <row r="58" spans="1:15" x14ac:dyDescent="0.2">
      <c r="A58" s="18">
        <f t="shared" si="2"/>
        <v>37</v>
      </c>
      <c r="B58" s="17" t="s">
        <v>20</v>
      </c>
      <c r="C58" s="36">
        <f>+'CFIT Schedules'!E58</f>
        <v>0</v>
      </c>
      <c r="D58" s="42">
        <f t="shared" si="37"/>
        <v>0</v>
      </c>
      <c r="E58" s="36">
        <v>0</v>
      </c>
      <c r="F58" s="36">
        <f t="shared" si="38"/>
        <v>0</v>
      </c>
      <c r="G58" s="27">
        <f>ROUND('CFIT Schedules'!F58*-0.35,0)</f>
        <v>0</v>
      </c>
      <c r="H58" s="27">
        <f t="shared" si="39"/>
        <v>0</v>
      </c>
      <c r="I58" s="27">
        <f>ROUND('CFIT Schedules'!H58*-0.35,0)</f>
        <v>0</v>
      </c>
      <c r="J58" s="27">
        <f t="shared" si="40"/>
        <v>0</v>
      </c>
      <c r="K58" s="51">
        <f>VLOOKUP(M58,$C$268:$D$282,2,FALSE)</f>
        <v>0.99199999999999999</v>
      </c>
      <c r="L58" s="42">
        <f t="shared" si="41"/>
        <v>0</v>
      </c>
      <c r="M58" s="18" t="str">
        <f>'CFIT Schedules'!L58</f>
        <v>LABOR</v>
      </c>
      <c r="N58" s="27">
        <f>ROUND('CFIT Schedules'!M58*-0.35,0)</f>
        <v>0</v>
      </c>
      <c r="O58" s="27">
        <f t="shared" si="42"/>
        <v>0</v>
      </c>
    </row>
    <row r="59" spans="1:15" x14ac:dyDescent="0.2">
      <c r="A59" s="18">
        <f t="shared" si="2"/>
        <v>38</v>
      </c>
      <c r="B59" s="17" t="s">
        <v>235</v>
      </c>
      <c r="C59" s="36">
        <f>+'CFIT Schedules'!E59</f>
        <v>0</v>
      </c>
      <c r="D59" s="42">
        <f t="shared" si="37"/>
        <v>0</v>
      </c>
      <c r="E59" s="36">
        <v>0</v>
      </c>
      <c r="F59" s="36">
        <f t="shared" si="38"/>
        <v>0</v>
      </c>
      <c r="G59" s="27">
        <v>0</v>
      </c>
      <c r="H59" s="27">
        <f t="shared" si="39"/>
        <v>0</v>
      </c>
      <c r="I59" s="27">
        <v>0</v>
      </c>
      <c r="J59" s="27">
        <f t="shared" si="40"/>
        <v>0</v>
      </c>
      <c r="K59" s="51">
        <f>VLOOKUP(M59,$C$268:$D$282,2,FALSE)</f>
        <v>0.98499999999999999</v>
      </c>
      <c r="L59" s="42">
        <f t="shared" si="41"/>
        <v>0</v>
      </c>
      <c r="M59" s="18" t="str">
        <f>'CFIT Schedules'!L59</f>
        <v>GROSS PLT</v>
      </c>
      <c r="N59" s="27">
        <v>0</v>
      </c>
      <c r="O59" s="27">
        <f t="shared" si="42"/>
        <v>0</v>
      </c>
    </row>
    <row r="60" spans="1:15" x14ac:dyDescent="0.2">
      <c r="A60" s="18">
        <f t="shared" si="2"/>
        <v>39</v>
      </c>
      <c r="B60" s="79" t="s">
        <v>22</v>
      </c>
      <c r="C60" s="83">
        <f t="shared" ref="C60:J60" si="43">SUM(C56:C59)</f>
        <v>0</v>
      </c>
      <c r="D60" s="83">
        <f t="shared" si="43"/>
        <v>0</v>
      </c>
      <c r="E60" s="83">
        <f t="shared" si="43"/>
        <v>0</v>
      </c>
      <c r="F60" s="83">
        <f t="shared" si="43"/>
        <v>0</v>
      </c>
      <c r="G60" s="83">
        <f t="shared" ref="G60" si="44">SUM(G56:G59)</f>
        <v>0</v>
      </c>
      <c r="H60" s="83">
        <f t="shared" si="43"/>
        <v>0</v>
      </c>
      <c r="I60" s="83">
        <f t="shared" si="43"/>
        <v>0</v>
      </c>
      <c r="J60" s="83">
        <f t="shared" si="43"/>
        <v>0</v>
      </c>
      <c r="K60" s="24"/>
      <c r="L60" s="83">
        <f>SUM(L56:L59)</f>
        <v>0</v>
      </c>
      <c r="N60" s="83">
        <f t="shared" ref="N60:O60" si="45">SUM(N56:N59)</f>
        <v>0</v>
      </c>
      <c r="O60" s="83">
        <f t="shared" si="45"/>
        <v>0</v>
      </c>
    </row>
    <row r="61" spans="1:15" x14ac:dyDescent="0.2">
      <c r="A61" s="18">
        <f t="shared" si="2"/>
        <v>40</v>
      </c>
      <c r="B61" s="17" t="s">
        <v>0</v>
      </c>
      <c r="C61" s="36"/>
      <c r="D61" s="36"/>
      <c r="K61" s="86"/>
    </row>
    <row r="62" spans="1:15" x14ac:dyDescent="0.2">
      <c r="A62" s="18">
        <f t="shared" si="2"/>
        <v>41</v>
      </c>
      <c r="B62" s="79" t="s">
        <v>23</v>
      </c>
      <c r="C62" s="36"/>
      <c r="D62" s="36"/>
      <c r="K62" s="86"/>
    </row>
    <row r="63" spans="1:15" x14ac:dyDescent="0.2">
      <c r="A63" s="18">
        <f t="shared" si="2"/>
        <v>42</v>
      </c>
      <c r="B63" s="17" t="s">
        <v>24</v>
      </c>
      <c r="C63" s="36">
        <f>+'CFIT Schedules'!E63</f>
        <v>0</v>
      </c>
      <c r="D63" s="42">
        <f t="shared" ref="D63:D68" si="46">IF(C63*0.35=0,0,ROUND(C63*-0.35,0))</f>
        <v>0</v>
      </c>
      <c r="E63" s="36">
        <v>0</v>
      </c>
      <c r="F63" s="36">
        <f t="shared" ref="F63:F68" si="47">SUM(D63:E63)</f>
        <v>0</v>
      </c>
      <c r="G63" s="27">
        <f>ROUND('CFIT Schedules'!F63*-0.35,0)</f>
        <v>0</v>
      </c>
      <c r="H63" s="27">
        <f t="shared" ref="H63:H68" si="48">+F63+G63</f>
        <v>0</v>
      </c>
      <c r="I63" s="27">
        <f>ROUND('CFIT Schedules'!H63*-0.35,0)</f>
        <v>0</v>
      </c>
      <c r="J63" s="27">
        <f t="shared" ref="J63:J68" si="49">+H63+I63</f>
        <v>0</v>
      </c>
      <c r="K63" s="51">
        <f t="shared" ref="K63:K68" si="50">VLOOKUP(M63,$C$268:$D$282,2,FALSE)</f>
        <v>0.98499999999999999</v>
      </c>
      <c r="L63" s="42">
        <f t="shared" ref="L63:L68" si="51">IF(J63*K63=0,0, ROUND(J63*K63,0))</f>
        <v>0</v>
      </c>
      <c r="M63" s="18" t="str">
        <f>'CFIT Schedules'!L63</f>
        <v>GROSS PLT</v>
      </c>
      <c r="N63" s="27">
        <f>ROUND('CFIT Schedules'!M63*-0.35,0)</f>
        <v>0</v>
      </c>
      <c r="O63" s="27">
        <f t="shared" ref="O63:O68" si="52">L63+N63</f>
        <v>0</v>
      </c>
    </row>
    <row r="64" spans="1:15" x14ac:dyDescent="0.2">
      <c r="A64" s="18">
        <f t="shared" si="2"/>
        <v>43</v>
      </c>
      <c r="B64" s="17" t="s">
        <v>236</v>
      </c>
      <c r="C64" s="36">
        <v>0</v>
      </c>
      <c r="D64" s="42">
        <f t="shared" si="46"/>
        <v>0</v>
      </c>
      <c r="E64" s="36">
        <v>-433884</v>
      </c>
      <c r="F64" s="36">
        <f t="shared" si="47"/>
        <v>-433884</v>
      </c>
      <c r="G64" s="27">
        <v>0</v>
      </c>
      <c r="H64" s="27">
        <f t="shared" si="48"/>
        <v>-433884</v>
      </c>
      <c r="I64" s="27">
        <v>0</v>
      </c>
      <c r="J64" s="27">
        <f t="shared" si="49"/>
        <v>-433884</v>
      </c>
      <c r="K64" s="51">
        <f t="shared" si="50"/>
        <v>0.98499999999999999</v>
      </c>
      <c r="L64" s="42">
        <f t="shared" si="51"/>
        <v>-427376</v>
      </c>
      <c r="M64" s="18" t="str">
        <f>'CFIT Schedules'!L64</f>
        <v>GROSS PLT</v>
      </c>
      <c r="N64" s="27">
        <v>0</v>
      </c>
      <c r="O64" s="27">
        <f t="shared" si="52"/>
        <v>-427376</v>
      </c>
    </row>
    <row r="65" spans="1:15" x14ac:dyDescent="0.2">
      <c r="A65" s="18">
        <f t="shared" si="2"/>
        <v>44</v>
      </c>
      <c r="B65" s="56" t="s">
        <v>244</v>
      </c>
      <c r="C65" s="37">
        <f>+'CFIT Schedules'!E65</f>
        <v>9372000</v>
      </c>
      <c r="D65" s="42">
        <f t="shared" si="46"/>
        <v>-3280200</v>
      </c>
      <c r="E65" s="37">
        <v>0</v>
      </c>
      <c r="F65" s="37">
        <f t="shared" si="47"/>
        <v>-3280200</v>
      </c>
      <c r="G65" s="27">
        <f>ROUND('CFIT Schedules'!F65*-0.35,0)</f>
        <v>0</v>
      </c>
      <c r="H65" s="27">
        <f t="shared" si="48"/>
        <v>-3280200</v>
      </c>
      <c r="I65" s="27">
        <f>ROUND('CFIT Schedules'!H65*-0.35,0)</f>
        <v>0</v>
      </c>
      <c r="J65" s="37">
        <f t="shared" si="49"/>
        <v>-3280200</v>
      </c>
      <c r="K65" s="51">
        <f t="shared" si="50"/>
        <v>0.98499999999999999</v>
      </c>
      <c r="L65" s="42">
        <f t="shared" si="51"/>
        <v>-3230997</v>
      </c>
      <c r="M65" s="18" t="str">
        <f>'CFIT Schedules'!L65</f>
        <v>PROD PLT</v>
      </c>
      <c r="N65" s="27">
        <f>ROUND('CFIT Schedules'!M65*-0.35,0)</f>
        <v>0</v>
      </c>
      <c r="O65" s="27">
        <f t="shared" si="52"/>
        <v>-3230997</v>
      </c>
    </row>
    <row r="66" spans="1:15" x14ac:dyDescent="0.2">
      <c r="A66" s="18">
        <f t="shared" si="2"/>
        <v>45</v>
      </c>
      <c r="B66" s="56" t="s">
        <v>245</v>
      </c>
      <c r="C66" s="37">
        <f>+'CFIT Schedules'!E66</f>
        <v>5014000</v>
      </c>
      <c r="D66" s="42">
        <f t="shared" si="46"/>
        <v>-1754900</v>
      </c>
      <c r="E66" s="37">
        <v>0</v>
      </c>
      <c r="F66" s="37">
        <f t="shared" si="47"/>
        <v>-1754900</v>
      </c>
      <c r="G66" s="27">
        <f>ROUND('CFIT Schedules'!F66*-0.35,0)</f>
        <v>0</v>
      </c>
      <c r="H66" s="27">
        <f t="shared" si="48"/>
        <v>-1754900</v>
      </c>
      <c r="I66" s="27">
        <f>ROUND('CFIT Schedules'!H66*-0.35,0)</f>
        <v>0</v>
      </c>
      <c r="J66" s="37">
        <f t="shared" si="49"/>
        <v>-1754900</v>
      </c>
      <c r="K66" s="51">
        <f t="shared" si="50"/>
        <v>0.98499999999999999</v>
      </c>
      <c r="L66" s="42">
        <f t="shared" si="51"/>
        <v>-1728577</v>
      </c>
      <c r="M66" s="18" t="str">
        <f>'CFIT Schedules'!L66</f>
        <v>PROD PLT</v>
      </c>
      <c r="N66" s="27">
        <f>ROUND('CFIT Schedules'!M66*-0.35,0)</f>
        <v>0</v>
      </c>
      <c r="O66" s="27">
        <f t="shared" si="52"/>
        <v>-1728577</v>
      </c>
    </row>
    <row r="67" spans="1:15" x14ac:dyDescent="0.2">
      <c r="A67" s="18">
        <f t="shared" si="2"/>
        <v>46</v>
      </c>
      <c r="B67" s="17" t="s">
        <v>25</v>
      </c>
      <c r="C67" s="37">
        <f>+'CFIT Schedules'!E67</f>
        <v>-478330</v>
      </c>
      <c r="D67" s="42">
        <f t="shared" si="46"/>
        <v>167416</v>
      </c>
      <c r="E67" s="37">
        <v>0</v>
      </c>
      <c r="F67" s="37">
        <f t="shared" si="47"/>
        <v>167416</v>
      </c>
      <c r="G67" s="27">
        <f>ROUND('CFIT Schedules'!F67*-0.35,0)</f>
        <v>0</v>
      </c>
      <c r="H67" s="27">
        <f t="shared" si="48"/>
        <v>167416</v>
      </c>
      <c r="I67" s="27">
        <f>ROUND('CFIT Schedules'!H67*-0.35,0)</f>
        <v>0</v>
      </c>
      <c r="J67" s="37">
        <f t="shared" si="49"/>
        <v>167416</v>
      </c>
      <c r="K67" s="51">
        <f t="shared" si="50"/>
        <v>0.98499999999999999</v>
      </c>
      <c r="L67" s="42">
        <f t="shared" si="51"/>
        <v>164905</v>
      </c>
      <c r="M67" s="18" t="str">
        <f>'CFIT Schedules'!L67</f>
        <v>GROSS PLT</v>
      </c>
      <c r="N67" s="27">
        <f>ROUND('CFIT Schedules'!M67*-0.35,0)</f>
        <v>0</v>
      </c>
      <c r="O67" s="27">
        <f t="shared" si="52"/>
        <v>164905</v>
      </c>
    </row>
    <row r="68" spans="1:15" x14ac:dyDescent="0.2">
      <c r="A68" s="18">
        <f t="shared" si="2"/>
        <v>47</v>
      </c>
      <c r="B68" s="17" t="s">
        <v>237</v>
      </c>
      <c r="C68" s="37">
        <v>0</v>
      </c>
      <c r="D68" s="42">
        <f t="shared" si="46"/>
        <v>0</v>
      </c>
      <c r="E68" s="37">
        <v>-38938</v>
      </c>
      <c r="F68" s="37">
        <f t="shared" si="47"/>
        <v>-38938</v>
      </c>
      <c r="G68" s="27">
        <v>0</v>
      </c>
      <c r="H68" s="27">
        <f t="shared" si="48"/>
        <v>-38938</v>
      </c>
      <c r="I68" s="27">
        <v>0</v>
      </c>
      <c r="J68" s="37">
        <f t="shared" si="49"/>
        <v>-38938</v>
      </c>
      <c r="K68" s="51">
        <f t="shared" si="50"/>
        <v>0.98499999999999999</v>
      </c>
      <c r="L68" s="42">
        <f t="shared" si="51"/>
        <v>-38354</v>
      </c>
      <c r="M68" s="18" t="str">
        <f>'CFIT Schedules'!L68</f>
        <v>GROSS PLT</v>
      </c>
      <c r="N68" s="27">
        <v>0</v>
      </c>
      <c r="O68" s="27">
        <f t="shared" si="52"/>
        <v>-38354</v>
      </c>
    </row>
    <row r="69" spans="1:15" x14ac:dyDescent="0.2">
      <c r="A69" s="18">
        <f t="shared" si="2"/>
        <v>48</v>
      </c>
      <c r="B69" s="79" t="s">
        <v>26</v>
      </c>
      <c r="C69" s="83">
        <f t="shared" ref="C69:J69" si="53">SUM(C63:C68)</f>
        <v>13907670</v>
      </c>
      <c r="D69" s="83">
        <f t="shared" si="53"/>
        <v>-4867684</v>
      </c>
      <c r="E69" s="83">
        <f t="shared" si="53"/>
        <v>-472822</v>
      </c>
      <c r="F69" s="83">
        <f t="shared" si="53"/>
        <v>-5340506</v>
      </c>
      <c r="G69" s="83">
        <f t="shared" ref="G69" si="54">SUM(G63:G68)</f>
        <v>0</v>
      </c>
      <c r="H69" s="83">
        <f t="shared" si="53"/>
        <v>-5340506</v>
      </c>
      <c r="I69" s="83">
        <f t="shared" si="53"/>
        <v>0</v>
      </c>
      <c r="J69" s="83">
        <f t="shared" si="53"/>
        <v>-5340506</v>
      </c>
      <c r="K69" s="24"/>
      <c r="L69" s="83">
        <f>SUM(L63:L68)</f>
        <v>-5260399</v>
      </c>
      <c r="N69" s="83">
        <f t="shared" ref="N69:O69" si="55">SUM(N63:N68)</f>
        <v>0</v>
      </c>
      <c r="O69" s="83">
        <f t="shared" si="55"/>
        <v>-5260399</v>
      </c>
    </row>
    <row r="70" spans="1:15" x14ac:dyDescent="0.2">
      <c r="A70" s="18">
        <f t="shared" si="2"/>
        <v>49</v>
      </c>
      <c r="B70" s="17" t="s">
        <v>0</v>
      </c>
      <c r="C70" s="36"/>
      <c r="D70" s="36"/>
      <c r="K70" s="86"/>
    </row>
    <row r="71" spans="1:15" x14ac:dyDescent="0.2">
      <c r="A71" s="18">
        <f t="shared" si="2"/>
        <v>50</v>
      </c>
      <c r="B71" s="79" t="s">
        <v>27</v>
      </c>
      <c r="C71" s="36"/>
      <c r="D71" s="36"/>
      <c r="K71" s="86"/>
    </row>
    <row r="72" spans="1:15" x14ac:dyDescent="0.2">
      <c r="A72" s="18">
        <f t="shared" si="2"/>
        <v>51</v>
      </c>
      <c r="B72" s="17" t="s">
        <v>28</v>
      </c>
      <c r="C72" s="36">
        <f>+'CFIT Schedules'!E72</f>
        <v>-4874000</v>
      </c>
      <c r="D72" s="42">
        <v>0</v>
      </c>
      <c r="E72" s="36">
        <v>0</v>
      </c>
      <c r="F72" s="36">
        <f>SUM(D72:E72)</f>
        <v>0</v>
      </c>
      <c r="G72" s="27">
        <v>0</v>
      </c>
      <c r="H72" s="27">
        <f>+F72+G72</f>
        <v>0</v>
      </c>
      <c r="I72" s="27">
        <v>0</v>
      </c>
      <c r="J72" s="27">
        <f>+H72+I72</f>
        <v>0</v>
      </c>
      <c r="K72" s="51">
        <f>VLOOKUP(M72,$C$268:$D$282,2,FALSE)</f>
        <v>0.98499999999999999</v>
      </c>
      <c r="L72" s="42">
        <f>IF(J72*K72=0,0, ROUND(J72*K72,0))</f>
        <v>0</v>
      </c>
      <c r="M72" s="18" t="str">
        <f>'CFIT Schedules'!L72</f>
        <v>GROSS PLT</v>
      </c>
      <c r="N72" s="27">
        <v>0</v>
      </c>
      <c r="O72" s="27">
        <f>L72+N72</f>
        <v>0</v>
      </c>
    </row>
    <row r="73" spans="1:15" x14ac:dyDescent="0.2">
      <c r="A73" s="18">
        <f t="shared" si="2"/>
        <v>52</v>
      </c>
      <c r="B73" s="17" t="s">
        <v>328</v>
      </c>
      <c r="C73" s="36">
        <f>+'CFIT Schedules'!E73</f>
        <v>-884000</v>
      </c>
      <c r="D73" s="42">
        <f t="shared" ref="D73" si="56">IF(C73*0.35=0,0,ROUND(C73*-0.35,0))</f>
        <v>309400</v>
      </c>
      <c r="E73" s="36">
        <v>0</v>
      </c>
      <c r="F73" s="36">
        <f>SUM(D73:E73)</f>
        <v>309400</v>
      </c>
      <c r="G73" s="27">
        <v>0</v>
      </c>
      <c r="H73" s="27">
        <f>+F73+G73</f>
        <v>309400</v>
      </c>
      <c r="I73" s="27">
        <v>0</v>
      </c>
      <c r="J73" s="27">
        <f>+H73+I73</f>
        <v>309400</v>
      </c>
      <c r="K73" s="51">
        <f>VLOOKUP(M73,$C$268:$D$282,2,FALSE)</f>
        <v>0.98499999999999999</v>
      </c>
      <c r="L73" s="42">
        <f>IF(J73*K73=0,0, ROUND(J73*K73,0))</f>
        <v>304759</v>
      </c>
      <c r="M73" s="18" t="str">
        <f>'CFIT Schedules'!L73</f>
        <v>GROSS PLT</v>
      </c>
      <c r="N73" s="27">
        <v>0</v>
      </c>
      <c r="O73" s="27">
        <f>L73+N73</f>
        <v>304759</v>
      </c>
    </row>
    <row r="74" spans="1:15" x14ac:dyDescent="0.2">
      <c r="A74" s="18">
        <f t="shared" si="2"/>
        <v>53</v>
      </c>
      <c r="B74" s="79" t="s">
        <v>29</v>
      </c>
      <c r="C74" s="83">
        <f t="shared" ref="C74:J74" si="57">SUM(C72:C73)</f>
        <v>-5758000</v>
      </c>
      <c r="D74" s="83">
        <f t="shared" si="57"/>
        <v>309400</v>
      </c>
      <c r="E74" s="83">
        <f t="shared" si="57"/>
        <v>0</v>
      </c>
      <c r="F74" s="83">
        <f t="shared" si="57"/>
        <v>309400</v>
      </c>
      <c r="G74" s="83">
        <f t="shared" si="57"/>
        <v>0</v>
      </c>
      <c r="H74" s="83">
        <f t="shared" si="57"/>
        <v>309400</v>
      </c>
      <c r="I74" s="83">
        <f t="shared" si="57"/>
        <v>0</v>
      </c>
      <c r="J74" s="83">
        <f t="shared" si="57"/>
        <v>309400</v>
      </c>
      <c r="K74" s="24"/>
      <c r="L74" s="83">
        <f>SUM(L72:L73)</f>
        <v>304759</v>
      </c>
      <c r="N74" s="83">
        <f>SUM(N72:N73)</f>
        <v>0</v>
      </c>
      <c r="O74" s="83">
        <f>SUM(O72:O73)</f>
        <v>304759</v>
      </c>
    </row>
    <row r="75" spans="1:15" x14ac:dyDescent="0.2">
      <c r="A75" s="18">
        <f t="shared" si="2"/>
        <v>54</v>
      </c>
      <c r="B75" s="17" t="s">
        <v>0</v>
      </c>
      <c r="C75" s="36"/>
      <c r="D75" s="36"/>
      <c r="K75" s="86"/>
    </row>
    <row r="76" spans="1:15" x14ac:dyDescent="0.2">
      <c r="A76" s="18">
        <f t="shared" si="2"/>
        <v>55</v>
      </c>
      <c r="B76" s="79" t="s">
        <v>30</v>
      </c>
      <c r="C76" s="36"/>
      <c r="D76" s="36"/>
      <c r="K76" s="86"/>
    </row>
    <row r="77" spans="1:15" x14ac:dyDescent="0.2">
      <c r="A77" s="18">
        <f t="shared" si="2"/>
        <v>56</v>
      </c>
      <c r="B77" s="17" t="s">
        <v>31</v>
      </c>
      <c r="C77" s="37">
        <f>+'CFIT Schedules'!E77</f>
        <v>7582000</v>
      </c>
      <c r="D77" s="42">
        <f>IF(C77*0.35=0,0,ROUND(C77*-0.35,0))</f>
        <v>-2653700</v>
      </c>
      <c r="E77" s="37">
        <v>0</v>
      </c>
      <c r="F77" s="37">
        <f>SUM(D77:E77)</f>
        <v>-2653700</v>
      </c>
      <c r="G77" s="27">
        <f>ROUND('CFIT Schedules'!F77*-0.35,0)</f>
        <v>0</v>
      </c>
      <c r="H77" s="27">
        <f>+F77+G77</f>
        <v>-2653700</v>
      </c>
      <c r="I77" s="27">
        <f>ROUND('CFIT Schedules'!H77*-0.35,0)</f>
        <v>0</v>
      </c>
      <c r="J77" s="37">
        <f>+H77+I77</f>
        <v>-2653700</v>
      </c>
      <c r="K77" s="51">
        <f>VLOOKUP(M77,$C$268:$D$282,2,FALSE)</f>
        <v>0.98499999999999999</v>
      </c>
      <c r="L77" s="42">
        <f>IF(J77*K77=0,0, ROUND(J77*K77,0))</f>
        <v>-2613895</v>
      </c>
      <c r="M77" s="18" t="str">
        <f>'CFIT Schedules'!L77</f>
        <v>PROD PLT</v>
      </c>
      <c r="N77" s="27">
        <f>ROUND('CFIT Schedules'!M77*-0.35,0)</f>
        <v>0</v>
      </c>
      <c r="O77" s="27">
        <f>L77+N77</f>
        <v>-2613895</v>
      </c>
    </row>
    <row r="78" spans="1:15" x14ac:dyDescent="0.2">
      <c r="A78" s="18">
        <f t="shared" si="2"/>
        <v>57</v>
      </c>
      <c r="B78" s="79" t="s">
        <v>32</v>
      </c>
      <c r="C78" s="83">
        <f>+C77</f>
        <v>7582000</v>
      </c>
      <c r="D78" s="83">
        <f>+D77</f>
        <v>-2653700</v>
      </c>
      <c r="E78" s="83">
        <f t="shared" ref="E78:L78" si="58">+E77</f>
        <v>0</v>
      </c>
      <c r="F78" s="83">
        <f t="shared" si="58"/>
        <v>-2653700</v>
      </c>
      <c r="G78" s="83">
        <f t="shared" ref="G78" si="59">+G77</f>
        <v>0</v>
      </c>
      <c r="H78" s="83">
        <f t="shared" si="58"/>
        <v>-2653700</v>
      </c>
      <c r="I78" s="83">
        <f t="shared" si="58"/>
        <v>0</v>
      </c>
      <c r="J78" s="83">
        <f t="shared" si="58"/>
        <v>-2653700</v>
      </c>
      <c r="K78" s="24"/>
      <c r="L78" s="83">
        <f t="shared" si="58"/>
        <v>-2613895</v>
      </c>
      <c r="N78" s="83">
        <f t="shared" ref="N78:O78" si="60">+N77</f>
        <v>0</v>
      </c>
      <c r="O78" s="83">
        <f t="shared" si="60"/>
        <v>-2613895</v>
      </c>
    </row>
    <row r="79" spans="1:15" x14ac:dyDescent="0.2">
      <c r="A79" s="18">
        <f t="shared" si="2"/>
        <v>58</v>
      </c>
      <c r="B79" s="17" t="s">
        <v>0</v>
      </c>
      <c r="C79" s="36"/>
      <c r="D79" s="36"/>
      <c r="K79" s="86"/>
    </row>
    <row r="80" spans="1:15" x14ac:dyDescent="0.2">
      <c r="A80" s="18">
        <f t="shared" si="2"/>
        <v>59</v>
      </c>
      <c r="B80" s="79" t="s">
        <v>33</v>
      </c>
      <c r="C80" s="36"/>
      <c r="D80" s="36"/>
      <c r="K80" s="86"/>
    </row>
    <row r="81" spans="1:15" x14ac:dyDescent="0.2">
      <c r="A81" s="18">
        <f t="shared" si="2"/>
        <v>60</v>
      </c>
      <c r="B81" s="17" t="s">
        <v>361</v>
      </c>
      <c r="C81" s="36">
        <f>+'CFIT Schedules'!E81</f>
        <v>3371065</v>
      </c>
      <c r="D81" s="42">
        <f>IF(C81*0.35=0,0,ROUND(C81*-0.35,0))</f>
        <v>-1179873</v>
      </c>
      <c r="E81" s="36">
        <v>0</v>
      </c>
      <c r="F81" s="36">
        <f>SUM(D81:E81)</f>
        <v>-1179873</v>
      </c>
      <c r="G81" s="27">
        <f>ROUND('CFIT Schedules'!F81*-0.35,0)</f>
        <v>0</v>
      </c>
      <c r="H81" s="27">
        <f>+F81+G81</f>
        <v>-1179873</v>
      </c>
      <c r="I81" s="27">
        <f>ROUND('CFIT Schedules'!H81*-0.35,0)</f>
        <v>0</v>
      </c>
      <c r="J81" s="27">
        <f>+H81+I81</f>
        <v>-1179873</v>
      </c>
      <c r="K81" s="51">
        <f>VLOOKUP(M81,$C$268:$D$282,2,FALSE)</f>
        <v>0.98299999999999998</v>
      </c>
      <c r="L81" s="42">
        <f>IF(J81*K81=0,0, ROUND(J81*K81,0))</f>
        <v>-1159815</v>
      </c>
      <c r="M81" s="18" t="str">
        <f>'CFIT Schedules'!L81</f>
        <v>NET PLANT</v>
      </c>
      <c r="N81" s="27">
        <f>ROUND('CFIT Schedules'!M81*-0.35,0)</f>
        <v>0</v>
      </c>
      <c r="O81" s="27">
        <f>L81+N81</f>
        <v>-1159815</v>
      </c>
    </row>
    <row r="82" spans="1:15" x14ac:dyDescent="0.2">
      <c r="A82" s="18">
        <f t="shared" si="2"/>
        <v>61</v>
      </c>
      <c r="B82" s="79" t="s">
        <v>34</v>
      </c>
      <c r="C82" s="83">
        <f t="shared" ref="C82:J82" si="61">SUM(C81:C81)</f>
        <v>3371065</v>
      </c>
      <c r="D82" s="83">
        <f t="shared" si="61"/>
        <v>-1179873</v>
      </c>
      <c r="E82" s="83">
        <f t="shared" si="61"/>
        <v>0</v>
      </c>
      <c r="F82" s="83">
        <f t="shared" si="61"/>
        <v>-1179873</v>
      </c>
      <c r="G82" s="83">
        <f t="shared" ref="G82" si="62">SUM(G81:G81)</f>
        <v>0</v>
      </c>
      <c r="H82" s="83">
        <f t="shared" si="61"/>
        <v>-1179873</v>
      </c>
      <c r="I82" s="83">
        <f t="shared" si="61"/>
        <v>0</v>
      </c>
      <c r="J82" s="83">
        <f t="shared" si="61"/>
        <v>-1179873</v>
      </c>
      <c r="K82" s="24"/>
      <c r="L82" s="104">
        <f>SUM(L81:L81)</f>
        <v>-1159815</v>
      </c>
      <c r="N82" s="83">
        <f t="shared" ref="N82:O82" si="63">SUM(N81:N81)</f>
        <v>0</v>
      </c>
      <c r="O82" s="83">
        <f t="shared" si="63"/>
        <v>-1159815</v>
      </c>
    </row>
    <row r="83" spans="1:15" x14ac:dyDescent="0.2">
      <c r="A83" s="18">
        <f t="shared" si="2"/>
        <v>62</v>
      </c>
      <c r="B83" s="17" t="s">
        <v>0</v>
      </c>
      <c r="C83" s="36"/>
      <c r="D83" s="36"/>
      <c r="K83" s="86"/>
    </row>
    <row r="84" spans="1:15" x14ac:dyDescent="0.2">
      <c r="A84" s="18">
        <f t="shared" si="2"/>
        <v>63</v>
      </c>
      <c r="B84" s="79" t="s">
        <v>35</v>
      </c>
      <c r="C84" s="36"/>
      <c r="D84" s="36"/>
      <c r="K84" s="86"/>
    </row>
    <row r="85" spans="1:15" x14ac:dyDescent="0.2">
      <c r="A85" s="18">
        <f t="shared" si="2"/>
        <v>64</v>
      </c>
      <c r="B85" s="17" t="s">
        <v>36</v>
      </c>
      <c r="C85" s="36">
        <f>+'CFIT Schedules'!E85</f>
        <v>1015169</v>
      </c>
      <c r="D85" s="42">
        <f>IF(C85*0.35=0,0,ROUND(C85*-0.35,0))</f>
        <v>-355309</v>
      </c>
      <c r="E85" s="36">
        <v>0</v>
      </c>
      <c r="F85" s="36">
        <f>SUM(D85:E85)</f>
        <v>-355309</v>
      </c>
      <c r="G85" s="27">
        <f>ROUND('CFIT Schedules'!F85*-0.35,0)</f>
        <v>0</v>
      </c>
      <c r="H85" s="27">
        <f>+F85+G85</f>
        <v>-355309</v>
      </c>
      <c r="I85" s="27">
        <f>ROUND('CFIT Schedules'!H85*-0.35,0)</f>
        <v>0</v>
      </c>
      <c r="J85" s="27">
        <f>+H85+I85</f>
        <v>-355309</v>
      </c>
      <c r="K85" s="51">
        <f>VLOOKUP(M85,$C$268:$D$282,2,FALSE)</f>
        <v>1</v>
      </c>
      <c r="L85" s="42">
        <f>IF(J85*K85=0,0, ROUND(J85*K85,0))</f>
        <v>-355309</v>
      </c>
      <c r="M85" s="18" t="str">
        <f>'CFIT Schedules'!L85</f>
        <v>SPECIFIC</v>
      </c>
      <c r="N85" s="27">
        <f>ROUND('CFIT Schedules'!M85*-0.35,0)</f>
        <v>0</v>
      </c>
      <c r="O85" s="27">
        <f>L85+N85</f>
        <v>-355309</v>
      </c>
    </row>
    <row r="86" spans="1:15" x14ac:dyDescent="0.2">
      <c r="A86" s="18">
        <f t="shared" si="2"/>
        <v>65</v>
      </c>
      <c r="B86" s="79" t="s">
        <v>37</v>
      </c>
      <c r="C86" s="83">
        <f t="shared" ref="C86:J86" si="64">SUM(C85:C85)</f>
        <v>1015169</v>
      </c>
      <c r="D86" s="83">
        <f t="shared" si="64"/>
        <v>-355309</v>
      </c>
      <c r="E86" s="83">
        <f t="shared" si="64"/>
        <v>0</v>
      </c>
      <c r="F86" s="83">
        <f t="shared" si="64"/>
        <v>-355309</v>
      </c>
      <c r="G86" s="83">
        <f t="shared" ref="G86" si="65">SUM(G85:G85)</f>
        <v>0</v>
      </c>
      <c r="H86" s="83">
        <f t="shared" si="64"/>
        <v>-355309</v>
      </c>
      <c r="I86" s="83">
        <f t="shared" si="64"/>
        <v>0</v>
      </c>
      <c r="J86" s="83">
        <f t="shared" si="64"/>
        <v>-355309</v>
      </c>
      <c r="K86" s="24"/>
      <c r="L86" s="83">
        <f>SUM(L85:L85)</f>
        <v>-355309</v>
      </c>
      <c r="N86" s="83">
        <f t="shared" ref="N86:O86" si="66">SUM(N85:N85)</f>
        <v>0</v>
      </c>
      <c r="O86" s="83">
        <f t="shared" si="66"/>
        <v>-355309</v>
      </c>
    </row>
    <row r="87" spans="1:15" x14ac:dyDescent="0.2">
      <c r="A87" s="18">
        <f t="shared" si="2"/>
        <v>66</v>
      </c>
      <c r="B87" s="17" t="s">
        <v>0</v>
      </c>
      <c r="C87" s="36"/>
      <c r="D87" s="36"/>
      <c r="K87" s="86"/>
    </row>
    <row r="88" spans="1:15" x14ac:dyDescent="0.2">
      <c r="A88" s="18">
        <f t="shared" si="2"/>
        <v>67</v>
      </c>
      <c r="B88" s="79" t="s">
        <v>38</v>
      </c>
      <c r="C88" s="36"/>
      <c r="D88" s="36"/>
      <c r="K88" s="86"/>
    </row>
    <row r="89" spans="1:15" x14ac:dyDescent="0.2">
      <c r="A89" s="18">
        <f t="shared" si="2"/>
        <v>68</v>
      </c>
      <c r="B89" s="17" t="s">
        <v>330</v>
      </c>
      <c r="C89" s="36">
        <f>+'CFIT Schedules'!E89</f>
        <v>-2385816</v>
      </c>
      <c r="D89" s="42">
        <f t="shared" ref="D89:D90" si="67">IF(C89*0.35=0,0,ROUND(C89*-0.35,0))</f>
        <v>835036</v>
      </c>
      <c r="E89" s="36">
        <v>0</v>
      </c>
      <c r="F89" s="36">
        <f t="shared" ref="F89:F90" si="68">SUM(D89:E89)</f>
        <v>835036</v>
      </c>
      <c r="G89" s="27">
        <f>ROUND('CFIT Schedules'!F89*-0.35,0)</f>
        <v>0</v>
      </c>
      <c r="H89" s="27">
        <f t="shared" ref="H89:H90" si="69">+F89+G89</f>
        <v>835036</v>
      </c>
      <c r="I89" s="27">
        <f>ROUND('CFIT Schedules'!H89*-0.35,0)</f>
        <v>0</v>
      </c>
      <c r="J89" s="27">
        <f t="shared" ref="J89:J90" si="70">+H89+I89</f>
        <v>835036</v>
      </c>
      <c r="K89" s="51">
        <f>VLOOKUP(M89,$C$268:$D$282,2,FALSE)</f>
        <v>1</v>
      </c>
      <c r="L89" s="42">
        <f t="shared" ref="L89:L90" si="71">IF(J89*K89=0,0, ROUND(J89*K89,0))</f>
        <v>835036</v>
      </c>
      <c r="M89" s="18" t="str">
        <f>'CFIT Schedules'!L89</f>
        <v>SPECIFIC</v>
      </c>
      <c r="N89" s="27">
        <f>ROUND('CFIT Schedules'!M89*-0.35,0)</f>
        <v>-835036</v>
      </c>
      <c r="O89" s="27">
        <f t="shared" ref="O89:O90" si="72">L89+N89</f>
        <v>0</v>
      </c>
    </row>
    <row r="90" spans="1:15" x14ac:dyDescent="0.2">
      <c r="A90" s="18">
        <f t="shared" si="2"/>
        <v>69</v>
      </c>
      <c r="B90" s="17" t="s">
        <v>331</v>
      </c>
      <c r="C90" s="36">
        <f>+'CFIT Schedules'!E90</f>
        <v>0</v>
      </c>
      <c r="D90" s="42">
        <f t="shared" si="67"/>
        <v>0</v>
      </c>
      <c r="E90" s="36">
        <v>0</v>
      </c>
      <c r="F90" s="36">
        <f t="shared" si="68"/>
        <v>0</v>
      </c>
      <c r="G90" s="27">
        <f>ROUND('CFIT Schedules'!F90*-0.35,0)</f>
        <v>0</v>
      </c>
      <c r="H90" s="27">
        <f t="shared" si="69"/>
        <v>0</v>
      </c>
      <c r="I90" s="27">
        <f>ROUND('CFIT Schedules'!H90*-0.35,0)</f>
        <v>0</v>
      </c>
      <c r="J90" s="27">
        <f t="shared" si="70"/>
        <v>0</v>
      </c>
      <c r="K90" s="51">
        <f>VLOOKUP(M90,$C$268:$D$282,2,FALSE)</f>
        <v>1</v>
      </c>
      <c r="L90" s="42">
        <f t="shared" si="71"/>
        <v>0</v>
      </c>
      <c r="M90" s="18" t="str">
        <f>'CFIT Schedules'!L90</f>
        <v>SPECIFIC</v>
      </c>
      <c r="N90" s="27">
        <f>ROUND('CFIT Schedules'!M90*-0.35,0)</f>
        <v>0</v>
      </c>
      <c r="O90" s="27">
        <f t="shared" si="72"/>
        <v>0</v>
      </c>
    </row>
    <row r="91" spans="1:15" x14ac:dyDescent="0.2">
      <c r="A91" s="18">
        <f t="shared" si="2"/>
        <v>70</v>
      </c>
      <c r="B91" s="79" t="s">
        <v>39</v>
      </c>
      <c r="C91" s="83">
        <f t="shared" ref="C91:J91" si="73">SUM(C89:C90)</f>
        <v>-2385816</v>
      </c>
      <c r="D91" s="83">
        <f t="shared" si="73"/>
        <v>835036</v>
      </c>
      <c r="E91" s="83">
        <f t="shared" si="73"/>
        <v>0</v>
      </c>
      <c r="F91" s="83">
        <f t="shared" si="73"/>
        <v>835036</v>
      </c>
      <c r="G91" s="83">
        <f t="shared" si="73"/>
        <v>0</v>
      </c>
      <c r="H91" s="83">
        <f t="shared" si="73"/>
        <v>835036</v>
      </c>
      <c r="I91" s="83">
        <f t="shared" si="73"/>
        <v>0</v>
      </c>
      <c r="J91" s="83">
        <f t="shared" si="73"/>
        <v>835036</v>
      </c>
      <c r="K91" s="24"/>
      <c r="L91" s="104">
        <f>SUM(L89:L90)</f>
        <v>835036</v>
      </c>
      <c r="N91" s="83">
        <f>SUM(N89:N90)</f>
        <v>-835036</v>
      </c>
      <c r="O91" s="83">
        <f>SUM(O89:O90)</f>
        <v>0</v>
      </c>
    </row>
    <row r="92" spans="1:15" x14ac:dyDescent="0.2">
      <c r="A92" s="18">
        <f t="shared" ref="A92:A155" si="74">A91+1</f>
        <v>71</v>
      </c>
      <c r="B92" s="17" t="s">
        <v>0</v>
      </c>
      <c r="C92" s="36"/>
      <c r="D92" s="36"/>
      <c r="K92" s="86"/>
    </row>
    <row r="93" spans="1:15" x14ac:dyDescent="0.2">
      <c r="A93" s="18">
        <f t="shared" si="74"/>
        <v>72</v>
      </c>
      <c r="B93" s="79" t="s">
        <v>40</v>
      </c>
      <c r="C93" s="36"/>
      <c r="D93" s="36"/>
      <c r="K93" s="86"/>
    </row>
    <row r="94" spans="1:15" x14ac:dyDescent="0.2">
      <c r="A94" s="18">
        <f t="shared" si="74"/>
        <v>73</v>
      </c>
      <c r="B94" s="17" t="s">
        <v>41</v>
      </c>
      <c r="C94" s="37">
        <f>+'CFIT Schedules'!E94</f>
        <v>0</v>
      </c>
      <c r="D94" s="42">
        <f>IF(C94*0.35=0,0,ROUND(C94*-0.35,0))</f>
        <v>0</v>
      </c>
      <c r="E94" s="37">
        <v>0</v>
      </c>
      <c r="F94" s="37">
        <f>SUM(D94:E94)</f>
        <v>0</v>
      </c>
      <c r="G94" s="36">
        <v>0</v>
      </c>
      <c r="H94" s="27">
        <f>+F94+G94</f>
        <v>0</v>
      </c>
      <c r="I94" s="36">
        <v>0</v>
      </c>
      <c r="J94" s="37">
        <f>+H94+I94</f>
        <v>0</v>
      </c>
      <c r="K94" s="51">
        <f>VLOOKUP(M94,$C$268:$D$282,2,FALSE)</f>
        <v>0</v>
      </c>
      <c r="L94" s="42">
        <f>IF(J94*K94=0,0, ROUND(J94*K94,0))</f>
        <v>0</v>
      </c>
      <c r="M94" s="18" t="str">
        <f>'CFIT Schedules'!L94</f>
        <v>NON-UTILITY</v>
      </c>
      <c r="N94" s="36">
        <v>0</v>
      </c>
      <c r="O94" s="27">
        <f>L94+N94</f>
        <v>0</v>
      </c>
    </row>
    <row r="95" spans="1:15" x14ac:dyDescent="0.2">
      <c r="A95" s="18">
        <f t="shared" si="74"/>
        <v>74</v>
      </c>
      <c r="B95" s="79" t="s">
        <v>42</v>
      </c>
      <c r="C95" s="83">
        <f>+C94</f>
        <v>0</v>
      </c>
      <c r="D95" s="104">
        <f>SUM(D94:D94)</f>
        <v>0</v>
      </c>
      <c r="E95" s="83">
        <f t="shared" ref="E95:J95" si="75">+E94</f>
        <v>0</v>
      </c>
      <c r="F95" s="83">
        <f t="shared" si="75"/>
        <v>0</v>
      </c>
      <c r="G95" s="83">
        <f t="shared" ref="G95" si="76">+G94</f>
        <v>0</v>
      </c>
      <c r="H95" s="83">
        <f t="shared" si="75"/>
        <v>0</v>
      </c>
      <c r="I95" s="83">
        <f t="shared" si="75"/>
        <v>0</v>
      </c>
      <c r="J95" s="83">
        <f t="shared" si="75"/>
        <v>0</v>
      </c>
      <c r="K95" s="24"/>
      <c r="L95" s="104">
        <f>SUM(L94)</f>
        <v>0</v>
      </c>
      <c r="N95" s="83">
        <f t="shared" ref="N95:O95" si="77">+N94</f>
        <v>0</v>
      </c>
      <c r="O95" s="83">
        <f t="shared" si="77"/>
        <v>0</v>
      </c>
    </row>
    <row r="96" spans="1:15" x14ac:dyDescent="0.2">
      <c r="A96" s="18">
        <f t="shared" si="74"/>
        <v>75</v>
      </c>
      <c r="B96" s="17" t="s">
        <v>0</v>
      </c>
      <c r="C96" s="36"/>
      <c r="D96" s="36"/>
      <c r="K96" s="86"/>
    </row>
    <row r="97" spans="1:15" x14ac:dyDescent="0.2">
      <c r="A97" s="18">
        <f t="shared" si="74"/>
        <v>76</v>
      </c>
      <c r="B97" s="79" t="s">
        <v>43</v>
      </c>
      <c r="C97" s="36"/>
      <c r="D97" s="36"/>
      <c r="K97" s="86"/>
    </row>
    <row r="98" spans="1:15" x14ac:dyDescent="0.2">
      <c r="A98" s="18">
        <f t="shared" si="74"/>
        <v>77</v>
      </c>
      <c r="B98" s="17" t="s">
        <v>44</v>
      </c>
      <c r="C98" s="36">
        <f>+'CFIT Schedules'!E98</f>
        <v>33072</v>
      </c>
      <c r="D98" s="42">
        <f t="shared" ref="D98:D120" si="78">IF(C98*0.35=0,0,ROUND(C98*-0.35,0))</f>
        <v>-11575</v>
      </c>
      <c r="E98" s="36">
        <v>0</v>
      </c>
      <c r="F98" s="36">
        <f t="shared" ref="F98:F117" si="79">SUM(D98:E98)</f>
        <v>-11575</v>
      </c>
      <c r="G98" s="27">
        <f>ROUND('CFIT Schedules'!F98*-0.35,0)</f>
        <v>0</v>
      </c>
      <c r="H98" s="27">
        <f t="shared" ref="H98:H120" si="80">+F98+G98</f>
        <v>-11575</v>
      </c>
      <c r="I98" s="27">
        <f>ROUND('CFIT Schedules'!H98*-0.35,0)</f>
        <v>0</v>
      </c>
      <c r="J98" s="27">
        <f t="shared" ref="J98:J119" si="81">+H98+I98</f>
        <v>-11575</v>
      </c>
      <c r="K98" s="51">
        <f t="shared" ref="K98:K120" si="82">VLOOKUP(M98,$C$268:$D$282,2,FALSE)</f>
        <v>0.99199999999999999</v>
      </c>
      <c r="L98" s="42">
        <f t="shared" ref="L98:L120" si="83">IF(J98*K98=0,0, ROUND(J98*K98,0))</f>
        <v>-11482</v>
      </c>
      <c r="M98" s="18" t="str">
        <f>'CFIT Schedules'!L98</f>
        <v>LABOR</v>
      </c>
      <c r="N98" s="27">
        <f>ROUND('CFIT Schedules'!M98*-0.35,0)</f>
        <v>0</v>
      </c>
      <c r="O98" s="27">
        <f t="shared" ref="O98:O120" si="84">L98+N98</f>
        <v>-11482</v>
      </c>
    </row>
    <row r="99" spans="1:15" x14ac:dyDescent="0.2">
      <c r="A99" s="18">
        <f t="shared" si="74"/>
        <v>78</v>
      </c>
      <c r="B99" s="17" t="s">
        <v>45</v>
      </c>
      <c r="C99" s="36">
        <f>+'CFIT Schedules'!E99</f>
        <v>1074871</v>
      </c>
      <c r="D99" s="42">
        <f t="shared" si="78"/>
        <v>-376205</v>
      </c>
      <c r="E99" s="36">
        <v>0</v>
      </c>
      <c r="F99" s="36">
        <f t="shared" si="79"/>
        <v>-376205</v>
      </c>
      <c r="G99" s="27">
        <f>ROUND('CFIT Schedules'!F99*-0.35,0)</f>
        <v>0</v>
      </c>
      <c r="H99" s="27">
        <f t="shared" si="80"/>
        <v>-376205</v>
      </c>
      <c r="I99" s="27">
        <f>ROUND('CFIT Schedules'!H99*-0.35,0)</f>
        <v>0</v>
      </c>
      <c r="J99" s="27">
        <f t="shared" si="81"/>
        <v>-376205</v>
      </c>
      <c r="K99" s="51">
        <f t="shared" si="82"/>
        <v>0.99199999999999999</v>
      </c>
      <c r="L99" s="42">
        <f t="shared" si="83"/>
        <v>-373195</v>
      </c>
      <c r="M99" s="18" t="str">
        <f>'CFIT Schedules'!L99</f>
        <v>LABOR</v>
      </c>
      <c r="N99" s="27">
        <f>ROUND('CFIT Schedules'!M99*-0.35,0)</f>
        <v>18984</v>
      </c>
      <c r="O99" s="27">
        <f t="shared" si="84"/>
        <v>-354211</v>
      </c>
    </row>
    <row r="100" spans="1:15" x14ac:dyDescent="0.2">
      <c r="A100" s="18">
        <f t="shared" si="74"/>
        <v>79</v>
      </c>
      <c r="B100" s="56" t="s">
        <v>246</v>
      </c>
      <c r="C100" s="36">
        <f>+'CFIT Schedules'!E100</f>
        <v>1498471</v>
      </c>
      <c r="D100" s="42">
        <f>IF(C100*0.35=0,0,ROUND(C100*-0.35,0))</f>
        <v>-524465</v>
      </c>
      <c r="E100" s="36">
        <v>0</v>
      </c>
      <c r="F100" s="36">
        <f>SUM(D100:E100)</f>
        <v>-524465</v>
      </c>
      <c r="G100" s="27">
        <f>ROUND('CFIT Schedules'!F100*-0.35,0)</f>
        <v>0</v>
      </c>
      <c r="H100" s="27">
        <f t="shared" si="80"/>
        <v>-524465</v>
      </c>
      <c r="I100" s="27">
        <f>ROUND('CFIT Schedules'!H100*-0.35,0)</f>
        <v>0</v>
      </c>
      <c r="J100" s="27">
        <f>+H100+I100</f>
        <v>-524465</v>
      </c>
      <c r="K100" s="51">
        <f t="shared" si="82"/>
        <v>0.99199999999999999</v>
      </c>
      <c r="L100" s="42">
        <f>IF(J100*K100=0,0, ROUND(J100*K100,0))</f>
        <v>-520269</v>
      </c>
      <c r="M100" s="18" t="str">
        <f>'CFIT Schedules'!L100</f>
        <v>LABOR</v>
      </c>
      <c r="N100" s="27">
        <f>ROUND('CFIT Schedules'!M100*-0.35,0)</f>
        <v>0</v>
      </c>
      <c r="O100" s="27">
        <f t="shared" si="84"/>
        <v>-520269</v>
      </c>
    </row>
    <row r="101" spans="1:15" x14ac:dyDescent="0.2">
      <c r="A101" s="18">
        <f t="shared" si="74"/>
        <v>80</v>
      </c>
      <c r="B101" s="17" t="s">
        <v>46</v>
      </c>
      <c r="C101" s="36">
        <f>+'CFIT Schedules'!E101</f>
        <v>4844</v>
      </c>
      <c r="D101" s="42">
        <f t="shared" si="78"/>
        <v>-1695</v>
      </c>
      <c r="E101" s="36">
        <v>0</v>
      </c>
      <c r="F101" s="36">
        <f t="shared" si="79"/>
        <v>-1695</v>
      </c>
      <c r="G101" s="27">
        <f>ROUND('CFIT Schedules'!F101*-0.35,0)</f>
        <v>0</v>
      </c>
      <c r="H101" s="27">
        <f t="shared" si="80"/>
        <v>-1695</v>
      </c>
      <c r="I101" s="27">
        <f>ROUND('CFIT Schedules'!H101*-0.35,0)</f>
        <v>0</v>
      </c>
      <c r="J101" s="27">
        <f t="shared" si="81"/>
        <v>-1695</v>
      </c>
      <c r="K101" s="51">
        <f t="shared" si="82"/>
        <v>0.99199999999999999</v>
      </c>
      <c r="L101" s="42">
        <f t="shared" si="83"/>
        <v>-1681</v>
      </c>
      <c r="M101" s="18" t="str">
        <f>'CFIT Schedules'!L101</f>
        <v>LABOR</v>
      </c>
      <c r="N101" s="27">
        <f>ROUND('CFIT Schedules'!M101*-0.35,0)</f>
        <v>0</v>
      </c>
      <c r="O101" s="27">
        <f t="shared" si="84"/>
        <v>-1681</v>
      </c>
    </row>
    <row r="102" spans="1:15" x14ac:dyDescent="0.2">
      <c r="A102" s="18">
        <f t="shared" si="74"/>
        <v>81</v>
      </c>
      <c r="B102" s="56" t="s">
        <v>247</v>
      </c>
      <c r="C102" s="36">
        <f>+'CFIT Schedules'!E102</f>
        <v>-5965</v>
      </c>
      <c r="D102" s="42">
        <f>IF(C102*0.35=0,0,ROUND(C102*-0.35,0))</f>
        <v>2088</v>
      </c>
      <c r="E102" s="36">
        <v>0</v>
      </c>
      <c r="F102" s="36">
        <f>SUM(D102:E102)</f>
        <v>2088</v>
      </c>
      <c r="G102" s="27">
        <f>ROUND('CFIT Schedules'!F102*-0.35,0)</f>
        <v>0</v>
      </c>
      <c r="H102" s="27">
        <f t="shared" si="80"/>
        <v>2088</v>
      </c>
      <c r="I102" s="27">
        <f>ROUND('CFIT Schedules'!H102*-0.35,0)</f>
        <v>0</v>
      </c>
      <c r="J102" s="27">
        <f>+H102+I102</f>
        <v>2088</v>
      </c>
      <c r="K102" s="51">
        <f t="shared" si="82"/>
        <v>0.99199999999999999</v>
      </c>
      <c r="L102" s="42">
        <f>IF(J102*K102=0,0, ROUND(J102*K102,0))</f>
        <v>2071</v>
      </c>
      <c r="M102" s="18" t="str">
        <f>'CFIT Schedules'!L102</f>
        <v>LABOR</v>
      </c>
      <c r="N102" s="27">
        <f>ROUND('CFIT Schedules'!M102*-0.35,0)</f>
        <v>0</v>
      </c>
      <c r="O102" s="27">
        <f t="shared" si="84"/>
        <v>2071</v>
      </c>
    </row>
    <row r="103" spans="1:15" x14ac:dyDescent="0.2">
      <c r="A103" s="18">
        <f t="shared" si="74"/>
        <v>82</v>
      </c>
      <c r="B103" s="17" t="s">
        <v>47</v>
      </c>
      <c r="C103" s="36">
        <f>+'CFIT Schedules'!E103</f>
        <v>2875</v>
      </c>
      <c r="D103" s="42">
        <f t="shared" si="78"/>
        <v>-1006</v>
      </c>
      <c r="E103" s="36">
        <v>0</v>
      </c>
      <c r="F103" s="36">
        <f t="shared" si="79"/>
        <v>-1006</v>
      </c>
      <c r="G103" s="27">
        <f>ROUND('CFIT Schedules'!F103*-0.35,0)</f>
        <v>0</v>
      </c>
      <c r="H103" s="27">
        <f t="shared" si="80"/>
        <v>-1006</v>
      </c>
      <c r="I103" s="27">
        <f>ROUND('CFIT Schedules'!H103*-0.35,0)</f>
        <v>0</v>
      </c>
      <c r="J103" s="27">
        <f t="shared" si="81"/>
        <v>-1006</v>
      </c>
      <c r="K103" s="51">
        <f t="shared" si="82"/>
        <v>0.99199999999999999</v>
      </c>
      <c r="L103" s="42">
        <f t="shared" si="83"/>
        <v>-998</v>
      </c>
      <c r="M103" s="18" t="str">
        <f>'CFIT Schedules'!L103</f>
        <v>LABOR</v>
      </c>
      <c r="N103" s="27">
        <f>ROUND('CFIT Schedules'!M103*-0.35,0)</f>
        <v>0</v>
      </c>
      <c r="O103" s="27">
        <f t="shared" si="84"/>
        <v>-998</v>
      </c>
    </row>
    <row r="104" spans="1:15" x14ac:dyDescent="0.2">
      <c r="A104" s="18">
        <f t="shared" si="74"/>
        <v>83</v>
      </c>
      <c r="B104" s="17" t="s">
        <v>48</v>
      </c>
      <c r="C104" s="36">
        <f>+'CFIT Schedules'!E104</f>
        <v>65305</v>
      </c>
      <c r="D104" s="42">
        <f t="shared" si="78"/>
        <v>-22857</v>
      </c>
      <c r="E104" s="36">
        <v>0</v>
      </c>
      <c r="F104" s="36">
        <f t="shared" si="79"/>
        <v>-22857</v>
      </c>
      <c r="G104" s="27">
        <f>ROUND('CFIT Schedules'!F104*-0.35,0)</f>
        <v>0</v>
      </c>
      <c r="H104" s="27">
        <f t="shared" si="80"/>
        <v>-22857</v>
      </c>
      <c r="I104" s="27">
        <f>ROUND('CFIT Schedules'!H104*-0.35,0)</f>
        <v>0</v>
      </c>
      <c r="J104" s="27">
        <f t="shared" si="81"/>
        <v>-22857</v>
      </c>
      <c r="K104" s="51">
        <f t="shared" si="82"/>
        <v>0.99199999999999999</v>
      </c>
      <c r="L104" s="42">
        <f t="shared" si="83"/>
        <v>-22674</v>
      </c>
      <c r="M104" s="18" t="str">
        <f>'CFIT Schedules'!L104</f>
        <v>LABOR</v>
      </c>
      <c r="N104" s="27">
        <f>ROUND('CFIT Schedules'!M104*-0.35,0)</f>
        <v>0</v>
      </c>
      <c r="O104" s="27">
        <f t="shared" si="84"/>
        <v>-22674</v>
      </c>
    </row>
    <row r="105" spans="1:15" x14ac:dyDescent="0.2">
      <c r="A105" s="18">
        <f t="shared" si="74"/>
        <v>84</v>
      </c>
      <c r="B105" s="17" t="s">
        <v>49</v>
      </c>
      <c r="C105" s="36">
        <f>+'CFIT Schedules'!E105</f>
        <v>-207245</v>
      </c>
      <c r="D105" s="42">
        <f t="shared" si="78"/>
        <v>72536</v>
      </c>
      <c r="E105" s="36">
        <v>0</v>
      </c>
      <c r="F105" s="36">
        <f t="shared" si="79"/>
        <v>72536</v>
      </c>
      <c r="G105" s="27">
        <f>ROUND('CFIT Schedules'!F105*-0.35,0)</f>
        <v>0</v>
      </c>
      <c r="H105" s="27">
        <f t="shared" si="80"/>
        <v>72536</v>
      </c>
      <c r="I105" s="27">
        <f>ROUND('CFIT Schedules'!H105*-0.35,0)</f>
        <v>0</v>
      </c>
      <c r="J105" s="27">
        <f t="shared" si="81"/>
        <v>72536</v>
      </c>
      <c r="K105" s="51">
        <f t="shared" si="82"/>
        <v>1</v>
      </c>
      <c r="L105" s="42">
        <f t="shared" si="83"/>
        <v>72536</v>
      </c>
      <c r="M105" s="18" t="str">
        <f>'CFIT Schedules'!L105</f>
        <v>SPECIFIC</v>
      </c>
      <c r="N105" s="27">
        <f>ROUND('CFIT Schedules'!M105*-0.35,0)</f>
        <v>0</v>
      </c>
      <c r="O105" s="27">
        <f t="shared" si="84"/>
        <v>72536</v>
      </c>
    </row>
    <row r="106" spans="1:15" x14ac:dyDescent="0.2">
      <c r="A106" s="18">
        <f t="shared" si="74"/>
        <v>85</v>
      </c>
      <c r="B106" s="17" t="s">
        <v>313</v>
      </c>
      <c r="C106" s="36">
        <f>+'CFIT Schedules'!E106</f>
        <v>0</v>
      </c>
      <c r="D106" s="42">
        <f>IF(C106*0.35=0,0,ROUND(C106*-0.35,0))</f>
        <v>0</v>
      </c>
      <c r="E106" s="36">
        <v>0</v>
      </c>
      <c r="F106" s="36">
        <f>SUM(D106:E106)</f>
        <v>0</v>
      </c>
      <c r="G106" s="27">
        <f>ROUND('CFIT Schedules'!F106*-0.35,0)</f>
        <v>0</v>
      </c>
      <c r="H106" s="27">
        <f t="shared" si="80"/>
        <v>0</v>
      </c>
      <c r="I106" s="27">
        <f>ROUND('CFIT Schedules'!H106*-0.35,0)</f>
        <v>0</v>
      </c>
      <c r="J106" s="27">
        <f>+H106+I106</f>
        <v>0</v>
      </c>
      <c r="K106" s="51">
        <f t="shared" si="82"/>
        <v>0.99199999999999999</v>
      </c>
      <c r="L106" s="42">
        <f>IF(J106*K106=0,0, ROUND(J106*K106,0))</f>
        <v>0</v>
      </c>
      <c r="M106" s="18" t="str">
        <f>'CFIT Schedules'!L106</f>
        <v>LABOR</v>
      </c>
      <c r="N106" s="27">
        <f>ROUND('CFIT Schedules'!M106*-0.35,0)</f>
        <v>0</v>
      </c>
      <c r="O106" s="27">
        <f t="shared" si="84"/>
        <v>0</v>
      </c>
    </row>
    <row r="107" spans="1:15" x14ac:dyDescent="0.2">
      <c r="A107" s="18">
        <f t="shared" si="74"/>
        <v>86</v>
      </c>
      <c r="B107" s="56" t="s">
        <v>248</v>
      </c>
      <c r="C107" s="36">
        <f>+'CFIT Schedules'!E107</f>
        <v>503375</v>
      </c>
      <c r="D107" s="42">
        <f>IF(C107*0.35=0,0,ROUND(C107*-0.35,0))</f>
        <v>-176181</v>
      </c>
      <c r="E107" s="36">
        <v>0</v>
      </c>
      <c r="F107" s="36">
        <f>SUM(D107:E107)</f>
        <v>-176181</v>
      </c>
      <c r="G107" s="27">
        <f>ROUND('CFIT Schedules'!F107*-0.35,0)</f>
        <v>0</v>
      </c>
      <c r="H107" s="27">
        <f t="shared" si="80"/>
        <v>-176181</v>
      </c>
      <c r="I107" s="27">
        <f>ROUND('CFIT Schedules'!H107*-0.35,0)</f>
        <v>0</v>
      </c>
      <c r="J107" s="27">
        <f>+H107+I107</f>
        <v>-176181</v>
      </c>
      <c r="K107" s="51">
        <f t="shared" si="82"/>
        <v>0.99199999999999999</v>
      </c>
      <c r="L107" s="42">
        <f>IF(J107*K107=0,0, ROUND(J107*K107,0))</f>
        <v>-174772</v>
      </c>
      <c r="M107" s="18" t="str">
        <f>'CFIT Schedules'!L107</f>
        <v>LABOR</v>
      </c>
      <c r="N107" s="27">
        <f>ROUND('CFIT Schedules'!M107*-0.35,0)</f>
        <v>174772</v>
      </c>
      <c r="O107" s="27">
        <f t="shared" si="84"/>
        <v>0</v>
      </c>
    </row>
    <row r="108" spans="1:15" x14ac:dyDescent="0.2">
      <c r="A108" s="18">
        <f t="shared" si="74"/>
        <v>87</v>
      </c>
      <c r="B108" s="17" t="s">
        <v>50</v>
      </c>
      <c r="C108" s="36">
        <f>+'CFIT Schedules'!E108</f>
        <v>75358</v>
      </c>
      <c r="D108" s="42">
        <f t="shared" si="78"/>
        <v>-26375</v>
      </c>
      <c r="E108" s="36">
        <v>0</v>
      </c>
      <c r="F108" s="36">
        <f t="shared" si="79"/>
        <v>-26375</v>
      </c>
      <c r="G108" s="27">
        <f>ROUND('CFIT Schedules'!F108*-0.35,0)</f>
        <v>0</v>
      </c>
      <c r="H108" s="27">
        <f t="shared" si="80"/>
        <v>-26375</v>
      </c>
      <c r="I108" s="27">
        <f>ROUND('CFIT Schedules'!H108*-0.35,0)</f>
        <v>0</v>
      </c>
      <c r="J108" s="27">
        <f t="shared" si="81"/>
        <v>-26375</v>
      </c>
      <c r="K108" s="51">
        <f t="shared" si="82"/>
        <v>0.99199999999999999</v>
      </c>
      <c r="L108" s="42">
        <f t="shared" si="83"/>
        <v>-26164</v>
      </c>
      <c r="M108" s="18" t="str">
        <f>'CFIT Schedules'!L108</f>
        <v>LABOR</v>
      </c>
      <c r="N108" s="27">
        <f>ROUND('CFIT Schedules'!M108*-0.35,0)</f>
        <v>0</v>
      </c>
      <c r="O108" s="27">
        <f t="shared" si="84"/>
        <v>-26164</v>
      </c>
    </row>
    <row r="109" spans="1:15" x14ac:dyDescent="0.2">
      <c r="A109" s="18">
        <f t="shared" si="74"/>
        <v>88</v>
      </c>
      <c r="B109" s="56" t="s">
        <v>281</v>
      </c>
      <c r="C109" s="36">
        <f>+'CFIT Schedules'!E109</f>
        <v>4539</v>
      </c>
      <c r="D109" s="42">
        <f t="shared" ref="D109:D113" si="85">IF(C109*0.35=0,0,ROUND(C109*-0.35,0))</f>
        <v>-1589</v>
      </c>
      <c r="E109" s="36">
        <v>0</v>
      </c>
      <c r="F109" s="36">
        <f t="shared" ref="F109:F113" si="86">SUM(D109:E109)</f>
        <v>-1589</v>
      </c>
      <c r="G109" s="27">
        <f>ROUND('CFIT Schedules'!F109*-0.35,0)</f>
        <v>0</v>
      </c>
      <c r="H109" s="27">
        <f t="shared" si="80"/>
        <v>-1589</v>
      </c>
      <c r="I109" s="27">
        <f>ROUND('CFIT Schedules'!H109*-0.35,0)</f>
        <v>0</v>
      </c>
      <c r="J109" s="27">
        <f t="shared" ref="J109:J113" si="87">+H109+I109</f>
        <v>-1589</v>
      </c>
      <c r="K109" s="51">
        <f t="shared" si="82"/>
        <v>0.99199999999999999</v>
      </c>
      <c r="L109" s="42">
        <f t="shared" ref="L109:L113" si="88">IF(J109*K109=0,0, ROUND(J109*K109,0))</f>
        <v>-1576</v>
      </c>
      <c r="M109" s="18" t="str">
        <f>'CFIT Schedules'!L109</f>
        <v>LABOR</v>
      </c>
      <c r="N109" s="27">
        <f>ROUND('CFIT Schedules'!M109*-0.35,0)</f>
        <v>0</v>
      </c>
      <c r="O109" s="27">
        <f t="shared" si="84"/>
        <v>-1576</v>
      </c>
    </row>
    <row r="110" spans="1:15" x14ac:dyDescent="0.2">
      <c r="A110" s="18">
        <f t="shared" si="74"/>
        <v>89</v>
      </c>
      <c r="B110" s="56" t="s">
        <v>249</v>
      </c>
      <c r="C110" s="36">
        <f>+'CFIT Schedules'!E110</f>
        <v>-395087</v>
      </c>
      <c r="D110" s="42">
        <f t="shared" si="85"/>
        <v>138280</v>
      </c>
      <c r="E110" s="36">
        <v>0</v>
      </c>
      <c r="F110" s="36">
        <f t="shared" si="86"/>
        <v>138280</v>
      </c>
      <c r="G110" s="27">
        <f>ROUND('CFIT Schedules'!F110*-0.35,0)</f>
        <v>0</v>
      </c>
      <c r="H110" s="27">
        <f t="shared" si="80"/>
        <v>138280</v>
      </c>
      <c r="I110" s="27">
        <f>ROUND('CFIT Schedules'!H110*-0.35,0)</f>
        <v>0</v>
      </c>
      <c r="J110" s="27">
        <f t="shared" si="87"/>
        <v>138280</v>
      </c>
      <c r="K110" s="51">
        <f t="shared" si="82"/>
        <v>0.99199999999999999</v>
      </c>
      <c r="L110" s="42">
        <f t="shared" si="88"/>
        <v>137174</v>
      </c>
      <c r="M110" s="18" t="str">
        <f>'CFIT Schedules'!L110</f>
        <v>LABOR</v>
      </c>
      <c r="N110" s="27">
        <f>ROUND('CFIT Schedules'!M110*-0.35,0)</f>
        <v>0</v>
      </c>
      <c r="O110" s="27">
        <f t="shared" si="84"/>
        <v>137174</v>
      </c>
    </row>
    <row r="111" spans="1:15" x14ac:dyDescent="0.2">
      <c r="A111" s="18">
        <f t="shared" si="74"/>
        <v>90</v>
      </c>
      <c r="B111" s="56" t="s">
        <v>314</v>
      </c>
      <c r="C111" s="36">
        <f>+'CFIT Schedules'!E111</f>
        <v>0</v>
      </c>
      <c r="D111" s="42">
        <f t="shared" ref="D111:D112" si="89">IF(C111*0.35=0,0,ROUND(C111*-0.35,0))</f>
        <v>0</v>
      </c>
      <c r="E111" s="36">
        <v>0</v>
      </c>
      <c r="F111" s="36">
        <f t="shared" ref="F111:F112" si="90">SUM(D111:E111)</f>
        <v>0</v>
      </c>
      <c r="G111" s="27">
        <f>ROUND('CFIT Schedules'!F111*-0.35,0)</f>
        <v>0</v>
      </c>
      <c r="H111" s="27">
        <f t="shared" ref="H111:H112" si="91">+F111+G111</f>
        <v>0</v>
      </c>
      <c r="I111" s="27">
        <f>ROUND('CFIT Schedules'!H111*-0.35,0)</f>
        <v>0</v>
      </c>
      <c r="J111" s="27">
        <f t="shared" ref="J111:J112" si="92">+H111+I111</f>
        <v>0</v>
      </c>
      <c r="K111" s="51">
        <f t="shared" si="82"/>
        <v>0</v>
      </c>
      <c r="L111" s="42">
        <f t="shared" ref="L111:L112" si="93">IF(J111*K111=0,0, ROUND(J111*K111,0))</f>
        <v>0</v>
      </c>
      <c r="M111" s="18" t="str">
        <f>'CFIT Schedules'!L111</f>
        <v>NON-APPLIC</v>
      </c>
      <c r="N111" s="27">
        <f>ROUND('CFIT Schedules'!M111*-0.35,0)</f>
        <v>0</v>
      </c>
      <c r="O111" s="27">
        <f t="shared" ref="O111:O112" si="94">L111+N111</f>
        <v>0</v>
      </c>
    </row>
    <row r="112" spans="1:15" x14ac:dyDescent="0.2">
      <c r="A112" s="18">
        <f t="shared" si="74"/>
        <v>91</v>
      </c>
      <c r="B112" s="56" t="s">
        <v>315</v>
      </c>
      <c r="C112" s="36">
        <f>+'CFIT Schedules'!E112</f>
        <v>0</v>
      </c>
      <c r="D112" s="42">
        <f t="shared" si="89"/>
        <v>0</v>
      </c>
      <c r="E112" s="36">
        <v>0</v>
      </c>
      <c r="F112" s="36">
        <f t="shared" si="90"/>
        <v>0</v>
      </c>
      <c r="G112" s="27">
        <f>ROUND('CFIT Schedules'!F112*-0.35,0)</f>
        <v>0</v>
      </c>
      <c r="H112" s="27">
        <f t="shared" si="91"/>
        <v>0</v>
      </c>
      <c r="I112" s="27">
        <f>ROUND('CFIT Schedules'!H112*-0.35,0)</f>
        <v>0</v>
      </c>
      <c r="J112" s="27">
        <f t="shared" si="92"/>
        <v>0</v>
      </c>
      <c r="K112" s="51">
        <f t="shared" si="82"/>
        <v>0</v>
      </c>
      <c r="L112" s="42">
        <f t="shared" si="93"/>
        <v>0</v>
      </c>
      <c r="M112" s="18" t="str">
        <f>'CFIT Schedules'!L112</f>
        <v>NON-APPLIC</v>
      </c>
      <c r="N112" s="27">
        <f>ROUND('CFIT Schedules'!M112*-0.35,0)</f>
        <v>0</v>
      </c>
      <c r="O112" s="27">
        <f t="shared" si="94"/>
        <v>0</v>
      </c>
    </row>
    <row r="113" spans="1:15" x14ac:dyDescent="0.2">
      <c r="A113" s="18">
        <f t="shared" si="74"/>
        <v>92</v>
      </c>
      <c r="B113" s="56" t="s">
        <v>267</v>
      </c>
      <c r="C113" s="36">
        <f>+'CFIT Schedules'!E113</f>
        <v>0</v>
      </c>
      <c r="D113" s="42">
        <f t="shared" si="85"/>
        <v>0</v>
      </c>
      <c r="E113" s="36">
        <v>0</v>
      </c>
      <c r="F113" s="36">
        <f t="shared" si="86"/>
        <v>0</v>
      </c>
      <c r="G113" s="27">
        <f>ROUND('CFIT Schedules'!F113*-0.35,0)</f>
        <v>0</v>
      </c>
      <c r="H113" s="27">
        <f t="shared" si="80"/>
        <v>0</v>
      </c>
      <c r="I113" s="27">
        <f>ROUND('CFIT Schedules'!H113*-0.35,0)</f>
        <v>0</v>
      </c>
      <c r="J113" s="27">
        <f t="shared" si="87"/>
        <v>0</v>
      </c>
      <c r="K113" s="51">
        <f t="shared" si="82"/>
        <v>0</v>
      </c>
      <c r="L113" s="42">
        <f t="shared" si="88"/>
        <v>0</v>
      </c>
      <c r="M113" s="18" t="str">
        <f>'CFIT Schedules'!L113</f>
        <v>NON-APPLIC</v>
      </c>
      <c r="N113" s="27">
        <f>ROUND('CFIT Schedules'!M113*-0.35,0)</f>
        <v>0</v>
      </c>
      <c r="O113" s="27">
        <f t="shared" si="84"/>
        <v>0</v>
      </c>
    </row>
    <row r="114" spans="1:15" x14ac:dyDescent="0.2">
      <c r="A114" s="18">
        <f t="shared" si="74"/>
        <v>93</v>
      </c>
      <c r="B114" s="17" t="s">
        <v>51</v>
      </c>
      <c r="C114" s="36">
        <f>+'CFIT Schedules'!E114</f>
        <v>0</v>
      </c>
      <c r="D114" s="42">
        <f t="shared" si="78"/>
        <v>0</v>
      </c>
      <c r="E114" s="36">
        <v>0</v>
      </c>
      <c r="F114" s="36">
        <f t="shared" si="79"/>
        <v>0</v>
      </c>
      <c r="G114" s="27">
        <f>ROUND('CFIT Schedules'!F114*-0.35,0)</f>
        <v>0</v>
      </c>
      <c r="H114" s="27">
        <f t="shared" si="80"/>
        <v>0</v>
      </c>
      <c r="I114" s="27">
        <f>ROUND('CFIT Schedules'!H114*-0.35,0)</f>
        <v>0</v>
      </c>
      <c r="J114" s="27">
        <f t="shared" si="81"/>
        <v>0</v>
      </c>
      <c r="K114" s="51">
        <f t="shared" si="82"/>
        <v>0.99199999999999999</v>
      </c>
      <c r="L114" s="42">
        <f t="shared" si="83"/>
        <v>0</v>
      </c>
      <c r="M114" s="18" t="str">
        <f>'CFIT Schedules'!L114</f>
        <v>REVENUE</v>
      </c>
      <c r="N114" s="27">
        <f>ROUND('CFIT Schedules'!M114*-0.35,0)</f>
        <v>0</v>
      </c>
      <c r="O114" s="27">
        <f t="shared" si="84"/>
        <v>0</v>
      </c>
    </row>
    <row r="115" spans="1:15" x14ac:dyDescent="0.2">
      <c r="A115" s="18">
        <f t="shared" si="74"/>
        <v>94</v>
      </c>
      <c r="B115" s="17" t="s">
        <v>52</v>
      </c>
      <c r="C115" s="36">
        <f>+'CFIT Schedules'!E115</f>
        <v>12574</v>
      </c>
      <c r="D115" s="42">
        <f t="shared" si="78"/>
        <v>-4401</v>
      </c>
      <c r="E115" s="36">
        <v>0</v>
      </c>
      <c r="F115" s="36">
        <f t="shared" si="79"/>
        <v>-4401</v>
      </c>
      <c r="G115" s="27">
        <f>ROUND('CFIT Schedules'!F115*-0.35,0)</f>
        <v>0</v>
      </c>
      <c r="H115" s="27">
        <f t="shared" si="80"/>
        <v>-4401</v>
      </c>
      <c r="I115" s="27">
        <f>ROUND('CFIT Schedules'!H115*-0.35,0)</f>
        <v>0</v>
      </c>
      <c r="J115" s="27">
        <f t="shared" si="81"/>
        <v>-4401</v>
      </c>
      <c r="K115" s="51">
        <f t="shared" si="82"/>
        <v>0</v>
      </c>
      <c r="L115" s="42">
        <f t="shared" si="83"/>
        <v>0</v>
      </c>
      <c r="M115" s="18" t="str">
        <f>'CFIT Schedules'!L115</f>
        <v>NON-APPLIC</v>
      </c>
      <c r="N115" s="27">
        <f>ROUND('CFIT Schedules'!M115*-0.35,0)</f>
        <v>0</v>
      </c>
      <c r="O115" s="27">
        <f t="shared" si="84"/>
        <v>0</v>
      </c>
    </row>
    <row r="116" spans="1:15" x14ac:dyDescent="0.2">
      <c r="A116" s="18">
        <f t="shared" si="74"/>
        <v>95</v>
      </c>
      <c r="B116" s="17" t="s">
        <v>53</v>
      </c>
      <c r="C116" s="36">
        <f>+'CFIT Schedules'!E116</f>
        <v>4147</v>
      </c>
      <c r="D116" s="42">
        <f t="shared" si="78"/>
        <v>-1451</v>
      </c>
      <c r="E116" s="36">
        <v>0</v>
      </c>
      <c r="F116" s="36">
        <f t="shared" si="79"/>
        <v>-1451</v>
      </c>
      <c r="G116" s="27">
        <f>ROUND('CFIT Schedules'!F116*-0.35,0)</f>
        <v>0</v>
      </c>
      <c r="H116" s="27">
        <f t="shared" si="80"/>
        <v>-1451</v>
      </c>
      <c r="I116" s="27">
        <f>ROUND('CFIT Schedules'!H116*-0.35,0)</f>
        <v>0</v>
      </c>
      <c r="J116" s="27">
        <f t="shared" si="81"/>
        <v>-1451</v>
      </c>
      <c r="K116" s="51">
        <f t="shared" si="82"/>
        <v>0</v>
      </c>
      <c r="L116" s="42">
        <f t="shared" si="83"/>
        <v>0</v>
      </c>
      <c r="M116" s="18" t="str">
        <f>'CFIT Schedules'!L116</f>
        <v>NON-APPLIC</v>
      </c>
      <c r="N116" s="27">
        <f>ROUND('CFIT Schedules'!M116*-0.35,0)</f>
        <v>0</v>
      </c>
      <c r="O116" s="27">
        <f t="shared" si="84"/>
        <v>0</v>
      </c>
    </row>
    <row r="117" spans="1:15" x14ac:dyDescent="0.2">
      <c r="A117" s="18">
        <f t="shared" si="74"/>
        <v>96</v>
      </c>
      <c r="B117" s="17" t="s">
        <v>54</v>
      </c>
      <c r="C117" s="36">
        <f>+'CFIT Schedules'!E117</f>
        <v>0</v>
      </c>
      <c r="D117" s="42">
        <f t="shared" si="78"/>
        <v>0</v>
      </c>
      <c r="E117" s="36">
        <v>0</v>
      </c>
      <c r="F117" s="36">
        <f t="shared" si="79"/>
        <v>0</v>
      </c>
      <c r="G117" s="27">
        <f>ROUND('CFIT Schedules'!F117*-0.35,0)</f>
        <v>0</v>
      </c>
      <c r="H117" s="27">
        <f t="shared" si="80"/>
        <v>0</v>
      </c>
      <c r="I117" s="27">
        <f>ROUND('CFIT Schedules'!H117*-0.35,0)</f>
        <v>0</v>
      </c>
      <c r="J117" s="27">
        <f t="shared" si="81"/>
        <v>0</v>
      </c>
      <c r="K117" s="51">
        <f t="shared" si="82"/>
        <v>0.99199999999999999</v>
      </c>
      <c r="L117" s="42">
        <f t="shared" si="83"/>
        <v>0</v>
      </c>
      <c r="M117" s="18" t="str">
        <f>'CFIT Schedules'!L117</f>
        <v>REVENUE</v>
      </c>
      <c r="N117" s="27">
        <f>ROUND('CFIT Schedules'!M117*-0.35,0)</f>
        <v>0</v>
      </c>
      <c r="O117" s="27">
        <f t="shared" si="84"/>
        <v>0</v>
      </c>
    </row>
    <row r="118" spans="1:15" x14ac:dyDescent="0.2">
      <c r="A118" s="18">
        <f t="shared" si="74"/>
        <v>97</v>
      </c>
      <c r="B118" s="17" t="s">
        <v>55</v>
      </c>
      <c r="C118" s="36">
        <f>+'CFIT Schedules'!E118</f>
        <v>77678</v>
      </c>
      <c r="D118" s="42">
        <f t="shared" si="78"/>
        <v>-27187</v>
      </c>
      <c r="E118" s="36">
        <v>0</v>
      </c>
      <c r="F118" s="36">
        <f>SUM(D118:E118)</f>
        <v>-27187</v>
      </c>
      <c r="G118" s="27">
        <f>ROUND('CFIT Schedules'!F118*-0.35,0)</f>
        <v>0</v>
      </c>
      <c r="H118" s="27">
        <f t="shared" si="80"/>
        <v>-27187</v>
      </c>
      <c r="I118" s="27">
        <f>ROUND('CFIT Schedules'!H118*-0.35,0)</f>
        <v>0</v>
      </c>
      <c r="J118" s="27">
        <f t="shared" si="81"/>
        <v>-27187</v>
      </c>
      <c r="K118" s="51">
        <f t="shared" si="82"/>
        <v>0.98499999999999999</v>
      </c>
      <c r="L118" s="42">
        <f t="shared" si="83"/>
        <v>-26779</v>
      </c>
      <c r="M118" s="18" t="str">
        <f>'CFIT Schedules'!L118</f>
        <v>TRAN PLT</v>
      </c>
      <c r="N118" s="27">
        <f>ROUND('CFIT Schedules'!M118*-0.35,0)</f>
        <v>0</v>
      </c>
      <c r="O118" s="27">
        <f t="shared" si="84"/>
        <v>-26779</v>
      </c>
    </row>
    <row r="119" spans="1:15" x14ac:dyDescent="0.2">
      <c r="A119" s="18">
        <f t="shared" si="74"/>
        <v>98</v>
      </c>
      <c r="B119" s="17" t="s">
        <v>180</v>
      </c>
      <c r="C119" s="36">
        <f>+'CFIT Schedules'!E119</f>
        <v>0</v>
      </c>
      <c r="D119" s="42">
        <f t="shared" si="78"/>
        <v>0</v>
      </c>
      <c r="E119" s="36">
        <v>0</v>
      </c>
      <c r="F119" s="36">
        <f>SUM(D119:E119)</f>
        <v>0</v>
      </c>
      <c r="G119" s="27">
        <f>ROUND('CFIT Schedules'!F119*-0.35,0)</f>
        <v>0</v>
      </c>
      <c r="H119" s="27">
        <f t="shared" si="80"/>
        <v>0</v>
      </c>
      <c r="I119" s="27">
        <f>ROUND('CFIT Schedules'!H119*-0.35,0)</f>
        <v>0</v>
      </c>
      <c r="J119" s="27">
        <f t="shared" si="81"/>
        <v>0</v>
      </c>
      <c r="K119" s="51">
        <f t="shared" si="82"/>
        <v>1</v>
      </c>
      <c r="L119" s="42">
        <f t="shared" si="83"/>
        <v>0</v>
      </c>
      <c r="M119" s="18" t="str">
        <f>'CFIT Schedules'!L119</f>
        <v>SPECIFIC</v>
      </c>
      <c r="N119" s="27">
        <f>ROUND('CFIT Schedules'!M119*-0.35,0)</f>
        <v>0</v>
      </c>
      <c r="O119" s="27">
        <f t="shared" si="84"/>
        <v>0</v>
      </c>
    </row>
    <row r="120" spans="1:15" x14ac:dyDescent="0.2">
      <c r="A120" s="18">
        <f t="shared" si="74"/>
        <v>99</v>
      </c>
      <c r="B120" s="17" t="s">
        <v>181</v>
      </c>
      <c r="C120" s="37">
        <f>+'CFIT Schedules'!E120</f>
        <v>0</v>
      </c>
      <c r="D120" s="42">
        <f t="shared" si="78"/>
        <v>0</v>
      </c>
      <c r="E120" s="37">
        <v>0</v>
      </c>
      <c r="F120" s="37">
        <f>SUM(D120:E120)</f>
        <v>0</v>
      </c>
      <c r="G120" s="27">
        <f>ROUND('CFIT Schedules'!F120*-0.35,0)</f>
        <v>0</v>
      </c>
      <c r="H120" s="27">
        <f t="shared" si="80"/>
        <v>0</v>
      </c>
      <c r="I120" s="27">
        <f>ROUND('CFIT Schedules'!H120*-0.35,0)</f>
        <v>0</v>
      </c>
      <c r="J120" s="37">
        <f>+H120+I120</f>
        <v>0</v>
      </c>
      <c r="K120" s="51">
        <f t="shared" si="82"/>
        <v>1</v>
      </c>
      <c r="L120" s="42">
        <f t="shared" si="83"/>
        <v>0</v>
      </c>
      <c r="M120" s="18" t="str">
        <f>'CFIT Schedules'!L120</f>
        <v>SPECIFIC</v>
      </c>
      <c r="N120" s="27">
        <f>ROUND('CFIT Schedules'!M120*-0.35,0)</f>
        <v>0</v>
      </c>
      <c r="O120" s="27">
        <f t="shared" si="84"/>
        <v>0</v>
      </c>
    </row>
    <row r="121" spans="1:15" x14ac:dyDescent="0.2">
      <c r="A121" s="18">
        <f t="shared" si="74"/>
        <v>100</v>
      </c>
      <c r="B121" s="79" t="s">
        <v>56</v>
      </c>
      <c r="C121" s="83">
        <f t="shared" ref="C121:J121" si="95">SUM(C98:C120)</f>
        <v>2748812</v>
      </c>
      <c r="D121" s="83">
        <f t="shared" si="95"/>
        <v>-962083</v>
      </c>
      <c r="E121" s="83">
        <f t="shared" si="95"/>
        <v>0</v>
      </c>
      <c r="F121" s="83">
        <f t="shared" si="95"/>
        <v>-962083</v>
      </c>
      <c r="G121" s="83">
        <f t="shared" ref="G121" si="96">SUM(G98:G120)</f>
        <v>0</v>
      </c>
      <c r="H121" s="83">
        <f t="shared" si="95"/>
        <v>-962083</v>
      </c>
      <c r="I121" s="83">
        <f t="shared" si="95"/>
        <v>0</v>
      </c>
      <c r="J121" s="83">
        <f t="shared" si="95"/>
        <v>-962083</v>
      </c>
      <c r="K121" s="24"/>
      <c r="L121" s="83">
        <f>SUM(L98:L120)</f>
        <v>-947809</v>
      </c>
      <c r="N121" s="83">
        <f t="shared" ref="N121:O121" si="97">SUM(N98:N120)</f>
        <v>193756</v>
      </c>
      <c r="O121" s="83">
        <f t="shared" si="97"/>
        <v>-754053</v>
      </c>
    </row>
    <row r="122" spans="1:15" x14ac:dyDescent="0.2">
      <c r="A122" s="18">
        <f t="shared" si="74"/>
        <v>101</v>
      </c>
      <c r="B122" s="17" t="s">
        <v>0</v>
      </c>
      <c r="C122" s="36"/>
      <c r="D122" s="36"/>
      <c r="K122" s="86"/>
    </row>
    <row r="123" spans="1:15" x14ac:dyDescent="0.2">
      <c r="A123" s="18">
        <f t="shared" si="74"/>
        <v>102</v>
      </c>
      <c r="B123" s="79" t="s">
        <v>57</v>
      </c>
      <c r="C123" s="36"/>
      <c r="D123" s="36"/>
      <c r="K123" s="86"/>
    </row>
    <row r="124" spans="1:15" x14ac:dyDescent="0.2">
      <c r="A124" s="18">
        <f t="shared" si="74"/>
        <v>103</v>
      </c>
      <c r="B124" s="17" t="s">
        <v>58</v>
      </c>
      <c r="C124" s="36">
        <f>+'CFIT Schedules'!E124</f>
        <v>-3615</v>
      </c>
      <c r="D124" s="42">
        <f t="shared" ref="D124:D135" si="98">IF(C124*0.35=0,0,ROUND(C124*-0.35,0))</f>
        <v>1265</v>
      </c>
      <c r="E124" s="36">
        <v>0</v>
      </c>
      <c r="F124" s="36">
        <f t="shared" ref="F124:F135" si="99">SUM(D124:E124)</f>
        <v>1265</v>
      </c>
      <c r="G124" s="27">
        <f>ROUND('CFIT Schedules'!F124*-0.35,0)</f>
        <v>0</v>
      </c>
      <c r="H124" s="27">
        <f t="shared" ref="H124:H138" si="100">+F124+G124</f>
        <v>1265</v>
      </c>
      <c r="I124" s="27">
        <f>ROUND('CFIT Schedules'!H124*-0.35,0)</f>
        <v>0</v>
      </c>
      <c r="J124" s="27">
        <f t="shared" ref="J124:J135" si="101">+H124+I124</f>
        <v>1265</v>
      </c>
      <c r="K124" s="51">
        <f t="shared" ref="K124:K160" si="102">VLOOKUP(M124,$C$268:$D$282,2,FALSE)</f>
        <v>0.999</v>
      </c>
      <c r="L124" s="42">
        <f t="shared" ref="L124:L135" si="103">IF(J124*K124=0,0, ROUND(J124*K124,0))</f>
        <v>1264</v>
      </c>
      <c r="M124" s="18" t="str">
        <f>'CFIT Schedules'!L124</f>
        <v>DIST PLT</v>
      </c>
      <c r="N124" s="27">
        <f>ROUND('CFIT Schedules'!M124*-0.35,0)</f>
        <v>0</v>
      </c>
      <c r="O124" s="27">
        <f t="shared" ref="O124:O138" si="104">L124+N124</f>
        <v>1264</v>
      </c>
    </row>
    <row r="125" spans="1:15" x14ac:dyDescent="0.2">
      <c r="A125" s="18">
        <f t="shared" si="74"/>
        <v>104</v>
      </c>
      <c r="B125" s="17" t="s">
        <v>59</v>
      </c>
      <c r="C125" s="36">
        <f>+'CFIT Schedules'!E125</f>
        <v>480</v>
      </c>
      <c r="D125" s="42">
        <f t="shared" si="98"/>
        <v>-168</v>
      </c>
      <c r="E125" s="36">
        <v>0</v>
      </c>
      <c r="F125" s="36">
        <f t="shared" si="99"/>
        <v>-168</v>
      </c>
      <c r="G125" s="27">
        <f>ROUND('CFIT Schedules'!F125*-0.35,0)</f>
        <v>0</v>
      </c>
      <c r="H125" s="27">
        <f t="shared" si="100"/>
        <v>-168</v>
      </c>
      <c r="I125" s="27">
        <f>ROUND('CFIT Schedules'!H125*-0.35,0)</f>
        <v>0</v>
      </c>
      <c r="J125" s="27">
        <f t="shared" si="101"/>
        <v>-168</v>
      </c>
      <c r="K125" s="51">
        <f t="shared" si="102"/>
        <v>0.99199999999999999</v>
      </c>
      <c r="L125" s="42">
        <f t="shared" si="103"/>
        <v>-167</v>
      </c>
      <c r="M125" s="18" t="str">
        <f>'CFIT Schedules'!L125</f>
        <v>REVENUE</v>
      </c>
      <c r="N125" s="27">
        <f>ROUND('CFIT Schedules'!M125*-0.35,0)</f>
        <v>0</v>
      </c>
      <c r="O125" s="27">
        <f t="shared" si="104"/>
        <v>-167</v>
      </c>
    </row>
    <row r="126" spans="1:15" x14ac:dyDescent="0.2">
      <c r="A126" s="18">
        <f t="shared" si="74"/>
        <v>105</v>
      </c>
      <c r="B126" s="56" t="s">
        <v>295</v>
      </c>
      <c r="C126" s="36">
        <f>+'CFIT Schedules'!E126</f>
        <v>2429200</v>
      </c>
      <c r="D126" s="42">
        <f t="shared" si="98"/>
        <v>-850220</v>
      </c>
      <c r="E126" s="36">
        <v>0</v>
      </c>
      <c r="F126" s="36">
        <f t="shared" si="99"/>
        <v>-850220</v>
      </c>
      <c r="G126" s="27">
        <f>ROUND('CFIT Schedules'!F126*-0.35,0)</f>
        <v>0</v>
      </c>
      <c r="H126" s="27">
        <f t="shared" si="100"/>
        <v>-850220</v>
      </c>
      <c r="I126" s="27">
        <f>ROUND('CFIT Schedules'!H126*-0.35,0)</f>
        <v>0</v>
      </c>
      <c r="J126" s="27">
        <f t="shared" si="101"/>
        <v>-850220</v>
      </c>
      <c r="K126" s="51">
        <f t="shared" si="102"/>
        <v>0.98499999999999999</v>
      </c>
      <c r="L126" s="42">
        <f t="shared" si="103"/>
        <v>-837467</v>
      </c>
      <c r="M126" s="18" t="str">
        <f>'CFIT Schedules'!L126</f>
        <v>DEMAND</v>
      </c>
      <c r="N126" s="27">
        <f>ROUND('CFIT Schedules'!M126*-0.35,0)</f>
        <v>-306107</v>
      </c>
      <c r="O126" s="27">
        <f t="shared" si="104"/>
        <v>-1143574</v>
      </c>
    </row>
    <row r="127" spans="1:15" x14ac:dyDescent="0.2">
      <c r="A127" s="18">
        <f t="shared" si="74"/>
        <v>106</v>
      </c>
      <c r="B127" s="56" t="s">
        <v>266</v>
      </c>
      <c r="C127" s="36">
        <f>+'CFIT Schedules'!E127</f>
        <v>-2403838</v>
      </c>
      <c r="D127" s="42">
        <f t="shared" si="98"/>
        <v>841343</v>
      </c>
      <c r="E127" s="36">
        <v>0</v>
      </c>
      <c r="F127" s="36">
        <f>SUM(D127:E127)</f>
        <v>841343</v>
      </c>
      <c r="G127" s="27">
        <f>ROUND('CFIT Schedules'!F127*-0.35,0)</f>
        <v>0</v>
      </c>
      <c r="H127" s="27">
        <f t="shared" si="100"/>
        <v>841343</v>
      </c>
      <c r="I127" s="27">
        <f>ROUND('CFIT Schedules'!H127*-0.35,0)</f>
        <v>0</v>
      </c>
      <c r="J127" s="27">
        <f t="shared" si="101"/>
        <v>841343</v>
      </c>
      <c r="K127" s="51">
        <f t="shared" si="102"/>
        <v>1</v>
      </c>
      <c r="L127" s="42">
        <f t="shared" si="103"/>
        <v>841343</v>
      </c>
      <c r="M127" s="18" t="str">
        <f>'CFIT Schedules'!L127</f>
        <v>SPECIFIC</v>
      </c>
      <c r="N127" s="27">
        <f>ROUND('CFIT Schedules'!M127*-0.35,0)</f>
        <v>-841343</v>
      </c>
      <c r="O127" s="27">
        <f t="shared" si="104"/>
        <v>0</v>
      </c>
    </row>
    <row r="128" spans="1:15" x14ac:dyDescent="0.2">
      <c r="A128" s="18">
        <f t="shared" si="74"/>
        <v>107</v>
      </c>
      <c r="B128" s="17" t="s">
        <v>60</v>
      </c>
      <c r="C128" s="36">
        <f>+'CFIT Schedules'!E128</f>
        <v>-240637</v>
      </c>
      <c r="D128" s="42">
        <f t="shared" si="98"/>
        <v>84223</v>
      </c>
      <c r="E128" s="36">
        <v>0</v>
      </c>
      <c r="F128" s="36">
        <f t="shared" si="99"/>
        <v>84223</v>
      </c>
      <c r="G128" s="27">
        <f>ROUND('CFIT Schedules'!F128*-0.35,0)</f>
        <v>0</v>
      </c>
      <c r="H128" s="27">
        <f t="shared" si="100"/>
        <v>84223</v>
      </c>
      <c r="I128" s="27">
        <f>ROUND('CFIT Schedules'!H128*-0.35,0)</f>
        <v>0</v>
      </c>
      <c r="J128" s="27">
        <f t="shared" si="101"/>
        <v>84223</v>
      </c>
      <c r="K128" s="51">
        <f t="shared" si="102"/>
        <v>0.99199999999999999</v>
      </c>
      <c r="L128" s="42">
        <f t="shared" si="103"/>
        <v>83549</v>
      </c>
      <c r="M128" s="18" t="str">
        <f>'CFIT Schedules'!L128</f>
        <v>REVENUE</v>
      </c>
      <c r="N128" s="27">
        <f>ROUND('CFIT Schedules'!M128*-0.35,0)</f>
        <v>0</v>
      </c>
      <c r="O128" s="27">
        <f t="shared" si="104"/>
        <v>83549</v>
      </c>
    </row>
    <row r="129" spans="1:15" x14ac:dyDescent="0.2">
      <c r="A129" s="18">
        <f t="shared" si="74"/>
        <v>108</v>
      </c>
      <c r="B129" s="17" t="s">
        <v>316</v>
      </c>
      <c r="C129" s="36">
        <f>+'CFIT Schedules'!E129</f>
        <v>0</v>
      </c>
      <c r="D129" s="42">
        <f>IF(C129*0.35=0,0,ROUND(C129*-0.35,0))</f>
        <v>0</v>
      </c>
      <c r="E129" s="36">
        <v>0</v>
      </c>
      <c r="F129" s="36">
        <f>SUM(D129:E129)</f>
        <v>0</v>
      </c>
      <c r="G129" s="27">
        <f>ROUND('CFIT Schedules'!F129*-0.35,0)</f>
        <v>0</v>
      </c>
      <c r="H129" s="27">
        <f t="shared" si="100"/>
        <v>0</v>
      </c>
      <c r="I129" s="27">
        <f>ROUND('CFIT Schedules'!H129*-0.35,0)</f>
        <v>0</v>
      </c>
      <c r="J129" s="27">
        <f>+H129+I129</f>
        <v>0</v>
      </c>
      <c r="K129" s="51">
        <f t="shared" si="102"/>
        <v>0.99199999999999999</v>
      </c>
      <c r="L129" s="42">
        <f>IF(J129*K129=0,0, ROUND(J129*K129,0))</f>
        <v>0</v>
      </c>
      <c r="M129" s="18" t="str">
        <f>'CFIT Schedules'!L129</f>
        <v>REVENUE</v>
      </c>
      <c r="N129" s="27">
        <f>ROUND('CFIT Schedules'!M129*-0.35,0)</f>
        <v>0</v>
      </c>
      <c r="O129" s="27">
        <f t="shared" si="104"/>
        <v>0</v>
      </c>
    </row>
    <row r="130" spans="1:15" x14ac:dyDescent="0.2">
      <c r="A130" s="18">
        <f t="shared" si="74"/>
        <v>109</v>
      </c>
      <c r="B130" s="17" t="s">
        <v>317</v>
      </c>
      <c r="C130" s="36">
        <f>+'CFIT Schedules'!E130</f>
        <v>-431564</v>
      </c>
      <c r="D130" s="42">
        <f>IF(C130*0.35=0,0,ROUND(C130*-0.35,0))</f>
        <v>151047</v>
      </c>
      <c r="E130" s="36">
        <v>0</v>
      </c>
      <c r="F130" s="36">
        <f>SUM(D130:E130)</f>
        <v>151047</v>
      </c>
      <c r="G130" s="27">
        <f>ROUND('CFIT Schedules'!F130*-0.35,0)</f>
        <v>0</v>
      </c>
      <c r="H130" s="27">
        <f t="shared" si="100"/>
        <v>151047</v>
      </c>
      <c r="I130" s="27">
        <f>ROUND('CFIT Schedules'!H130*-0.35,0)</f>
        <v>0</v>
      </c>
      <c r="J130" s="27">
        <f>+H130+I130</f>
        <v>151047</v>
      </c>
      <c r="K130" s="51">
        <f t="shared" si="102"/>
        <v>0.99199999999999999</v>
      </c>
      <c r="L130" s="42">
        <f>IF(J130*K130=0,0, ROUND(J130*K130,0))</f>
        <v>149839</v>
      </c>
      <c r="M130" s="18" t="str">
        <f>'CFIT Schedules'!L130</f>
        <v>REVENUE</v>
      </c>
      <c r="N130" s="27">
        <f>ROUND('CFIT Schedules'!M130*-0.35,0)</f>
        <v>0</v>
      </c>
      <c r="O130" s="27">
        <f t="shared" si="104"/>
        <v>149839</v>
      </c>
    </row>
    <row r="131" spans="1:15" x14ac:dyDescent="0.2">
      <c r="A131" s="18">
        <f t="shared" si="74"/>
        <v>110</v>
      </c>
      <c r="B131" s="17" t="s">
        <v>61</v>
      </c>
      <c r="C131" s="36">
        <f>+'CFIT Schedules'!E131</f>
        <v>0</v>
      </c>
      <c r="D131" s="42">
        <f t="shared" si="98"/>
        <v>0</v>
      </c>
      <c r="E131" s="36">
        <v>0</v>
      </c>
      <c r="F131" s="36">
        <f t="shared" si="99"/>
        <v>0</v>
      </c>
      <c r="G131" s="27">
        <f>ROUND('CFIT Schedules'!F131*-0.35,0)</f>
        <v>0</v>
      </c>
      <c r="H131" s="27">
        <f t="shared" si="100"/>
        <v>0</v>
      </c>
      <c r="I131" s="27">
        <f>ROUND('CFIT Schedules'!H131*-0.35,0)</f>
        <v>0</v>
      </c>
      <c r="J131" s="27">
        <f t="shared" si="101"/>
        <v>0</v>
      </c>
      <c r="K131" s="51">
        <f t="shared" si="102"/>
        <v>0.98499999999999999</v>
      </c>
      <c r="L131" s="42">
        <f t="shared" si="103"/>
        <v>0</v>
      </c>
      <c r="M131" s="18" t="str">
        <f>'CFIT Schedules'!L131</f>
        <v>TRAN PLT</v>
      </c>
      <c r="N131" s="27">
        <f>ROUND('CFIT Schedules'!M131*-0.35,0)</f>
        <v>0</v>
      </c>
      <c r="O131" s="27">
        <f t="shared" si="104"/>
        <v>0</v>
      </c>
    </row>
    <row r="132" spans="1:15" x14ac:dyDescent="0.2">
      <c r="A132" s="18">
        <f t="shared" si="74"/>
        <v>111</v>
      </c>
      <c r="B132" s="17" t="s">
        <v>62</v>
      </c>
      <c r="C132" s="36">
        <f>+'CFIT Schedules'!E132</f>
        <v>0</v>
      </c>
      <c r="D132" s="42">
        <f t="shared" si="98"/>
        <v>0</v>
      </c>
      <c r="E132" s="36">
        <v>0</v>
      </c>
      <c r="F132" s="36">
        <f t="shared" si="99"/>
        <v>0</v>
      </c>
      <c r="G132" s="27">
        <f>ROUND('CFIT Schedules'!F132*-0.35,0)</f>
        <v>0</v>
      </c>
      <c r="H132" s="27">
        <f t="shared" si="100"/>
        <v>0</v>
      </c>
      <c r="I132" s="27">
        <f>ROUND('CFIT Schedules'!H132*-0.35,0)</f>
        <v>0</v>
      </c>
      <c r="J132" s="27">
        <f t="shared" si="101"/>
        <v>0</v>
      </c>
      <c r="K132" s="51">
        <f t="shared" si="102"/>
        <v>0</v>
      </c>
      <c r="L132" s="42">
        <f t="shared" si="103"/>
        <v>0</v>
      </c>
      <c r="M132" s="18" t="str">
        <f>'CFIT Schedules'!L132</f>
        <v>NON-UTILITY</v>
      </c>
      <c r="N132" s="27">
        <f>ROUND('CFIT Schedules'!M132*-0.35,0)</f>
        <v>0</v>
      </c>
      <c r="O132" s="27">
        <f t="shared" si="104"/>
        <v>0</v>
      </c>
    </row>
    <row r="133" spans="1:15" x14ac:dyDescent="0.2">
      <c r="A133" s="18">
        <f t="shared" si="74"/>
        <v>112</v>
      </c>
      <c r="B133" s="56" t="s">
        <v>250</v>
      </c>
      <c r="C133" s="36">
        <f>+'CFIT Schedules'!E133</f>
        <v>-1498471</v>
      </c>
      <c r="D133" s="42">
        <f t="shared" si="98"/>
        <v>524465</v>
      </c>
      <c r="E133" s="36">
        <v>0</v>
      </c>
      <c r="F133" s="36">
        <f t="shared" si="99"/>
        <v>524465</v>
      </c>
      <c r="G133" s="27">
        <f>ROUND('CFIT Schedules'!F133*-0.35,0)</f>
        <v>0</v>
      </c>
      <c r="H133" s="27">
        <f t="shared" si="100"/>
        <v>524465</v>
      </c>
      <c r="I133" s="27">
        <f>ROUND('CFIT Schedules'!H133*-0.35,0)</f>
        <v>0</v>
      </c>
      <c r="J133" s="27">
        <f t="shared" si="101"/>
        <v>524465</v>
      </c>
      <c r="K133" s="51">
        <f t="shared" si="102"/>
        <v>0.99199999999999999</v>
      </c>
      <c r="L133" s="42">
        <f t="shared" si="103"/>
        <v>520269</v>
      </c>
      <c r="M133" s="18" t="str">
        <f>'CFIT Schedules'!L133</f>
        <v>LABOR</v>
      </c>
      <c r="N133" s="27">
        <f>ROUND('CFIT Schedules'!M133*-0.35,0)</f>
        <v>0</v>
      </c>
      <c r="O133" s="27">
        <f t="shared" si="104"/>
        <v>520269</v>
      </c>
    </row>
    <row r="134" spans="1:15" x14ac:dyDescent="0.2">
      <c r="A134" s="18">
        <f t="shared" si="74"/>
        <v>113</v>
      </c>
      <c r="B134" s="56" t="s">
        <v>251</v>
      </c>
      <c r="C134" s="36">
        <f>+'CFIT Schedules'!E134</f>
        <v>5965</v>
      </c>
      <c r="D134" s="42">
        <f t="shared" si="98"/>
        <v>-2088</v>
      </c>
      <c r="E134" s="36">
        <v>0</v>
      </c>
      <c r="F134" s="36">
        <f t="shared" si="99"/>
        <v>-2088</v>
      </c>
      <c r="G134" s="27">
        <f>ROUND('CFIT Schedules'!F134*-0.35,0)</f>
        <v>0</v>
      </c>
      <c r="H134" s="27">
        <f t="shared" si="100"/>
        <v>-2088</v>
      </c>
      <c r="I134" s="27">
        <f>ROUND('CFIT Schedules'!H134*-0.35,0)</f>
        <v>0</v>
      </c>
      <c r="J134" s="27">
        <f t="shared" si="101"/>
        <v>-2088</v>
      </c>
      <c r="K134" s="51">
        <f t="shared" si="102"/>
        <v>0.99199999999999999</v>
      </c>
      <c r="L134" s="42">
        <f t="shared" si="103"/>
        <v>-2071</v>
      </c>
      <c r="M134" s="18" t="str">
        <f>'CFIT Schedules'!L134</f>
        <v>LABOR</v>
      </c>
      <c r="N134" s="27">
        <f>ROUND('CFIT Schedules'!M134*-0.35,0)</f>
        <v>0</v>
      </c>
      <c r="O134" s="27">
        <f t="shared" si="104"/>
        <v>-2071</v>
      </c>
    </row>
    <row r="135" spans="1:15" x14ac:dyDescent="0.2">
      <c r="A135" s="18">
        <f t="shared" si="74"/>
        <v>114</v>
      </c>
      <c r="B135" s="56" t="s">
        <v>252</v>
      </c>
      <c r="C135" s="36">
        <f>+'CFIT Schedules'!E135</f>
        <v>-3364494</v>
      </c>
      <c r="D135" s="42">
        <f t="shared" si="98"/>
        <v>1177573</v>
      </c>
      <c r="E135" s="36">
        <v>0</v>
      </c>
      <c r="F135" s="36">
        <f t="shared" si="99"/>
        <v>1177573</v>
      </c>
      <c r="G135" s="27">
        <f>ROUND('CFIT Schedules'!F135*-0.35,0)</f>
        <v>0</v>
      </c>
      <c r="H135" s="27">
        <f t="shared" si="100"/>
        <v>1177573</v>
      </c>
      <c r="I135" s="27">
        <f>ROUND('CFIT Schedules'!H135*-0.35,0)</f>
        <v>0</v>
      </c>
      <c r="J135" s="27">
        <f t="shared" si="101"/>
        <v>1177573</v>
      </c>
      <c r="K135" s="51">
        <f t="shared" si="102"/>
        <v>0.99199999999999999</v>
      </c>
      <c r="L135" s="42">
        <f t="shared" si="103"/>
        <v>1168152</v>
      </c>
      <c r="M135" s="18" t="str">
        <f>'CFIT Schedules'!L135</f>
        <v>LABOR</v>
      </c>
      <c r="N135" s="27">
        <f>ROUND('CFIT Schedules'!M135*-0.35,0)</f>
        <v>0</v>
      </c>
      <c r="O135" s="27">
        <f t="shared" si="104"/>
        <v>1168152</v>
      </c>
    </row>
    <row r="136" spans="1:15" x14ac:dyDescent="0.2">
      <c r="A136" s="18">
        <f t="shared" si="74"/>
        <v>115</v>
      </c>
      <c r="B136" s="56" t="s">
        <v>285</v>
      </c>
      <c r="C136" s="36">
        <f>+'CFIT Schedules'!E136</f>
        <v>0</v>
      </c>
      <c r="D136" s="42">
        <f t="shared" ref="D136" si="105">IF(C136*0.35=0,0,ROUND(C136*-0.35,0))</f>
        <v>0</v>
      </c>
      <c r="E136" s="36">
        <v>0</v>
      </c>
      <c r="F136" s="36">
        <f t="shared" ref="F136" si="106">SUM(D136:E136)</f>
        <v>0</v>
      </c>
      <c r="G136" s="27">
        <f>ROUND('CFIT Schedules'!F136*-0.35,0)</f>
        <v>0</v>
      </c>
      <c r="H136" s="27">
        <f t="shared" si="100"/>
        <v>0</v>
      </c>
      <c r="I136" s="27">
        <f>ROUND('CFIT Schedules'!H136*-0.35,0)</f>
        <v>0</v>
      </c>
      <c r="J136" s="27">
        <f t="shared" ref="J136" si="107">+H136+I136</f>
        <v>0</v>
      </c>
      <c r="K136" s="51">
        <f t="shared" si="102"/>
        <v>0.98499999999999999</v>
      </c>
      <c r="L136" s="42">
        <f t="shared" ref="L136" si="108">IF(J136*K136=0,0, ROUND(J136*K136,0))</f>
        <v>0</v>
      </c>
      <c r="M136" s="18" t="str">
        <f>'CFIT Schedules'!L136</f>
        <v>TRAN PLT</v>
      </c>
      <c r="N136" s="27">
        <f>ROUND('CFIT Schedules'!M136*-0.35,0)</f>
        <v>0</v>
      </c>
      <c r="O136" s="27">
        <f t="shared" si="104"/>
        <v>0</v>
      </c>
    </row>
    <row r="137" spans="1:15" x14ac:dyDescent="0.2">
      <c r="A137" s="18">
        <f t="shared" si="74"/>
        <v>116</v>
      </c>
      <c r="B137" s="56" t="s">
        <v>253</v>
      </c>
      <c r="C137" s="36">
        <f>+'CFIT Schedules'!E137</f>
        <v>0</v>
      </c>
      <c r="D137" s="42">
        <f t="shared" ref="D137:D139" si="109">IF(C137*0.35=0,0,ROUND(C137*-0.35,0))</f>
        <v>0</v>
      </c>
      <c r="E137" s="36">
        <v>0</v>
      </c>
      <c r="F137" s="36">
        <f t="shared" ref="F137:F138" si="110">SUM(D137:E137)</f>
        <v>0</v>
      </c>
      <c r="G137" s="27">
        <f>ROUND('CFIT Schedules'!F137*-0.35,0)</f>
        <v>0</v>
      </c>
      <c r="H137" s="27">
        <f t="shared" si="100"/>
        <v>0</v>
      </c>
      <c r="I137" s="27">
        <f>ROUND('CFIT Schedules'!H137*-0.35,0)</f>
        <v>0</v>
      </c>
      <c r="J137" s="27">
        <f t="shared" ref="J137:J138" si="111">+H137+I137</f>
        <v>0</v>
      </c>
      <c r="K137" s="51">
        <f t="shared" si="102"/>
        <v>0</v>
      </c>
      <c r="L137" s="42">
        <f t="shared" ref="L137:L138" si="112">IF(J137*K137=0,0, ROUND(J137*K137,0))</f>
        <v>0</v>
      </c>
      <c r="M137" s="18" t="str">
        <f>'CFIT Schedules'!L137</f>
        <v>NON-APPLIC</v>
      </c>
      <c r="N137" s="27">
        <f>ROUND('CFIT Schedules'!M137*-0.35,0)</f>
        <v>0</v>
      </c>
      <c r="O137" s="27">
        <f t="shared" si="104"/>
        <v>0</v>
      </c>
    </row>
    <row r="138" spans="1:15" x14ac:dyDescent="0.2">
      <c r="A138" s="18">
        <f t="shared" si="74"/>
        <v>117</v>
      </c>
      <c r="B138" s="56" t="s">
        <v>282</v>
      </c>
      <c r="C138" s="36">
        <f>+'CFIT Schedules'!E138</f>
        <v>34914</v>
      </c>
      <c r="D138" s="42">
        <f t="shared" si="109"/>
        <v>-12220</v>
      </c>
      <c r="E138" s="36">
        <v>0</v>
      </c>
      <c r="F138" s="36">
        <f t="shared" si="110"/>
        <v>-12220</v>
      </c>
      <c r="G138" s="27">
        <f>ROUND('CFIT Schedules'!F138*-0.35,0)</f>
        <v>0</v>
      </c>
      <c r="H138" s="27">
        <f t="shared" si="100"/>
        <v>-12220</v>
      </c>
      <c r="I138" s="27">
        <f>ROUND('CFIT Schedules'!H138*-0.35,0)</f>
        <v>0</v>
      </c>
      <c r="J138" s="27">
        <f t="shared" si="111"/>
        <v>-12220</v>
      </c>
      <c r="K138" s="51">
        <f t="shared" si="102"/>
        <v>0.98499999999999999</v>
      </c>
      <c r="L138" s="42">
        <f t="shared" si="112"/>
        <v>-12037</v>
      </c>
      <c r="M138" s="18" t="str">
        <f>'CFIT Schedules'!L138</f>
        <v>DEMAND</v>
      </c>
      <c r="N138" s="27">
        <f>ROUND('CFIT Schedules'!M138*-0.35,0)</f>
        <v>0</v>
      </c>
      <c r="O138" s="27">
        <f t="shared" si="104"/>
        <v>-12037</v>
      </c>
    </row>
    <row r="139" spans="1:15" x14ac:dyDescent="0.2">
      <c r="A139" s="18">
        <f t="shared" si="74"/>
        <v>118</v>
      </c>
      <c r="B139" s="17" t="s">
        <v>329</v>
      </c>
      <c r="C139" s="36">
        <f>+'CFIT Schedules'!E139</f>
        <v>-17661971</v>
      </c>
      <c r="D139" s="42">
        <f t="shared" si="109"/>
        <v>6181690</v>
      </c>
      <c r="E139" s="36">
        <v>0</v>
      </c>
      <c r="F139" s="36">
        <f>SUM(D139:E139)</f>
        <v>6181690</v>
      </c>
      <c r="G139" s="27">
        <v>0</v>
      </c>
      <c r="H139" s="27">
        <f>+F139+G139</f>
        <v>6181690</v>
      </c>
      <c r="I139" s="27">
        <v>0</v>
      </c>
      <c r="J139" s="27">
        <f>+H139+I139</f>
        <v>6181690</v>
      </c>
      <c r="K139" s="51">
        <f t="shared" si="102"/>
        <v>0.98499999999999999</v>
      </c>
      <c r="L139" s="42">
        <f>IF(J139*K139=0,0, ROUND(J139*K139,0))</f>
        <v>6088965</v>
      </c>
      <c r="M139" s="18" t="str">
        <f>'CFIT Schedules'!L139</f>
        <v>DEMAND</v>
      </c>
      <c r="N139" s="27">
        <v>0</v>
      </c>
      <c r="O139" s="27">
        <f>L139+N139</f>
        <v>6088965</v>
      </c>
    </row>
    <row r="140" spans="1:15" x14ac:dyDescent="0.2">
      <c r="A140" s="18">
        <f t="shared" si="74"/>
        <v>119</v>
      </c>
      <c r="B140" s="17" t="s">
        <v>351</v>
      </c>
      <c r="C140" s="36">
        <f>+'CFIT Schedules'!E140</f>
        <v>-10546436</v>
      </c>
      <c r="D140" s="42">
        <f t="shared" ref="D140:D141" si="113">IF(C140*0.35=0,0,ROUND(C140*-0.35,0))</f>
        <v>3691253</v>
      </c>
      <c r="E140" s="36">
        <v>0</v>
      </c>
      <c r="F140" s="36">
        <f t="shared" ref="F140:F141" si="114">SUM(D140:E140)</f>
        <v>3691253</v>
      </c>
      <c r="G140" s="27">
        <f>ROUND('CFIT Schedules'!F140*-0.35,0)</f>
        <v>0</v>
      </c>
      <c r="H140" s="27">
        <f t="shared" ref="H140:H141" si="115">+F140+G140</f>
        <v>3691253</v>
      </c>
      <c r="I140" s="27">
        <f>ROUND('CFIT Schedules'!H140*-0.35,0)</f>
        <v>0</v>
      </c>
      <c r="J140" s="27">
        <f t="shared" ref="J140:J141" si="116">+H140+I140</f>
        <v>3691253</v>
      </c>
      <c r="K140" s="51">
        <f t="shared" si="102"/>
        <v>0.98499999999999999</v>
      </c>
      <c r="L140" s="42">
        <f t="shared" ref="L140:L141" si="117">IF(J140*K140=0,0, ROUND(J140*K140,0))</f>
        <v>3635884</v>
      </c>
      <c r="M140" s="18" t="str">
        <f>'CFIT Schedules'!L140</f>
        <v>DEMAND</v>
      </c>
      <c r="N140" s="27">
        <f>ROUND('CFIT Schedules'!M140*-0.35,0)</f>
        <v>0</v>
      </c>
      <c r="O140" s="27">
        <f t="shared" ref="O140:O141" si="118">L140+N140</f>
        <v>3635884</v>
      </c>
    </row>
    <row r="141" spans="1:15" x14ac:dyDescent="0.2">
      <c r="A141" s="18">
        <f t="shared" si="74"/>
        <v>120</v>
      </c>
      <c r="B141" s="17" t="s">
        <v>352</v>
      </c>
      <c r="C141" s="36">
        <f>+'CFIT Schedules'!E141</f>
        <v>9021618</v>
      </c>
      <c r="D141" s="42">
        <f t="shared" si="113"/>
        <v>-3157566</v>
      </c>
      <c r="E141" s="36">
        <v>0</v>
      </c>
      <c r="F141" s="36">
        <f t="shared" si="114"/>
        <v>-3157566</v>
      </c>
      <c r="G141" s="27">
        <f>ROUND('CFIT Schedules'!F141*-0.35,0)</f>
        <v>0</v>
      </c>
      <c r="H141" s="27">
        <f t="shared" si="115"/>
        <v>-3157566</v>
      </c>
      <c r="I141" s="27">
        <f>ROUND('CFIT Schedules'!H141*-0.35,0)</f>
        <v>0</v>
      </c>
      <c r="J141" s="27">
        <f t="shared" si="116"/>
        <v>-3157566</v>
      </c>
      <c r="K141" s="51">
        <f t="shared" si="102"/>
        <v>0.98499999999999999</v>
      </c>
      <c r="L141" s="42">
        <f t="shared" si="117"/>
        <v>-3110203</v>
      </c>
      <c r="M141" s="18" t="str">
        <f>'CFIT Schedules'!L141</f>
        <v>DEMAND</v>
      </c>
      <c r="N141" s="27">
        <f>ROUND('CFIT Schedules'!M141*-0.35,0)</f>
        <v>0</v>
      </c>
      <c r="O141" s="27">
        <f t="shared" si="118"/>
        <v>-3110203</v>
      </c>
    </row>
    <row r="142" spans="1:15" x14ac:dyDescent="0.2">
      <c r="A142" s="18">
        <f t="shared" si="74"/>
        <v>121</v>
      </c>
      <c r="B142" s="17" t="s">
        <v>332</v>
      </c>
      <c r="C142" s="36">
        <f>+'CFIT Schedules'!E142</f>
        <v>5023081</v>
      </c>
      <c r="D142" s="42">
        <f t="shared" ref="D142:D160" si="119">IF(C142*0.35=0,0,ROUND(C142*-0.35,0))</f>
        <v>-1758078</v>
      </c>
      <c r="E142" s="36">
        <v>0</v>
      </c>
      <c r="F142" s="36">
        <f t="shared" ref="F142:F160" si="120">SUM(D142:E142)</f>
        <v>-1758078</v>
      </c>
      <c r="G142" s="27">
        <f>ROUND('CFIT Schedules'!F142*-0.35,0)</f>
        <v>0</v>
      </c>
      <c r="H142" s="27">
        <f t="shared" ref="H142:H160" si="121">+F142+G142</f>
        <v>-1758078</v>
      </c>
      <c r="I142" s="27">
        <f>ROUND('CFIT Schedules'!H142*-0.35,0)</f>
        <v>0</v>
      </c>
      <c r="J142" s="27">
        <f t="shared" ref="J142:J160" si="122">+H142+I142</f>
        <v>-1758078</v>
      </c>
      <c r="K142" s="51">
        <f t="shared" si="102"/>
        <v>1</v>
      </c>
      <c r="L142" s="42">
        <f t="shared" ref="L142:L160" si="123">IF(J142*K142=0,0, ROUND(J142*K142,0))</f>
        <v>-1758078</v>
      </c>
      <c r="M142" s="18" t="str">
        <f>'CFIT Schedules'!L142</f>
        <v>SPECIFIC</v>
      </c>
      <c r="N142" s="27">
        <f>ROUND('CFIT Schedules'!M142*-0.35,0)</f>
        <v>1758078</v>
      </c>
      <c r="O142" s="27">
        <f t="shared" ref="O142:O160" si="124">L142+N142</f>
        <v>0</v>
      </c>
    </row>
    <row r="143" spans="1:15" x14ac:dyDescent="0.2">
      <c r="A143" s="18">
        <f t="shared" si="74"/>
        <v>122</v>
      </c>
      <c r="B143" s="17" t="s">
        <v>333</v>
      </c>
      <c r="C143" s="36">
        <f>+'CFIT Schedules'!E143</f>
        <v>2114064</v>
      </c>
      <c r="D143" s="42">
        <f t="shared" si="119"/>
        <v>-739922</v>
      </c>
      <c r="E143" s="36">
        <v>0</v>
      </c>
      <c r="F143" s="36">
        <f t="shared" si="120"/>
        <v>-739922</v>
      </c>
      <c r="G143" s="27">
        <f>ROUND('CFIT Schedules'!F143*-0.35,0)</f>
        <v>0</v>
      </c>
      <c r="H143" s="27">
        <f t="shared" si="121"/>
        <v>-739922</v>
      </c>
      <c r="I143" s="27">
        <f>ROUND('CFIT Schedules'!H143*-0.35,0)</f>
        <v>0</v>
      </c>
      <c r="J143" s="27">
        <f t="shared" si="122"/>
        <v>-739922</v>
      </c>
      <c r="K143" s="51">
        <f>'CFIT Schedules'!J143</f>
        <v>0.94925700000000002</v>
      </c>
      <c r="L143" s="42">
        <f t="shared" si="123"/>
        <v>-702376</v>
      </c>
      <c r="M143" s="18" t="str">
        <f>'CFIT Schedules'!L143</f>
        <v>SPECIFIC</v>
      </c>
      <c r="N143" s="27">
        <f>ROUND('CFIT Schedules'!M143*-0.35,0)</f>
        <v>702377</v>
      </c>
      <c r="O143" s="27">
        <f t="shared" si="124"/>
        <v>1</v>
      </c>
    </row>
    <row r="144" spans="1:15" x14ac:dyDescent="0.2">
      <c r="A144" s="18">
        <f t="shared" si="74"/>
        <v>123</v>
      </c>
      <c r="B144" s="17" t="s">
        <v>334</v>
      </c>
      <c r="C144" s="36">
        <f>+'CFIT Schedules'!E144</f>
        <v>-87322</v>
      </c>
      <c r="D144" s="42">
        <f t="shared" si="119"/>
        <v>30563</v>
      </c>
      <c r="E144" s="36">
        <v>0</v>
      </c>
      <c r="F144" s="36">
        <f t="shared" si="120"/>
        <v>30563</v>
      </c>
      <c r="G144" s="27">
        <f>ROUND('CFIT Schedules'!F144*-0.35,0)</f>
        <v>0</v>
      </c>
      <c r="H144" s="27">
        <f t="shared" si="121"/>
        <v>30563</v>
      </c>
      <c r="I144" s="27">
        <f>ROUND('CFIT Schedules'!H144*-0.35,0)</f>
        <v>0</v>
      </c>
      <c r="J144" s="27">
        <f t="shared" si="122"/>
        <v>30563</v>
      </c>
      <c r="K144" s="51">
        <f t="shared" si="102"/>
        <v>0.98599999999999999</v>
      </c>
      <c r="L144" s="42">
        <f t="shared" si="123"/>
        <v>30135</v>
      </c>
      <c r="M144" s="18" t="str">
        <f>'CFIT Schedules'!L144</f>
        <v>ENERGY</v>
      </c>
      <c r="N144" s="27">
        <f>ROUND('CFIT Schedules'!M144*-0.35,0)</f>
        <v>-30135</v>
      </c>
      <c r="O144" s="27">
        <f t="shared" si="124"/>
        <v>0</v>
      </c>
    </row>
    <row r="145" spans="1:15" x14ac:dyDescent="0.2">
      <c r="A145" s="18">
        <f t="shared" si="74"/>
        <v>124</v>
      </c>
      <c r="B145" s="17" t="s">
        <v>335</v>
      </c>
      <c r="C145" s="36">
        <f>+'CFIT Schedules'!E145</f>
        <v>-372542</v>
      </c>
      <c r="D145" s="42">
        <f t="shared" si="119"/>
        <v>130390</v>
      </c>
      <c r="E145" s="36">
        <v>0</v>
      </c>
      <c r="F145" s="36">
        <f t="shared" si="120"/>
        <v>130390</v>
      </c>
      <c r="G145" s="27">
        <f>ROUND('CFIT Schedules'!F145*-0.35,0)</f>
        <v>0</v>
      </c>
      <c r="H145" s="27">
        <f t="shared" si="121"/>
        <v>130390</v>
      </c>
      <c r="I145" s="27">
        <f>ROUND('CFIT Schedules'!H145*-0.35,0)</f>
        <v>0</v>
      </c>
      <c r="J145" s="27">
        <f t="shared" si="122"/>
        <v>130390</v>
      </c>
      <c r="K145" s="51">
        <f t="shared" si="102"/>
        <v>1</v>
      </c>
      <c r="L145" s="42">
        <f t="shared" si="123"/>
        <v>130390</v>
      </c>
      <c r="M145" s="18" t="str">
        <f>'CFIT Schedules'!L145</f>
        <v>SPECIFIC</v>
      </c>
      <c r="N145" s="27">
        <f>ROUND('CFIT Schedules'!M145*-0.35,0)</f>
        <v>-130390</v>
      </c>
      <c r="O145" s="27">
        <f t="shared" si="124"/>
        <v>0</v>
      </c>
    </row>
    <row r="146" spans="1:15" x14ac:dyDescent="0.2">
      <c r="A146" s="18">
        <f t="shared" si="74"/>
        <v>125</v>
      </c>
      <c r="B146" s="17" t="s">
        <v>336</v>
      </c>
      <c r="C146" s="36">
        <f>+'CFIT Schedules'!E146</f>
        <v>42668</v>
      </c>
      <c r="D146" s="42">
        <f t="shared" si="119"/>
        <v>-14934</v>
      </c>
      <c r="E146" s="36">
        <v>0</v>
      </c>
      <c r="F146" s="36">
        <f t="shared" si="120"/>
        <v>-14934</v>
      </c>
      <c r="G146" s="27">
        <f>ROUND('CFIT Schedules'!F146*-0.35,0)</f>
        <v>0</v>
      </c>
      <c r="H146" s="27">
        <f t="shared" si="121"/>
        <v>-14934</v>
      </c>
      <c r="I146" s="27">
        <f>ROUND('CFIT Schedules'!H146*-0.35,0)</f>
        <v>0</v>
      </c>
      <c r="J146" s="27">
        <f t="shared" si="122"/>
        <v>-14934</v>
      </c>
      <c r="K146" s="51">
        <f t="shared" si="102"/>
        <v>0.98499999999999999</v>
      </c>
      <c r="L146" s="42">
        <f t="shared" si="123"/>
        <v>-14710</v>
      </c>
      <c r="M146" s="18" t="str">
        <f>'CFIT Schedules'!L146</f>
        <v>GROSS PLT</v>
      </c>
      <c r="N146" s="27">
        <f>ROUND('CFIT Schedules'!M146*-0.35,0)</f>
        <v>14710</v>
      </c>
      <c r="O146" s="27">
        <f t="shared" si="124"/>
        <v>0</v>
      </c>
    </row>
    <row r="147" spans="1:15" x14ac:dyDescent="0.2">
      <c r="A147" s="18">
        <f t="shared" si="74"/>
        <v>126</v>
      </c>
      <c r="B147" s="17" t="s">
        <v>337</v>
      </c>
      <c r="C147" s="36">
        <f>+'CFIT Schedules'!E147</f>
        <v>0</v>
      </c>
      <c r="D147" s="42">
        <f t="shared" si="119"/>
        <v>0</v>
      </c>
      <c r="E147" s="36">
        <v>0</v>
      </c>
      <c r="F147" s="36">
        <f t="shared" si="120"/>
        <v>0</v>
      </c>
      <c r="G147" s="27">
        <f>ROUND('CFIT Schedules'!F147*-0.35,0)</f>
        <v>0</v>
      </c>
      <c r="H147" s="27">
        <f t="shared" si="121"/>
        <v>0</v>
      </c>
      <c r="I147" s="27">
        <f>ROUND('CFIT Schedules'!H147*-0.35,0)</f>
        <v>0</v>
      </c>
      <c r="J147" s="27">
        <f t="shared" si="122"/>
        <v>0</v>
      </c>
      <c r="K147" s="51">
        <f t="shared" si="102"/>
        <v>0</v>
      </c>
      <c r="L147" s="42">
        <f t="shared" si="123"/>
        <v>0</v>
      </c>
      <c r="M147" s="18" t="str">
        <f>'CFIT Schedules'!L147</f>
        <v>NON-APPLIC</v>
      </c>
      <c r="N147" s="27">
        <f>ROUND('CFIT Schedules'!M147*-0.35,0)</f>
        <v>0</v>
      </c>
      <c r="O147" s="27">
        <f t="shared" si="124"/>
        <v>0</v>
      </c>
    </row>
    <row r="148" spans="1:15" x14ac:dyDescent="0.2">
      <c r="A148" s="18">
        <f t="shared" si="74"/>
        <v>127</v>
      </c>
      <c r="B148" s="17" t="s">
        <v>338</v>
      </c>
      <c r="C148" s="36">
        <f>+'CFIT Schedules'!E148</f>
        <v>0</v>
      </c>
      <c r="D148" s="42">
        <f t="shared" si="119"/>
        <v>0</v>
      </c>
      <c r="E148" s="36">
        <v>0</v>
      </c>
      <c r="F148" s="36">
        <f t="shared" si="120"/>
        <v>0</v>
      </c>
      <c r="G148" s="27">
        <f>ROUND('CFIT Schedules'!F148*-0.35,0)</f>
        <v>0</v>
      </c>
      <c r="H148" s="27">
        <f t="shared" si="121"/>
        <v>0</v>
      </c>
      <c r="I148" s="27">
        <f>ROUND('CFIT Schedules'!H148*-0.35,0)</f>
        <v>0</v>
      </c>
      <c r="J148" s="27">
        <f t="shared" si="122"/>
        <v>0</v>
      </c>
      <c r="K148" s="51">
        <f t="shared" si="102"/>
        <v>0</v>
      </c>
      <c r="L148" s="42">
        <f t="shared" si="123"/>
        <v>0</v>
      </c>
      <c r="M148" s="18" t="str">
        <f>'CFIT Schedules'!L148</f>
        <v>NON-APPLIC</v>
      </c>
      <c r="N148" s="27">
        <f>ROUND('CFIT Schedules'!M148*-0.35,0)</f>
        <v>0</v>
      </c>
      <c r="O148" s="27">
        <f t="shared" si="124"/>
        <v>0</v>
      </c>
    </row>
    <row r="149" spans="1:15" x14ac:dyDescent="0.2">
      <c r="A149" s="18">
        <f t="shared" si="74"/>
        <v>128</v>
      </c>
      <c r="B149" s="17" t="s">
        <v>339</v>
      </c>
      <c r="C149" s="36">
        <f>+'CFIT Schedules'!E149</f>
        <v>145928</v>
      </c>
      <c r="D149" s="42">
        <f t="shared" si="119"/>
        <v>-51075</v>
      </c>
      <c r="E149" s="36">
        <v>0</v>
      </c>
      <c r="F149" s="36">
        <f t="shared" si="120"/>
        <v>-51075</v>
      </c>
      <c r="G149" s="27">
        <f>ROUND('CFIT Schedules'!F149*-0.35,0)</f>
        <v>0</v>
      </c>
      <c r="H149" s="27">
        <f t="shared" si="121"/>
        <v>-51075</v>
      </c>
      <c r="I149" s="27">
        <f>ROUND('CFIT Schedules'!H149*-0.35,0)</f>
        <v>0</v>
      </c>
      <c r="J149" s="27">
        <f t="shared" si="122"/>
        <v>-51075</v>
      </c>
      <c r="K149" s="51">
        <f t="shared" si="102"/>
        <v>0.98499999999999999</v>
      </c>
      <c r="L149" s="42">
        <f t="shared" si="123"/>
        <v>-50309</v>
      </c>
      <c r="M149" s="18" t="str">
        <f>'CFIT Schedules'!L149</f>
        <v>GROSS PLT</v>
      </c>
      <c r="N149" s="27">
        <f>ROUND('CFIT Schedules'!M149*-0.35,0)</f>
        <v>50309</v>
      </c>
      <c r="O149" s="27">
        <f t="shared" si="124"/>
        <v>0</v>
      </c>
    </row>
    <row r="150" spans="1:15" x14ac:dyDescent="0.2">
      <c r="A150" s="18">
        <f t="shared" si="74"/>
        <v>129</v>
      </c>
      <c r="B150" s="17" t="s">
        <v>340</v>
      </c>
      <c r="C150" s="36">
        <f>+'CFIT Schedules'!E150</f>
        <v>623782</v>
      </c>
      <c r="D150" s="42">
        <f t="shared" si="119"/>
        <v>-218324</v>
      </c>
      <c r="E150" s="36">
        <v>0</v>
      </c>
      <c r="F150" s="36">
        <f t="shared" si="120"/>
        <v>-218324</v>
      </c>
      <c r="G150" s="27">
        <f>ROUND('CFIT Schedules'!F150*-0.35,0)</f>
        <v>0</v>
      </c>
      <c r="H150" s="27">
        <f t="shared" si="121"/>
        <v>-218324</v>
      </c>
      <c r="I150" s="27">
        <f>ROUND('CFIT Schedules'!H150*-0.35,0)</f>
        <v>0</v>
      </c>
      <c r="J150" s="27">
        <f t="shared" si="122"/>
        <v>-218324</v>
      </c>
      <c r="K150" s="51">
        <f>'CFIT Schedules'!J150</f>
        <v>0.98565999999999998</v>
      </c>
      <c r="L150" s="42">
        <f t="shared" si="123"/>
        <v>-215193</v>
      </c>
      <c r="M150" s="18" t="str">
        <f>'CFIT Schedules'!L150</f>
        <v>SPECIFIC</v>
      </c>
      <c r="N150" s="27">
        <f>ROUND('CFIT Schedules'!M150*-0.35,0)</f>
        <v>215193</v>
      </c>
      <c r="O150" s="27">
        <f t="shared" si="124"/>
        <v>0</v>
      </c>
    </row>
    <row r="151" spans="1:15" x14ac:dyDescent="0.2">
      <c r="A151" s="18">
        <f t="shared" si="74"/>
        <v>130</v>
      </c>
      <c r="B151" s="17" t="s">
        <v>341</v>
      </c>
      <c r="C151" s="36">
        <f>+'CFIT Schedules'!E151</f>
        <v>4348</v>
      </c>
      <c r="D151" s="42">
        <f t="shared" si="119"/>
        <v>-1522</v>
      </c>
      <c r="E151" s="36">
        <v>0</v>
      </c>
      <c r="F151" s="36">
        <f t="shared" si="120"/>
        <v>-1522</v>
      </c>
      <c r="G151" s="27">
        <f>ROUND('CFIT Schedules'!F151*-0.35,0)</f>
        <v>0</v>
      </c>
      <c r="H151" s="27">
        <f t="shared" si="121"/>
        <v>-1522</v>
      </c>
      <c r="I151" s="27">
        <f>ROUND('CFIT Schedules'!H151*-0.35,0)</f>
        <v>0</v>
      </c>
      <c r="J151" s="27">
        <f t="shared" si="122"/>
        <v>-1522</v>
      </c>
      <c r="K151" s="51">
        <f t="shared" si="102"/>
        <v>0.98499999999999999</v>
      </c>
      <c r="L151" s="42">
        <f t="shared" si="123"/>
        <v>-1499</v>
      </c>
      <c r="M151" s="18" t="str">
        <f>'CFIT Schedules'!L151</f>
        <v>GROSS PLT</v>
      </c>
      <c r="N151" s="27">
        <f>ROUND('CFIT Schedules'!M151*-0.35,0)</f>
        <v>1499</v>
      </c>
      <c r="O151" s="27">
        <f t="shared" si="124"/>
        <v>0</v>
      </c>
    </row>
    <row r="152" spans="1:15" x14ac:dyDescent="0.2">
      <c r="A152" s="18">
        <f t="shared" si="74"/>
        <v>131</v>
      </c>
      <c r="B152" s="17" t="s">
        <v>342</v>
      </c>
      <c r="C152" s="36">
        <f>+'CFIT Schedules'!E152</f>
        <v>0</v>
      </c>
      <c r="D152" s="42">
        <f t="shared" si="119"/>
        <v>0</v>
      </c>
      <c r="E152" s="36">
        <v>0</v>
      </c>
      <c r="F152" s="36">
        <f t="shared" si="120"/>
        <v>0</v>
      </c>
      <c r="G152" s="27">
        <f>ROUND('CFIT Schedules'!F152*-0.35,0)</f>
        <v>0</v>
      </c>
      <c r="H152" s="27">
        <f t="shared" si="121"/>
        <v>0</v>
      </c>
      <c r="I152" s="27">
        <f>ROUND('CFIT Schedules'!H152*-0.35,0)</f>
        <v>0</v>
      </c>
      <c r="J152" s="27">
        <f t="shared" si="122"/>
        <v>0</v>
      </c>
      <c r="K152" s="51">
        <f t="shared" si="102"/>
        <v>0</v>
      </c>
      <c r="L152" s="42">
        <f t="shared" si="123"/>
        <v>0</v>
      </c>
      <c r="M152" s="18" t="str">
        <f>'CFIT Schedules'!L152</f>
        <v>NON-APPLIC</v>
      </c>
      <c r="N152" s="27">
        <f>ROUND('CFIT Schedules'!M152*-0.35,0)</f>
        <v>0</v>
      </c>
      <c r="O152" s="27">
        <f t="shared" si="124"/>
        <v>0</v>
      </c>
    </row>
    <row r="153" spans="1:15" x14ac:dyDescent="0.2">
      <c r="A153" s="18">
        <f t="shared" si="74"/>
        <v>132</v>
      </c>
      <c r="B153" s="17" t="s">
        <v>343</v>
      </c>
      <c r="C153" s="36">
        <f>+'CFIT Schedules'!E153</f>
        <v>0</v>
      </c>
      <c r="D153" s="42">
        <f t="shared" si="119"/>
        <v>0</v>
      </c>
      <c r="E153" s="36">
        <v>0</v>
      </c>
      <c r="F153" s="36">
        <f t="shared" si="120"/>
        <v>0</v>
      </c>
      <c r="G153" s="27">
        <f>ROUND('CFIT Schedules'!F153*-0.35,0)</f>
        <v>0</v>
      </c>
      <c r="H153" s="27">
        <f t="shared" si="121"/>
        <v>0</v>
      </c>
      <c r="I153" s="27">
        <f>ROUND('CFIT Schedules'!H153*-0.35,0)</f>
        <v>0</v>
      </c>
      <c r="J153" s="27">
        <f t="shared" si="122"/>
        <v>0</v>
      </c>
      <c r="K153" s="51">
        <f t="shared" si="102"/>
        <v>0</v>
      </c>
      <c r="L153" s="42">
        <f t="shared" si="123"/>
        <v>0</v>
      </c>
      <c r="M153" s="18" t="str">
        <f>'CFIT Schedules'!L153</f>
        <v>NON-APPLIC</v>
      </c>
      <c r="N153" s="27">
        <f>ROUND('CFIT Schedules'!M153*-0.35,0)</f>
        <v>0</v>
      </c>
      <c r="O153" s="27">
        <f t="shared" si="124"/>
        <v>0</v>
      </c>
    </row>
    <row r="154" spans="1:15" x14ac:dyDescent="0.2">
      <c r="A154" s="18">
        <f t="shared" si="74"/>
        <v>133</v>
      </c>
      <c r="B154" s="17" t="s">
        <v>344</v>
      </c>
      <c r="C154" s="36">
        <f>+'CFIT Schedules'!E154</f>
        <v>8768</v>
      </c>
      <c r="D154" s="42">
        <f t="shared" si="119"/>
        <v>-3069</v>
      </c>
      <c r="E154" s="36">
        <v>0</v>
      </c>
      <c r="F154" s="36">
        <f t="shared" si="120"/>
        <v>-3069</v>
      </c>
      <c r="G154" s="27">
        <f>ROUND('CFIT Schedules'!F154*-0.35,0)</f>
        <v>0</v>
      </c>
      <c r="H154" s="27">
        <f t="shared" si="121"/>
        <v>-3069</v>
      </c>
      <c r="I154" s="27">
        <f>ROUND('CFIT Schedules'!H154*-0.35,0)</f>
        <v>0</v>
      </c>
      <c r="J154" s="27">
        <f t="shared" si="122"/>
        <v>-3069</v>
      </c>
      <c r="K154" s="51">
        <f t="shared" si="102"/>
        <v>0</v>
      </c>
      <c r="L154" s="42">
        <f t="shared" si="123"/>
        <v>0</v>
      </c>
      <c r="M154" s="18" t="str">
        <f>'CFIT Schedules'!L154</f>
        <v>NON-APPLIC</v>
      </c>
      <c r="N154" s="27">
        <f>ROUND('CFIT Schedules'!M154*-0.35,0)</f>
        <v>0</v>
      </c>
      <c r="O154" s="27">
        <f t="shared" si="124"/>
        <v>0</v>
      </c>
    </row>
    <row r="155" spans="1:15" x14ac:dyDescent="0.2">
      <c r="A155" s="18">
        <f t="shared" si="74"/>
        <v>134</v>
      </c>
      <c r="B155" s="17" t="s">
        <v>345</v>
      </c>
      <c r="C155" s="36">
        <f>+'CFIT Schedules'!E155</f>
        <v>-17610</v>
      </c>
      <c r="D155" s="42">
        <f t="shared" si="119"/>
        <v>6164</v>
      </c>
      <c r="E155" s="36">
        <v>0</v>
      </c>
      <c r="F155" s="36">
        <f t="shared" si="120"/>
        <v>6164</v>
      </c>
      <c r="G155" s="27">
        <f>ROUND('CFIT Schedules'!F155*-0.35,0)</f>
        <v>0</v>
      </c>
      <c r="H155" s="27">
        <f t="shared" si="121"/>
        <v>6164</v>
      </c>
      <c r="I155" s="27">
        <f>ROUND('CFIT Schedules'!H155*-0.35,0)</f>
        <v>0</v>
      </c>
      <c r="J155" s="27">
        <f t="shared" si="122"/>
        <v>6164</v>
      </c>
      <c r="K155" s="51">
        <f t="shared" si="102"/>
        <v>0</v>
      </c>
      <c r="L155" s="42">
        <f t="shared" si="123"/>
        <v>0</v>
      </c>
      <c r="M155" s="18" t="str">
        <f>'CFIT Schedules'!L155</f>
        <v>NON-APPLIC</v>
      </c>
      <c r="N155" s="27">
        <f>ROUND('CFIT Schedules'!M155*-0.35,0)</f>
        <v>0</v>
      </c>
      <c r="O155" s="27">
        <f t="shared" si="124"/>
        <v>0</v>
      </c>
    </row>
    <row r="156" spans="1:15" x14ac:dyDescent="0.2">
      <c r="A156" s="18">
        <f t="shared" ref="A156:A219" si="125">A155+1</f>
        <v>135</v>
      </c>
      <c r="B156" s="17" t="s">
        <v>346</v>
      </c>
      <c r="C156" s="36">
        <f>+'CFIT Schedules'!E156</f>
        <v>-53764</v>
      </c>
      <c r="D156" s="42">
        <f t="shared" si="119"/>
        <v>18817</v>
      </c>
      <c r="E156" s="36">
        <v>0</v>
      </c>
      <c r="F156" s="36">
        <f t="shared" si="120"/>
        <v>18817</v>
      </c>
      <c r="G156" s="27">
        <f>ROUND('CFIT Schedules'!F156*-0.35,0)</f>
        <v>0</v>
      </c>
      <c r="H156" s="27">
        <f t="shared" si="121"/>
        <v>18817</v>
      </c>
      <c r="I156" s="27">
        <f>ROUND('CFIT Schedules'!H156*-0.35,0)</f>
        <v>0</v>
      </c>
      <c r="J156" s="27">
        <f t="shared" si="122"/>
        <v>18817</v>
      </c>
      <c r="K156" s="51">
        <f t="shared" si="102"/>
        <v>0.98499999999999999</v>
      </c>
      <c r="L156" s="42">
        <f t="shared" si="123"/>
        <v>18535</v>
      </c>
      <c r="M156" s="18" t="str">
        <f>'CFIT Schedules'!L156</f>
        <v>DEMAND</v>
      </c>
      <c r="N156" s="27">
        <f>ROUND('CFIT Schedules'!M156*-0.35,0)</f>
        <v>-23532</v>
      </c>
      <c r="O156" s="27">
        <f t="shared" si="124"/>
        <v>-4997</v>
      </c>
    </row>
    <row r="157" spans="1:15" x14ac:dyDescent="0.2">
      <c r="A157" s="18">
        <f t="shared" si="125"/>
        <v>136</v>
      </c>
      <c r="B157" s="17" t="s">
        <v>347</v>
      </c>
      <c r="C157" s="36">
        <f>+'CFIT Schedules'!E157</f>
        <v>-249701</v>
      </c>
      <c r="D157" s="42">
        <f t="shared" si="119"/>
        <v>87395</v>
      </c>
      <c r="E157" s="36">
        <v>0</v>
      </c>
      <c r="F157" s="36">
        <f t="shared" si="120"/>
        <v>87395</v>
      </c>
      <c r="G157" s="27">
        <f>ROUND('CFIT Schedules'!F157*-0.35,0)</f>
        <v>0</v>
      </c>
      <c r="H157" s="27">
        <f t="shared" si="121"/>
        <v>87395</v>
      </c>
      <c r="I157" s="27">
        <f>ROUND('CFIT Schedules'!H157*-0.35,0)</f>
        <v>0</v>
      </c>
      <c r="J157" s="27">
        <f t="shared" si="122"/>
        <v>87395</v>
      </c>
      <c r="K157" s="51">
        <f t="shared" si="102"/>
        <v>1</v>
      </c>
      <c r="L157" s="42">
        <f t="shared" si="123"/>
        <v>87395</v>
      </c>
      <c r="M157" s="18" t="str">
        <f>'CFIT Schedules'!L157</f>
        <v>SPECIFIC</v>
      </c>
      <c r="N157" s="27">
        <f>ROUND('CFIT Schedules'!M157*-0.35,0)</f>
        <v>0</v>
      </c>
      <c r="O157" s="27">
        <f t="shared" si="124"/>
        <v>87395</v>
      </c>
    </row>
    <row r="158" spans="1:15" x14ac:dyDescent="0.2">
      <c r="A158" s="18">
        <f t="shared" si="125"/>
        <v>137</v>
      </c>
      <c r="B158" s="17" t="s">
        <v>348</v>
      </c>
      <c r="C158" s="36">
        <f>+'CFIT Schedules'!E158</f>
        <v>-347890</v>
      </c>
      <c r="D158" s="42">
        <f t="shared" si="119"/>
        <v>121762</v>
      </c>
      <c r="E158" s="36">
        <v>0</v>
      </c>
      <c r="F158" s="36">
        <f t="shared" si="120"/>
        <v>121762</v>
      </c>
      <c r="G158" s="27">
        <f>ROUND('CFIT Schedules'!F158*-0.35,0)</f>
        <v>0</v>
      </c>
      <c r="H158" s="27">
        <f t="shared" si="121"/>
        <v>121762</v>
      </c>
      <c r="I158" s="27">
        <f>ROUND('CFIT Schedules'!H158*-0.35,0)</f>
        <v>0</v>
      </c>
      <c r="J158" s="27">
        <f t="shared" si="122"/>
        <v>121762</v>
      </c>
      <c r="K158" s="51">
        <f t="shared" si="102"/>
        <v>1</v>
      </c>
      <c r="L158" s="42">
        <f t="shared" si="123"/>
        <v>121762</v>
      </c>
      <c r="M158" s="18" t="str">
        <f>'CFIT Schedules'!L158</f>
        <v>SPECIFIC</v>
      </c>
      <c r="N158" s="27">
        <f>ROUND('CFIT Schedules'!M158*-0.35,0)</f>
        <v>-121762</v>
      </c>
      <c r="O158" s="27">
        <f t="shared" si="124"/>
        <v>0</v>
      </c>
    </row>
    <row r="159" spans="1:15" x14ac:dyDescent="0.2">
      <c r="A159" s="18">
        <f t="shared" si="125"/>
        <v>138</v>
      </c>
      <c r="B159" s="17" t="s">
        <v>349</v>
      </c>
      <c r="C159" s="36">
        <f>+'CFIT Schedules'!E159</f>
        <v>-341290</v>
      </c>
      <c r="D159" s="42">
        <f t="shared" si="119"/>
        <v>119452</v>
      </c>
      <c r="E159" s="36">
        <v>0</v>
      </c>
      <c r="F159" s="36">
        <f t="shared" si="120"/>
        <v>119452</v>
      </c>
      <c r="G159" s="27">
        <f>ROUND('CFIT Schedules'!F159*-0.35,0)</f>
        <v>0</v>
      </c>
      <c r="H159" s="27">
        <f t="shared" si="121"/>
        <v>119452</v>
      </c>
      <c r="I159" s="27">
        <f>ROUND('CFIT Schedules'!H159*-0.35,0)</f>
        <v>0</v>
      </c>
      <c r="J159" s="27">
        <f t="shared" si="122"/>
        <v>119452</v>
      </c>
      <c r="K159" s="51">
        <f t="shared" si="102"/>
        <v>1</v>
      </c>
      <c r="L159" s="42">
        <f t="shared" si="123"/>
        <v>119452</v>
      </c>
      <c r="M159" s="18" t="str">
        <f>'CFIT Schedules'!L159</f>
        <v>SPECIFIC</v>
      </c>
      <c r="N159" s="27">
        <f>ROUND('CFIT Schedules'!M159*-0.35,0)</f>
        <v>-119452</v>
      </c>
      <c r="O159" s="27">
        <f t="shared" si="124"/>
        <v>0</v>
      </c>
    </row>
    <row r="160" spans="1:15" x14ac:dyDescent="0.2">
      <c r="A160" s="18">
        <f t="shared" si="125"/>
        <v>139</v>
      </c>
      <c r="B160" s="17" t="s">
        <v>350</v>
      </c>
      <c r="C160" s="36">
        <f>+'CFIT Schedules'!E160</f>
        <v>729745</v>
      </c>
      <c r="D160" s="42">
        <f t="shared" si="119"/>
        <v>-255411</v>
      </c>
      <c r="E160" s="36">
        <v>0</v>
      </c>
      <c r="F160" s="36">
        <f t="shared" si="120"/>
        <v>-255411</v>
      </c>
      <c r="G160" s="27">
        <f>ROUND('CFIT Schedules'!F160*-0.35,0)</f>
        <v>0</v>
      </c>
      <c r="H160" s="27">
        <f t="shared" si="121"/>
        <v>-255411</v>
      </c>
      <c r="I160" s="27">
        <f>ROUND('CFIT Schedules'!H160*-0.35,0)</f>
        <v>0</v>
      </c>
      <c r="J160" s="27">
        <f t="shared" si="122"/>
        <v>-255411</v>
      </c>
      <c r="K160" s="51">
        <f t="shared" si="102"/>
        <v>0.98499999999999999</v>
      </c>
      <c r="L160" s="42">
        <f t="shared" si="123"/>
        <v>-251580</v>
      </c>
      <c r="M160" s="18" t="str">
        <f>'CFIT Schedules'!L160</f>
        <v>DEMAND</v>
      </c>
      <c r="N160" s="27">
        <f>ROUND('CFIT Schedules'!M160*-0.35,0)</f>
        <v>0</v>
      </c>
      <c r="O160" s="27">
        <f t="shared" si="124"/>
        <v>-251580</v>
      </c>
    </row>
    <row r="161" spans="1:15" x14ac:dyDescent="0.2">
      <c r="A161" s="18">
        <f t="shared" si="125"/>
        <v>140</v>
      </c>
      <c r="B161" s="56"/>
      <c r="C161" s="36"/>
      <c r="D161" s="42"/>
      <c r="E161" s="36"/>
      <c r="F161" s="36"/>
      <c r="G161" s="27"/>
      <c r="H161" s="27"/>
      <c r="I161" s="27"/>
      <c r="J161" s="27"/>
      <c r="K161" s="51"/>
      <c r="L161" s="42"/>
      <c r="M161" s="18"/>
      <c r="N161" s="27"/>
      <c r="O161" s="27"/>
    </row>
    <row r="162" spans="1:15" x14ac:dyDescent="0.2">
      <c r="A162" s="18">
        <f t="shared" si="125"/>
        <v>141</v>
      </c>
      <c r="B162" s="79" t="s">
        <v>63</v>
      </c>
      <c r="C162" s="83">
        <f t="shared" ref="C162:J162" si="126">SUM(C124:C161)</f>
        <v>-17436584</v>
      </c>
      <c r="D162" s="83">
        <f t="shared" si="126"/>
        <v>6102805</v>
      </c>
      <c r="E162" s="83">
        <f t="shared" si="126"/>
        <v>0</v>
      </c>
      <c r="F162" s="83">
        <f t="shared" si="126"/>
        <v>6102805</v>
      </c>
      <c r="G162" s="83">
        <f t="shared" si="126"/>
        <v>0</v>
      </c>
      <c r="H162" s="83">
        <f t="shared" si="126"/>
        <v>6102805</v>
      </c>
      <c r="I162" s="83">
        <f t="shared" si="126"/>
        <v>0</v>
      </c>
      <c r="J162" s="83">
        <f t="shared" si="126"/>
        <v>6102805</v>
      </c>
      <c r="K162" s="24"/>
      <c r="L162" s="83">
        <f>SUM(L124:L161)</f>
        <v>6041244</v>
      </c>
      <c r="N162" s="83">
        <f>SUM(N124:N161)</f>
        <v>1169445</v>
      </c>
      <c r="O162" s="83">
        <f>SUM(O124:O161)</f>
        <v>7210689</v>
      </c>
    </row>
    <row r="163" spans="1:15" x14ac:dyDescent="0.2">
      <c r="A163" s="18">
        <f t="shared" si="125"/>
        <v>142</v>
      </c>
      <c r="B163" s="17" t="s">
        <v>0</v>
      </c>
      <c r="C163" s="36"/>
      <c r="D163" s="36"/>
      <c r="K163" s="86"/>
    </row>
    <row r="164" spans="1:15" x14ac:dyDescent="0.2">
      <c r="A164" s="18">
        <f t="shared" si="125"/>
        <v>143</v>
      </c>
      <c r="B164" s="79" t="s">
        <v>64</v>
      </c>
      <c r="C164" s="36"/>
      <c r="D164" s="36"/>
      <c r="K164" s="86"/>
    </row>
    <row r="165" spans="1:15" x14ac:dyDescent="0.2">
      <c r="A165" s="18">
        <f t="shared" si="125"/>
        <v>144</v>
      </c>
      <c r="B165" s="17" t="s">
        <v>362</v>
      </c>
      <c r="C165" s="37">
        <f>+'CFIT Schedules'!E165</f>
        <v>0</v>
      </c>
      <c r="D165" s="42">
        <f>IF(C165*0.35=0,0,ROUND(C165*-0.35,0))</f>
        <v>0</v>
      </c>
      <c r="E165" s="37">
        <v>0</v>
      </c>
      <c r="F165" s="37">
        <f>SUM(D165:E165)</f>
        <v>0</v>
      </c>
      <c r="G165" s="27">
        <f>ROUND('CFIT Schedules'!F165*-0.35,0)</f>
        <v>0</v>
      </c>
      <c r="H165" s="27">
        <f>+F165+G165</f>
        <v>0</v>
      </c>
      <c r="I165" s="27">
        <f>ROUND('CFIT Schedules'!H165*-0.35,0)</f>
        <v>0</v>
      </c>
      <c r="J165" s="37">
        <f>+H165+I165</f>
        <v>0</v>
      </c>
      <c r="K165" s="51">
        <f>VLOOKUP(M165,$C$268:$D$282,2,FALSE)</f>
        <v>0</v>
      </c>
      <c r="L165" s="42">
        <f>IF(J165*K165=0,0, ROUND(J165*K165,0))</f>
        <v>0</v>
      </c>
      <c r="M165" s="18" t="str">
        <f>'CFIT Schedules'!L165</f>
        <v>NON-APPLIC</v>
      </c>
      <c r="N165" s="27">
        <f>ROUND('CFIT Schedules'!M165*-0.35,0)</f>
        <v>0</v>
      </c>
      <c r="O165" s="27">
        <f>L165+N165</f>
        <v>0</v>
      </c>
    </row>
    <row r="166" spans="1:15" x14ac:dyDescent="0.2">
      <c r="A166" s="18">
        <f t="shared" si="125"/>
        <v>145</v>
      </c>
      <c r="B166" s="79" t="s">
        <v>65</v>
      </c>
      <c r="C166" s="83">
        <f>+C165</f>
        <v>0</v>
      </c>
      <c r="D166" s="104">
        <f>+D165</f>
        <v>0</v>
      </c>
      <c r="E166" s="83">
        <f t="shared" ref="E166:L166" si="127">+E165</f>
        <v>0</v>
      </c>
      <c r="F166" s="83">
        <f t="shared" si="127"/>
        <v>0</v>
      </c>
      <c r="G166" s="83">
        <f t="shared" ref="G166" si="128">+G165</f>
        <v>0</v>
      </c>
      <c r="H166" s="83">
        <f t="shared" si="127"/>
        <v>0</v>
      </c>
      <c r="I166" s="83">
        <f t="shared" si="127"/>
        <v>0</v>
      </c>
      <c r="J166" s="83">
        <f t="shared" si="127"/>
        <v>0</v>
      </c>
      <c r="K166" s="24"/>
      <c r="L166" s="104">
        <f t="shared" si="127"/>
        <v>0</v>
      </c>
      <c r="N166" s="83">
        <f t="shared" ref="N166:O166" si="129">+N165</f>
        <v>0</v>
      </c>
      <c r="O166" s="83">
        <f t="shared" si="129"/>
        <v>0</v>
      </c>
    </row>
    <row r="167" spans="1:15" x14ac:dyDescent="0.2">
      <c r="A167" s="18">
        <f t="shared" si="125"/>
        <v>146</v>
      </c>
      <c r="B167" s="17" t="s">
        <v>0</v>
      </c>
      <c r="C167" s="36"/>
      <c r="D167" s="36"/>
      <c r="K167" s="86"/>
    </row>
    <row r="168" spans="1:15" x14ac:dyDescent="0.2">
      <c r="A168" s="18">
        <f t="shared" si="125"/>
        <v>147</v>
      </c>
      <c r="B168" s="79" t="s">
        <v>66</v>
      </c>
      <c r="C168" s="36"/>
      <c r="D168" s="36"/>
      <c r="K168" s="86"/>
    </row>
    <row r="169" spans="1:15" x14ac:dyDescent="0.2">
      <c r="A169" s="18">
        <f t="shared" si="125"/>
        <v>148</v>
      </c>
      <c r="B169" s="17" t="s">
        <v>67</v>
      </c>
      <c r="C169" s="36">
        <f>+'CFIT Schedules'!E169</f>
        <v>33651</v>
      </c>
      <c r="D169" s="42">
        <f t="shared" ref="D169:D190" si="130">IF(C169*0.35=0,0,ROUND(C169*-0.35,0))</f>
        <v>-11778</v>
      </c>
      <c r="E169" s="36">
        <v>0</v>
      </c>
      <c r="F169" s="36">
        <f t="shared" ref="F169:F190" si="131">SUM(D169:E169)</f>
        <v>-11778</v>
      </c>
      <c r="G169" s="27">
        <f>ROUND('CFIT Schedules'!F169*-0.35,0)</f>
        <v>0</v>
      </c>
      <c r="H169" s="27">
        <f t="shared" ref="H169:H193" si="132">+F169+G169</f>
        <v>-11778</v>
      </c>
      <c r="I169" s="27">
        <f>ROUND('CFIT Schedules'!H169*-0.35,0)</f>
        <v>0</v>
      </c>
      <c r="J169" s="27">
        <f t="shared" ref="J169:J190" si="133">+H169+I169</f>
        <v>-11778</v>
      </c>
      <c r="K169" s="51">
        <f t="shared" ref="K169:K193" si="134">VLOOKUP(M169,$C$268:$D$282,2,FALSE)</f>
        <v>0.98499999999999999</v>
      </c>
      <c r="L169" s="42">
        <f t="shared" ref="L169:L190" si="135">IF(J169*K169=0,0, ROUND(J169*K169,0))</f>
        <v>-11601</v>
      </c>
      <c r="M169" s="18" t="str">
        <f>'CFIT Schedules'!L169</f>
        <v>GROSS PLT</v>
      </c>
      <c r="N169" s="27">
        <f>ROUND('CFIT Schedules'!M169*-0.35,0)</f>
        <v>0</v>
      </c>
      <c r="O169" s="27">
        <f t="shared" ref="O169:O193" si="136">L169+N169</f>
        <v>-11601</v>
      </c>
    </row>
    <row r="170" spans="1:15" x14ac:dyDescent="0.2">
      <c r="A170" s="18">
        <f t="shared" si="125"/>
        <v>149</v>
      </c>
      <c r="B170" s="17" t="s">
        <v>68</v>
      </c>
      <c r="C170" s="36">
        <f>+'CFIT Schedules'!E170</f>
        <v>-2252862</v>
      </c>
      <c r="D170" s="42">
        <f t="shared" si="130"/>
        <v>788502</v>
      </c>
      <c r="E170" s="36">
        <v>0</v>
      </c>
      <c r="F170" s="36">
        <f t="shared" si="131"/>
        <v>788502</v>
      </c>
      <c r="G170" s="27">
        <f>ROUND('CFIT Schedules'!F170*-0.35,0)</f>
        <v>0</v>
      </c>
      <c r="H170" s="27">
        <f t="shared" si="132"/>
        <v>788502</v>
      </c>
      <c r="I170" s="27">
        <f>ROUND('CFIT Schedules'!H170*-0.35,0)</f>
        <v>0</v>
      </c>
      <c r="J170" s="27">
        <f t="shared" si="133"/>
        <v>788502</v>
      </c>
      <c r="K170" s="51">
        <f t="shared" si="134"/>
        <v>0.99199999999999999</v>
      </c>
      <c r="L170" s="42">
        <f t="shared" si="135"/>
        <v>782194</v>
      </c>
      <c r="M170" s="18" t="str">
        <f>'CFIT Schedules'!L170</f>
        <v>LABOR</v>
      </c>
      <c r="N170" s="27">
        <f>ROUND('CFIT Schedules'!M170*-0.35,0)</f>
        <v>-71021</v>
      </c>
      <c r="O170" s="27">
        <f t="shared" si="136"/>
        <v>711173</v>
      </c>
    </row>
    <row r="171" spans="1:15" x14ac:dyDescent="0.2">
      <c r="A171" s="18">
        <f t="shared" si="125"/>
        <v>150</v>
      </c>
      <c r="B171" s="56" t="s">
        <v>254</v>
      </c>
      <c r="C171" s="36">
        <f>+'CFIT Schedules'!E171</f>
        <v>3364494</v>
      </c>
      <c r="D171" s="42">
        <f>IF(C171*0.35=0,0,ROUND(C171*-0.35,0))</f>
        <v>-1177573</v>
      </c>
      <c r="E171" s="36">
        <v>0</v>
      </c>
      <c r="F171" s="36">
        <f>SUM(D171:E171)</f>
        <v>-1177573</v>
      </c>
      <c r="G171" s="27">
        <f>ROUND('CFIT Schedules'!F171*-0.35,0)</f>
        <v>0</v>
      </c>
      <c r="H171" s="27">
        <f t="shared" si="132"/>
        <v>-1177573</v>
      </c>
      <c r="I171" s="27">
        <f>ROUND('CFIT Schedules'!H171*-0.35,0)</f>
        <v>0</v>
      </c>
      <c r="J171" s="27">
        <f>+H171+I171</f>
        <v>-1177573</v>
      </c>
      <c r="K171" s="51">
        <f t="shared" si="134"/>
        <v>0.99199999999999999</v>
      </c>
      <c r="L171" s="42">
        <f>IF(J171*K171=0,0, ROUND(J171*K171,0))</f>
        <v>-1168152</v>
      </c>
      <c r="M171" s="18" t="str">
        <f>'CFIT Schedules'!L171</f>
        <v>LABOR</v>
      </c>
      <c r="N171" s="27">
        <f>ROUND('CFIT Schedules'!M171*-0.35,0)</f>
        <v>0</v>
      </c>
      <c r="O171" s="27">
        <f t="shared" si="136"/>
        <v>-1168152</v>
      </c>
    </row>
    <row r="172" spans="1:15" x14ac:dyDescent="0.2">
      <c r="A172" s="18">
        <f t="shared" si="125"/>
        <v>151</v>
      </c>
      <c r="B172" s="17" t="s">
        <v>69</v>
      </c>
      <c r="C172" s="36">
        <f>+'CFIT Schedules'!E172</f>
        <v>-1677855</v>
      </c>
      <c r="D172" s="42">
        <f t="shared" si="130"/>
        <v>587249</v>
      </c>
      <c r="E172" s="36">
        <v>0</v>
      </c>
      <c r="F172" s="36">
        <f t="shared" si="131"/>
        <v>587249</v>
      </c>
      <c r="G172" s="27">
        <f>ROUND('CFIT Schedules'!F172*-0.35,0)</f>
        <v>0</v>
      </c>
      <c r="H172" s="27">
        <f t="shared" si="132"/>
        <v>587249</v>
      </c>
      <c r="I172" s="27">
        <f>ROUND('CFIT Schedules'!H172*-0.35,0)</f>
        <v>0</v>
      </c>
      <c r="J172" s="27">
        <f t="shared" si="133"/>
        <v>587249</v>
      </c>
      <c r="K172" s="51">
        <f t="shared" si="134"/>
        <v>0.99199999999999999</v>
      </c>
      <c r="L172" s="42">
        <f t="shared" si="135"/>
        <v>582551</v>
      </c>
      <c r="M172" s="18" t="str">
        <f>'CFIT Schedules'!L172</f>
        <v>LABOR</v>
      </c>
      <c r="N172" s="27">
        <f>ROUND('CFIT Schedules'!M172*-0.35,0)</f>
        <v>0</v>
      </c>
      <c r="O172" s="27">
        <f t="shared" si="136"/>
        <v>582551</v>
      </c>
    </row>
    <row r="173" spans="1:15" x14ac:dyDescent="0.2">
      <c r="A173" s="18">
        <f t="shared" si="125"/>
        <v>152</v>
      </c>
      <c r="B173" s="17" t="s">
        <v>70</v>
      </c>
      <c r="C173" s="36">
        <f>+'CFIT Schedules'!E173</f>
        <v>-11245277</v>
      </c>
      <c r="D173" s="42">
        <f t="shared" si="130"/>
        <v>3935847</v>
      </c>
      <c r="E173" s="36">
        <v>0</v>
      </c>
      <c r="F173" s="36">
        <f t="shared" si="131"/>
        <v>3935847</v>
      </c>
      <c r="G173" s="27">
        <f>ROUND('CFIT Schedules'!F173*-0.35,0)</f>
        <v>0</v>
      </c>
      <c r="H173" s="27">
        <f t="shared" si="132"/>
        <v>3935847</v>
      </c>
      <c r="I173" s="27">
        <f>ROUND('CFIT Schedules'!H173*-0.35,0)</f>
        <v>0</v>
      </c>
      <c r="J173" s="27">
        <f t="shared" si="133"/>
        <v>3935847</v>
      </c>
      <c r="K173" s="51">
        <f t="shared" si="134"/>
        <v>0.98499999999999999</v>
      </c>
      <c r="L173" s="42">
        <f t="shared" si="135"/>
        <v>3876809</v>
      </c>
      <c r="M173" s="18" t="str">
        <f>'CFIT Schedules'!L173</f>
        <v>PROD PLT</v>
      </c>
      <c r="N173" s="27">
        <f>ROUND('CFIT Schedules'!M173*-0.35,0)</f>
        <v>38323</v>
      </c>
      <c r="O173" s="27">
        <f t="shared" si="136"/>
        <v>3915132</v>
      </c>
    </row>
    <row r="174" spans="1:15" x14ac:dyDescent="0.2">
      <c r="A174" s="18">
        <f t="shared" si="125"/>
        <v>153</v>
      </c>
      <c r="B174" s="17" t="s">
        <v>318</v>
      </c>
      <c r="C174" s="36">
        <f>+'CFIT Schedules'!E174</f>
        <v>216620</v>
      </c>
      <c r="D174" s="42">
        <f>IF(C174*0.35=0,0,ROUND(C174*-0.35,0))</f>
        <v>-75817</v>
      </c>
      <c r="E174" s="36">
        <v>0</v>
      </c>
      <c r="F174" s="36">
        <f>SUM(D174:E174)</f>
        <v>-75817</v>
      </c>
      <c r="G174" s="27">
        <f>ROUND('CFIT Schedules'!F174*-0.35,0)</f>
        <v>0</v>
      </c>
      <c r="H174" s="27">
        <f t="shared" si="132"/>
        <v>-75817</v>
      </c>
      <c r="I174" s="27">
        <f>ROUND('CFIT Schedules'!H174*-0.35,0)</f>
        <v>0</v>
      </c>
      <c r="J174" s="27">
        <f>+H174+I174</f>
        <v>-75817</v>
      </c>
      <c r="K174" s="51">
        <f t="shared" si="134"/>
        <v>0.99199999999999999</v>
      </c>
      <c r="L174" s="42">
        <f>IF(J174*K174=0,0, ROUND(J174*K174,0))</f>
        <v>-75210</v>
      </c>
      <c r="M174" s="18" t="str">
        <f>'CFIT Schedules'!L174</f>
        <v>LABOR</v>
      </c>
      <c r="N174" s="27">
        <f>ROUND('CFIT Schedules'!M174*-0.35,0)</f>
        <v>0</v>
      </c>
      <c r="O174" s="27">
        <f t="shared" si="136"/>
        <v>-75210</v>
      </c>
    </row>
    <row r="175" spans="1:15" x14ac:dyDescent="0.2">
      <c r="A175" s="18">
        <f t="shared" si="125"/>
        <v>154</v>
      </c>
      <c r="B175" s="56" t="s">
        <v>255</v>
      </c>
      <c r="C175" s="36">
        <f>+'CFIT Schedules'!E175</f>
        <v>0</v>
      </c>
      <c r="D175" s="42">
        <v>0</v>
      </c>
      <c r="E175" s="36">
        <v>0</v>
      </c>
      <c r="F175" s="36">
        <f>SUM(D175:E175)</f>
        <v>0</v>
      </c>
      <c r="G175" s="27">
        <v>0</v>
      </c>
      <c r="H175" s="27">
        <f t="shared" si="132"/>
        <v>0</v>
      </c>
      <c r="I175" s="27">
        <v>0</v>
      </c>
      <c r="J175" s="27">
        <f>+H175+I175</f>
        <v>0</v>
      </c>
      <c r="K175" s="51">
        <f t="shared" si="134"/>
        <v>0.99199999999999999</v>
      </c>
      <c r="L175" s="42">
        <f>IF(J175*K175=0,0, ROUND(J175*K175,0))</f>
        <v>0</v>
      </c>
      <c r="M175" s="18" t="str">
        <f>'CFIT Schedules'!L175</f>
        <v>LABOR</v>
      </c>
      <c r="N175" s="27">
        <v>0</v>
      </c>
      <c r="O175" s="27">
        <f t="shared" si="136"/>
        <v>0</v>
      </c>
    </row>
    <row r="176" spans="1:15" x14ac:dyDescent="0.2">
      <c r="A176" s="18">
        <f t="shared" si="125"/>
        <v>155</v>
      </c>
      <c r="B176" s="56" t="s">
        <v>256</v>
      </c>
      <c r="C176" s="36">
        <f>+'CFIT Schedules'!E176</f>
        <v>0</v>
      </c>
      <c r="D176" s="42">
        <f>IF(C176*0.35=0,0,ROUND(C176*-0.35,0))</f>
        <v>0</v>
      </c>
      <c r="E176" s="36">
        <v>0</v>
      </c>
      <c r="F176" s="36">
        <f>SUM(D176:E176)</f>
        <v>0</v>
      </c>
      <c r="G176" s="27">
        <v>0</v>
      </c>
      <c r="H176" s="27">
        <f t="shared" si="132"/>
        <v>0</v>
      </c>
      <c r="I176" s="27">
        <v>0</v>
      </c>
      <c r="J176" s="27">
        <f>+H176+I176</f>
        <v>0</v>
      </c>
      <c r="K176" s="51">
        <f t="shared" si="134"/>
        <v>0.99199999999999999</v>
      </c>
      <c r="L176" s="42">
        <f>IF(J176*K176=0,0, ROUND(J176*K176,0))</f>
        <v>0</v>
      </c>
      <c r="M176" s="18" t="str">
        <f>'CFIT Schedules'!L176</f>
        <v>LABOR</v>
      </c>
      <c r="N176" s="27">
        <v>0</v>
      </c>
      <c r="O176" s="27">
        <f t="shared" si="136"/>
        <v>0</v>
      </c>
    </row>
    <row r="177" spans="1:15" x14ac:dyDescent="0.2">
      <c r="A177" s="18">
        <f t="shared" si="125"/>
        <v>156</v>
      </c>
      <c r="B177" s="17" t="s">
        <v>238</v>
      </c>
      <c r="C177" s="36">
        <f>+'CFIT Schedules'!E177</f>
        <v>0</v>
      </c>
      <c r="D177" s="42">
        <f t="shared" si="130"/>
        <v>0</v>
      </c>
      <c r="E177" s="36">
        <v>0</v>
      </c>
      <c r="F177" s="36">
        <f t="shared" si="131"/>
        <v>0</v>
      </c>
      <c r="G177" s="27">
        <v>0</v>
      </c>
      <c r="H177" s="27">
        <f t="shared" si="132"/>
        <v>0</v>
      </c>
      <c r="I177" s="27">
        <v>0</v>
      </c>
      <c r="J177" s="27">
        <f t="shared" si="133"/>
        <v>0</v>
      </c>
      <c r="K177" s="51">
        <f t="shared" si="134"/>
        <v>1</v>
      </c>
      <c r="L177" s="42">
        <f>IF(J177*K177=0,0, ROUND(J177*K177,0))</f>
        <v>0</v>
      </c>
      <c r="M177" s="18" t="str">
        <f>'CFIT Schedules'!L177</f>
        <v>SPECIFIC</v>
      </c>
      <c r="N177" s="27">
        <v>0</v>
      </c>
      <c r="O177" s="27">
        <f t="shared" si="136"/>
        <v>0</v>
      </c>
    </row>
    <row r="178" spans="1:15" x14ac:dyDescent="0.2">
      <c r="A178" s="18">
        <f t="shared" si="125"/>
        <v>157</v>
      </c>
      <c r="B178" s="17" t="s">
        <v>271</v>
      </c>
      <c r="C178" s="36">
        <f>+'CFIT Schedules'!E178</f>
        <v>0</v>
      </c>
      <c r="D178" s="42">
        <f>IF(C178*0.35=0,0,ROUND(C178*-0.35,0))</f>
        <v>0</v>
      </c>
      <c r="E178" s="36">
        <v>0</v>
      </c>
      <c r="F178" s="36">
        <f>SUM(D178:E178)</f>
        <v>0</v>
      </c>
      <c r="G178" s="27">
        <f>ROUND('CFIT Schedules'!F178*-0.35,0)</f>
        <v>0</v>
      </c>
      <c r="H178" s="27">
        <f t="shared" si="132"/>
        <v>0</v>
      </c>
      <c r="I178" s="27">
        <f>ROUND('CFIT Schedules'!H178*-0.35,0)</f>
        <v>0</v>
      </c>
      <c r="J178" s="27">
        <f>+H178+I178</f>
        <v>0</v>
      </c>
      <c r="K178" s="51">
        <f t="shared" si="134"/>
        <v>0</v>
      </c>
      <c r="L178" s="42">
        <f>IF(J178*K178=0,0, ROUND(J178*K178,0))</f>
        <v>0</v>
      </c>
      <c r="M178" s="18" t="str">
        <f>'CFIT Schedules'!L178</f>
        <v>NON-APPLIC</v>
      </c>
      <c r="N178" s="27">
        <f>ROUND('CFIT Schedules'!M178*-0.35,0)</f>
        <v>0</v>
      </c>
      <c r="O178" s="27">
        <f t="shared" si="136"/>
        <v>0</v>
      </c>
    </row>
    <row r="179" spans="1:15" x14ac:dyDescent="0.2">
      <c r="A179" s="18">
        <f t="shared" si="125"/>
        <v>158</v>
      </c>
      <c r="B179" s="17" t="s">
        <v>182</v>
      </c>
      <c r="C179" s="36">
        <f>+'CFIT Schedules'!E179</f>
        <v>0</v>
      </c>
      <c r="D179" s="42">
        <f t="shared" si="130"/>
        <v>0</v>
      </c>
      <c r="E179" s="36">
        <f>ROUND('SIT Schedules'!E135*0.35*-1,0)</f>
        <v>710011</v>
      </c>
      <c r="F179" s="36">
        <f>SUM(D179:E179)</f>
        <v>710011</v>
      </c>
      <c r="G179" s="36">
        <f>ROUND('SIT Schedules'!F135*0.35*-1,0)</f>
        <v>0</v>
      </c>
      <c r="H179" s="27">
        <f t="shared" si="132"/>
        <v>710011</v>
      </c>
      <c r="I179" s="36">
        <f>ROUND('SIT Schedules'!H135*0.35*-1,0)</f>
        <v>0</v>
      </c>
      <c r="J179" s="27">
        <f t="shared" si="133"/>
        <v>710011</v>
      </c>
      <c r="K179" s="51">
        <f t="shared" si="134"/>
        <v>0.98499999999999999</v>
      </c>
      <c r="L179" s="42">
        <f t="shared" si="135"/>
        <v>699361</v>
      </c>
      <c r="M179" s="18" t="str">
        <f>'CFIT Schedules'!L179</f>
        <v>GROSS PLT</v>
      </c>
      <c r="N179" s="36">
        <f>ROUND('SIT Schedules'!M135*0.35*-1,0)</f>
        <v>-452372</v>
      </c>
      <c r="O179" s="27">
        <f t="shared" si="136"/>
        <v>246989</v>
      </c>
    </row>
    <row r="180" spans="1:15" x14ac:dyDescent="0.2">
      <c r="A180" s="18">
        <f t="shared" si="125"/>
        <v>159</v>
      </c>
      <c r="B180" s="17" t="s">
        <v>357</v>
      </c>
      <c r="C180" s="36">
        <f>+'CFIT Schedules'!E180</f>
        <v>0</v>
      </c>
      <c r="D180" s="42">
        <f t="shared" ref="D180:D181" si="137">IF(C180*0.35=0,0,ROUND(C180*-0.35,0))</f>
        <v>0</v>
      </c>
      <c r="E180" s="36">
        <f>ROUND('SIT Schedules'!E136*0.35*-1,0)</f>
        <v>0</v>
      </c>
      <c r="F180" s="36">
        <f>SUM(D180:E180)</f>
        <v>0</v>
      </c>
      <c r="G180" s="36">
        <f>ROUND('SIT Schedules'!F136*0.35*-1,0)</f>
        <v>0</v>
      </c>
      <c r="H180" s="27">
        <f t="shared" ref="H180:H181" si="138">+F180+G180</f>
        <v>0</v>
      </c>
      <c r="I180" s="36">
        <f>ROUND('SIT Schedules'!H136*0.35*-1,0)</f>
        <v>0</v>
      </c>
      <c r="J180" s="27">
        <f t="shared" ref="J180:J181" si="139">+H180+I180</f>
        <v>0</v>
      </c>
      <c r="K180" s="51">
        <f t="shared" si="134"/>
        <v>0</v>
      </c>
      <c r="L180" s="42">
        <f t="shared" ref="L180:L181" si="140">IF(J180*K180=0,0, ROUND(J180*K180,0))</f>
        <v>0</v>
      </c>
      <c r="M180" s="18" t="str">
        <f>'CFIT Schedules'!L180</f>
        <v>NON-APPLIC</v>
      </c>
      <c r="N180" s="36">
        <f>ROUND('SIT Schedules'!M136*0.35*-1,0)</f>
        <v>0</v>
      </c>
      <c r="O180" s="27">
        <f t="shared" ref="O180:O181" si="141">L180+N180</f>
        <v>0</v>
      </c>
    </row>
    <row r="181" spans="1:15" x14ac:dyDescent="0.2">
      <c r="A181" s="18">
        <f t="shared" si="125"/>
        <v>160</v>
      </c>
      <c r="B181" s="17" t="s">
        <v>358</v>
      </c>
      <c r="C181" s="36">
        <f>+'CFIT Schedules'!E181</f>
        <v>0</v>
      </c>
      <c r="D181" s="42">
        <f t="shared" si="137"/>
        <v>0</v>
      </c>
      <c r="E181" s="36">
        <f>ROUND('SIT Schedules'!E137*0.35*-1,0)</f>
        <v>0</v>
      </c>
      <c r="F181" s="36">
        <f>SUM(D181:E181)</f>
        <v>0</v>
      </c>
      <c r="G181" s="36">
        <f>ROUND('SIT Schedules'!F137*0.35*-1,0)</f>
        <v>0</v>
      </c>
      <c r="H181" s="27">
        <f t="shared" si="138"/>
        <v>0</v>
      </c>
      <c r="I181" s="36">
        <f>ROUND('SIT Schedules'!H137*0.35*-1,0)</f>
        <v>0</v>
      </c>
      <c r="J181" s="27">
        <f t="shared" si="139"/>
        <v>0</v>
      </c>
      <c r="K181" s="51">
        <f t="shared" si="134"/>
        <v>0</v>
      </c>
      <c r="L181" s="42">
        <f t="shared" si="140"/>
        <v>0</v>
      </c>
      <c r="M181" s="18" t="str">
        <f>'CFIT Schedules'!L181</f>
        <v>NON-APPLIC</v>
      </c>
      <c r="N181" s="36">
        <f>ROUND('SIT Schedules'!M137*0.35*-1,0)</f>
        <v>0</v>
      </c>
      <c r="O181" s="27">
        <f t="shared" si="141"/>
        <v>0</v>
      </c>
    </row>
    <row r="182" spans="1:15" x14ac:dyDescent="0.2">
      <c r="A182" s="18">
        <f t="shared" si="125"/>
        <v>161</v>
      </c>
      <c r="B182" s="17" t="s">
        <v>319</v>
      </c>
      <c r="C182" s="36">
        <f>+'CFIT Schedules'!E182</f>
        <v>0</v>
      </c>
      <c r="D182" s="42">
        <f>IF(C182*0.35=0,0,ROUND(C182*-0.35,0))</f>
        <v>0</v>
      </c>
      <c r="E182" s="36">
        <v>0</v>
      </c>
      <c r="F182" s="36">
        <f>SUM(D182:E182)</f>
        <v>0</v>
      </c>
      <c r="G182" s="27">
        <f>ROUND('CFIT Schedules'!F182*-0.35,0)</f>
        <v>0</v>
      </c>
      <c r="H182" s="27">
        <f t="shared" si="132"/>
        <v>0</v>
      </c>
      <c r="I182" s="27">
        <f>ROUND('CFIT Schedules'!H182*-0.35,0)</f>
        <v>0</v>
      </c>
      <c r="J182" s="27">
        <f>+H182+I182</f>
        <v>0</v>
      </c>
      <c r="K182" s="51">
        <f t="shared" si="134"/>
        <v>0</v>
      </c>
      <c r="L182" s="42">
        <f>IF(J182*K182=0,0, ROUND(J182*K182,0))</f>
        <v>0</v>
      </c>
      <c r="M182" s="18" t="str">
        <f>'CFIT Schedules'!L182</f>
        <v>NON-APPLIC</v>
      </c>
      <c r="N182" s="27">
        <f>ROUND('CFIT Schedules'!M182*-0.35,0)</f>
        <v>0</v>
      </c>
      <c r="O182" s="27">
        <f t="shared" si="136"/>
        <v>0</v>
      </c>
    </row>
    <row r="183" spans="1:15" x14ac:dyDescent="0.2">
      <c r="A183" s="18">
        <f t="shared" si="125"/>
        <v>162</v>
      </c>
      <c r="B183" s="17" t="s">
        <v>72</v>
      </c>
      <c r="C183" s="36">
        <f>+'CFIT Schedules'!E183</f>
        <v>34849</v>
      </c>
      <c r="D183" s="42">
        <f t="shared" si="130"/>
        <v>-12197</v>
      </c>
      <c r="E183" s="36">
        <v>0</v>
      </c>
      <c r="F183" s="36">
        <f t="shared" si="131"/>
        <v>-12197</v>
      </c>
      <c r="G183" s="27">
        <f>ROUND('CFIT Schedules'!F183*-0.35,0)</f>
        <v>0</v>
      </c>
      <c r="H183" s="27">
        <f t="shared" si="132"/>
        <v>-12197</v>
      </c>
      <c r="I183" s="27">
        <f>ROUND('CFIT Schedules'!H183*-0.35,0)</f>
        <v>0</v>
      </c>
      <c r="J183" s="27">
        <f t="shared" si="133"/>
        <v>-12197</v>
      </c>
      <c r="K183" s="51">
        <f t="shared" si="134"/>
        <v>0</v>
      </c>
      <c r="L183" s="42">
        <f t="shared" si="135"/>
        <v>0</v>
      </c>
      <c r="M183" s="18" t="str">
        <f>'CFIT Schedules'!L183</f>
        <v>NON-APPLIC</v>
      </c>
      <c r="N183" s="27">
        <f>ROUND('CFIT Schedules'!M183*-0.35,0)</f>
        <v>0</v>
      </c>
      <c r="O183" s="27">
        <f t="shared" si="136"/>
        <v>0</v>
      </c>
    </row>
    <row r="184" spans="1:15" x14ac:dyDescent="0.2">
      <c r="A184" s="18">
        <f t="shared" si="125"/>
        <v>163</v>
      </c>
      <c r="B184" s="56" t="s">
        <v>257</v>
      </c>
      <c r="C184" s="36">
        <f>+'CFIT Schedules'!E184</f>
        <v>27936</v>
      </c>
      <c r="D184" s="42">
        <f>IF(C184*0.35=0,0,ROUND(C184*-0.35,0))</f>
        <v>-9778</v>
      </c>
      <c r="E184" s="36">
        <v>0</v>
      </c>
      <c r="F184" s="36">
        <f>SUM(D184:E184)</f>
        <v>-9778</v>
      </c>
      <c r="G184" s="27">
        <f>ROUND('CFIT Schedules'!F184*-0.35,0)</f>
        <v>0</v>
      </c>
      <c r="H184" s="27">
        <f t="shared" si="132"/>
        <v>-9778</v>
      </c>
      <c r="I184" s="27">
        <f>ROUND('CFIT Schedules'!H184*-0.35,0)</f>
        <v>0</v>
      </c>
      <c r="J184" s="27">
        <f>+H184+I184</f>
        <v>-9778</v>
      </c>
      <c r="K184" s="51">
        <f t="shared" si="134"/>
        <v>0</v>
      </c>
      <c r="L184" s="42">
        <f>IF(J184*K184=0,0, ROUND(J184*K184,0))</f>
        <v>0</v>
      </c>
      <c r="M184" s="18" t="str">
        <f>'CFIT Schedules'!L184</f>
        <v>NON-APPLIC</v>
      </c>
      <c r="N184" s="27">
        <f>ROUND('CFIT Schedules'!M184*-0.35,0)</f>
        <v>0</v>
      </c>
      <c r="O184" s="27">
        <f t="shared" si="136"/>
        <v>0</v>
      </c>
    </row>
    <row r="185" spans="1:15" x14ac:dyDescent="0.2">
      <c r="A185" s="18">
        <f t="shared" si="125"/>
        <v>164</v>
      </c>
      <c r="B185" s="56" t="s">
        <v>258</v>
      </c>
      <c r="C185" s="36">
        <f>+'CFIT Schedules'!E185</f>
        <v>0</v>
      </c>
      <c r="D185" s="42">
        <f>IF(C185*0.35=0,0,ROUND(C185*-0.35,0))</f>
        <v>0</v>
      </c>
      <c r="E185" s="36">
        <v>0</v>
      </c>
      <c r="F185" s="36">
        <f>SUM(D185:E185)</f>
        <v>0</v>
      </c>
      <c r="G185" s="27">
        <f>ROUND('CFIT Schedules'!F185*-0.35,0)</f>
        <v>0</v>
      </c>
      <c r="H185" s="27">
        <f t="shared" si="132"/>
        <v>0</v>
      </c>
      <c r="I185" s="27">
        <f>ROUND('CFIT Schedules'!H185*-0.35,0)</f>
        <v>0</v>
      </c>
      <c r="J185" s="27">
        <f>+H185+I185</f>
        <v>0</v>
      </c>
      <c r="K185" s="51">
        <f t="shared" si="134"/>
        <v>0</v>
      </c>
      <c r="L185" s="42">
        <f>IF(J185*K185=0,0, ROUND(J185*K185,0))</f>
        <v>0</v>
      </c>
      <c r="M185" s="18" t="str">
        <f>'CFIT Schedules'!L185</f>
        <v>NON-APPLIC</v>
      </c>
      <c r="N185" s="27">
        <f>ROUND('CFIT Schedules'!M185*-0.35,0)</f>
        <v>0</v>
      </c>
      <c r="O185" s="27">
        <f t="shared" si="136"/>
        <v>0</v>
      </c>
    </row>
    <row r="186" spans="1:15" x14ac:dyDescent="0.2">
      <c r="A186" s="18">
        <f t="shared" si="125"/>
        <v>165</v>
      </c>
      <c r="B186" s="56" t="s">
        <v>360</v>
      </c>
      <c r="C186" s="36">
        <f>+'CFIT Schedules'!E186</f>
        <v>0</v>
      </c>
      <c r="D186" s="42">
        <f>IF(C186*0.35=0,0,ROUND(C186*-0.35,0))</f>
        <v>0</v>
      </c>
      <c r="E186" s="36">
        <v>0</v>
      </c>
      <c r="F186" s="36">
        <f>SUM(D186:E186)</f>
        <v>0</v>
      </c>
      <c r="G186" s="27">
        <f>ROUND('CFIT Schedules'!F186*-0.35,0)</f>
        <v>0</v>
      </c>
      <c r="H186" s="27">
        <f t="shared" ref="H186" si="142">+F186+G186</f>
        <v>0</v>
      </c>
      <c r="I186" s="27">
        <f>ROUND('CFIT Schedules'!H186*-0.35,0)</f>
        <v>0</v>
      </c>
      <c r="J186" s="27">
        <f>+H186+I186</f>
        <v>0</v>
      </c>
      <c r="K186" s="51">
        <f t="shared" si="134"/>
        <v>0</v>
      </c>
      <c r="L186" s="42">
        <f>IF(J186*K186=0,0, ROUND(J186*K186,0))</f>
        <v>0</v>
      </c>
      <c r="M186" s="18" t="str">
        <f>'CFIT Schedules'!L186</f>
        <v>NON-APPLIC</v>
      </c>
      <c r="N186" s="27">
        <f>ROUND('CFIT Schedules'!M186*-0.35,0)</f>
        <v>0</v>
      </c>
      <c r="O186" s="27">
        <f t="shared" ref="O186" si="143">L186+N186</f>
        <v>0</v>
      </c>
    </row>
    <row r="187" spans="1:15" x14ac:dyDescent="0.2">
      <c r="A187" s="18">
        <f t="shared" si="125"/>
        <v>166</v>
      </c>
      <c r="B187" s="17" t="s">
        <v>73</v>
      </c>
      <c r="C187" s="36">
        <f>+'CFIT Schedules'!E187</f>
        <v>6631924</v>
      </c>
      <c r="D187" s="42">
        <v>0</v>
      </c>
      <c r="E187" s="36">
        <v>0</v>
      </c>
      <c r="F187" s="36">
        <f t="shared" si="131"/>
        <v>0</v>
      </c>
      <c r="G187" s="27">
        <f>ROUND('CFIT Schedules'!F187*-0.35,0)</f>
        <v>0</v>
      </c>
      <c r="H187" s="27">
        <f t="shared" si="132"/>
        <v>0</v>
      </c>
      <c r="I187" s="27">
        <f>ROUND('CFIT Schedules'!H187*-0.35,0)</f>
        <v>0</v>
      </c>
      <c r="J187" s="27">
        <f t="shared" si="133"/>
        <v>0</v>
      </c>
      <c r="K187" s="51">
        <f t="shared" si="134"/>
        <v>0.98299999999999998</v>
      </c>
      <c r="L187" s="42">
        <f t="shared" si="135"/>
        <v>0</v>
      </c>
      <c r="M187" s="18" t="str">
        <f>'CFIT Schedules'!L187</f>
        <v>NET PLANT</v>
      </c>
      <c r="N187" s="27">
        <f>ROUND('CFIT Schedules'!M187*-0.35,0)</f>
        <v>0</v>
      </c>
      <c r="O187" s="27">
        <f t="shared" si="136"/>
        <v>0</v>
      </c>
    </row>
    <row r="188" spans="1:15" x14ac:dyDescent="0.2">
      <c r="A188" s="18">
        <f t="shared" si="125"/>
        <v>167</v>
      </c>
      <c r="B188" s="17" t="s">
        <v>74</v>
      </c>
      <c r="C188" s="36">
        <f>+'CFIT Schedules'!E188</f>
        <v>-6631924</v>
      </c>
      <c r="D188" s="42">
        <v>0</v>
      </c>
      <c r="E188" s="36">
        <v>0</v>
      </c>
      <c r="F188" s="36">
        <f t="shared" si="131"/>
        <v>0</v>
      </c>
      <c r="G188" s="27">
        <f>ROUND('CFIT Schedules'!F188*-0.35,0)</f>
        <v>0</v>
      </c>
      <c r="H188" s="27">
        <f t="shared" si="132"/>
        <v>0</v>
      </c>
      <c r="I188" s="27">
        <f>ROUND('CFIT Schedules'!H188*-0.35,0)</f>
        <v>0</v>
      </c>
      <c r="J188" s="27">
        <f t="shared" si="133"/>
        <v>0</v>
      </c>
      <c r="K188" s="51">
        <f t="shared" si="134"/>
        <v>0.98299999999999998</v>
      </c>
      <c r="L188" s="42">
        <f t="shared" si="135"/>
        <v>0</v>
      </c>
      <c r="M188" s="18" t="str">
        <f>'CFIT Schedules'!L188</f>
        <v>NET PLANT</v>
      </c>
      <c r="N188" s="27">
        <f>ROUND('CFIT Schedules'!M188*-0.35,0)</f>
        <v>0</v>
      </c>
      <c r="O188" s="27">
        <f t="shared" si="136"/>
        <v>0</v>
      </c>
    </row>
    <row r="189" spans="1:15" x14ac:dyDescent="0.2">
      <c r="A189" s="18">
        <f t="shared" si="125"/>
        <v>168</v>
      </c>
      <c r="B189" s="17" t="s">
        <v>75</v>
      </c>
      <c r="C189" s="36">
        <f>+'CFIT Schedules'!E189</f>
        <v>1343003</v>
      </c>
      <c r="D189" s="42">
        <f t="shared" si="130"/>
        <v>-470051</v>
      </c>
      <c r="E189" s="36">
        <v>0</v>
      </c>
      <c r="F189" s="36">
        <f t="shared" si="131"/>
        <v>-470051</v>
      </c>
      <c r="G189" s="27">
        <f>ROUND('CFIT Schedules'!F189*-0.35,0)</f>
        <v>0</v>
      </c>
      <c r="H189" s="27">
        <f t="shared" si="132"/>
        <v>-470051</v>
      </c>
      <c r="I189" s="27">
        <f>ROUND('CFIT Schedules'!H189*-0.35,0)</f>
        <v>0</v>
      </c>
      <c r="J189" s="27">
        <f t="shared" si="133"/>
        <v>-470051</v>
      </c>
      <c r="K189" s="51">
        <f t="shared" si="134"/>
        <v>0.99199999999999999</v>
      </c>
      <c r="L189" s="42">
        <f t="shared" si="135"/>
        <v>-466291</v>
      </c>
      <c r="M189" s="18" t="str">
        <f>'CFIT Schedules'!L189</f>
        <v>LABOR</v>
      </c>
      <c r="N189" s="27">
        <f>ROUND('CFIT Schedules'!M189*-0.35,0)</f>
        <v>0</v>
      </c>
      <c r="O189" s="27">
        <f t="shared" si="136"/>
        <v>-466291</v>
      </c>
    </row>
    <row r="190" spans="1:15" x14ac:dyDescent="0.2">
      <c r="A190" s="18">
        <f t="shared" si="125"/>
        <v>169</v>
      </c>
      <c r="B190" s="56" t="s">
        <v>259</v>
      </c>
      <c r="C190" s="36">
        <f>+'CFIT Schedules'!E190</f>
        <v>0</v>
      </c>
      <c r="D190" s="42">
        <f t="shared" si="130"/>
        <v>0</v>
      </c>
      <c r="E190" s="36">
        <v>0</v>
      </c>
      <c r="F190" s="36">
        <f t="shared" si="131"/>
        <v>0</v>
      </c>
      <c r="G190" s="27">
        <f>ROUND('CFIT Schedules'!F190*-0.35,0)</f>
        <v>0</v>
      </c>
      <c r="H190" s="27">
        <f t="shared" si="132"/>
        <v>0</v>
      </c>
      <c r="I190" s="27">
        <f>ROUND('CFIT Schedules'!H190*-0.35,0)</f>
        <v>0</v>
      </c>
      <c r="J190" s="27">
        <f t="shared" si="133"/>
        <v>0</v>
      </c>
      <c r="K190" s="51">
        <f t="shared" si="134"/>
        <v>0.98499999999999999</v>
      </c>
      <c r="L190" s="42">
        <f t="shared" si="135"/>
        <v>0</v>
      </c>
      <c r="M190" s="18" t="str">
        <f>'CFIT Schedules'!L190</f>
        <v>GROSS PLT</v>
      </c>
      <c r="N190" s="27">
        <f>ROUND('CFIT Schedules'!M190*-0.35,0)</f>
        <v>0</v>
      </c>
      <c r="O190" s="27">
        <f t="shared" si="136"/>
        <v>0</v>
      </c>
    </row>
    <row r="191" spans="1:15" x14ac:dyDescent="0.2">
      <c r="A191" s="18">
        <f t="shared" si="125"/>
        <v>170</v>
      </c>
      <c r="B191" s="56" t="s">
        <v>260</v>
      </c>
      <c r="C191" s="36">
        <f>+'CFIT Schedules'!E191</f>
        <v>-53120</v>
      </c>
      <c r="D191" s="42">
        <f t="shared" ref="D191" si="144">IF(C191*0.35=0,0,ROUND(C191*-0.35,0))</f>
        <v>18592</v>
      </c>
      <c r="E191" s="36">
        <v>0</v>
      </c>
      <c r="F191" s="36">
        <f t="shared" ref="F191" si="145">SUM(D191:E191)</f>
        <v>18592</v>
      </c>
      <c r="G191" s="27">
        <f>ROUND('CFIT Schedules'!F191*-0.35,0)</f>
        <v>0</v>
      </c>
      <c r="H191" s="27">
        <f t="shared" si="132"/>
        <v>18592</v>
      </c>
      <c r="I191" s="27">
        <f>ROUND('CFIT Schedules'!H191*-0.35,0)</f>
        <v>0</v>
      </c>
      <c r="J191" s="27">
        <f t="shared" ref="J191" si="146">+H191+I191</f>
        <v>18592</v>
      </c>
      <c r="K191" s="51">
        <f t="shared" si="134"/>
        <v>0.98499999999999999</v>
      </c>
      <c r="L191" s="42">
        <f t="shared" ref="L191" si="147">IF(J191*K191=0,0, ROUND(J191*K191,0))</f>
        <v>18313</v>
      </c>
      <c r="M191" s="18" t="str">
        <f>'CFIT Schedules'!L191</f>
        <v>GROSS PLT</v>
      </c>
      <c r="N191" s="27">
        <f>ROUND('CFIT Schedules'!M191*-0.35,0)</f>
        <v>0</v>
      </c>
      <c r="O191" s="27">
        <f t="shared" si="136"/>
        <v>18313</v>
      </c>
    </row>
    <row r="192" spans="1:15" x14ac:dyDescent="0.2">
      <c r="A192" s="18">
        <f t="shared" si="125"/>
        <v>171</v>
      </c>
      <c r="B192" s="64" t="s">
        <v>368</v>
      </c>
      <c r="C192" s="36">
        <f>+'CFIT Schedules'!E192</f>
        <v>9985</v>
      </c>
      <c r="D192" s="42">
        <f t="shared" ref="D192" si="148">IF(C192*0.35=0,0,ROUND(C192*-0.35,0))</f>
        <v>-3495</v>
      </c>
      <c r="E192" s="36">
        <v>0</v>
      </c>
      <c r="F192" s="36">
        <f t="shared" ref="F192" si="149">SUM(D192:E192)</f>
        <v>-3495</v>
      </c>
      <c r="G192" s="27">
        <f>ROUND('CFIT Schedules'!F192*-0.35,0)</f>
        <v>0</v>
      </c>
      <c r="H192" s="27">
        <f t="shared" si="132"/>
        <v>-3495</v>
      </c>
      <c r="I192" s="27">
        <f>ROUND('CFIT Schedules'!H192*-0.35,0)</f>
        <v>0</v>
      </c>
      <c r="J192" s="27">
        <f t="shared" ref="J192" si="150">+H192+I192</f>
        <v>-3495</v>
      </c>
      <c r="K192" s="51">
        <f t="shared" si="134"/>
        <v>0.98499999999999999</v>
      </c>
      <c r="L192" s="42">
        <f t="shared" ref="L192" si="151">IF(J192*K192=0,0, ROUND(J192*K192,0))</f>
        <v>-3443</v>
      </c>
      <c r="M192" s="18" t="str">
        <f>'CFIT Schedules'!L192</f>
        <v>GROSS PLT</v>
      </c>
      <c r="N192" s="27">
        <f>ROUND('CFIT Schedules'!M192*-0.35,0)</f>
        <v>0</v>
      </c>
      <c r="O192" s="27">
        <f t="shared" si="136"/>
        <v>-3443</v>
      </c>
    </row>
    <row r="193" spans="1:15" x14ac:dyDescent="0.2">
      <c r="A193" s="18">
        <f t="shared" si="125"/>
        <v>172</v>
      </c>
      <c r="B193" s="64" t="s">
        <v>371</v>
      </c>
      <c r="C193" s="36">
        <f>+'CFIT Schedules'!E193</f>
        <v>0</v>
      </c>
      <c r="D193" s="42">
        <f>IF(C193*0.35=0,0,ROUND(C193*-0.35,0))</f>
        <v>0</v>
      </c>
      <c r="E193" s="36">
        <v>0</v>
      </c>
      <c r="F193" s="36">
        <f>SUM(D193:E193)</f>
        <v>0</v>
      </c>
      <c r="G193" s="27">
        <f>ROUND('CFIT Schedules'!F193*-0.35,0)</f>
        <v>0</v>
      </c>
      <c r="H193" s="27">
        <f t="shared" si="132"/>
        <v>0</v>
      </c>
      <c r="I193" s="27">
        <f>ROUND('CFIT Schedules'!H193*-0.35,0)</f>
        <v>0</v>
      </c>
      <c r="J193" s="27">
        <f>+H193+I193</f>
        <v>0</v>
      </c>
      <c r="K193" s="51">
        <f t="shared" si="134"/>
        <v>0</v>
      </c>
      <c r="L193" s="42">
        <f>IF(J193*K193=0,0, ROUND(J193*K193,0))</f>
        <v>0</v>
      </c>
      <c r="M193" s="18" t="str">
        <f>'CFIT Schedules'!L193</f>
        <v>NON-APPLIC</v>
      </c>
      <c r="N193" s="27">
        <f>ROUND('CFIT Schedules'!M193*-0.35,0)</f>
        <v>0</v>
      </c>
      <c r="O193" s="27">
        <f t="shared" si="136"/>
        <v>0</v>
      </c>
    </row>
    <row r="194" spans="1:15" x14ac:dyDescent="0.2">
      <c r="A194" s="18">
        <f t="shared" si="125"/>
        <v>173</v>
      </c>
      <c r="B194" s="79" t="s">
        <v>76</v>
      </c>
      <c r="C194" s="83">
        <f t="shared" ref="C194:J194" si="152">SUM(C169:C193)</f>
        <v>-10198576</v>
      </c>
      <c r="D194" s="83">
        <f t="shared" si="152"/>
        <v>3569501</v>
      </c>
      <c r="E194" s="83">
        <f t="shared" si="152"/>
        <v>710011</v>
      </c>
      <c r="F194" s="83">
        <f t="shared" si="152"/>
        <v>4279512</v>
      </c>
      <c r="G194" s="83">
        <f t="shared" si="152"/>
        <v>0</v>
      </c>
      <c r="H194" s="83">
        <f t="shared" si="152"/>
        <v>4279512</v>
      </c>
      <c r="I194" s="83">
        <f t="shared" si="152"/>
        <v>0</v>
      </c>
      <c r="J194" s="83">
        <f t="shared" si="152"/>
        <v>4279512</v>
      </c>
      <c r="K194" s="24"/>
      <c r="L194" s="83">
        <f>SUM(L169:L193)</f>
        <v>4234531</v>
      </c>
      <c r="N194" s="83">
        <f>SUM(N169:N193)</f>
        <v>-485070</v>
      </c>
      <c r="O194" s="83">
        <f>SUM(O169:O193)</f>
        <v>3749461</v>
      </c>
    </row>
    <row r="195" spans="1:15" x14ac:dyDescent="0.2">
      <c r="A195" s="18">
        <f t="shared" si="125"/>
        <v>174</v>
      </c>
      <c r="B195" s="17" t="s">
        <v>0</v>
      </c>
      <c r="C195" s="36"/>
      <c r="D195" s="36"/>
      <c r="K195" s="86"/>
    </row>
    <row r="196" spans="1:15" x14ac:dyDescent="0.2">
      <c r="A196" s="18">
        <f t="shared" si="125"/>
        <v>175</v>
      </c>
      <c r="B196" s="79" t="s">
        <v>77</v>
      </c>
      <c r="C196" s="36"/>
      <c r="D196" s="36"/>
      <c r="K196" s="86"/>
    </row>
    <row r="197" spans="1:15" x14ac:dyDescent="0.2">
      <c r="A197" s="18">
        <f t="shared" si="125"/>
        <v>176</v>
      </c>
      <c r="B197" s="17" t="s">
        <v>296</v>
      </c>
      <c r="C197" s="36">
        <f>+'CFIT Schedules'!E197</f>
        <v>27323</v>
      </c>
      <c r="D197" s="42">
        <v>0</v>
      </c>
      <c r="E197" s="36">
        <v>0</v>
      </c>
      <c r="F197" s="36">
        <f t="shared" ref="F197:F205" si="153">SUM(D197:E197)</f>
        <v>0</v>
      </c>
      <c r="G197" s="27">
        <v>0</v>
      </c>
      <c r="H197" s="27">
        <f t="shared" ref="H197:H206" si="154">+F197+G197</f>
        <v>0</v>
      </c>
      <c r="I197" s="27">
        <v>0</v>
      </c>
      <c r="J197" s="27">
        <f t="shared" ref="J197:J205" si="155">+H197+I197</f>
        <v>0</v>
      </c>
      <c r="K197" s="51">
        <f t="shared" ref="K197:K206" si="156">VLOOKUP(M197,$C$268:$D$282,2,FALSE)</f>
        <v>0.99199999999999999</v>
      </c>
      <c r="L197" s="42">
        <f t="shared" ref="L197:L206" si="157">IF(J197*K197=0,0, ROUND(J197*K197,0))</f>
        <v>0</v>
      </c>
      <c r="M197" s="18" t="str">
        <f>'CFIT Schedules'!L197</f>
        <v>LABOR</v>
      </c>
      <c r="N197" s="27">
        <v>0</v>
      </c>
      <c r="O197" s="27">
        <f t="shared" ref="O197:O206" si="158">L197+N197</f>
        <v>0</v>
      </c>
    </row>
    <row r="198" spans="1:15" x14ac:dyDescent="0.2">
      <c r="A198" s="18">
        <f t="shared" si="125"/>
        <v>177</v>
      </c>
      <c r="B198" s="17" t="s">
        <v>78</v>
      </c>
      <c r="C198" s="36">
        <f>+'CFIT Schedules'!E198</f>
        <v>0</v>
      </c>
      <c r="D198" s="42">
        <v>0</v>
      </c>
      <c r="E198" s="36">
        <v>0</v>
      </c>
      <c r="F198" s="36">
        <f t="shared" ref="F198" si="159">SUM(D198:E198)</f>
        <v>0</v>
      </c>
      <c r="G198" s="27">
        <v>0</v>
      </c>
      <c r="H198" s="27">
        <f t="shared" si="154"/>
        <v>0</v>
      </c>
      <c r="I198" s="27">
        <v>0</v>
      </c>
      <c r="J198" s="27">
        <f t="shared" ref="J198" si="160">+H198+I198</f>
        <v>0</v>
      </c>
      <c r="K198" s="51">
        <f t="shared" si="156"/>
        <v>0.99199999999999999</v>
      </c>
      <c r="L198" s="42">
        <f t="shared" ref="L198" si="161">IF(J198*K198=0,0, ROUND(J198*K198,0))</f>
        <v>0</v>
      </c>
      <c r="M198" s="18" t="str">
        <f>'CFIT Schedules'!L198</f>
        <v>LABOR</v>
      </c>
      <c r="N198" s="27">
        <v>0</v>
      </c>
      <c r="O198" s="27">
        <f t="shared" si="158"/>
        <v>0</v>
      </c>
    </row>
    <row r="199" spans="1:15" x14ac:dyDescent="0.2">
      <c r="A199" s="18">
        <f t="shared" si="125"/>
        <v>178</v>
      </c>
      <c r="B199" s="17" t="s">
        <v>79</v>
      </c>
      <c r="C199" s="36">
        <f>+'CFIT Schedules'!E199</f>
        <v>61422</v>
      </c>
      <c r="D199" s="42">
        <v>0</v>
      </c>
      <c r="E199" s="36">
        <v>0</v>
      </c>
      <c r="F199" s="36">
        <f t="shared" si="153"/>
        <v>0</v>
      </c>
      <c r="G199" s="27">
        <v>0</v>
      </c>
      <c r="H199" s="27">
        <f t="shared" si="154"/>
        <v>0</v>
      </c>
      <c r="I199" s="27">
        <v>0</v>
      </c>
      <c r="J199" s="27">
        <f t="shared" si="155"/>
        <v>0</v>
      </c>
      <c r="K199" s="51">
        <f t="shared" si="156"/>
        <v>0.99199999999999999</v>
      </c>
      <c r="L199" s="42">
        <f t="shared" si="157"/>
        <v>0</v>
      </c>
      <c r="M199" s="18" t="str">
        <f>'CFIT Schedules'!L199</f>
        <v>LABOR</v>
      </c>
      <c r="N199" s="27">
        <v>0</v>
      </c>
      <c r="O199" s="27">
        <f t="shared" si="158"/>
        <v>0</v>
      </c>
    </row>
    <row r="200" spans="1:15" x14ac:dyDescent="0.2">
      <c r="A200" s="18">
        <f t="shared" si="125"/>
        <v>179</v>
      </c>
      <c r="B200" s="17" t="s">
        <v>80</v>
      </c>
      <c r="C200" s="36">
        <f>+'CFIT Schedules'!E200</f>
        <v>0</v>
      </c>
      <c r="D200" s="42">
        <v>0</v>
      </c>
      <c r="E200" s="36">
        <v>0</v>
      </c>
      <c r="F200" s="36">
        <f t="shared" si="153"/>
        <v>0</v>
      </c>
      <c r="G200" s="27">
        <v>0</v>
      </c>
      <c r="H200" s="27">
        <f t="shared" si="154"/>
        <v>0</v>
      </c>
      <c r="I200" s="27">
        <v>0</v>
      </c>
      <c r="J200" s="27">
        <f t="shared" si="155"/>
        <v>0</v>
      </c>
      <c r="K200" s="51">
        <f t="shared" si="156"/>
        <v>0</v>
      </c>
      <c r="L200" s="42">
        <f t="shared" si="157"/>
        <v>0</v>
      </c>
      <c r="M200" s="18" t="str">
        <f>'CFIT Schedules'!L200</f>
        <v>NON-APPLIC</v>
      </c>
      <c r="N200" s="27">
        <v>0</v>
      </c>
      <c r="O200" s="27">
        <f t="shared" si="158"/>
        <v>0</v>
      </c>
    </row>
    <row r="201" spans="1:15" x14ac:dyDescent="0.2">
      <c r="A201" s="18">
        <f t="shared" si="125"/>
        <v>180</v>
      </c>
      <c r="B201" s="17" t="s">
        <v>283</v>
      </c>
      <c r="C201" s="36">
        <f>+'CFIT Schedules'!E201</f>
        <v>0</v>
      </c>
      <c r="D201" s="42">
        <f>IF(C201*0.35=0,0,ROUND(C201*-0.35,0))</f>
        <v>0</v>
      </c>
      <c r="E201" s="36">
        <v>0</v>
      </c>
      <c r="F201" s="36">
        <f>SUM(D201:E201)</f>
        <v>0</v>
      </c>
      <c r="G201" s="27">
        <f>ROUND('CFIT Schedules'!F201*-0.35,0)</f>
        <v>0</v>
      </c>
      <c r="H201" s="27">
        <f t="shared" si="154"/>
        <v>0</v>
      </c>
      <c r="I201" s="27">
        <f>ROUND('CFIT Schedules'!H201*-0.35,0)</f>
        <v>0</v>
      </c>
      <c r="J201" s="27">
        <f>+H201+I201</f>
        <v>0</v>
      </c>
      <c r="K201" s="51">
        <f t="shared" si="156"/>
        <v>0</v>
      </c>
      <c r="L201" s="42">
        <f>IF(J201*K201=0,0, ROUND(J201*K201,0))</f>
        <v>0</v>
      </c>
      <c r="M201" s="18" t="str">
        <f>'CFIT Schedules'!L201</f>
        <v>NON-APPLIC</v>
      </c>
      <c r="N201" s="27">
        <f>ROUND('CFIT Schedules'!M201*-0.35,0)</f>
        <v>0</v>
      </c>
      <c r="O201" s="27">
        <f t="shared" si="158"/>
        <v>0</v>
      </c>
    </row>
    <row r="202" spans="1:15" x14ac:dyDescent="0.2">
      <c r="A202" s="18">
        <f t="shared" si="125"/>
        <v>181</v>
      </c>
      <c r="B202" s="17" t="s">
        <v>81</v>
      </c>
      <c r="C202" s="36">
        <f>+'CFIT Schedules'!E202</f>
        <v>0</v>
      </c>
      <c r="D202" s="42">
        <v>0</v>
      </c>
      <c r="E202" s="36">
        <v>0</v>
      </c>
      <c r="F202" s="36">
        <f t="shared" si="153"/>
        <v>0</v>
      </c>
      <c r="G202" s="27">
        <v>0</v>
      </c>
      <c r="H202" s="27">
        <f t="shared" si="154"/>
        <v>0</v>
      </c>
      <c r="I202" s="27">
        <v>0</v>
      </c>
      <c r="J202" s="27">
        <f t="shared" si="155"/>
        <v>0</v>
      </c>
      <c r="K202" s="51">
        <f t="shared" si="156"/>
        <v>0</v>
      </c>
      <c r="L202" s="42">
        <f t="shared" si="157"/>
        <v>0</v>
      </c>
      <c r="M202" s="18" t="str">
        <f>'CFIT Schedules'!L202</f>
        <v>NON-APPLIC</v>
      </c>
      <c r="N202" s="27">
        <v>0</v>
      </c>
      <c r="O202" s="27">
        <f t="shared" si="158"/>
        <v>0</v>
      </c>
    </row>
    <row r="203" spans="1:15" x14ac:dyDescent="0.2">
      <c r="A203" s="18">
        <f t="shared" si="125"/>
        <v>182</v>
      </c>
      <c r="B203" s="17" t="s">
        <v>284</v>
      </c>
      <c r="C203" s="36">
        <f>+'CFIT Schedules'!E203</f>
        <v>0</v>
      </c>
      <c r="D203" s="42">
        <f>IF(C203*0.35=0,0,ROUND(C203*-0.35,0))</f>
        <v>0</v>
      </c>
      <c r="E203" s="36">
        <v>0</v>
      </c>
      <c r="F203" s="36">
        <f>SUM(D203:E203)</f>
        <v>0</v>
      </c>
      <c r="G203" s="27">
        <f>ROUND('CFIT Schedules'!F203*-0.35,0)</f>
        <v>0</v>
      </c>
      <c r="H203" s="27">
        <f t="shared" si="154"/>
        <v>0</v>
      </c>
      <c r="I203" s="27">
        <f>ROUND('CFIT Schedules'!H203*-0.35,0)</f>
        <v>0</v>
      </c>
      <c r="J203" s="27">
        <f>+H203+I203</f>
        <v>0</v>
      </c>
      <c r="K203" s="51">
        <f t="shared" si="156"/>
        <v>0.99199999999999999</v>
      </c>
      <c r="L203" s="42">
        <f>IF(J203*K203=0,0, ROUND(J203*K203,0))</f>
        <v>0</v>
      </c>
      <c r="M203" s="18" t="str">
        <f>'CFIT Schedules'!L203</f>
        <v>LABOR</v>
      </c>
      <c r="N203" s="27">
        <f>ROUND('CFIT Schedules'!M203*-0.35,0)</f>
        <v>0</v>
      </c>
      <c r="O203" s="27">
        <f t="shared" si="158"/>
        <v>0</v>
      </c>
    </row>
    <row r="204" spans="1:15" x14ac:dyDescent="0.2">
      <c r="A204" s="18">
        <f t="shared" si="125"/>
        <v>183</v>
      </c>
      <c r="B204" s="56" t="s">
        <v>261</v>
      </c>
      <c r="C204" s="36">
        <f>+'CFIT Schedules'!E204</f>
        <v>0</v>
      </c>
      <c r="D204" s="42">
        <v>0</v>
      </c>
      <c r="E204" s="36">
        <v>0</v>
      </c>
      <c r="F204" s="36">
        <f t="shared" si="153"/>
        <v>0</v>
      </c>
      <c r="G204" s="27">
        <v>0</v>
      </c>
      <c r="H204" s="27">
        <f t="shared" si="154"/>
        <v>0</v>
      </c>
      <c r="I204" s="27">
        <v>0</v>
      </c>
      <c r="J204" s="27">
        <f t="shared" si="155"/>
        <v>0</v>
      </c>
      <c r="K204" s="51">
        <f t="shared" si="156"/>
        <v>0.98499999999999999</v>
      </c>
      <c r="L204" s="42">
        <f t="shared" si="157"/>
        <v>0</v>
      </c>
      <c r="M204" s="18" t="str">
        <f>'CFIT Schedules'!L205</f>
        <v>PROD PLT</v>
      </c>
      <c r="N204" s="27">
        <v>0</v>
      </c>
      <c r="O204" s="27">
        <f t="shared" si="158"/>
        <v>0</v>
      </c>
    </row>
    <row r="205" spans="1:15" x14ac:dyDescent="0.2">
      <c r="A205" s="18">
        <f t="shared" si="125"/>
        <v>184</v>
      </c>
      <c r="B205" s="17" t="s">
        <v>82</v>
      </c>
      <c r="C205" s="36">
        <f>+'CFIT Schedules'!E205</f>
        <v>0</v>
      </c>
      <c r="D205" s="42">
        <v>0</v>
      </c>
      <c r="E205" s="36">
        <v>0</v>
      </c>
      <c r="F205" s="36">
        <f t="shared" si="153"/>
        <v>0</v>
      </c>
      <c r="G205" s="27">
        <v>0</v>
      </c>
      <c r="H205" s="27">
        <f t="shared" si="154"/>
        <v>0</v>
      </c>
      <c r="I205" s="27">
        <v>0</v>
      </c>
      <c r="J205" s="27">
        <f t="shared" si="155"/>
        <v>0</v>
      </c>
      <c r="K205" s="51">
        <f t="shared" si="156"/>
        <v>0.98499999999999999</v>
      </c>
      <c r="L205" s="42">
        <f t="shared" si="157"/>
        <v>0</v>
      </c>
      <c r="M205" s="18" t="str">
        <f>'CFIT Schedules'!L205</f>
        <v>PROD PLT</v>
      </c>
      <c r="N205" s="27">
        <v>0</v>
      </c>
      <c r="O205" s="27">
        <f t="shared" si="158"/>
        <v>0</v>
      </c>
    </row>
    <row r="206" spans="1:15" x14ac:dyDescent="0.2">
      <c r="A206" s="18">
        <f t="shared" si="125"/>
        <v>185</v>
      </c>
      <c r="B206" s="56" t="s">
        <v>262</v>
      </c>
      <c r="C206" s="36">
        <f>+'CFIT Schedules'!E206</f>
        <v>-68373</v>
      </c>
      <c r="D206" s="42">
        <f>IF(C206*0.35=0,0,ROUND(C206*-0.35,0))</f>
        <v>23931</v>
      </c>
      <c r="E206" s="36">
        <v>0</v>
      </c>
      <c r="F206" s="36">
        <f>SUM(D206:E206)</f>
        <v>23931</v>
      </c>
      <c r="G206" s="27">
        <v>0</v>
      </c>
      <c r="H206" s="27">
        <f t="shared" si="154"/>
        <v>23931</v>
      </c>
      <c r="I206" s="27">
        <v>0</v>
      </c>
      <c r="J206" s="27">
        <f>+H206+I206</f>
        <v>23931</v>
      </c>
      <c r="K206" s="51">
        <f t="shared" si="156"/>
        <v>0</v>
      </c>
      <c r="L206" s="42">
        <f t="shared" si="157"/>
        <v>0</v>
      </c>
      <c r="M206" s="18" t="str">
        <f>'CFIT Schedules'!L206</f>
        <v>NON-APPLIC</v>
      </c>
      <c r="N206" s="27">
        <v>0</v>
      </c>
      <c r="O206" s="27">
        <f t="shared" si="158"/>
        <v>0</v>
      </c>
    </row>
    <row r="207" spans="1:15" x14ac:dyDescent="0.2">
      <c r="A207" s="18">
        <f t="shared" si="125"/>
        <v>186</v>
      </c>
      <c r="B207" s="79" t="s">
        <v>83</v>
      </c>
      <c r="C207" s="83">
        <f t="shared" ref="C207:J207" si="162">SUM(C197:C206)</f>
        <v>20372</v>
      </c>
      <c r="D207" s="83">
        <f t="shared" si="162"/>
        <v>23931</v>
      </c>
      <c r="E207" s="83">
        <f t="shared" si="162"/>
        <v>0</v>
      </c>
      <c r="F207" s="83">
        <f t="shared" si="162"/>
        <v>23931</v>
      </c>
      <c r="G207" s="83">
        <f t="shared" ref="G207" si="163">SUM(G197:G206)</f>
        <v>0</v>
      </c>
      <c r="H207" s="83">
        <f t="shared" si="162"/>
        <v>23931</v>
      </c>
      <c r="I207" s="83">
        <f t="shared" si="162"/>
        <v>0</v>
      </c>
      <c r="J207" s="83">
        <f t="shared" si="162"/>
        <v>23931</v>
      </c>
      <c r="K207" s="24"/>
      <c r="L207" s="83">
        <f>SUM(L197:L206)</f>
        <v>0</v>
      </c>
      <c r="N207" s="83">
        <f t="shared" ref="N207:O207" si="164">SUM(N197:N206)</f>
        <v>0</v>
      </c>
      <c r="O207" s="83">
        <f t="shared" si="164"/>
        <v>0</v>
      </c>
    </row>
    <row r="208" spans="1:15" x14ac:dyDescent="0.2">
      <c r="A208" s="18">
        <f t="shared" si="125"/>
        <v>187</v>
      </c>
      <c r="B208" s="17" t="s">
        <v>0</v>
      </c>
      <c r="C208" s="36"/>
      <c r="D208" s="36"/>
      <c r="K208" s="86"/>
    </row>
    <row r="209" spans="1:15" x14ac:dyDescent="0.2">
      <c r="A209" s="18">
        <f t="shared" si="125"/>
        <v>188</v>
      </c>
      <c r="B209" s="79" t="s">
        <v>84</v>
      </c>
      <c r="C209" s="36"/>
      <c r="D209" s="36"/>
      <c r="K209" s="86"/>
    </row>
    <row r="210" spans="1:15" x14ac:dyDescent="0.2">
      <c r="A210" s="18">
        <f t="shared" si="125"/>
        <v>189</v>
      </c>
      <c r="B210" s="17" t="s">
        <v>85</v>
      </c>
      <c r="C210" s="36">
        <f>+'CFIT Schedules'!E210</f>
        <v>-1059</v>
      </c>
      <c r="D210" s="42">
        <f>IF(C210*0.35=0,0,ROUND(C210*-0.35,0))</f>
        <v>371</v>
      </c>
      <c r="E210" s="36">
        <v>0</v>
      </c>
      <c r="F210" s="36">
        <f>SUM(D210:E210)</f>
        <v>371</v>
      </c>
      <c r="G210" s="27">
        <f>ROUND('CFIT Schedules'!F210*-0.35,0)</f>
        <v>0</v>
      </c>
      <c r="H210" s="27">
        <f t="shared" ref="H210:H211" si="165">+F210+G210</f>
        <v>371</v>
      </c>
      <c r="I210" s="27">
        <f>ROUND('CFIT Schedules'!H210*-0.35,0)</f>
        <v>0</v>
      </c>
      <c r="J210" s="27">
        <f>+H210+I210</f>
        <v>371</v>
      </c>
      <c r="K210" s="51">
        <f>VLOOKUP(M210,$C$268:$D$282,2,FALSE)</f>
        <v>0.98499999999999999</v>
      </c>
      <c r="L210" s="42">
        <f>IF(J210*K210=0,0, ROUND(J210*K210,0))</f>
        <v>365</v>
      </c>
      <c r="M210" s="18" t="str">
        <f>'CFIT Schedules'!L210</f>
        <v>GROSS PLT</v>
      </c>
      <c r="N210" s="27">
        <f>ROUND('CFIT Schedules'!M210*-0.35,0)</f>
        <v>0</v>
      </c>
      <c r="O210" s="27">
        <f t="shared" ref="O210:O211" si="166">L210+N210</f>
        <v>365</v>
      </c>
    </row>
    <row r="211" spans="1:15" x14ac:dyDescent="0.2">
      <c r="A211" s="18">
        <f t="shared" si="125"/>
        <v>190</v>
      </c>
      <c r="B211" s="17" t="s">
        <v>86</v>
      </c>
      <c r="C211" s="37">
        <f>+'CFIT Schedules'!E211</f>
        <v>-281708</v>
      </c>
      <c r="D211" s="42">
        <f>IF(C211*0.35=0,0,ROUND(C211*-0.35,0))</f>
        <v>98598</v>
      </c>
      <c r="E211" s="37">
        <v>0</v>
      </c>
      <c r="F211" s="37">
        <f>SUM(D211:E211)</f>
        <v>98598</v>
      </c>
      <c r="G211" s="27">
        <f>ROUND('CFIT Schedules'!F211*-0.35,0)</f>
        <v>0</v>
      </c>
      <c r="H211" s="27">
        <f t="shared" si="165"/>
        <v>98598</v>
      </c>
      <c r="I211" s="27">
        <f>ROUND('CFIT Schedules'!H211*-0.35,0)</f>
        <v>0</v>
      </c>
      <c r="J211" s="37">
        <f>+H211+I211</f>
        <v>98598</v>
      </c>
      <c r="K211" s="51">
        <f>VLOOKUP(M211,$C$268:$D$282,2,FALSE)</f>
        <v>0.98499999999999999</v>
      </c>
      <c r="L211" s="42">
        <f>IF(J211*K211=0,0, ROUND(J211*K211,0))</f>
        <v>97119</v>
      </c>
      <c r="M211" s="18" t="str">
        <f>'CFIT Schedules'!L211</f>
        <v>GROSS PLT</v>
      </c>
      <c r="N211" s="27">
        <f>ROUND('CFIT Schedules'!M211*-0.35,0)</f>
        <v>0</v>
      </c>
      <c r="O211" s="27">
        <f t="shared" si="166"/>
        <v>97119</v>
      </c>
    </row>
    <row r="212" spans="1:15" x14ac:dyDescent="0.2">
      <c r="A212" s="18">
        <f t="shared" si="125"/>
        <v>191</v>
      </c>
      <c r="B212" s="79" t="s">
        <v>87</v>
      </c>
      <c r="C212" s="83">
        <f t="shared" ref="C212:J212" si="167">SUM(C210:C211)</f>
        <v>-282767</v>
      </c>
      <c r="D212" s="83">
        <f t="shared" si="167"/>
        <v>98969</v>
      </c>
      <c r="E212" s="83">
        <f t="shared" si="167"/>
        <v>0</v>
      </c>
      <c r="F212" s="83">
        <f t="shared" si="167"/>
        <v>98969</v>
      </c>
      <c r="G212" s="83">
        <f t="shared" ref="G212" si="168">SUM(G210:G211)</f>
        <v>0</v>
      </c>
      <c r="H212" s="83">
        <f t="shared" si="167"/>
        <v>98969</v>
      </c>
      <c r="I212" s="83">
        <f t="shared" si="167"/>
        <v>0</v>
      </c>
      <c r="J212" s="83">
        <f t="shared" si="167"/>
        <v>98969</v>
      </c>
      <c r="K212" s="24"/>
      <c r="L212" s="83">
        <f>SUM(L210:L211)</f>
        <v>97484</v>
      </c>
      <c r="N212" s="83">
        <f t="shared" ref="N212:O212" si="169">SUM(N210:N211)</f>
        <v>0</v>
      </c>
      <c r="O212" s="83">
        <f t="shared" si="169"/>
        <v>97484</v>
      </c>
    </row>
    <row r="213" spans="1:15" x14ac:dyDescent="0.2">
      <c r="A213" s="18">
        <f t="shared" si="125"/>
        <v>192</v>
      </c>
      <c r="B213" s="17" t="s">
        <v>0</v>
      </c>
      <c r="C213" s="36"/>
      <c r="D213" s="36"/>
      <c r="K213" s="86"/>
    </row>
    <row r="214" spans="1:15" x14ac:dyDescent="0.2">
      <c r="A214" s="18">
        <f t="shared" si="125"/>
        <v>193</v>
      </c>
      <c r="B214" s="79" t="s">
        <v>88</v>
      </c>
      <c r="C214" s="36"/>
      <c r="D214" s="36"/>
      <c r="K214" s="86"/>
    </row>
    <row r="215" spans="1:15" x14ac:dyDescent="0.2">
      <c r="A215" s="18">
        <f t="shared" si="125"/>
        <v>194</v>
      </c>
      <c r="B215" s="17" t="s">
        <v>89</v>
      </c>
      <c r="C215" s="36">
        <f>+'CFIT Schedules'!E215</f>
        <v>-314242</v>
      </c>
      <c r="D215" s="42">
        <f>IF(C215*0.35=0,0,ROUND(C215*-0.35,0))</f>
        <v>109985</v>
      </c>
      <c r="E215" s="36">
        <v>0</v>
      </c>
      <c r="F215" s="36">
        <f>SUM(D215:E215)</f>
        <v>109985</v>
      </c>
      <c r="G215" s="27">
        <f>ROUND('CFIT Schedules'!F215*-0.35,0)</f>
        <v>0</v>
      </c>
      <c r="H215" s="27">
        <f>+F215+G215</f>
        <v>109985</v>
      </c>
      <c r="I215" s="27">
        <f>ROUND('CFIT Schedules'!H215*-0.35,0)</f>
        <v>0</v>
      </c>
      <c r="J215" s="27">
        <f>+H215+I215</f>
        <v>109985</v>
      </c>
      <c r="K215" s="51">
        <f>VLOOKUP(M215,$C$268:$D$282,2,FALSE)</f>
        <v>0.98499999999999999</v>
      </c>
      <c r="L215" s="42">
        <f>IF(J215*K215=0,0, ROUND(J215*K215,0))</f>
        <v>108335</v>
      </c>
      <c r="M215" s="18" t="str">
        <f>'CFIT Schedules'!L215</f>
        <v>GROSS PLT</v>
      </c>
      <c r="N215" s="27">
        <f>ROUND('CFIT Schedules'!M215*-0.35,0)</f>
        <v>0</v>
      </c>
      <c r="O215" s="27">
        <f>L215+N215</f>
        <v>108335</v>
      </c>
    </row>
    <row r="216" spans="1:15" x14ac:dyDescent="0.2">
      <c r="A216" s="18">
        <f t="shared" si="125"/>
        <v>195</v>
      </c>
      <c r="B216" s="79" t="s">
        <v>90</v>
      </c>
      <c r="C216" s="83">
        <f t="shared" ref="C216:J216" si="170">SUM(C215:C215)</f>
        <v>-314242</v>
      </c>
      <c r="D216" s="83">
        <f t="shared" si="170"/>
        <v>109985</v>
      </c>
      <c r="E216" s="83">
        <f t="shared" si="170"/>
        <v>0</v>
      </c>
      <c r="F216" s="83">
        <f t="shared" si="170"/>
        <v>109985</v>
      </c>
      <c r="G216" s="83">
        <f t="shared" ref="G216" si="171">SUM(G215:G215)</f>
        <v>0</v>
      </c>
      <c r="H216" s="83">
        <f t="shared" si="170"/>
        <v>109985</v>
      </c>
      <c r="I216" s="83">
        <f t="shared" si="170"/>
        <v>0</v>
      </c>
      <c r="J216" s="83">
        <f t="shared" si="170"/>
        <v>109985</v>
      </c>
      <c r="K216" s="24"/>
      <c r="L216" s="83">
        <f>SUM(L215:L215)</f>
        <v>108335</v>
      </c>
      <c r="N216" s="83">
        <f t="shared" ref="N216:O216" si="172">SUM(N215:N215)</f>
        <v>0</v>
      </c>
      <c r="O216" s="83">
        <f t="shared" si="172"/>
        <v>108335</v>
      </c>
    </row>
    <row r="217" spans="1:15" x14ac:dyDescent="0.2">
      <c r="A217" s="18">
        <f t="shared" si="125"/>
        <v>196</v>
      </c>
      <c r="B217" s="17" t="s">
        <v>0</v>
      </c>
      <c r="C217" s="36"/>
      <c r="D217" s="36"/>
      <c r="K217" s="86"/>
    </row>
    <row r="218" spans="1:15" x14ac:dyDescent="0.2">
      <c r="A218" s="18">
        <f t="shared" si="125"/>
        <v>197</v>
      </c>
      <c r="B218" s="79" t="s">
        <v>91</v>
      </c>
      <c r="C218" s="36"/>
      <c r="D218" s="36"/>
      <c r="K218" s="86"/>
    </row>
    <row r="219" spans="1:15" x14ac:dyDescent="0.2">
      <c r="A219" s="18">
        <f t="shared" si="125"/>
        <v>198</v>
      </c>
      <c r="B219" s="17" t="s">
        <v>353</v>
      </c>
      <c r="C219" s="37">
        <f>+'CFIT Schedules'!E219</f>
        <v>0</v>
      </c>
      <c r="D219" s="42">
        <f>IF(C219*0.35=0,0,ROUND(C219*-0.35,0))</f>
        <v>0</v>
      </c>
      <c r="E219" s="58">
        <v>0</v>
      </c>
      <c r="F219" s="37">
        <f>SUM(D219:E219)</f>
        <v>0</v>
      </c>
      <c r="G219" s="58">
        <v>0</v>
      </c>
      <c r="H219" s="27">
        <f>+F219+G219</f>
        <v>0</v>
      </c>
      <c r="I219" s="58">
        <v>0</v>
      </c>
      <c r="J219" s="37">
        <f>+H219+I219</f>
        <v>0</v>
      </c>
      <c r="K219" s="51">
        <f>VLOOKUP(M219,$C$268:$D$282,2,FALSE)</f>
        <v>0.98499999999999999</v>
      </c>
      <c r="L219" s="42">
        <f>IF(J219*K219=0,0, ROUND(J219*K219,0))</f>
        <v>0</v>
      </c>
      <c r="M219" s="18" t="str">
        <f>'CFIT Schedules'!L219</f>
        <v>DEMAND</v>
      </c>
      <c r="N219" s="58">
        <v>0</v>
      </c>
      <c r="O219" s="27">
        <f>L219+N219</f>
        <v>0</v>
      </c>
    </row>
    <row r="220" spans="1:15" x14ac:dyDescent="0.2">
      <c r="A220" s="18">
        <f t="shared" ref="A220:A262" si="173">A219+1</f>
        <v>199</v>
      </c>
      <c r="B220" s="79" t="s">
        <v>92</v>
      </c>
      <c r="C220" s="83">
        <f t="shared" ref="C220:J220" si="174">SUM(C219:C219)</f>
        <v>0</v>
      </c>
      <c r="D220" s="83">
        <f t="shared" si="174"/>
        <v>0</v>
      </c>
      <c r="E220" s="83">
        <f t="shared" si="174"/>
        <v>0</v>
      </c>
      <c r="F220" s="83">
        <f t="shared" si="174"/>
        <v>0</v>
      </c>
      <c r="G220" s="83">
        <f t="shared" ref="G220" si="175">SUM(G219:G219)</f>
        <v>0</v>
      </c>
      <c r="H220" s="83">
        <f t="shared" si="174"/>
        <v>0</v>
      </c>
      <c r="I220" s="83">
        <f t="shared" si="174"/>
        <v>0</v>
      </c>
      <c r="J220" s="83">
        <f t="shared" si="174"/>
        <v>0</v>
      </c>
      <c r="K220" s="24"/>
      <c r="L220" s="83">
        <f>SUM(L219:L219)</f>
        <v>0</v>
      </c>
      <c r="N220" s="83">
        <f t="shared" ref="N220:O220" si="176">SUM(N219:N219)</f>
        <v>0</v>
      </c>
      <c r="O220" s="83">
        <f t="shared" si="176"/>
        <v>0</v>
      </c>
    </row>
    <row r="221" spans="1:15" x14ac:dyDescent="0.2">
      <c r="A221" s="18">
        <f t="shared" si="173"/>
        <v>200</v>
      </c>
      <c r="B221" s="17" t="s">
        <v>0</v>
      </c>
      <c r="C221" s="36"/>
      <c r="D221" s="36"/>
      <c r="K221" s="86"/>
    </row>
    <row r="222" spans="1:15" x14ac:dyDescent="0.2">
      <c r="A222" s="18">
        <f t="shared" si="173"/>
        <v>201</v>
      </c>
      <c r="B222" s="79" t="s">
        <v>93</v>
      </c>
      <c r="C222" s="36"/>
      <c r="D222" s="36"/>
      <c r="K222" s="86"/>
    </row>
    <row r="223" spans="1:15" x14ac:dyDescent="0.2">
      <c r="A223" s="18">
        <f t="shared" si="173"/>
        <v>202</v>
      </c>
      <c r="B223" s="17" t="s">
        <v>94</v>
      </c>
      <c r="C223" s="36">
        <f>+'CFIT Schedules'!E223</f>
        <v>0</v>
      </c>
      <c r="D223" s="42">
        <f t="shared" ref="D223:D233" si="177">IF(C223*0.35=0,0,ROUND(C223*-0.35,0))</f>
        <v>0</v>
      </c>
      <c r="E223" s="36">
        <v>0</v>
      </c>
      <c r="F223" s="36">
        <f t="shared" ref="F223:F233" si="178">SUM(D223:E223)</f>
        <v>0</v>
      </c>
      <c r="G223" s="27">
        <f>ROUND('CFIT Schedules'!F223*-0.35,0)</f>
        <v>0</v>
      </c>
      <c r="H223" s="27">
        <f t="shared" ref="H223:H233" si="179">+F223+G223</f>
        <v>0</v>
      </c>
      <c r="I223" s="27">
        <f>ROUND('CFIT Schedules'!H223*-0.35,0)</f>
        <v>0</v>
      </c>
      <c r="J223" s="27">
        <f t="shared" ref="J223:J233" si="180">+H223+I223</f>
        <v>0</v>
      </c>
      <c r="K223" s="51">
        <f t="shared" ref="K223:K233" si="181">VLOOKUP(M223,$C$268:$D$282,2,FALSE)</f>
        <v>0</v>
      </c>
      <c r="L223" s="42">
        <f t="shared" ref="L223:L233" si="182">IF(J223*K223=0,0, ROUND(J223*K223,0))</f>
        <v>0</v>
      </c>
      <c r="M223" s="18" t="str">
        <f>'CFIT Schedules'!L223</f>
        <v>NON-UTILITY</v>
      </c>
      <c r="N223" s="27">
        <f>ROUND('CFIT Schedules'!M223*-0.35,0)</f>
        <v>0</v>
      </c>
      <c r="O223" s="27">
        <f t="shared" ref="O223:O233" si="183">L223+N223</f>
        <v>0</v>
      </c>
    </row>
    <row r="224" spans="1:15" x14ac:dyDescent="0.2">
      <c r="A224" s="18">
        <f t="shared" si="173"/>
        <v>203</v>
      </c>
      <c r="B224" s="17" t="s">
        <v>95</v>
      </c>
      <c r="C224" s="36">
        <f>+'CFIT Schedules'!E224</f>
        <v>1591807</v>
      </c>
      <c r="D224" s="42">
        <f t="shared" si="177"/>
        <v>-557132</v>
      </c>
      <c r="E224" s="36">
        <v>0</v>
      </c>
      <c r="F224" s="36">
        <f t="shared" si="178"/>
        <v>-557132</v>
      </c>
      <c r="G224" s="27">
        <f>ROUND('CFIT Schedules'!F224*-0.35,0)</f>
        <v>0</v>
      </c>
      <c r="H224" s="27">
        <f t="shared" si="179"/>
        <v>-557132</v>
      </c>
      <c r="I224" s="27">
        <f>ROUND('CFIT Schedules'!H224*-0.35,0)</f>
        <v>0</v>
      </c>
      <c r="J224" s="27">
        <f t="shared" si="180"/>
        <v>-557132</v>
      </c>
      <c r="K224" s="51">
        <f t="shared" si="181"/>
        <v>0.98599999999999999</v>
      </c>
      <c r="L224" s="42">
        <f t="shared" si="182"/>
        <v>-549332</v>
      </c>
      <c r="M224" s="18" t="str">
        <f>'CFIT Schedules'!L224</f>
        <v>ENERGY</v>
      </c>
      <c r="N224" s="27">
        <f>ROUND('CFIT Schedules'!M224*-0.35,0)</f>
        <v>0</v>
      </c>
      <c r="O224" s="27">
        <f t="shared" si="183"/>
        <v>-549332</v>
      </c>
    </row>
    <row r="225" spans="1:15" x14ac:dyDescent="0.2">
      <c r="A225" s="18">
        <f t="shared" si="173"/>
        <v>204</v>
      </c>
      <c r="B225" s="17" t="s">
        <v>96</v>
      </c>
      <c r="C225" s="36">
        <f>+'CFIT Schedules'!E225</f>
        <v>0</v>
      </c>
      <c r="D225" s="42">
        <f t="shared" si="177"/>
        <v>0</v>
      </c>
      <c r="E225" s="36">
        <v>0</v>
      </c>
      <c r="F225" s="36">
        <f t="shared" si="178"/>
        <v>0</v>
      </c>
      <c r="G225" s="27">
        <f>ROUND('CFIT Schedules'!F225*-0.35,0)</f>
        <v>0</v>
      </c>
      <c r="H225" s="27">
        <f t="shared" si="179"/>
        <v>0</v>
      </c>
      <c r="I225" s="27">
        <f>ROUND('CFIT Schedules'!H225*-0.35,0)</f>
        <v>0</v>
      </c>
      <c r="J225" s="27">
        <f t="shared" si="180"/>
        <v>0</v>
      </c>
      <c r="K225" s="51">
        <f t="shared" si="181"/>
        <v>0</v>
      </c>
      <c r="L225" s="42">
        <f t="shared" si="182"/>
        <v>0</v>
      </c>
      <c r="M225" s="18" t="str">
        <f>'CFIT Schedules'!L225</f>
        <v>NON-UTILITY</v>
      </c>
      <c r="N225" s="27">
        <f>ROUND('CFIT Schedules'!M225*-0.35,0)</f>
        <v>0</v>
      </c>
      <c r="O225" s="27">
        <f t="shared" si="183"/>
        <v>0</v>
      </c>
    </row>
    <row r="226" spans="1:15" x14ac:dyDescent="0.2">
      <c r="A226" s="18">
        <f t="shared" si="173"/>
        <v>205</v>
      </c>
      <c r="B226" s="17" t="s">
        <v>97</v>
      </c>
      <c r="C226" s="36">
        <f>+'CFIT Schedules'!E226</f>
        <v>0</v>
      </c>
      <c r="D226" s="42">
        <f t="shared" si="177"/>
        <v>0</v>
      </c>
      <c r="E226" s="36">
        <v>0</v>
      </c>
      <c r="F226" s="36">
        <f t="shared" si="178"/>
        <v>0</v>
      </c>
      <c r="G226" s="27">
        <f>ROUND('CFIT Schedules'!F226*-0.35,0)</f>
        <v>0</v>
      </c>
      <c r="H226" s="27">
        <f t="shared" si="179"/>
        <v>0</v>
      </c>
      <c r="I226" s="27">
        <f>ROUND('CFIT Schedules'!H226*-0.35,0)</f>
        <v>0</v>
      </c>
      <c r="J226" s="27">
        <f t="shared" si="180"/>
        <v>0</v>
      </c>
      <c r="K226" s="51">
        <f t="shared" si="181"/>
        <v>0</v>
      </c>
      <c r="L226" s="42">
        <f t="shared" si="182"/>
        <v>0</v>
      </c>
      <c r="M226" s="18" t="str">
        <f>'CFIT Schedules'!L226</f>
        <v>NON-UTILITY</v>
      </c>
      <c r="N226" s="27">
        <f>ROUND('CFIT Schedules'!M226*-0.35,0)</f>
        <v>0</v>
      </c>
      <c r="O226" s="27">
        <f t="shared" si="183"/>
        <v>0</v>
      </c>
    </row>
    <row r="227" spans="1:15" x14ac:dyDescent="0.2">
      <c r="A227" s="18">
        <f t="shared" si="173"/>
        <v>206</v>
      </c>
      <c r="B227" s="17" t="s">
        <v>98</v>
      </c>
      <c r="C227" s="36">
        <f>+'CFIT Schedules'!E227</f>
        <v>-266275</v>
      </c>
      <c r="D227" s="42">
        <f t="shared" si="177"/>
        <v>93196</v>
      </c>
      <c r="E227" s="36">
        <v>0</v>
      </c>
      <c r="F227" s="36">
        <f t="shared" si="178"/>
        <v>93196</v>
      </c>
      <c r="G227" s="27">
        <f>ROUND('CFIT Schedules'!F227*-0.35,0)</f>
        <v>0</v>
      </c>
      <c r="H227" s="27">
        <f t="shared" si="179"/>
        <v>93196</v>
      </c>
      <c r="I227" s="27">
        <f>ROUND('CFIT Schedules'!H227*-0.35,0)</f>
        <v>0</v>
      </c>
      <c r="J227" s="27">
        <f t="shared" si="180"/>
        <v>93196</v>
      </c>
      <c r="K227" s="51">
        <f t="shared" si="181"/>
        <v>0.98599999999999999</v>
      </c>
      <c r="L227" s="42">
        <f t="shared" si="182"/>
        <v>91891</v>
      </c>
      <c r="M227" s="18" t="str">
        <f>'CFIT Schedules'!L227</f>
        <v>ENERGY</v>
      </c>
      <c r="N227" s="27">
        <f>ROUND('CFIT Schedules'!M227*-0.35,0)</f>
        <v>0</v>
      </c>
      <c r="O227" s="27">
        <f t="shared" si="183"/>
        <v>91891</v>
      </c>
    </row>
    <row r="228" spans="1:15" x14ac:dyDescent="0.2">
      <c r="A228" s="18">
        <f t="shared" si="173"/>
        <v>207</v>
      </c>
      <c r="B228" s="17" t="s">
        <v>99</v>
      </c>
      <c r="C228" s="36">
        <f>+'CFIT Schedules'!E228</f>
        <v>348155</v>
      </c>
      <c r="D228" s="42">
        <f t="shared" si="177"/>
        <v>-121854</v>
      </c>
      <c r="E228" s="36">
        <v>0</v>
      </c>
      <c r="F228" s="36">
        <f t="shared" si="178"/>
        <v>-121854</v>
      </c>
      <c r="G228" s="27">
        <f>ROUND('CFIT Schedules'!F228*-0.35,0)</f>
        <v>0</v>
      </c>
      <c r="H228" s="27">
        <f t="shared" si="179"/>
        <v>-121854</v>
      </c>
      <c r="I228" s="27">
        <f>ROUND('CFIT Schedules'!H228*-0.35,0)</f>
        <v>0</v>
      </c>
      <c r="J228" s="27">
        <f t="shared" si="180"/>
        <v>-121854</v>
      </c>
      <c r="K228" s="51">
        <f t="shared" si="181"/>
        <v>0.98599999999999999</v>
      </c>
      <c r="L228" s="42">
        <f t="shared" si="182"/>
        <v>-120148</v>
      </c>
      <c r="M228" s="18" t="str">
        <f>'CFIT Schedules'!L228</f>
        <v>ENERGY</v>
      </c>
      <c r="N228" s="27">
        <f>ROUND('CFIT Schedules'!M228*-0.35,0)</f>
        <v>0</v>
      </c>
      <c r="O228" s="27">
        <f t="shared" si="183"/>
        <v>-120148</v>
      </c>
    </row>
    <row r="229" spans="1:15" x14ac:dyDescent="0.2">
      <c r="A229" s="18">
        <f t="shared" si="173"/>
        <v>208</v>
      </c>
      <c r="B229" s="17" t="s">
        <v>100</v>
      </c>
      <c r="C229" s="36">
        <f>+'CFIT Schedules'!E229</f>
        <v>-12925</v>
      </c>
      <c r="D229" s="42">
        <f t="shared" si="177"/>
        <v>4524</v>
      </c>
      <c r="E229" s="36">
        <v>0</v>
      </c>
      <c r="F229" s="36">
        <f t="shared" si="178"/>
        <v>4524</v>
      </c>
      <c r="G229" s="27">
        <f>ROUND('CFIT Schedules'!F229*-0.35,0)</f>
        <v>0</v>
      </c>
      <c r="H229" s="27">
        <f t="shared" si="179"/>
        <v>4524</v>
      </c>
      <c r="I229" s="27">
        <f>ROUND('CFIT Schedules'!H229*-0.35,0)</f>
        <v>0</v>
      </c>
      <c r="J229" s="27">
        <f t="shared" si="180"/>
        <v>4524</v>
      </c>
      <c r="K229" s="51">
        <f t="shared" si="181"/>
        <v>0.98599999999999999</v>
      </c>
      <c r="L229" s="42">
        <f t="shared" si="182"/>
        <v>4461</v>
      </c>
      <c r="M229" s="18" t="str">
        <f>'CFIT Schedules'!L229</f>
        <v>ENERGY</v>
      </c>
      <c r="N229" s="27">
        <f>ROUND('CFIT Schedules'!M229*-0.35,0)</f>
        <v>0</v>
      </c>
      <c r="O229" s="27">
        <f t="shared" si="183"/>
        <v>4461</v>
      </c>
    </row>
    <row r="230" spans="1:15" x14ac:dyDescent="0.2">
      <c r="A230" s="18">
        <f t="shared" si="173"/>
        <v>209</v>
      </c>
      <c r="B230" s="17" t="s">
        <v>263</v>
      </c>
      <c r="C230" s="36">
        <f>+'CFIT Schedules'!E230</f>
        <v>1189</v>
      </c>
      <c r="D230" s="42">
        <f t="shared" si="177"/>
        <v>-416</v>
      </c>
      <c r="E230" s="36">
        <v>0</v>
      </c>
      <c r="F230" s="36">
        <f t="shared" si="178"/>
        <v>-416</v>
      </c>
      <c r="G230" s="27">
        <f>ROUND('CFIT Schedules'!F230*-0.35,0)</f>
        <v>0</v>
      </c>
      <c r="H230" s="27">
        <f t="shared" si="179"/>
        <v>-416</v>
      </c>
      <c r="I230" s="27">
        <f>ROUND('CFIT Schedules'!H230*-0.35,0)</f>
        <v>0</v>
      </c>
      <c r="J230" s="27">
        <f t="shared" si="180"/>
        <v>-416</v>
      </c>
      <c r="K230" s="51">
        <f t="shared" si="181"/>
        <v>0.98599999999999999</v>
      </c>
      <c r="L230" s="42">
        <f t="shared" si="182"/>
        <v>-410</v>
      </c>
      <c r="M230" s="18" t="str">
        <f>'CFIT Schedules'!L230</f>
        <v>ENERGY</v>
      </c>
      <c r="N230" s="27">
        <f>ROUND('CFIT Schedules'!M230*-0.35,0)</f>
        <v>0</v>
      </c>
      <c r="O230" s="27">
        <f t="shared" si="183"/>
        <v>-410</v>
      </c>
    </row>
    <row r="231" spans="1:15" x14ac:dyDescent="0.2">
      <c r="A231" s="18">
        <f t="shared" si="173"/>
        <v>210</v>
      </c>
      <c r="B231" s="17" t="s">
        <v>101</v>
      </c>
      <c r="C231" s="36">
        <f>+'CFIT Schedules'!E231</f>
        <v>0</v>
      </c>
      <c r="D231" s="42">
        <f t="shared" si="177"/>
        <v>0</v>
      </c>
      <c r="E231" s="36">
        <v>0</v>
      </c>
      <c r="F231" s="36">
        <f t="shared" si="178"/>
        <v>0</v>
      </c>
      <c r="G231" s="27">
        <f>ROUND('CFIT Schedules'!F231*-0.35,0)</f>
        <v>0</v>
      </c>
      <c r="H231" s="27">
        <f t="shared" si="179"/>
        <v>0</v>
      </c>
      <c r="I231" s="27">
        <f>ROUND('CFIT Schedules'!H231*-0.35,0)</f>
        <v>0</v>
      </c>
      <c r="J231" s="27">
        <f t="shared" si="180"/>
        <v>0</v>
      </c>
      <c r="K231" s="51">
        <f t="shared" si="181"/>
        <v>0</v>
      </c>
      <c r="L231" s="42">
        <f t="shared" si="182"/>
        <v>0</v>
      </c>
      <c r="M231" s="18" t="str">
        <f>'CFIT Schedules'!L231</f>
        <v>NON-UTILITY</v>
      </c>
      <c r="N231" s="27">
        <f>ROUND('CFIT Schedules'!M231*-0.35,0)</f>
        <v>0</v>
      </c>
      <c r="O231" s="27">
        <f t="shared" si="183"/>
        <v>0</v>
      </c>
    </row>
    <row r="232" spans="1:15" x14ac:dyDescent="0.2">
      <c r="A232" s="18">
        <f t="shared" si="173"/>
        <v>211</v>
      </c>
      <c r="B232" s="17" t="s">
        <v>264</v>
      </c>
      <c r="C232" s="36">
        <f>+'CFIT Schedules'!E232</f>
        <v>0</v>
      </c>
      <c r="D232" s="42">
        <f t="shared" si="177"/>
        <v>0</v>
      </c>
      <c r="E232" s="36">
        <v>0</v>
      </c>
      <c r="F232" s="36">
        <f t="shared" si="178"/>
        <v>0</v>
      </c>
      <c r="G232" s="27">
        <f>ROUND('CFIT Schedules'!F232*-0.35,0)</f>
        <v>0</v>
      </c>
      <c r="H232" s="27">
        <f t="shared" si="179"/>
        <v>0</v>
      </c>
      <c r="I232" s="27">
        <f>ROUND('CFIT Schedules'!H232*-0.35,0)</f>
        <v>0</v>
      </c>
      <c r="J232" s="27">
        <f t="shared" si="180"/>
        <v>0</v>
      </c>
      <c r="K232" s="51">
        <f t="shared" si="181"/>
        <v>0</v>
      </c>
      <c r="L232" s="42">
        <f t="shared" si="182"/>
        <v>0</v>
      </c>
      <c r="M232" s="18" t="str">
        <f>'CFIT Schedules'!L232</f>
        <v>NON-UTILITY</v>
      </c>
      <c r="N232" s="27">
        <f>ROUND('CFIT Schedules'!M232*-0.35,0)</f>
        <v>0</v>
      </c>
      <c r="O232" s="27">
        <f t="shared" si="183"/>
        <v>0</v>
      </c>
    </row>
    <row r="233" spans="1:15" x14ac:dyDescent="0.2">
      <c r="A233" s="18">
        <f t="shared" si="173"/>
        <v>212</v>
      </c>
      <c r="B233" s="17" t="s">
        <v>102</v>
      </c>
      <c r="C233" s="36">
        <f>+'CFIT Schedules'!E233</f>
        <v>-615184</v>
      </c>
      <c r="D233" s="42">
        <f t="shared" si="177"/>
        <v>215314</v>
      </c>
      <c r="E233" s="36">
        <v>0</v>
      </c>
      <c r="F233" s="36">
        <f t="shared" si="178"/>
        <v>215314</v>
      </c>
      <c r="G233" s="27">
        <f>ROUND('CFIT Schedules'!F233*-0.35,0)</f>
        <v>0</v>
      </c>
      <c r="H233" s="27">
        <f t="shared" si="179"/>
        <v>215314</v>
      </c>
      <c r="I233" s="27">
        <f>ROUND('CFIT Schedules'!H233*-0.35,0)</f>
        <v>0</v>
      </c>
      <c r="J233" s="27">
        <f t="shared" si="180"/>
        <v>215314</v>
      </c>
      <c r="K233" s="51">
        <f t="shared" si="181"/>
        <v>0.98599999999999999</v>
      </c>
      <c r="L233" s="42">
        <f t="shared" si="182"/>
        <v>212300</v>
      </c>
      <c r="M233" s="18" t="str">
        <f>'CFIT Schedules'!L233</f>
        <v>ENERGY</v>
      </c>
      <c r="N233" s="27">
        <f>ROUND('CFIT Schedules'!M233*-0.35,0)</f>
        <v>0</v>
      </c>
      <c r="O233" s="27">
        <f t="shared" si="183"/>
        <v>212300</v>
      </c>
    </row>
    <row r="234" spans="1:15" x14ac:dyDescent="0.2">
      <c r="A234" s="18">
        <f t="shared" si="173"/>
        <v>213</v>
      </c>
      <c r="B234" s="79" t="s">
        <v>103</v>
      </c>
      <c r="C234" s="83">
        <f t="shared" ref="C234:J234" si="184">SUM(C223:C233)</f>
        <v>1046767</v>
      </c>
      <c r="D234" s="83">
        <f t="shared" si="184"/>
        <v>-366368</v>
      </c>
      <c r="E234" s="83">
        <f t="shared" si="184"/>
        <v>0</v>
      </c>
      <c r="F234" s="83">
        <f t="shared" si="184"/>
        <v>-366368</v>
      </c>
      <c r="G234" s="83">
        <f t="shared" ref="G234" si="185">SUM(G223:G233)</f>
        <v>0</v>
      </c>
      <c r="H234" s="83">
        <f t="shared" si="184"/>
        <v>-366368</v>
      </c>
      <c r="I234" s="83">
        <f t="shared" si="184"/>
        <v>0</v>
      </c>
      <c r="J234" s="83">
        <f t="shared" si="184"/>
        <v>-366368</v>
      </c>
      <c r="K234" s="24"/>
      <c r="L234" s="83">
        <f>SUM(L223:L233)</f>
        <v>-361238</v>
      </c>
      <c r="N234" s="83">
        <f t="shared" ref="N234:O234" si="186">SUM(N223:N233)</f>
        <v>0</v>
      </c>
      <c r="O234" s="83">
        <f t="shared" si="186"/>
        <v>-361238</v>
      </c>
    </row>
    <row r="235" spans="1:15" x14ac:dyDescent="0.2">
      <c r="A235" s="18">
        <f t="shared" si="173"/>
        <v>214</v>
      </c>
      <c r="B235" s="17" t="s">
        <v>0</v>
      </c>
      <c r="C235" s="36"/>
      <c r="D235" s="36"/>
      <c r="K235" s="86"/>
    </row>
    <row r="236" spans="1:15" x14ac:dyDescent="0.2">
      <c r="A236" s="18">
        <f t="shared" si="173"/>
        <v>215</v>
      </c>
      <c r="B236" s="79" t="s">
        <v>104</v>
      </c>
      <c r="C236" s="36"/>
      <c r="D236" s="36"/>
      <c r="K236" s="86"/>
    </row>
    <row r="237" spans="1:15" x14ac:dyDescent="0.2">
      <c r="A237" s="18">
        <f t="shared" si="173"/>
        <v>216</v>
      </c>
      <c r="B237" s="17" t="s">
        <v>105</v>
      </c>
      <c r="C237" s="36">
        <f>+'CFIT Schedules'!E237</f>
        <v>396736</v>
      </c>
      <c r="D237" s="42">
        <f t="shared" ref="D237" si="187">IF(C237*0.35=0,0,ROUND(C237*-0.35,0))</f>
        <v>-138858</v>
      </c>
      <c r="E237" s="36">
        <v>0</v>
      </c>
      <c r="F237" s="36">
        <f t="shared" ref="F237" si="188">SUM(D237:E237)</f>
        <v>-138858</v>
      </c>
      <c r="G237" s="27">
        <f>ROUND('CFIT Schedules'!F237*-0.35,0)</f>
        <v>0</v>
      </c>
      <c r="H237" s="27">
        <f t="shared" ref="H237" si="189">+F237+G237</f>
        <v>-138858</v>
      </c>
      <c r="I237" s="27">
        <f>ROUND('CFIT Schedules'!H237*-0.35,0)</f>
        <v>0</v>
      </c>
      <c r="J237" s="27">
        <f t="shared" ref="J237" si="190">+H237+I237</f>
        <v>-138858</v>
      </c>
      <c r="K237" s="51">
        <f t="shared" ref="K237:K243" si="191">VLOOKUP(M237,$C$268:$D$282,2,FALSE)</f>
        <v>0.98599999999999999</v>
      </c>
      <c r="L237" s="42">
        <f t="shared" ref="L237" si="192">IF(J237*K237=0,0, ROUND(J237*K237,0))</f>
        <v>-136914</v>
      </c>
      <c r="M237" s="18" t="str">
        <f>'CFIT Schedules'!L237</f>
        <v>ENERGY</v>
      </c>
      <c r="N237" s="27">
        <f>ROUND('CFIT Schedules'!M237*-0.35,0)</f>
        <v>0</v>
      </c>
      <c r="O237" s="27">
        <f t="shared" ref="O237" si="193">L237+N237</f>
        <v>-136914</v>
      </c>
    </row>
    <row r="238" spans="1:15" x14ac:dyDescent="0.2">
      <c r="A238" s="18">
        <f t="shared" si="173"/>
        <v>217</v>
      </c>
      <c r="B238" s="17" t="s">
        <v>268</v>
      </c>
      <c r="C238" s="36">
        <f>+'CFIT Schedules'!E238</f>
        <v>0</v>
      </c>
      <c r="D238" s="42">
        <f t="shared" ref="D238:D243" si="194">IF(C238*0.35=0,0,ROUND(C238*-0.35,0))</f>
        <v>0</v>
      </c>
      <c r="E238" s="36">
        <v>0</v>
      </c>
      <c r="F238" s="36">
        <f t="shared" ref="F238:F243" si="195">SUM(D238:E238)</f>
        <v>0</v>
      </c>
      <c r="G238" s="27">
        <f>ROUND('CFIT Schedules'!F238*-0.35,0)</f>
        <v>0</v>
      </c>
      <c r="H238" s="27">
        <f t="shared" ref="H238:H243" si="196">+F238+G238</f>
        <v>0</v>
      </c>
      <c r="I238" s="27">
        <f>ROUND('CFIT Schedules'!H238*-0.35,0)</f>
        <v>0</v>
      </c>
      <c r="J238" s="27">
        <f t="shared" ref="J238:J243" si="197">+H238+I238</f>
        <v>0</v>
      </c>
      <c r="K238" s="51">
        <f t="shared" si="191"/>
        <v>0.98599999999999999</v>
      </c>
      <c r="L238" s="42">
        <f t="shared" ref="L238:L243" si="198">IF(J238*K238=0,0, ROUND(J238*K238,0))</f>
        <v>0</v>
      </c>
      <c r="M238" s="18" t="str">
        <f>'CFIT Schedules'!L238</f>
        <v>ENERGY</v>
      </c>
      <c r="N238" s="27">
        <f>ROUND('CFIT Schedules'!M238*-0.35,0)</f>
        <v>0</v>
      </c>
      <c r="O238" s="27">
        <f t="shared" ref="O238:O243" si="199">L238+N238</f>
        <v>0</v>
      </c>
    </row>
    <row r="239" spans="1:15" x14ac:dyDescent="0.2">
      <c r="A239" s="18">
        <f t="shared" si="173"/>
        <v>218</v>
      </c>
      <c r="B239" s="17" t="s">
        <v>265</v>
      </c>
      <c r="C239" s="36">
        <f>+'CFIT Schedules'!E239</f>
        <v>0</v>
      </c>
      <c r="D239" s="42">
        <f t="shared" si="194"/>
        <v>0</v>
      </c>
      <c r="E239" s="36">
        <v>0</v>
      </c>
      <c r="F239" s="36">
        <f t="shared" si="195"/>
        <v>0</v>
      </c>
      <c r="G239" s="27">
        <f>ROUND('CFIT Schedules'!F239*-0.35,0)</f>
        <v>0</v>
      </c>
      <c r="H239" s="27">
        <f t="shared" si="196"/>
        <v>0</v>
      </c>
      <c r="I239" s="27">
        <f>ROUND('CFIT Schedules'!H239*-0.35,0)</f>
        <v>0</v>
      </c>
      <c r="J239" s="27">
        <f t="shared" si="197"/>
        <v>0</v>
      </c>
      <c r="K239" s="51">
        <f t="shared" si="191"/>
        <v>0</v>
      </c>
      <c r="L239" s="42">
        <f t="shared" si="198"/>
        <v>0</v>
      </c>
      <c r="M239" s="18" t="str">
        <f>'CFIT Schedules'!L239</f>
        <v>NON-UTILITY</v>
      </c>
      <c r="N239" s="27">
        <f>ROUND('CFIT Schedules'!M239*-0.35,0)</f>
        <v>0</v>
      </c>
      <c r="O239" s="27">
        <f t="shared" si="199"/>
        <v>0</v>
      </c>
    </row>
    <row r="240" spans="1:15" x14ac:dyDescent="0.2">
      <c r="A240" s="18">
        <f t="shared" si="173"/>
        <v>219</v>
      </c>
      <c r="B240" s="17" t="s">
        <v>106</v>
      </c>
      <c r="C240" s="36">
        <f>+'CFIT Schedules'!E240</f>
        <v>0</v>
      </c>
      <c r="D240" s="42">
        <f t="shared" si="194"/>
        <v>0</v>
      </c>
      <c r="E240" s="36">
        <v>0</v>
      </c>
      <c r="F240" s="36">
        <f t="shared" si="195"/>
        <v>0</v>
      </c>
      <c r="G240" s="27">
        <f>ROUND('CFIT Schedules'!F240*-0.35,0)</f>
        <v>0</v>
      </c>
      <c r="H240" s="27">
        <f t="shared" si="196"/>
        <v>0</v>
      </c>
      <c r="I240" s="27">
        <f>ROUND('CFIT Schedules'!H240*-0.35,0)</f>
        <v>0</v>
      </c>
      <c r="J240" s="27">
        <f t="shared" si="197"/>
        <v>0</v>
      </c>
      <c r="K240" s="51">
        <f t="shared" si="191"/>
        <v>0</v>
      </c>
      <c r="L240" s="42">
        <f t="shared" si="198"/>
        <v>0</v>
      </c>
      <c r="M240" s="18" t="str">
        <f>'CFIT Schedules'!L240</f>
        <v>NON-UTILITY</v>
      </c>
      <c r="N240" s="27">
        <f>ROUND('CFIT Schedules'!M240*-0.35,0)</f>
        <v>0</v>
      </c>
      <c r="O240" s="27">
        <f t="shared" si="199"/>
        <v>0</v>
      </c>
    </row>
    <row r="241" spans="1:15" x14ac:dyDescent="0.2">
      <c r="A241" s="18">
        <f t="shared" si="173"/>
        <v>220</v>
      </c>
      <c r="B241" s="17" t="s">
        <v>269</v>
      </c>
      <c r="C241" s="36">
        <f>+'CFIT Schedules'!E241</f>
        <v>0</v>
      </c>
      <c r="D241" s="42">
        <f t="shared" si="194"/>
        <v>0</v>
      </c>
      <c r="E241" s="36">
        <v>0</v>
      </c>
      <c r="F241" s="36">
        <f t="shared" si="195"/>
        <v>0</v>
      </c>
      <c r="G241" s="27">
        <f>ROUND('CFIT Schedules'!F241*-0.35,0)</f>
        <v>0</v>
      </c>
      <c r="H241" s="27">
        <f t="shared" si="196"/>
        <v>0</v>
      </c>
      <c r="I241" s="27">
        <f>ROUND('CFIT Schedules'!H241*-0.35,0)</f>
        <v>0</v>
      </c>
      <c r="J241" s="27">
        <f t="shared" si="197"/>
        <v>0</v>
      </c>
      <c r="K241" s="51">
        <f t="shared" si="191"/>
        <v>0.98599999999999999</v>
      </c>
      <c r="L241" s="42">
        <f t="shared" si="198"/>
        <v>0</v>
      </c>
      <c r="M241" s="18" t="str">
        <f>'CFIT Schedules'!L241</f>
        <v>ENERGY</v>
      </c>
      <c r="N241" s="27">
        <f>ROUND('CFIT Schedules'!M241*-0.35,0)</f>
        <v>0</v>
      </c>
      <c r="O241" s="27">
        <f t="shared" si="199"/>
        <v>0</v>
      </c>
    </row>
    <row r="242" spans="1:15" x14ac:dyDescent="0.2">
      <c r="A242" s="18">
        <f t="shared" si="173"/>
        <v>221</v>
      </c>
      <c r="B242" s="17" t="s">
        <v>270</v>
      </c>
      <c r="C242" s="36">
        <f>+'CFIT Schedules'!E242</f>
        <v>0</v>
      </c>
      <c r="D242" s="42">
        <f t="shared" si="194"/>
        <v>0</v>
      </c>
      <c r="E242" s="36">
        <v>0</v>
      </c>
      <c r="F242" s="36">
        <f t="shared" si="195"/>
        <v>0</v>
      </c>
      <c r="G242" s="27">
        <f>ROUND('CFIT Schedules'!F242*-0.35,0)</f>
        <v>0</v>
      </c>
      <c r="H242" s="27">
        <f t="shared" si="196"/>
        <v>0</v>
      </c>
      <c r="I242" s="27">
        <f>ROUND('CFIT Schedules'!H242*-0.35,0)</f>
        <v>0</v>
      </c>
      <c r="J242" s="27">
        <f t="shared" si="197"/>
        <v>0</v>
      </c>
      <c r="K242" s="51">
        <f t="shared" si="191"/>
        <v>0.98599999999999999</v>
      </c>
      <c r="L242" s="42">
        <f t="shared" si="198"/>
        <v>0</v>
      </c>
      <c r="M242" s="18" t="str">
        <f>'CFIT Schedules'!L242</f>
        <v>ENERGY</v>
      </c>
      <c r="N242" s="27">
        <f>ROUND('CFIT Schedules'!M242*-0.35,0)</f>
        <v>0</v>
      </c>
      <c r="O242" s="27">
        <f t="shared" si="199"/>
        <v>0</v>
      </c>
    </row>
    <row r="243" spans="1:15" x14ac:dyDescent="0.2">
      <c r="A243" s="18">
        <f t="shared" si="173"/>
        <v>222</v>
      </c>
      <c r="B243" s="17" t="s">
        <v>107</v>
      </c>
      <c r="C243" s="36">
        <f>+'CFIT Schedules'!E243</f>
        <v>0</v>
      </c>
      <c r="D243" s="42">
        <f t="shared" si="194"/>
        <v>0</v>
      </c>
      <c r="E243" s="36">
        <v>0</v>
      </c>
      <c r="F243" s="36">
        <f t="shared" si="195"/>
        <v>0</v>
      </c>
      <c r="G243" s="27">
        <f>ROUND('CFIT Schedules'!F243*-0.35,0)</f>
        <v>0</v>
      </c>
      <c r="H243" s="27">
        <f t="shared" si="196"/>
        <v>0</v>
      </c>
      <c r="I243" s="27">
        <f>ROUND('CFIT Schedules'!H243*-0.35,0)</f>
        <v>0</v>
      </c>
      <c r="J243" s="27">
        <f t="shared" si="197"/>
        <v>0</v>
      </c>
      <c r="K243" s="51">
        <f t="shared" si="191"/>
        <v>0.98599999999999999</v>
      </c>
      <c r="L243" s="42">
        <f t="shared" si="198"/>
        <v>0</v>
      </c>
      <c r="M243" s="18" t="str">
        <f>'CFIT Schedules'!L243</f>
        <v>ENERGY</v>
      </c>
      <c r="N243" s="27">
        <f>ROUND('CFIT Schedules'!M243*-0.35,0)</f>
        <v>0</v>
      </c>
      <c r="O243" s="27">
        <f t="shared" si="199"/>
        <v>0</v>
      </c>
    </row>
    <row r="244" spans="1:15" x14ac:dyDescent="0.2">
      <c r="A244" s="18">
        <f t="shared" si="173"/>
        <v>223</v>
      </c>
      <c r="B244" s="79" t="s">
        <v>108</v>
      </c>
      <c r="C244" s="83">
        <f t="shared" ref="C244:J244" si="200">SUM(C237:C243)</f>
        <v>396736</v>
      </c>
      <c r="D244" s="83">
        <f t="shared" si="200"/>
        <v>-138858</v>
      </c>
      <c r="E244" s="83">
        <f t="shared" si="200"/>
        <v>0</v>
      </c>
      <c r="F244" s="83">
        <f t="shared" si="200"/>
        <v>-138858</v>
      </c>
      <c r="G244" s="83">
        <f t="shared" ref="G244" si="201">SUM(G237:G243)</f>
        <v>0</v>
      </c>
      <c r="H244" s="83">
        <f t="shared" si="200"/>
        <v>-138858</v>
      </c>
      <c r="I244" s="83">
        <f t="shared" si="200"/>
        <v>0</v>
      </c>
      <c r="J244" s="83">
        <f t="shared" si="200"/>
        <v>-138858</v>
      </c>
      <c r="K244" s="24"/>
      <c r="L244" s="104">
        <f>SUM(L237:L243)</f>
        <v>-136914</v>
      </c>
      <c r="N244" s="83">
        <f t="shared" ref="N244:O244" si="202">SUM(N237:N243)</f>
        <v>0</v>
      </c>
      <c r="O244" s="83">
        <f t="shared" si="202"/>
        <v>-136914</v>
      </c>
    </row>
    <row r="245" spans="1:15" x14ac:dyDescent="0.2">
      <c r="A245" s="18">
        <f t="shared" si="173"/>
        <v>224</v>
      </c>
      <c r="B245" s="17" t="s">
        <v>0</v>
      </c>
      <c r="C245" s="36"/>
      <c r="D245" s="36"/>
      <c r="K245" s="86"/>
    </row>
    <row r="246" spans="1:15" x14ac:dyDescent="0.2">
      <c r="A246" s="18">
        <f t="shared" si="173"/>
        <v>225</v>
      </c>
      <c r="B246" s="79" t="s">
        <v>158</v>
      </c>
      <c r="C246" s="90">
        <f t="shared" ref="C246:J246" si="203">+C41+C53+C60+C69+C74+C78+C82+C86+C91+C95+C121+C162+C166+C194+C207+C212+C216+C220+C234+C244</f>
        <v>-61390401</v>
      </c>
      <c r="D246" s="90">
        <f t="shared" si="203"/>
        <v>22702598</v>
      </c>
      <c r="E246" s="90">
        <f t="shared" si="203"/>
        <v>-1322554</v>
      </c>
      <c r="F246" s="90">
        <f t="shared" si="203"/>
        <v>21380044</v>
      </c>
      <c r="G246" s="90">
        <f t="shared" si="203"/>
        <v>0</v>
      </c>
      <c r="H246" s="90">
        <f t="shared" si="203"/>
        <v>21380044</v>
      </c>
      <c r="I246" s="90">
        <f t="shared" si="203"/>
        <v>0</v>
      </c>
      <c r="J246" s="90">
        <f t="shared" si="203"/>
        <v>21380044</v>
      </c>
      <c r="K246" s="24"/>
      <c r="L246" s="90">
        <f>+L41+L53+L60+L69+L74+L78+L82+L86+L91+L95+L121+L162+L166+L194+L207+L212+L216+L220+L234+L244</f>
        <v>21095580</v>
      </c>
      <c r="N246" s="90">
        <f>+N41+N53+N60+N69+N74+N78+N82+N86+N91+N95+N121+N162+N166+N194+N207+N212+N216+N220+N234+N244</f>
        <v>-1470979</v>
      </c>
      <c r="O246" s="90">
        <f>+O41+O53+O60+O69+O74+O78+O82+O86+O91+O95+O121+O162+O166+O194+O207+O212+O216+O220+O234+O244</f>
        <v>19624601</v>
      </c>
    </row>
    <row r="247" spans="1:15" x14ac:dyDescent="0.2">
      <c r="A247" s="18">
        <f t="shared" si="173"/>
        <v>226</v>
      </c>
      <c r="B247" s="17" t="s">
        <v>0</v>
      </c>
      <c r="C247" s="36"/>
      <c r="D247" s="36"/>
      <c r="K247" s="86"/>
    </row>
    <row r="248" spans="1:15" x14ac:dyDescent="0.2">
      <c r="A248" s="18">
        <f t="shared" si="173"/>
        <v>227</v>
      </c>
      <c r="C248" s="36"/>
      <c r="D248" s="36"/>
      <c r="F248" s="36"/>
      <c r="G248" s="36"/>
      <c r="H248" s="36"/>
      <c r="I248" s="36"/>
      <c r="J248" s="36"/>
      <c r="K248" s="86"/>
      <c r="L248" s="36"/>
      <c r="N248" s="36"/>
      <c r="O248" s="36"/>
    </row>
    <row r="249" spans="1:15" x14ac:dyDescent="0.2">
      <c r="A249" s="18">
        <f t="shared" si="173"/>
        <v>228</v>
      </c>
      <c r="C249" s="36"/>
      <c r="D249" s="36"/>
      <c r="F249" s="36"/>
      <c r="G249" s="36"/>
      <c r="H249" s="36"/>
      <c r="I249" s="36"/>
      <c r="J249" s="36"/>
      <c r="K249" s="86"/>
      <c r="L249" s="36"/>
      <c r="N249" s="36"/>
      <c r="O249" s="36"/>
    </row>
    <row r="250" spans="1:15" x14ac:dyDescent="0.2">
      <c r="A250" s="18">
        <f t="shared" si="173"/>
        <v>229</v>
      </c>
      <c r="B250" s="79" t="s">
        <v>159</v>
      </c>
      <c r="C250" s="36"/>
      <c r="D250" s="36"/>
      <c r="F250" s="36"/>
      <c r="G250" s="36"/>
      <c r="H250" s="36"/>
      <c r="I250" s="36"/>
      <c r="J250" s="36"/>
      <c r="K250" s="86"/>
      <c r="L250" s="36"/>
      <c r="N250" s="36"/>
      <c r="O250" s="36"/>
    </row>
    <row r="251" spans="1:15" x14ac:dyDescent="0.2">
      <c r="A251" s="18">
        <f t="shared" si="173"/>
        <v>230</v>
      </c>
      <c r="B251" s="17" t="s">
        <v>160</v>
      </c>
      <c r="C251" s="36">
        <v>0</v>
      </c>
      <c r="D251" s="36">
        <v>0</v>
      </c>
      <c r="E251" s="110">
        <v>-2362</v>
      </c>
      <c r="F251" s="36">
        <f t="shared" ref="F251:F256" si="204">SUM(D251:E251)</f>
        <v>-2362</v>
      </c>
      <c r="G251" s="27">
        <v>0</v>
      </c>
      <c r="H251" s="27">
        <f t="shared" ref="H251:H256" si="205">+F251+G251</f>
        <v>-2362</v>
      </c>
      <c r="I251" s="27">
        <v>0</v>
      </c>
      <c r="J251" s="27">
        <f t="shared" ref="J251:J254" si="206">+H251+I251</f>
        <v>-2362</v>
      </c>
      <c r="K251" s="51">
        <f t="shared" ref="K251:K256" si="207">VLOOKUP(M251,$C$268:$D$282,2,FALSE)</f>
        <v>0.98499999999999999</v>
      </c>
      <c r="L251" s="42">
        <f t="shared" ref="L251:L254" si="208">IF(J251*K251=0,0, ROUND(J251*K251,0))</f>
        <v>-2327</v>
      </c>
      <c r="M251" s="18" t="s">
        <v>228</v>
      </c>
      <c r="N251" s="27">
        <v>0</v>
      </c>
      <c r="O251" s="27">
        <f t="shared" ref="O251:O256" si="209">L251+N251</f>
        <v>-2327</v>
      </c>
    </row>
    <row r="252" spans="1:15" x14ac:dyDescent="0.2">
      <c r="A252" s="18">
        <f t="shared" si="173"/>
        <v>231</v>
      </c>
      <c r="B252" s="17" t="s">
        <v>161</v>
      </c>
      <c r="C252" s="36">
        <v>0</v>
      </c>
      <c r="D252" s="36">
        <v>0</v>
      </c>
      <c r="E252" s="110">
        <v>0</v>
      </c>
      <c r="F252" s="36">
        <f t="shared" si="204"/>
        <v>0</v>
      </c>
      <c r="G252" s="27">
        <v>0</v>
      </c>
      <c r="H252" s="27">
        <f t="shared" si="205"/>
        <v>0</v>
      </c>
      <c r="I252" s="27">
        <v>0</v>
      </c>
      <c r="J252" s="27">
        <f t="shared" si="206"/>
        <v>0</v>
      </c>
      <c r="K252" s="51">
        <f t="shared" si="207"/>
        <v>0.98499999999999999</v>
      </c>
      <c r="L252" s="42">
        <f t="shared" si="208"/>
        <v>0</v>
      </c>
      <c r="M252" s="18" t="s">
        <v>228</v>
      </c>
      <c r="N252" s="27">
        <v>0</v>
      </c>
      <c r="O252" s="27">
        <f t="shared" si="209"/>
        <v>0</v>
      </c>
    </row>
    <row r="253" spans="1:15" x14ac:dyDescent="0.2">
      <c r="A253" s="18">
        <f t="shared" si="173"/>
        <v>232</v>
      </c>
      <c r="B253" s="17" t="s">
        <v>354</v>
      </c>
      <c r="C253" s="36">
        <v>0</v>
      </c>
      <c r="D253" s="36">
        <v>0</v>
      </c>
      <c r="E253" s="110">
        <v>0</v>
      </c>
      <c r="F253" s="36">
        <f t="shared" si="204"/>
        <v>0</v>
      </c>
      <c r="G253" s="27">
        <v>0</v>
      </c>
      <c r="H253" s="27">
        <f t="shared" si="205"/>
        <v>0</v>
      </c>
      <c r="I253" s="27">
        <v>0</v>
      </c>
      <c r="J253" s="27">
        <f t="shared" si="206"/>
        <v>0</v>
      </c>
      <c r="K253" s="51">
        <f t="shared" si="207"/>
        <v>0.98499999999999999</v>
      </c>
      <c r="L253" s="42">
        <f t="shared" si="208"/>
        <v>0</v>
      </c>
      <c r="M253" s="18" t="s">
        <v>228</v>
      </c>
      <c r="N253" s="27">
        <v>0</v>
      </c>
      <c r="O253" s="27">
        <f t="shared" si="209"/>
        <v>0</v>
      </c>
    </row>
    <row r="254" spans="1:15" x14ac:dyDescent="0.2">
      <c r="A254" s="18">
        <f t="shared" si="173"/>
        <v>233</v>
      </c>
      <c r="B254" s="17" t="s">
        <v>355</v>
      </c>
      <c r="C254" s="36">
        <v>0</v>
      </c>
      <c r="D254" s="36">
        <v>0</v>
      </c>
      <c r="E254" s="110">
        <v>0</v>
      </c>
      <c r="F254" s="36">
        <f t="shared" si="204"/>
        <v>0</v>
      </c>
      <c r="G254" s="27">
        <v>0</v>
      </c>
      <c r="H254" s="27">
        <f t="shared" si="205"/>
        <v>0</v>
      </c>
      <c r="I254" s="27">
        <v>0</v>
      </c>
      <c r="J254" s="27">
        <f t="shared" si="206"/>
        <v>0</v>
      </c>
      <c r="K254" s="51">
        <f t="shared" si="207"/>
        <v>0.98499999999999999</v>
      </c>
      <c r="L254" s="42">
        <f t="shared" si="208"/>
        <v>0</v>
      </c>
      <c r="M254" s="18" t="s">
        <v>228</v>
      </c>
      <c r="N254" s="27">
        <v>0</v>
      </c>
      <c r="O254" s="27">
        <f t="shared" si="209"/>
        <v>0</v>
      </c>
    </row>
    <row r="255" spans="1:15" x14ac:dyDescent="0.2">
      <c r="A255" s="18">
        <f t="shared" si="173"/>
        <v>234</v>
      </c>
      <c r="B255" s="17" t="s">
        <v>356</v>
      </c>
      <c r="C255" s="36">
        <v>0</v>
      </c>
      <c r="D255" s="36">
        <v>0</v>
      </c>
      <c r="E255" s="110">
        <v>0</v>
      </c>
      <c r="F255" s="36">
        <f t="shared" ref="F255" si="210">SUM(D255:E255)</f>
        <v>0</v>
      </c>
      <c r="G255" s="27">
        <v>0</v>
      </c>
      <c r="H255" s="27">
        <f t="shared" ref="H255" si="211">+F255+G255</f>
        <v>0</v>
      </c>
      <c r="I255" s="27">
        <v>0</v>
      </c>
      <c r="J255" s="27">
        <f t="shared" ref="J255" si="212">+H255+I255</f>
        <v>0</v>
      </c>
      <c r="K255" s="51">
        <f t="shared" si="207"/>
        <v>0.98499999999999999</v>
      </c>
      <c r="L255" s="42">
        <f t="shared" ref="L255:L256" si="213">IF(J255*K255=0,0, ROUND(J255*K255,0))</f>
        <v>0</v>
      </c>
      <c r="M255" s="18" t="s">
        <v>228</v>
      </c>
      <c r="N255" s="27">
        <v>0</v>
      </c>
      <c r="O255" s="27"/>
    </row>
    <row r="256" spans="1:15" x14ac:dyDescent="0.2">
      <c r="A256" s="18">
        <f t="shared" si="173"/>
        <v>235</v>
      </c>
      <c r="B256" s="17" t="s">
        <v>300</v>
      </c>
      <c r="C256" s="36">
        <v>0</v>
      </c>
      <c r="D256" s="36">
        <v>0</v>
      </c>
      <c r="E256" s="58">
        <v>0</v>
      </c>
      <c r="F256" s="37">
        <f t="shared" si="204"/>
        <v>0</v>
      </c>
      <c r="G256" s="37">
        <v>0</v>
      </c>
      <c r="H256" s="27">
        <f t="shared" si="205"/>
        <v>0</v>
      </c>
      <c r="I256" s="37">
        <v>0</v>
      </c>
      <c r="J256" s="37">
        <f>+H256+I256</f>
        <v>0</v>
      </c>
      <c r="K256" s="51">
        <f t="shared" si="207"/>
        <v>0.98499999999999999</v>
      </c>
      <c r="L256" s="42">
        <f t="shared" si="213"/>
        <v>0</v>
      </c>
      <c r="M256" s="18" t="s">
        <v>228</v>
      </c>
      <c r="N256" s="37">
        <v>0</v>
      </c>
      <c r="O256" s="27">
        <f t="shared" si="209"/>
        <v>0</v>
      </c>
    </row>
    <row r="257" spans="1:15" x14ac:dyDescent="0.2">
      <c r="A257" s="18">
        <f t="shared" si="173"/>
        <v>236</v>
      </c>
      <c r="B257" s="79" t="s">
        <v>219</v>
      </c>
      <c r="C257" s="83">
        <f t="shared" ref="C257:J257" si="214">SUM(C251:C256)</f>
        <v>0</v>
      </c>
      <c r="D257" s="83">
        <f t="shared" si="214"/>
        <v>0</v>
      </c>
      <c r="E257" s="83">
        <f t="shared" si="214"/>
        <v>-2362</v>
      </c>
      <c r="F257" s="83">
        <f t="shared" si="214"/>
        <v>-2362</v>
      </c>
      <c r="G257" s="83">
        <f t="shared" ref="G257" si="215">SUM(G251:G256)</f>
        <v>0</v>
      </c>
      <c r="H257" s="83">
        <f t="shared" si="214"/>
        <v>-2362</v>
      </c>
      <c r="I257" s="83">
        <f t="shared" si="214"/>
        <v>0</v>
      </c>
      <c r="J257" s="83">
        <f t="shared" si="214"/>
        <v>-2362</v>
      </c>
      <c r="K257" s="24"/>
      <c r="L257" s="83">
        <f>SUM(L251:L256)</f>
        <v>-2327</v>
      </c>
      <c r="M257" s="36"/>
      <c r="N257" s="83">
        <f t="shared" ref="N257:O257" si="216">SUM(N251:N256)</f>
        <v>0</v>
      </c>
      <c r="O257" s="83">
        <f t="shared" si="216"/>
        <v>-2327</v>
      </c>
    </row>
    <row r="258" spans="1:15" x14ac:dyDescent="0.2">
      <c r="A258" s="18">
        <f t="shared" si="173"/>
        <v>237</v>
      </c>
      <c r="K258" s="86"/>
    </row>
    <row r="259" spans="1:15" x14ac:dyDescent="0.2">
      <c r="A259" s="18">
        <f t="shared" si="173"/>
        <v>238</v>
      </c>
    </row>
    <row r="260" spans="1:15" x14ac:dyDescent="0.2">
      <c r="A260" s="18">
        <f t="shared" si="173"/>
        <v>239</v>
      </c>
    </row>
    <row r="261" spans="1:15" ht="13.5" thickBot="1" x14ac:dyDescent="0.25">
      <c r="A261" s="18">
        <f t="shared" si="173"/>
        <v>240</v>
      </c>
      <c r="B261" s="79" t="s">
        <v>162</v>
      </c>
      <c r="C261" s="105">
        <f t="shared" ref="C261:J261" si="217">+C246+C257</f>
        <v>-61390401</v>
      </c>
      <c r="D261" s="105">
        <f t="shared" si="217"/>
        <v>22702598</v>
      </c>
      <c r="E261" s="105">
        <f t="shared" si="217"/>
        <v>-1324916</v>
      </c>
      <c r="F261" s="105">
        <f t="shared" si="217"/>
        <v>21377682</v>
      </c>
      <c r="G261" s="105">
        <f t="shared" ref="G261" si="218">+G246+G257</f>
        <v>0</v>
      </c>
      <c r="H261" s="105">
        <f t="shared" si="217"/>
        <v>21377682</v>
      </c>
      <c r="I261" s="105">
        <f t="shared" si="217"/>
        <v>0</v>
      </c>
      <c r="J261" s="105">
        <f t="shared" si="217"/>
        <v>21377682</v>
      </c>
      <c r="L261" s="105">
        <f>+L246+L257</f>
        <v>21093253</v>
      </c>
      <c r="N261" s="105">
        <f t="shared" ref="N261:O261" si="219">+N246+N257</f>
        <v>-1470979</v>
      </c>
      <c r="O261" s="105">
        <f t="shared" si="219"/>
        <v>19622274</v>
      </c>
    </row>
    <row r="262" spans="1:15" ht="13.5" thickTop="1" x14ac:dyDescent="0.2">
      <c r="A262" s="18">
        <f t="shared" si="173"/>
        <v>241</v>
      </c>
    </row>
    <row r="266" spans="1:15" x14ac:dyDescent="0.2">
      <c r="G266" s="38"/>
      <c r="H266" s="38"/>
      <c r="I266" s="38"/>
      <c r="J266" s="38"/>
      <c r="K266" s="38"/>
      <c r="N266" s="38"/>
      <c r="O266" s="38"/>
    </row>
    <row r="267" spans="1:15" x14ac:dyDescent="0.2">
      <c r="C267" s="98" t="s">
        <v>229</v>
      </c>
      <c r="D267" s="99"/>
      <c r="G267" s="38"/>
      <c r="H267" s="38"/>
      <c r="I267" s="38"/>
      <c r="J267" s="38"/>
      <c r="K267" s="38"/>
      <c r="N267" s="38"/>
      <c r="O267" s="38"/>
    </row>
    <row r="268" spans="1:15" x14ac:dyDescent="0.2">
      <c r="C268" s="47" t="str">
        <f>'CFIT Schedules'!C276</f>
        <v>GROSS PLT</v>
      </c>
      <c r="D268" s="44">
        <f>'CFIT Schedules'!D276</f>
        <v>0.98499999999999999</v>
      </c>
      <c r="G268" s="38"/>
      <c r="H268" s="38"/>
      <c r="I268" s="38"/>
      <c r="J268" s="40"/>
      <c r="K268" s="38"/>
      <c r="N268" s="38"/>
      <c r="O268" s="38"/>
    </row>
    <row r="269" spans="1:15" x14ac:dyDescent="0.2">
      <c r="C269" s="47" t="str">
        <f>'CFIT Schedules'!C277</f>
        <v>NET PLANT</v>
      </c>
      <c r="D269" s="44">
        <f>'CFIT Schedules'!D277</f>
        <v>0.98299999999999998</v>
      </c>
      <c r="G269" s="38"/>
      <c r="H269" s="38"/>
      <c r="I269" s="38"/>
      <c r="J269" s="37"/>
      <c r="K269" s="38"/>
      <c r="N269" s="38"/>
      <c r="O269" s="38"/>
    </row>
    <row r="270" spans="1:15" x14ac:dyDescent="0.2">
      <c r="C270" s="47" t="str">
        <f>'CFIT Schedules'!C278</f>
        <v>PROD PLT</v>
      </c>
      <c r="D270" s="44">
        <f>'CFIT Schedules'!D278</f>
        <v>0.98499999999999999</v>
      </c>
      <c r="G270" s="38"/>
      <c r="H270" s="38"/>
      <c r="I270" s="38"/>
      <c r="J270" s="37"/>
      <c r="K270" s="38"/>
      <c r="N270" s="38"/>
      <c r="O270" s="38"/>
    </row>
    <row r="271" spans="1:15" x14ac:dyDescent="0.2">
      <c r="C271" s="47" t="str">
        <f>'CFIT Schedules'!C279</f>
        <v>TRAN PLT</v>
      </c>
      <c r="D271" s="44">
        <f>'CFIT Schedules'!D279</f>
        <v>0.98499999999999999</v>
      </c>
      <c r="G271" s="38"/>
      <c r="H271" s="38"/>
      <c r="I271" s="38"/>
      <c r="J271" s="41"/>
      <c r="K271" s="38"/>
    </row>
    <row r="272" spans="1:15" x14ac:dyDescent="0.2">
      <c r="C272" s="47" t="str">
        <f>'CFIT Schedules'!C280</f>
        <v>DIST PLT</v>
      </c>
      <c r="D272" s="44">
        <f>'CFIT Schedules'!D280</f>
        <v>0.999</v>
      </c>
      <c r="G272" s="38"/>
      <c r="H272" s="38"/>
      <c r="I272" s="38"/>
      <c r="J272" s="38"/>
      <c r="K272" s="38"/>
    </row>
    <row r="273" spans="3:11" x14ac:dyDescent="0.2">
      <c r="C273" s="47" t="str">
        <f>'CFIT Schedules'!C281</f>
        <v>T&amp;D PLT</v>
      </c>
      <c r="D273" s="44">
        <f>'CFIT Schedules'!D281</f>
        <v>0.99299999999999999</v>
      </c>
      <c r="G273" s="38"/>
      <c r="H273" s="38"/>
      <c r="I273" s="38"/>
      <c r="J273" s="38"/>
      <c r="K273" s="38"/>
    </row>
    <row r="274" spans="3:11" x14ac:dyDescent="0.2">
      <c r="C274" s="47" t="str">
        <f>'CFIT Schedules'!C282</f>
        <v>ENERGY</v>
      </c>
      <c r="D274" s="44">
        <f>'CFIT Schedules'!D282</f>
        <v>0.98599999999999999</v>
      </c>
      <c r="G274" s="38"/>
      <c r="H274" s="38"/>
      <c r="I274" s="38"/>
      <c r="J274" s="38"/>
      <c r="K274" s="38"/>
    </row>
    <row r="275" spans="3:11" x14ac:dyDescent="0.2">
      <c r="C275" s="47" t="str">
        <f>'CFIT Schedules'!C283</f>
        <v>LABOR</v>
      </c>
      <c r="D275" s="44">
        <f>'CFIT Schedules'!D283</f>
        <v>0.99199999999999999</v>
      </c>
      <c r="G275" s="38"/>
      <c r="H275" s="38"/>
      <c r="I275" s="38"/>
      <c r="J275" s="37"/>
      <c r="K275" s="38"/>
    </row>
    <row r="276" spans="3:11" x14ac:dyDescent="0.2">
      <c r="C276" s="47" t="str">
        <f>'CFIT Schedules'!C284</f>
        <v>O&amp;M EXP</v>
      </c>
      <c r="D276" s="44">
        <f>'CFIT Schedules'!D284</f>
        <v>0.98899999999999999</v>
      </c>
      <c r="G276" s="38"/>
      <c r="H276" s="38"/>
      <c r="I276" s="38"/>
      <c r="J276" s="38"/>
      <c r="K276" s="38"/>
    </row>
    <row r="277" spans="3:11" x14ac:dyDescent="0.2">
      <c r="C277" s="47" t="str">
        <f>'CFIT Schedules'!C285</f>
        <v>REVENUE</v>
      </c>
      <c r="D277" s="44">
        <f>'CFIT Schedules'!D285</f>
        <v>0.99199999999999999</v>
      </c>
    </row>
    <row r="278" spans="3:11" x14ac:dyDescent="0.2">
      <c r="C278" s="47" t="str">
        <f>'CFIT Schedules'!C286</f>
        <v>REVENUE-OTH</v>
      </c>
      <c r="D278" s="44">
        <f>'CFIT Schedules'!D286</f>
        <v>0</v>
      </c>
    </row>
    <row r="279" spans="3:11" x14ac:dyDescent="0.2">
      <c r="C279" s="47" t="str">
        <f>'CFIT Schedules'!C287</f>
        <v>DEMAND</v>
      </c>
      <c r="D279" s="44">
        <f>'CFIT Schedules'!D287</f>
        <v>0.98499999999999999</v>
      </c>
    </row>
    <row r="280" spans="3:11" x14ac:dyDescent="0.2">
      <c r="C280" s="47" t="str">
        <f>'CFIT Schedules'!C288</f>
        <v>SPECIFIC</v>
      </c>
      <c r="D280" s="44">
        <f>'CFIT Schedules'!D288</f>
        <v>1</v>
      </c>
    </row>
    <row r="281" spans="3:11" x14ac:dyDescent="0.2">
      <c r="C281" s="47" t="str">
        <f>'CFIT Schedules'!C289</f>
        <v>NON-APPLIC</v>
      </c>
      <c r="D281" s="44">
        <f>'CFIT Schedules'!D289</f>
        <v>0</v>
      </c>
    </row>
    <row r="282" spans="3:11" x14ac:dyDescent="0.2">
      <c r="C282" s="47" t="str">
        <f>'CFIT Schedules'!C290</f>
        <v>NON-UTILITY</v>
      </c>
      <c r="D282" s="44">
        <f>'CFIT Schedules'!D290</f>
        <v>0</v>
      </c>
    </row>
    <row r="283" spans="3:11" x14ac:dyDescent="0.2">
      <c r="C283" s="47"/>
      <c r="D283" s="44"/>
    </row>
  </sheetData>
  <mergeCells count="5">
    <mergeCell ref="A3:K3"/>
    <mergeCell ref="A4:K4"/>
    <mergeCell ref="A5:K5"/>
    <mergeCell ref="A1:K1"/>
    <mergeCell ref="A2:K2"/>
  </mergeCells>
  <phoneticPr fontId="2" type="noConversion"/>
  <pageMargins left="0.25" right="0.25" top="1" bottom="0.5" header="0.5" footer="0.5"/>
  <pageSetup scale="48" orientation="landscape" r:id="rId1"/>
  <headerFooter alignWithMargins="0"/>
  <rowBreaks count="4" manualBreakCount="4">
    <brk id="79" max="14" man="1"/>
    <brk id="122" max="14" man="1"/>
    <brk id="167" max="14" man="1"/>
    <brk id="22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zoomScaleNormal="100" workbookViewId="0"/>
  </sheetViews>
  <sheetFormatPr defaultRowHeight="12.75" x14ac:dyDescent="0.2"/>
  <cols>
    <col min="1" max="1" width="6.7109375" style="14" customWidth="1"/>
    <col min="2" max="2" width="58.5703125" style="14" customWidth="1"/>
    <col min="3" max="4" width="15.7109375" style="14" customWidth="1"/>
    <col min="5" max="5" width="16" style="14" customWidth="1"/>
    <col min="6" max="14" width="15.7109375" style="14" customWidth="1"/>
    <col min="15" max="16384" width="9.140625" style="14"/>
  </cols>
  <sheetData>
    <row r="1" spans="1:14" x14ac:dyDescent="0.2">
      <c r="B1" s="111" t="s">
        <v>290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1:14" x14ac:dyDescent="0.2">
      <c r="B2" s="111" t="s">
        <v>184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4" x14ac:dyDescent="0.2">
      <c r="B3" s="111" t="str">
        <f>Summary!A4</f>
        <v>Twelve Months Ended February 28, 2017</v>
      </c>
      <c r="C3" s="111"/>
      <c r="D3" s="111"/>
      <c r="E3" s="111"/>
      <c r="F3" s="111"/>
      <c r="G3" s="111"/>
      <c r="H3" s="111"/>
      <c r="I3" s="111"/>
      <c r="J3" s="111"/>
      <c r="K3" s="111"/>
    </row>
    <row r="4" spans="1:14" x14ac:dyDescent="0.2">
      <c r="C4" s="112"/>
      <c r="D4" s="112"/>
      <c r="E4" s="112"/>
      <c r="F4" s="112"/>
      <c r="G4" s="112"/>
      <c r="H4" s="112"/>
      <c r="I4" s="112"/>
      <c r="J4" s="112"/>
      <c r="K4" s="112"/>
    </row>
    <row r="5" spans="1:14" ht="13.5" thickBot="1" x14ac:dyDescent="0.25">
      <c r="C5" s="112"/>
      <c r="D5" s="112"/>
      <c r="E5" s="112"/>
      <c r="F5" s="112"/>
      <c r="G5" s="112"/>
      <c r="H5" s="112"/>
      <c r="I5" s="112"/>
      <c r="J5" s="112"/>
      <c r="K5" s="112"/>
    </row>
    <row r="6" spans="1:14" ht="13.5" thickBot="1" x14ac:dyDescent="0.25">
      <c r="B6" s="126" t="s">
        <v>184</v>
      </c>
      <c r="C6" s="112"/>
      <c r="D6" s="112"/>
      <c r="E6" s="112"/>
      <c r="F6" s="112"/>
      <c r="G6" s="112"/>
      <c r="H6" s="112"/>
      <c r="I6" s="112"/>
      <c r="J6" s="112"/>
      <c r="K6" s="112"/>
    </row>
    <row r="7" spans="1:14" x14ac:dyDescent="0.2">
      <c r="C7" s="112"/>
      <c r="D7" s="112"/>
      <c r="E7" s="113" t="s">
        <v>114</v>
      </c>
      <c r="F7" s="113"/>
      <c r="G7" s="113" t="s">
        <v>114</v>
      </c>
      <c r="H7" s="112"/>
      <c r="I7" s="113" t="s">
        <v>114</v>
      </c>
      <c r="J7" s="113" t="s">
        <v>298</v>
      </c>
      <c r="K7" s="113" t="s">
        <v>298</v>
      </c>
      <c r="M7" s="113"/>
      <c r="N7" s="113"/>
    </row>
    <row r="8" spans="1:14" x14ac:dyDescent="0.2">
      <c r="C8" s="113" t="s">
        <v>114</v>
      </c>
      <c r="D8" s="113" t="s">
        <v>124</v>
      </c>
      <c r="E8" s="113" t="s">
        <v>122</v>
      </c>
      <c r="F8" s="113"/>
      <c r="G8" s="113" t="s">
        <v>122</v>
      </c>
      <c r="H8" s="113"/>
      <c r="I8" s="113" t="s">
        <v>122</v>
      </c>
      <c r="J8" s="113" t="s">
        <v>185</v>
      </c>
      <c r="K8" s="113" t="s">
        <v>185</v>
      </c>
      <c r="M8" s="113" t="s">
        <v>298</v>
      </c>
      <c r="N8" s="113" t="s">
        <v>297</v>
      </c>
    </row>
    <row r="9" spans="1:14" x14ac:dyDescent="0.2">
      <c r="C9" s="113" t="s">
        <v>115</v>
      </c>
      <c r="D9" s="113" t="s">
        <v>186</v>
      </c>
      <c r="E9" s="113" t="s">
        <v>187</v>
      </c>
      <c r="F9" s="113" t="s">
        <v>310</v>
      </c>
      <c r="G9" s="113" t="s">
        <v>306</v>
      </c>
      <c r="H9" s="113" t="s">
        <v>129</v>
      </c>
      <c r="I9" s="113" t="s">
        <v>306</v>
      </c>
      <c r="J9" s="113" t="s">
        <v>140</v>
      </c>
      <c r="K9" s="113" t="s">
        <v>142</v>
      </c>
      <c r="M9" s="113" t="s">
        <v>185</v>
      </c>
      <c r="N9" s="113" t="s">
        <v>279</v>
      </c>
    </row>
    <row r="10" spans="1:14" x14ac:dyDescent="0.2">
      <c r="A10" s="114" t="s">
        <v>226</v>
      </c>
      <c r="B10" s="78" t="s">
        <v>280</v>
      </c>
      <c r="C10" s="115" t="str">
        <f>Summary!C13</f>
        <v>12 Mo. 02/28/17</v>
      </c>
      <c r="D10" s="115" t="s">
        <v>126</v>
      </c>
      <c r="E10" s="115" t="s">
        <v>188</v>
      </c>
      <c r="F10" s="115" t="s">
        <v>130</v>
      </c>
      <c r="G10" s="115" t="s">
        <v>130</v>
      </c>
      <c r="H10" s="115" t="s">
        <v>130</v>
      </c>
      <c r="I10" s="115" t="s">
        <v>130</v>
      </c>
      <c r="J10" s="115" t="s">
        <v>141</v>
      </c>
      <c r="K10" s="115" t="s">
        <v>143</v>
      </c>
      <c r="M10" s="115" t="s">
        <v>130</v>
      </c>
      <c r="N10" s="115" t="s">
        <v>143</v>
      </c>
    </row>
    <row r="11" spans="1:14" ht="13.5" thickBot="1" x14ac:dyDescent="0.25"/>
    <row r="12" spans="1:14" ht="13.5" thickBot="1" x14ac:dyDescent="0.25">
      <c r="B12" s="116" t="s">
        <v>203</v>
      </c>
    </row>
    <row r="13" spans="1:14" x14ac:dyDescent="0.2">
      <c r="B13" s="117"/>
    </row>
    <row r="14" spans="1:14" x14ac:dyDescent="0.2">
      <c r="A14" s="69">
        <v>1</v>
      </c>
      <c r="B14" s="118" t="s">
        <v>217</v>
      </c>
      <c r="C14" s="10">
        <f>'CFIT Schedules'!C18</f>
        <v>56686917</v>
      </c>
      <c r="D14" s="10">
        <f>'CFIT Schedules'!D18</f>
        <v>-2327791</v>
      </c>
      <c r="E14" s="10">
        <f t="shared" ref="E14:E21" si="0">C14-D14</f>
        <v>59014708</v>
      </c>
      <c r="F14" s="10">
        <f>'CFIT Schedules'!F18</f>
        <v>0</v>
      </c>
      <c r="G14" s="10">
        <f>E14+F14</f>
        <v>59014708</v>
      </c>
      <c r="H14" s="10">
        <f>'CFIT Schedules'!H18</f>
        <v>0</v>
      </c>
      <c r="I14" s="10">
        <f t="shared" ref="I14:I21" si="1">G14+H14</f>
        <v>59014708</v>
      </c>
      <c r="J14" s="34" t="s">
        <v>146</v>
      </c>
      <c r="K14" s="10">
        <f>'CFIT Schedules'!K18</f>
        <v>59704408</v>
      </c>
      <c r="L14" s="34" t="s">
        <v>146</v>
      </c>
      <c r="M14" s="10">
        <f>'CFIT Schedules'!M18</f>
        <v>-45667878</v>
      </c>
      <c r="N14" s="10">
        <f>K14+M14</f>
        <v>14036530</v>
      </c>
    </row>
    <row r="15" spans="1:14" x14ac:dyDescent="0.2">
      <c r="A15" s="69">
        <f>A14+1</f>
        <v>2</v>
      </c>
      <c r="B15" s="10" t="s">
        <v>189</v>
      </c>
      <c r="C15" s="10">
        <f>'CFIT Schedules'!C246</f>
        <v>-62773941</v>
      </c>
      <c r="D15" s="10">
        <f>'CFIT Schedules'!D246</f>
        <v>-1383540</v>
      </c>
      <c r="E15" s="10">
        <f t="shared" si="0"/>
        <v>-61390401</v>
      </c>
      <c r="F15" s="10">
        <f>'CFIT Schedules'!F246</f>
        <v>0</v>
      </c>
      <c r="G15" s="10">
        <f t="shared" ref="G15:G21" si="2">E15+F15</f>
        <v>-61390401</v>
      </c>
      <c r="H15" s="10">
        <f>'CFIT Schedules'!H246</f>
        <v>0</v>
      </c>
      <c r="I15" s="10">
        <f t="shared" si="1"/>
        <v>-61390401</v>
      </c>
      <c r="J15" s="34" t="s">
        <v>146</v>
      </c>
      <c r="K15" s="10">
        <f>'CFIT Schedules'!K246</f>
        <v>-60572286</v>
      </c>
      <c r="L15" s="34" t="s">
        <v>146</v>
      </c>
      <c r="M15" s="10">
        <f>'CFIT Schedules'!M246</f>
        <v>3694476</v>
      </c>
      <c r="N15" s="10">
        <f t="shared" ref="N15:N21" si="3">K15+M15</f>
        <v>-56877810</v>
      </c>
    </row>
    <row r="16" spans="1:14" x14ac:dyDescent="0.2">
      <c r="A16" s="69">
        <f t="shared" ref="A16:A79" si="4">A15+1</f>
        <v>3</v>
      </c>
      <c r="B16" s="10" t="s">
        <v>191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f t="shared" si="2"/>
        <v>0</v>
      </c>
      <c r="H16" s="10">
        <v>0</v>
      </c>
      <c r="I16" s="10">
        <f t="shared" si="1"/>
        <v>0</v>
      </c>
      <c r="J16" s="34" t="s">
        <v>146</v>
      </c>
      <c r="K16" s="10">
        <v>0</v>
      </c>
      <c r="L16" s="34" t="s">
        <v>146</v>
      </c>
      <c r="M16" s="10">
        <v>0</v>
      </c>
      <c r="N16" s="10">
        <f t="shared" si="3"/>
        <v>0</v>
      </c>
    </row>
    <row r="17" spans="1:14" x14ac:dyDescent="0.2">
      <c r="A17" s="69">
        <f t="shared" si="4"/>
        <v>4</v>
      </c>
      <c r="B17" s="10" t="s">
        <v>192</v>
      </c>
      <c r="C17" s="10">
        <v>40978600</v>
      </c>
      <c r="D17" s="10">
        <v>0</v>
      </c>
      <c r="E17" s="10">
        <f t="shared" si="0"/>
        <v>40978600</v>
      </c>
      <c r="F17" s="10">
        <v>0</v>
      </c>
      <c r="G17" s="10">
        <f t="shared" si="2"/>
        <v>40978600</v>
      </c>
      <c r="H17" s="10">
        <v>0</v>
      </c>
      <c r="I17" s="10">
        <f t="shared" si="1"/>
        <v>40978600</v>
      </c>
      <c r="J17" s="50">
        <f>VLOOKUP(L17,$C$142:$D$155,2,FALSE)</f>
        <v>0.98499999999999999</v>
      </c>
      <c r="K17" s="10">
        <f>ROUND(I17*J17,0)</f>
        <v>40363921</v>
      </c>
      <c r="L17" s="34" t="s">
        <v>228</v>
      </c>
      <c r="M17" s="10">
        <v>0</v>
      </c>
      <c r="N17" s="10">
        <f t="shared" si="3"/>
        <v>40363921</v>
      </c>
    </row>
    <row r="18" spans="1:14" x14ac:dyDescent="0.2">
      <c r="A18" s="69">
        <f t="shared" si="4"/>
        <v>5</v>
      </c>
      <c r="B18" s="10" t="s">
        <v>201</v>
      </c>
      <c r="C18" s="10">
        <v>0</v>
      </c>
      <c r="D18" s="10">
        <v>0</v>
      </c>
      <c r="E18" s="10">
        <f t="shared" si="0"/>
        <v>0</v>
      </c>
      <c r="F18" s="10">
        <v>0</v>
      </c>
      <c r="G18" s="10">
        <f t="shared" si="2"/>
        <v>0</v>
      </c>
      <c r="H18" s="10">
        <v>0</v>
      </c>
      <c r="I18" s="10">
        <f t="shared" si="1"/>
        <v>0</v>
      </c>
      <c r="J18" s="50">
        <f>VLOOKUP(L18,$C$142:$D$155,2,FALSE)</f>
        <v>0.98499999999999999</v>
      </c>
      <c r="K18" s="10">
        <f>ROUND(I18*J18,0)</f>
        <v>0</v>
      </c>
      <c r="L18" s="34" t="s">
        <v>228</v>
      </c>
      <c r="M18" s="10">
        <v>0</v>
      </c>
      <c r="N18" s="10">
        <f t="shared" si="3"/>
        <v>0</v>
      </c>
    </row>
    <row r="19" spans="1:14" x14ac:dyDescent="0.2">
      <c r="A19" s="69">
        <f t="shared" si="4"/>
        <v>6</v>
      </c>
      <c r="B19" s="10" t="s">
        <v>193</v>
      </c>
      <c r="C19" s="10">
        <f>-'CFIT Schedules'!C205</f>
        <v>0</v>
      </c>
      <c r="D19" s="10">
        <f>-'CFIT Schedules'!D205</f>
        <v>0</v>
      </c>
      <c r="E19" s="10">
        <f t="shared" si="0"/>
        <v>0</v>
      </c>
      <c r="F19" s="10">
        <f>-'CFIT Schedules'!F205</f>
        <v>0</v>
      </c>
      <c r="G19" s="10">
        <f t="shared" si="2"/>
        <v>0</v>
      </c>
      <c r="H19" s="10">
        <f>-'CFIT Schedules'!H205</f>
        <v>0</v>
      </c>
      <c r="I19" s="10">
        <f t="shared" si="1"/>
        <v>0</v>
      </c>
      <c r="J19" s="50">
        <f>VLOOKUP(L19,$C$142:$D$155,2,FALSE)</f>
        <v>0.98499999999999999</v>
      </c>
      <c r="K19" s="10">
        <f>ROUND(I19*J19,0)</f>
        <v>0</v>
      </c>
      <c r="L19" s="34" t="s">
        <v>149</v>
      </c>
      <c r="M19" s="10">
        <f>-'CFIT Schedules'!M205</f>
        <v>0</v>
      </c>
      <c r="N19" s="10">
        <f t="shared" si="3"/>
        <v>0</v>
      </c>
    </row>
    <row r="20" spans="1:14" x14ac:dyDescent="0.2">
      <c r="A20" s="69">
        <f t="shared" si="4"/>
        <v>7</v>
      </c>
      <c r="B20" s="10" t="s">
        <v>204</v>
      </c>
      <c r="C20" s="10">
        <v>0</v>
      </c>
      <c r="D20" s="10">
        <v>0</v>
      </c>
      <c r="E20" s="10">
        <f t="shared" si="0"/>
        <v>0</v>
      </c>
      <c r="F20" s="10">
        <v>0</v>
      </c>
      <c r="G20" s="10">
        <f t="shared" si="2"/>
        <v>0</v>
      </c>
      <c r="H20" s="10">
        <v>0</v>
      </c>
      <c r="I20" s="10">
        <f t="shared" si="1"/>
        <v>0</v>
      </c>
      <c r="J20" s="50">
        <f>VLOOKUP(L20,$C$142:$D$155,2,FALSE)</f>
        <v>0.98499999999999999</v>
      </c>
      <c r="K20" s="10">
        <f>ROUND(I20*J20,0)</f>
        <v>0</v>
      </c>
      <c r="L20" s="34" t="s">
        <v>228</v>
      </c>
      <c r="M20" s="10">
        <v>0</v>
      </c>
      <c r="N20" s="10">
        <f t="shared" si="3"/>
        <v>0</v>
      </c>
    </row>
    <row r="21" spans="1:14" x14ac:dyDescent="0.2">
      <c r="A21" s="69">
        <f t="shared" si="4"/>
        <v>8</v>
      </c>
      <c r="B21" s="10" t="s">
        <v>190</v>
      </c>
      <c r="C21" s="11">
        <v>0</v>
      </c>
      <c r="D21" s="11">
        <v>0</v>
      </c>
      <c r="E21" s="11">
        <f t="shared" si="0"/>
        <v>0</v>
      </c>
      <c r="F21" s="11">
        <v>0</v>
      </c>
      <c r="G21" s="11">
        <f t="shared" si="2"/>
        <v>0</v>
      </c>
      <c r="H21" s="11">
        <v>0</v>
      </c>
      <c r="I21" s="11">
        <f t="shared" si="1"/>
        <v>0</v>
      </c>
      <c r="J21" s="50">
        <f>VLOOKUP(L21,$C$142:$D$155,2,FALSE)</f>
        <v>0.98499999999999999</v>
      </c>
      <c r="K21" s="11">
        <f>ROUND(I21*J21,0)</f>
        <v>0</v>
      </c>
      <c r="L21" s="34" t="s">
        <v>228</v>
      </c>
      <c r="M21" s="11">
        <v>0</v>
      </c>
      <c r="N21" s="11">
        <f t="shared" si="3"/>
        <v>0</v>
      </c>
    </row>
    <row r="22" spans="1:14" x14ac:dyDescent="0.2">
      <c r="A22" s="69">
        <f t="shared" si="4"/>
        <v>9</v>
      </c>
      <c r="B22" s="10" t="s">
        <v>194</v>
      </c>
      <c r="C22" s="10">
        <f t="shared" ref="C22:I22" si="5">SUM(C14:C21)</f>
        <v>34891576</v>
      </c>
      <c r="D22" s="10">
        <f t="shared" si="5"/>
        <v>-3711331</v>
      </c>
      <c r="E22" s="10">
        <f t="shared" si="5"/>
        <v>38602907</v>
      </c>
      <c r="F22" s="10">
        <f t="shared" si="5"/>
        <v>0</v>
      </c>
      <c r="G22" s="10">
        <f t="shared" si="5"/>
        <v>38602907</v>
      </c>
      <c r="H22" s="10">
        <f t="shared" si="5"/>
        <v>0</v>
      </c>
      <c r="I22" s="10">
        <f t="shared" si="5"/>
        <v>38602907</v>
      </c>
      <c r="J22" s="35"/>
      <c r="K22" s="10">
        <f>SUM(K14:K21)</f>
        <v>39496043</v>
      </c>
      <c r="M22" s="10">
        <f t="shared" ref="M22:N22" si="6">SUM(M14:M21)</f>
        <v>-41973402</v>
      </c>
      <c r="N22" s="10">
        <f t="shared" si="6"/>
        <v>-2477359</v>
      </c>
    </row>
    <row r="23" spans="1:14" x14ac:dyDescent="0.2">
      <c r="A23" s="69">
        <f t="shared" si="4"/>
        <v>10</v>
      </c>
      <c r="B23" s="10" t="s">
        <v>195</v>
      </c>
      <c r="C23" s="12">
        <v>0.75568398599999997</v>
      </c>
      <c r="D23" s="12"/>
      <c r="E23" s="12">
        <v>0.72063500000000003</v>
      </c>
      <c r="F23" s="12">
        <f>$E23</f>
        <v>0.72063500000000003</v>
      </c>
      <c r="G23" s="12">
        <f>$E23</f>
        <v>0.72063500000000003</v>
      </c>
      <c r="H23" s="12">
        <f>$E23</f>
        <v>0.72063500000000003</v>
      </c>
      <c r="I23" s="12">
        <f>$E23</f>
        <v>0.72063500000000003</v>
      </c>
      <c r="J23" s="31"/>
      <c r="K23" s="12">
        <f>$E23</f>
        <v>0.72063500000000003</v>
      </c>
      <c r="M23" s="12">
        <f>$E23</f>
        <v>0.72063500000000003</v>
      </c>
      <c r="N23" s="12">
        <f>$E23</f>
        <v>0.72063500000000003</v>
      </c>
    </row>
    <row r="24" spans="1:14" x14ac:dyDescent="0.2">
      <c r="A24" s="69">
        <f t="shared" si="4"/>
        <v>11</v>
      </c>
      <c r="B24" s="10" t="s">
        <v>196</v>
      </c>
      <c r="C24" s="10">
        <f t="shared" ref="C24:I24" si="7">ROUND(C22*C23,0)</f>
        <v>26367005</v>
      </c>
      <c r="D24" s="10">
        <f>C24-E24</f>
        <v>-1451601</v>
      </c>
      <c r="E24" s="10">
        <f t="shared" si="7"/>
        <v>27818606</v>
      </c>
      <c r="F24" s="10">
        <f t="shared" si="7"/>
        <v>0</v>
      </c>
      <c r="G24" s="10">
        <f t="shared" si="7"/>
        <v>27818606</v>
      </c>
      <c r="H24" s="10">
        <f t="shared" si="7"/>
        <v>0</v>
      </c>
      <c r="I24" s="10">
        <f t="shared" si="7"/>
        <v>27818606</v>
      </c>
      <c r="J24" s="33"/>
      <c r="K24" s="10">
        <f>ROUND(K22*K23,0)</f>
        <v>28462231</v>
      </c>
      <c r="M24" s="10">
        <f t="shared" ref="M24:N24" si="8">ROUND(M22*M23,0)</f>
        <v>-30247503</v>
      </c>
      <c r="N24" s="10">
        <f t="shared" si="8"/>
        <v>-1785272</v>
      </c>
    </row>
    <row r="25" spans="1:14" x14ac:dyDescent="0.2">
      <c r="A25" s="69">
        <f t="shared" si="4"/>
        <v>12</v>
      </c>
      <c r="B25" s="10" t="s">
        <v>287</v>
      </c>
      <c r="C25" s="11">
        <v>0</v>
      </c>
      <c r="D25" s="11">
        <v>0</v>
      </c>
      <c r="E25" s="11">
        <f t="shared" ref="E25" si="9">C25-D25</f>
        <v>0</v>
      </c>
      <c r="F25" s="11">
        <v>0</v>
      </c>
      <c r="G25" s="11">
        <f>E25+F25</f>
        <v>0</v>
      </c>
      <c r="H25" s="11">
        <v>0</v>
      </c>
      <c r="I25" s="11">
        <f t="shared" ref="I25" si="10">G25+H25</f>
        <v>0</v>
      </c>
      <c r="J25" s="50">
        <f>VLOOKUP(L25,$C$142:$D$155,2,FALSE)</f>
        <v>0.98499999999999999</v>
      </c>
      <c r="K25" s="11">
        <f>ROUND(I25*J25,0)</f>
        <v>0</v>
      </c>
      <c r="L25" s="34" t="s">
        <v>228</v>
      </c>
      <c r="M25" s="11">
        <v>0</v>
      </c>
      <c r="N25" s="11">
        <f>K25+M25</f>
        <v>0</v>
      </c>
    </row>
    <row r="26" spans="1:14" x14ac:dyDescent="0.2">
      <c r="A26" s="69">
        <f t="shared" si="4"/>
        <v>13</v>
      </c>
      <c r="B26" s="10" t="s">
        <v>288</v>
      </c>
      <c r="C26" s="10">
        <f>C24+C25</f>
        <v>26367005</v>
      </c>
      <c r="D26" s="10">
        <f t="shared" ref="D26:K26" si="11">D24+D25</f>
        <v>-1451601</v>
      </c>
      <c r="E26" s="10">
        <f t="shared" si="11"/>
        <v>27818606</v>
      </c>
      <c r="F26" s="10">
        <f t="shared" si="11"/>
        <v>0</v>
      </c>
      <c r="G26" s="10">
        <f t="shared" si="11"/>
        <v>27818606</v>
      </c>
      <c r="H26" s="10">
        <f t="shared" si="11"/>
        <v>0</v>
      </c>
      <c r="I26" s="10">
        <f t="shared" si="11"/>
        <v>27818606</v>
      </c>
      <c r="J26" s="33"/>
      <c r="K26" s="10">
        <f t="shared" si="11"/>
        <v>28462231</v>
      </c>
      <c r="M26" s="10">
        <f t="shared" ref="M26:N26" si="12">M24+M25</f>
        <v>-30247503</v>
      </c>
      <c r="N26" s="10">
        <f t="shared" si="12"/>
        <v>-1785272</v>
      </c>
    </row>
    <row r="27" spans="1:14" x14ac:dyDescent="0.2">
      <c r="A27" s="69">
        <f t="shared" si="4"/>
        <v>14</v>
      </c>
      <c r="B27" s="10" t="s">
        <v>197</v>
      </c>
      <c r="C27" s="119">
        <v>0.06</v>
      </c>
      <c r="D27" s="13">
        <f>$C27</f>
        <v>0.06</v>
      </c>
      <c r="E27" s="13">
        <f>$C27</f>
        <v>0.06</v>
      </c>
      <c r="F27" s="13">
        <f>$C27</f>
        <v>0.06</v>
      </c>
      <c r="G27" s="13">
        <f>$C27</f>
        <v>0.06</v>
      </c>
      <c r="H27" s="13"/>
      <c r="I27" s="13">
        <f>$C27</f>
        <v>0.06</v>
      </c>
      <c r="J27" s="32"/>
      <c r="K27" s="13">
        <f>$I27</f>
        <v>0.06</v>
      </c>
      <c r="M27" s="13">
        <f>$I27</f>
        <v>0.06</v>
      </c>
      <c r="N27" s="13">
        <f>$I27</f>
        <v>0.06</v>
      </c>
    </row>
    <row r="28" spans="1:14" x14ac:dyDescent="0.2">
      <c r="A28" s="69">
        <f t="shared" si="4"/>
        <v>15</v>
      </c>
      <c r="B28" s="10" t="s">
        <v>198</v>
      </c>
      <c r="C28" s="10">
        <f>ROUND(C26*C27,0)</f>
        <v>1582020</v>
      </c>
      <c r="D28" s="10">
        <f>ROUND(D26*D27,0)</f>
        <v>-87096</v>
      </c>
      <c r="E28" s="10">
        <f>ROUND(E26*E27,0)</f>
        <v>1669116</v>
      </c>
      <c r="F28" s="10">
        <f>ROUND(F26*F27,0)</f>
        <v>0</v>
      </c>
      <c r="G28" s="10">
        <f>ROUND(G26*G27,0)</f>
        <v>1669116</v>
      </c>
      <c r="H28" s="10">
        <f>I28-G28</f>
        <v>0</v>
      </c>
      <c r="I28" s="10">
        <f>ROUND(I26*I27,0)</f>
        <v>1669116</v>
      </c>
      <c r="J28" s="33"/>
      <c r="K28" s="10">
        <f>ROUND(K26*K27,0)</f>
        <v>1707734</v>
      </c>
      <c r="M28" s="10">
        <f>ROUND(M26*M27,0)</f>
        <v>-1814850</v>
      </c>
      <c r="N28" s="10">
        <f t="shared" ref="N28:N32" si="13">K28+M28</f>
        <v>-107116</v>
      </c>
    </row>
    <row r="29" spans="1:14" x14ac:dyDescent="0.2">
      <c r="A29" s="69">
        <f t="shared" si="4"/>
        <v>16</v>
      </c>
      <c r="B29" s="10" t="s">
        <v>199</v>
      </c>
      <c r="C29" s="10">
        <v>0</v>
      </c>
      <c r="D29" s="10">
        <f>C29</f>
        <v>0</v>
      </c>
      <c r="E29" s="10">
        <f>C29-D29</f>
        <v>0</v>
      </c>
      <c r="F29" s="10">
        <v>0</v>
      </c>
      <c r="G29" s="10">
        <f t="shared" ref="G29:G32" si="14">E29+F29</f>
        <v>0</v>
      </c>
      <c r="H29" s="10">
        <v>0</v>
      </c>
      <c r="I29" s="10">
        <f>G29+H29</f>
        <v>0</v>
      </c>
      <c r="J29" s="50">
        <f>VLOOKUP(L29,$C$142:$D$155,2,FALSE)</f>
        <v>0</v>
      </c>
      <c r="K29" s="10">
        <f>ROUND(I29*J29,0)</f>
        <v>0</v>
      </c>
      <c r="L29" s="69" t="s">
        <v>152</v>
      </c>
      <c r="M29" s="10">
        <v>0</v>
      </c>
      <c r="N29" s="10">
        <f t="shared" si="13"/>
        <v>0</v>
      </c>
    </row>
    <row r="30" spans="1:14" x14ac:dyDescent="0.2">
      <c r="A30" s="69">
        <f t="shared" si="4"/>
        <v>17</v>
      </c>
      <c r="B30" s="10" t="s">
        <v>275</v>
      </c>
      <c r="C30" s="10">
        <v>-2224365</v>
      </c>
      <c r="D30" s="10">
        <f>C30</f>
        <v>-2224365</v>
      </c>
      <c r="E30" s="10">
        <f>C30-D30</f>
        <v>0</v>
      </c>
      <c r="F30" s="10">
        <v>0</v>
      </c>
      <c r="G30" s="10">
        <f t="shared" si="14"/>
        <v>0</v>
      </c>
      <c r="H30" s="10">
        <v>0</v>
      </c>
      <c r="I30" s="10">
        <f>G30+H30</f>
        <v>0</v>
      </c>
      <c r="J30" s="50">
        <f>VLOOKUP(L30,$C$142:$D$155,2,FALSE)</f>
        <v>0</v>
      </c>
      <c r="K30" s="10">
        <f>ROUND(I30*J30,0)</f>
        <v>0</v>
      </c>
      <c r="L30" s="69" t="s">
        <v>152</v>
      </c>
      <c r="M30" s="10">
        <v>0</v>
      </c>
      <c r="N30" s="10">
        <f t="shared" si="13"/>
        <v>0</v>
      </c>
    </row>
    <row r="31" spans="1:14" x14ac:dyDescent="0.2">
      <c r="A31" s="69">
        <f t="shared" si="4"/>
        <v>18</v>
      </c>
      <c r="B31" s="10" t="s">
        <v>199</v>
      </c>
      <c r="C31" s="10">
        <v>0</v>
      </c>
      <c r="D31" s="10">
        <f>C31</f>
        <v>0</v>
      </c>
      <c r="E31" s="10">
        <f>C31-D31</f>
        <v>0</v>
      </c>
      <c r="F31" s="10">
        <v>0</v>
      </c>
      <c r="G31" s="10">
        <f t="shared" ref="G31" si="15">E31+F31</f>
        <v>0</v>
      </c>
      <c r="H31" s="10">
        <v>0</v>
      </c>
      <c r="I31" s="10">
        <f>G31+H31</f>
        <v>0</v>
      </c>
      <c r="J31" s="50">
        <f>VLOOKUP(L31,$C$142:$D$155,2,FALSE)</f>
        <v>0</v>
      </c>
      <c r="K31" s="10">
        <f>ROUND(I31*J31,0)</f>
        <v>0</v>
      </c>
      <c r="L31" s="69" t="s">
        <v>152</v>
      </c>
      <c r="M31" s="10">
        <v>0</v>
      </c>
      <c r="N31" s="10">
        <f t="shared" ref="N31" si="16">K31+M31</f>
        <v>0</v>
      </c>
    </row>
    <row r="32" spans="1:14" x14ac:dyDescent="0.2">
      <c r="A32" s="69">
        <f t="shared" si="4"/>
        <v>19</v>
      </c>
      <c r="B32" s="10" t="s">
        <v>199</v>
      </c>
      <c r="C32" s="10">
        <v>0</v>
      </c>
      <c r="D32" s="10">
        <f>C32</f>
        <v>0</v>
      </c>
      <c r="E32" s="11">
        <f>C32-D32</f>
        <v>0</v>
      </c>
      <c r="F32" s="11">
        <v>0</v>
      </c>
      <c r="G32" s="10">
        <f t="shared" si="14"/>
        <v>0</v>
      </c>
      <c r="H32" s="11">
        <v>0</v>
      </c>
      <c r="I32" s="10">
        <f>G32+H32</f>
        <v>0</v>
      </c>
      <c r="J32" s="50">
        <f>VLOOKUP(L32,$C$142:$D$155,2,FALSE)</f>
        <v>0</v>
      </c>
      <c r="K32" s="11">
        <f>ROUND(I32*J32,0)</f>
        <v>0</v>
      </c>
      <c r="L32" s="69" t="s">
        <v>152</v>
      </c>
      <c r="M32" s="11">
        <v>0</v>
      </c>
      <c r="N32" s="10">
        <f t="shared" si="13"/>
        <v>0</v>
      </c>
    </row>
    <row r="33" spans="1:14" ht="13.5" thickBot="1" x14ac:dyDescent="0.25">
      <c r="A33" s="69">
        <f t="shared" si="4"/>
        <v>20</v>
      </c>
      <c r="B33" s="10" t="s">
        <v>205</v>
      </c>
      <c r="C33" s="15">
        <f t="shared" ref="C33:I33" si="17">SUM(C28:C32)</f>
        <v>-642345</v>
      </c>
      <c r="D33" s="15">
        <f t="shared" si="17"/>
        <v>-2311461</v>
      </c>
      <c r="E33" s="15">
        <f t="shared" si="17"/>
        <v>1669116</v>
      </c>
      <c r="F33" s="15">
        <f t="shared" si="17"/>
        <v>0</v>
      </c>
      <c r="G33" s="15">
        <f t="shared" si="17"/>
        <v>1669116</v>
      </c>
      <c r="H33" s="15">
        <f t="shared" si="17"/>
        <v>0</v>
      </c>
      <c r="I33" s="15">
        <f t="shared" si="17"/>
        <v>1669116</v>
      </c>
      <c r="J33" s="33"/>
      <c r="K33" s="15">
        <f>SUM(K28:K32)</f>
        <v>1707734</v>
      </c>
      <c r="M33" s="15">
        <f>SUM(M28:M32)</f>
        <v>-1814850</v>
      </c>
      <c r="N33" s="15">
        <f>SUM(N28:N32)</f>
        <v>-107116</v>
      </c>
    </row>
    <row r="34" spans="1:14" ht="13.5" thickTop="1" x14ac:dyDescent="0.2">
      <c r="A34" s="69">
        <f t="shared" si="4"/>
        <v>21</v>
      </c>
      <c r="B34" s="10"/>
      <c r="C34" s="10"/>
      <c r="D34" s="10"/>
      <c r="E34" s="10"/>
      <c r="F34" s="10"/>
      <c r="G34" s="10"/>
      <c r="H34" s="10"/>
      <c r="I34" s="10"/>
      <c r="J34" s="35"/>
      <c r="K34" s="10"/>
      <c r="M34" s="10"/>
      <c r="N34" s="10"/>
    </row>
    <row r="35" spans="1:14" x14ac:dyDescent="0.2">
      <c r="A35" s="69">
        <f t="shared" si="4"/>
        <v>22</v>
      </c>
      <c r="B35" s="10"/>
      <c r="C35" s="10"/>
      <c r="D35" s="10"/>
      <c r="E35" s="10"/>
      <c r="F35" s="10"/>
      <c r="G35" s="10"/>
      <c r="H35" s="10"/>
      <c r="I35" s="10"/>
      <c r="J35" s="35"/>
      <c r="K35" s="10"/>
      <c r="M35" s="10"/>
      <c r="N35" s="10"/>
    </row>
    <row r="36" spans="1:14" x14ac:dyDescent="0.2">
      <c r="A36" s="69">
        <f t="shared" si="4"/>
        <v>23</v>
      </c>
      <c r="B36" s="10"/>
      <c r="C36" s="10"/>
      <c r="J36" s="69"/>
    </row>
    <row r="37" spans="1:14" ht="13.5" thickBot="1" x14ac:dyDescent="0.25">
      <c r="A37" s="69">
        <f t="shared" si="4"/>
        <v>24</v>
      </c>
      <c r="J37" s="69"/>
    </row>
    <row r="38" spans="1:14" ht="13.5" thickBot="1" x14ac:dyDescent="0.25">
      <c r="A38" s="69">
        <f t="shared" si="4"/>
        <v>25</v>
      </c>
      <c r="B38" s="116" t="s">
        <v>200</v>
      </c>
      <c r="J38" s="69"/>
    </row>
    <row r="39" spans="1:14" x14ac:dyDescent="0.2">
      <c r="A39" s="69">
        <f t="shared" si="4"/>
        <v>26</v>
      </c>
      <c r="B39" s="117"/>
      <c r="J39" s="69"/>
    </row>
    <row r="40" spans="1:14" x14ac:dyDescent="0.2">
      <c r="A40" s="69">
        <f t="shared" si="4"/>
        <v>27</v>
      </c>
      <c r="B40" s="118" t="s">
        <v>217</v>
      </c>
      <c r="C40" s="10">
        <f>C$14</f>
        <v>56686917</v>
      </c>
      <c r="D40" s="10">
        <f>D$14</f>
        <v>-2327791</v>
      </c>
      <c r="E40" s="10">
        <f t="shared" ref="E40:E47" si="18">C40-D40</f>
        <v>59014708</v>
      </c>
      <c r="F40" s="10">
        <f>F$14</f>
        <v>0</v>
      </c>
      <c r="G40" s="10">
        <f>E40+F40</f>
        <v>59014708</v>
      </c>
      <c r="H40" s="10">
        <f>H$14</f>
        <v>0</v>
      </c>
      <c r="I40" s="10">
        <f t="shared" ref="I40:I47" si="19">G40+H40</f>
        <v>59014708</v>
      </c>
      <c r="J40" s="34" t="s">
        <v>146</v>
      </c>
      <c r="K40" s="10">
        <f>K14</f>
        <v>59704408</v>
      </c>
      <c r="L40" s="34" t="s">
        <v>146</v>
      </c>
      <c r="M40" s="10">
        <f>M$14</f>
        <v>-45667878</v>
      </c>
      <c r="N40" s="10">
        <f t="shared" ref="N40:N47" si="20">K40+M40</f>
        <v>14036530</v>
      </c>
    </row>
    <row r="41" spans="1:14" x14ac:dyDescent="0.2">
      <c r="A41" s="69">
        <f t="shared" si="4"/>
        <v>28</v>
      </c>
      <c r="B41" s="10" t="s">
        <v>189</v>
      </c>
      <c r="C41" s="10">
        <f>C$15</f>
        <v>-62773941</v>
      </c>
      <c r="D41" s="10">
        <f>D$15</f>
        <v>-1383540</v>
      </c>
      <c r="E41" s="10">
        <f t="shared" si="18"/>
        <v>-61390401</v>
      </c>
      <c r="F41" s="10">
        <f>F$15</f>
        <v>0</v>
      </c>
      <c r="G41" s="10">
        <f t="shared" ref="G41:G47" si="21">E41+F41</f>
        <v>-61390401</v>
      </c>
      <c r="H41" s="10">
        <f>H$15</f>
        <v>0</v>
      </c>
      <c r="I41" s="10">
        <f t="shared" si="19"/>
        <v>-61390401</v>
      </c>
      <c r="J41" s="34" t="s">
        <v>146</v>
      </c>
      <c r="K41" s="10">
        <f>K15</f>
        <v>-60572286</v>
      </c>
      <c r="L41" s="34" t="s">
        <v>146</v>
      </c>
      <c r="M41" s="10">
        <f>M$15</f>
        <v>3694476</v>
      </c>
      <c r="N41" s="10">
        <f t="shared" si="20"/>
        <v>-56877810</v>
      </c>
    </row>
    <row r="42" spans="1:14" x14ac:dyDescent="0.2">
      <c r="A42" s="69">
        <f t="shared" si="4"/>
        <v>29</v>
      </c>
      <c r="B42" s="10" t="s">
        <v>191</v>
      </c>
      <c r="C42" s="10">
        <f>C16</f>
        <v>0</v>
      </c>
      <c r="D42" s="10">
        <f>D16</f>
        <v>0</v>
      </c>
      <c r="E42" s="10">
        <f t="shared" si="18"/>
        <v>0</v>
      </c>
      <c r="F42" s="10">
        <f>F16</f>
        <v>0</v>
      </c>
      <c r="G42" s="10">
        <f t="shared" si="21"/>
        <v>0</v>
      </c>
      <c r="H42" s="10">
        <f>H16</f>
        <v>0</v>
      </c>
      <c r="I42" s="10">
        <f t="shared" si="19"/>
        <v>0</v>
      </c>
      <c r="J42" s="34" t="s">
        <v>146</v>
      </c>
      <c r="K42" s="10">
        <f>K16</f>
        <v>0</v>
      </c>
      <c r="L42" s="34" t="s">
        <v>146</v>
      </c>
      <c r="M42" s="10">
        <f>M16</f>
        <v>0</v>
      </c>
      <c r="N42" s="10">
        <f t="shared" si="20"/>
        <v>0</v>
      </c>
    </row>
    <row r="43" spans="1:14" x14ac:dyDescent="0.2">
      <c r="A43" s="69">
        <f t="shared" si="4"/>
        <v>30</v>
      </c>
      <c r="B43" s="10" t="s">
        <v>192</v>
      </c>
      <c r="C43" s="10">
        <v>43721362</v>
      </c>
      <c r="D43" s="10">
        <v>0</v>
      </c>
      <c r="E43" s="10">
        <f t="shared" si="18"/>
        <v>43721362</v>
      </c>
      <c r="F43" s="10">
        <v>0</v>
      </c>
      <c r="G43" s="10">
        <f t="shared" si="21"/>
        <v>43721362</v>
      </c>
      <c r="H43" s="10">
        <v>0</v>
      </c>
      <c r="I43" s="10">
        <f t="shared" si="19"/>
        <v>43721362</v>
      </c>
      <c r="J43" s="50">
        <f>VLOOKUP(L43,$C$142:$D$155,2,FALSE)</f>
        <v>0.98499999999999999</v>
      </c>
      <c r="K43" s="10">
        <f>ROUND(I43*J43,0)</f>
        <v>43065542</v>
      </c>
      <c r="L43" s="34" t="s">
        <v>228</v>
      </c>
      <c r="M43" s="10">
        <v>0</v>
      </c>
      <c r="N43" s="10">
        <f t="shared" si="20"/>
        <v>43065542</v>
      </c>
    </row>
    <row r="44" spans="1:14" x14ac:dyDescent="0.2">
      <c r="A44" s="69">
        <f t="shared" si="4"/>
        <v>31</v>
      </c>
      <c r="B44" s="10" t="s">
        <v>201</v>
      </c>
      <c r="C44" s="10">
        <v>0</v>
      </c>
      <c r="D44" s="10">
        <v>0</v>
      </c>
      <c r="E44" s="10">
        <f t="shared" si="18"/>
        <v>0</v>
      </c>
      <c r="F44" s="10">
        <v>0</v>
      </c>
      <c r="G44" s="10">
        <f t="shared" si="21"/>
        <v>0</v>
      </c>
      <c r="H44" s="10">
        <v>0</v>
      </c>
      <c r="I44" s="10">
        <f t="shared" si="19"/>
        <v>0</v>
      </c>
      <c r="J44" s="50">
        <f>VLOOKUP(L44,$C$142:$D$155,2,FALSE)</f>
        <v>0.98499999999999999</v>
      </c>
      <c r="K44" s="10">
        <f>ROUND(I44*J44,0)</f>
        <v>0</v>
      </c>
      <c r="L44" s="34" t="s">
        <v>149</v>
      </c>
      <c r="M44" s="10">
        <v>0</v>
      </c>
      <c r="N44" s="10">
        <f t="shared" si="20"/>
        <v>0</v>
      </c>
    </row>
    <row r="45" spans="1:14" x14ac:dyDescent="0.2">
      <c r="A45" s="69">
        <f t="shared" si="4"/>
        <v>32</v>
      </c>
      <c r="B45" s="10" t="s">
        <v>193</v>
      </c>
      <c r="C45" s="10">
        <f>C$19</f>
        <v>0</v>
      </c>
      <c r="D45" s="10">
        <f>D$19</f>
        <v>0</v>
      </c>
      <c r="E45" s="10">
        <f t="shared" si="18"/>
        <v>0</v>
      </c>
      <c r="F45" s="10">
        <f>F$19</f>
        <v>0</v>
      </c>
      <c r="G45" s="10">
        <f t="shared" si="21"/>
        <v>0</v>
      </c>
      <c r="H45" s="10">
        <f>H$19</f>
        <v>0</v>
      </c>
      <c r="I45" s="10">
        <f t="shared" si="19"/>
        <v>0</v>
      </c>
      <c r="J45" s="50">
        <f>VLOOKUP(L45,$C$142:$D$155,2,FALSE)</f>
        <v>0.98499999999999999</v>
      </c>
      <c r="K45" s="10">
        <f>ROUND(I45*J45,0)</f>
        <v>0</v>
      </c>
      <c r="L45" s="34" t="s">
        <v>149</v>
      </c>
      <c r="M45" s="10">
        <f>M$19</f>
        <v>0</v>
      </c>
      <c r="N45" s="10">
        <f t="shared" si="20"/>
        <v>0</v>
      </c>
    </row>
    <row r="46" spans="1:14" x14ac:dyDescent="0.2">
      <c r="A46" s="69">
        <f t="shared" si="4"/>
        <v>33</v>
      </c>
      <c r="B46" s="10" t="s">
        <v>190</v>
      </c>
      <c r="C46" s="10">
        <v>0</v>
      </c>
      <c r="D46" s="10">
        <v>0</v>
      </c>
      <c r="E46" s="10">
        <f t="shared" si="18"/>
        <v>0</v>
      </c>
      <c r="F46" s="10">
        <v>0</v>
      </c>
      <c r="G46" s="10">
        <f t="shared" si="21"/>
        <v>0</v>
      </c>
      <c r="H46" s="10">
        <v>0</v>
      </c>
      <c r="I46" s="10">
        <f t="shared" si="19"/>
        <v>0</v>
      </c>
      <c r="J46" s="50">
        <f>VLOOKUP(L46,$C$142:$D$155,2,FALSE)</f>
        <v>0.98499999999999999</v>
      </c>
      <c r="K46" s="10">
        <f>ROUND(I46*J46,0)</f>
        <v>0</v>
      </c>
      <c r="L46" s="34" t="s">
        <v>228</v>
      </c>
      <c r="M46" s="10">
        <v>0</v>
      </c>
      <c r="N46" s="10">
        <f t="shared" si="20"/>
        <v>0</v>
      </c>
    </row>
    <row r="47" spans="1:14" x14ac:dyDescent="0.2">
      <c r="A47" s="69">
        <f t="shared" si="4"/>
        <v>34</v>
      </c>
      <c r="B47" s="10" t="s">
        <v>190</v>
      </c>
      <c r="C47" s="11">
        <v>0</v>
      </c>
      <c r="D47" s="11">
        <v>0</v>
      </c>
      <c r="E47" s="11">
        <f t="shared" si="18"/>
        <v>0</v>
      </c>
      <c r="F47" s="11">
        <v>0</v>
      </c>
      <c r="G47" s="11">
        <f t="shared" si="21"/>
        <v>0</v>
      </c>
      <c r="H47" s="11">
        <v>0</v>
      </c>
      <c r="I47" s="11">
        <f t="shared" si="19"/>
        <v>0</v>
      </c>
      <c r="J47" s="50">
        <f>VLOOKUP(L47,$C$142:$D$155,2,FALSE)</f>
        <v>0.98499999999999999</v>
      </c>
      <c r="K47" s="11">
        <f>ROUND(I47*J47,0)</f>
        <v>0</v>
      </c>
      <c r="L47" s="34" t="s">
        <v>228</v>
      </c>
      <c r="M47" s="11">
        <v>0</v>
      </c>
      <c r="N47" s="11">
        <f t="shared" si="20"/>
        <v>0</v>
      </c>
    </row>
    <row r="48" spans="1:14" x14ac:dyDescent="0.2">
      <c r="A48" s="69">
        <f t="shared" si="4"/>
        <v>35</v>
      </c>
      <c r="B48" s="10" t="s">
        <v>194</v>
      </c>
      <c r="C48" s="10">
        <f t="shared" ref="C48:I48" si="22">SUM(C40:C47)</f>
        <v>37634338</v>
      </c>
      <c r="D48" s="10">
        <f t="shared" si="22"/>
        <v>-3711331</v>
      </c>
      <c r="E48" s="10">
        <f t="shared" si="22"/>
        <v>41345669</v>
      </c>
      <c r="F48" s="10">
        <f t="shared" si="22"/>
        <v>0</v>
      </c>
      <c r="G48" s="10">
        <f t="shared" si="22"/>
        <v>41345669</v>
      </c>
      <c r="H48" s="10">
        <f t="shared" si="22"/>
        <v>0</v>
      </c>
      <c r="I48" s="10">
        <f t="shared" si="22"/>
        <v>41345669</v>
      </c>
      <c r="J48" s="35"/>
      <c r="K48" s="10">
        <f>SUM(K40:K47)</f>
        <v>42197664</v>
      </c>
      <c r="M48" s="10">
        <f t="shared" ref="M48:N48" si="23">SUM(M40:M47)</f>
        <v>-41973402</v>
      </c>
      <c r="N48" s="10">
        <f t="shared" si="23"/>
        <v>224262</v>
      </c>
    </row>
    <row r="49" spans="1:14" x14ac:dyDescent="0.2">
      <c r="A49" s="69">
        <f t="shared" si="4"/>
        <v>36</v>
      </c>
      <c r="B49" s="10" t="s">
        <v>195</v>
      </c>
      <c r="C49" s="12">
        <v>9.5760949999999997E-3</v>
      </c>
      <c r="D49" s="12"/>
      <c r="E49" s="12">
        <v>1.8069999999999999E-2</v>
      </c>
      <c r="F49" s="12">
        <f>$E49</f>
        <v>1.8069999999999999E-2</v>
      </c>
      <c r="G49" s="12">
        <f>$E49</f>
        <v>1.8069999999999999E-2</v>
      </c>
      <c r="H49" s="12">
        <f>$E49</f>
        <v>1.8069999999999999E-2</v>
      </c>
      <c r="I49" s="12">
        <f>$E49</f>
        <v>1.8069999999999999E-2</v>
      </c>
      <c r="J49" s="31"/>
      <c r="K49" s="12">
        <f>$E49</f>
        <v>1.8069999999999999E-2</v>
      </c>
      <c r="M49" s="12">
        <f>$E49</f>
        <v>1.8069999999999999E-2</v>
      </c>
      <c r="N49" s="12">
        <f>$E49</f>
        <v>1.8069999999999999E-2</v>
      </c>
    </row>
    <row r="50" spans="1:14" x14ac:dyDescent="0.2">
      <c r="A50" s="69">
        <f t="shared" si="4"/>
        <v>37</v>
      </c>
      <c r="B50" s="10" t="s">
        <v>196</v>
      </c>
      <c r="C50" s="10">
        <f t="shared" ref="C50:I50" si="24">ROUND(C48*C49,0)</f>
        <v>360390</v>
      </c>
      <c r="D50" s="10">
        <f>C50-E50</f>
        <v>-386726</v>
      </c>
      <c r="E50" s="10">
        <f t="shared" si="24"/>
        <v>747116</v>
      </c>
      <c r="F50" s="10">
        <f t="shared" si="24"/>
        <v>0</v>
      </c>
      <c r="G50" s="10">
        <f t="shared" si="24"/>
        <v>747116</v>
      </c>
      <c r="H50" s="10">
        <f t="shared" si="24"/>
        <v>0</v>
      </c>
      <c r="I50" s="10">
        <f t="shared" si="24"/>
        <v>747116</v>
      </c>
      <c r="J50" s="33"/>
      <c r="K50" s="10">
        <f>ROUND(K48*K49,0)</f>
        <v>762512</v>
      </c>
      <c r="M50" s="10">
        <f t="shared" ref="M50:N50" si="25">ROUND(M48*M49,0)</f>
        <v>-758459</v>
      </c>
      <c r="N50" s="10">
        <f t="shared" si="25"/>
        <v>4052</v>
      </c>
    </row>
    <row r="51" spans="1:14" x14ac:dyDescent="0.2">
      <c r="A51" s="69">
        <f t="shared" si="4"/>
        <v>38</v>
      </c>
      <c r="B51" s="10" t="s">
        <v>287</v>
      </c>
      <c r="C51" s="11">
        <v>50639</v>
      </c>
      <c r="D51" s="11">
        <v>2921</v>
      </c>
      <c r="E51" s="11">
        <f t="shared" ref="E51" si="26">C51-D51</f>
        <v>47718</v>
      </c>
      <c r="F51" s="11">
        <v>0</v>
      </c>
      <c r="G51" s="11">
        <f>E51+F51</f>
        <v>47718</v>
      </c>
      <c r="H51" s="11">
        <v>0</v>
      </c>
      <c r="I51" s="11">
        <f t="shared" ref="I51" si="27">G51+H51</f>
        <v>47718</v>
      </c>
      <c r="J51" s="50">
        <f>VLOOKUP(L51,$C$142:$D$155,2,FALSE)</f>
        <v>0.98499999999999999</v>
      </c>
      <c r="K51" s="11">
        <f>ROUND(I51*J51,0)</f>
        <v>47002</v>
      </c>
      <c r="L51" s="34" t="s">
        <v>228</v>
      </c>
      <c r="M51" s="11">
        <v>0</v>
      </c>
      <c r="N51" s="11">
        <f>K51+M51</f>
        <v>47002</v>
      </c>
    </row>
    <row r="52" spans="1:14" x14ac:dyDescent="0.2">
      <c r="A52" s="69">
        <f t="shared" si="4"/>
        <v>39</v>
      </c>
      <c r="B52" s="10" t="s">
        <v>288</v>
      </c>
      <c r="C52" s="10">
        <f>C50+C51</f>
        <v>411029</v>
      </c>
      <c r="D52" s="10">
        <f t="shared" ref="D52" si="28">D50+D51</f>
        <v>-383805</v>
      </c>
      <c r="E52" s="10">
        <f t="shared" ref="E52" si="29">E50+E51</f>
        <v>794834</v>
      </c>
      <c r="F52" s="10">
        <f t="shared" ref="F52" si="30">F50+F51</f>
        <v>0</v>
      </c>
      <c r="G52" s="10">
        <f t="shared" ref="G52" si="31">G50+G51</f>
        <v>794834</v>
      </c>
      <c r="H52" s="10">
        <f t="shared" ref="H52" si="32">H50+H51</f>
        <v>0</v>
      </c>
      <c r="I52" s="10">
        <f t="shared" ref="I52:K52" si="33">I50+I51</f>
        <v>794834</v>
      </c>
      <c r="J52" s="33"/>
      <c r="K52" s="10">
        <f t="shared" si="33"/>
        <v>809514</v>
      </c>
      <c r="M52" s="10">
        <f t="shared" ref="M52:N52" si="34">M50+M51</f>
        <v>-758459</v>
      </c>
      <c r="N52" s="10">
        <f t="shared" si="34"/>
        <v>51054</v>
      </c>
    </row>
    <row r="53" spans="1:14" x14ac:dyDescent="0.2">
      <c r="A53" s="69">
        <f t="shared" si="4"/>
        <v>40</v>
      </c>
      <c r="B53" s="10" t="s">
        <v>197</v>
      </c>
      <c r="C53" s="119">
        <v>7.7499999999999999E-2</v>
      </c>
      <c r="D53" s="13">
        <f t="shared" ref="D53:I53" si="35">$C53</f>
        <v>7.7499999999999999E-2</v>
      </c>
      <c r="E53" s="13">
        <f t="shared" si="35"/>
        <v>7.7499999999999999E-2</v>
      </c>
      <c r="F53" s="13">
        <f t="shared" si="35"/>
        <v>7.7499999999999999E-2</v>
      </c>
      <c r="G53" s="13">
        <f t="shared" si="35"/>
        <v>7.7499999999999999E-2</v>
      </c>
      <c r="H53" s="13"/>
      <c r="I53" s="13">
        <f t="shared" si="35"/>
        <v>7.7499999999999999E-2</v>
      </c>
      <c r="J53" s="32"/>
      <c r="K53" s="13">
        <f>$I53</f>
        <v>7.7499999999999999E-2</v>
      </c>
      <c r="M53" s="13">
        <f>$I53</f>
        <v>7.7499999999999999E-2</v>
      </c>
      <c r="N53" s="13">
        <f>$I53</f>
        <v>7.7499999999999999E-2</v>
      </c>
    </row>
    <row r="54" spans="1:14" x14ac:dyDescent="0.2">
      <c r="A54" s="69">
        <f t="shared" si="4"/>
        <v>41</v>
      </c>
      <c r="B54" s="10" t="s">
        <v>198</v>
      </c>
      <c r="C54" s="10">
        <f>ROUND(C52*C53,0)</f>
        <v>31855</v>
      </c>
      <c r="D54" s="10">
        <f>ROUND(D52*D53,0)</f>
        <v>-29745</v>
      </c>
      <c r="E54" s="10">
        <f>ROUND(E52*E53,0)</f>
        <v>61600</v>
      </c>
      <c r="F54" s="10">
        <f>ROUND(F52*F53,0)</f>
        <v>0</v>
      </c>
      <c r="G54" s="10">
        <f>ROUND(G52*G53,0)</f>
        <v>61600</v>
      </c>
      <c r="H54" s="10">
        <f>I54-G54</f>
        <v>0</v>
      </c>
      <c r="I54" s="10">
        <f>ROUND(I52*I53,0)</f>
        <v>61600</v>
      </c>
      <c r="J54" s="33"/>
      <c r="K54" s="10">
        <f>ROUND(K52*K53,0)</f>
        <v>62737</v>
      </c>
      <c r="M54" s="10">
        <f>ROUND(M52*M53,0)</f>
        <v>-58781</v>
      </c>
      <c r="N54" s="10">
        <f>ROUND(N52*N53,0)</f>
        <v>3957</v>
      </c>
    </row>
    <row r="55" spans="1:14" x14ac:dyDescent="0.2">
      <c r="A55" s="69">
        <f t="shared" si="4"/>
        <v>42</v>
      </c>
      <c r="B55" s="10" t="s">
        <v>199</v>
      </c>
      <c r="C55" s="10">
        <v>0</v>
      </c>
      <c r="D55" s="10">
        <f>C55</f>
        <v>0</v>
      </c>
      <c r="E55" s="10">
        <f>C55-D55</f>
        <v>0</v>
      </c>
      <c r="F55" s="10">
        <v>0</v>
      </c>
      <c r="G55" s="10">
        <f>E55+F55</f>
        <v>0</v>
      </c>
      <c r="H55" s="10">
        <v>0</v>
      </c>
      <c r="I55" s="10">
        <f>G55+H55</f>
        <v>0</v>
      </c>
      <c r="J55" s="50">
        <f>VLOOKUP(L55,$C$142:$D$155,2,FALSE)</f>
        <v>0</v>
      </c>
      <c r="K55" s="10">
        <f>ROUND(I55*J55,0)</f>
        <v>0</v>
      </c>
      <c r="L55" s="69" t="s">
        <v>241</v>
      </c>
      <c r="M55" s="10">
        <v>0</v>
      </c>
      <c r="N55" s="10">
        <f t="shared" ref="N55:N58" si="36">K55+M55</f>
        <v>0</v>
      </c>
    </row>
    <row r="56" spans="1:14" x14ac:dyDescent="0.2">
      <c r="A56" s="69">
        <f t="shared" si="4"/>
        <v>43</v>
      </c>
      <c r="B56" s="10" t="s">
        <v>275</v>
      </c>
      <c r="C56" s="10">
        <v>124783</v>
      </c>
      <c r="D56" s="10">
        <f>C56</f>
        <v>124783</v>
      </c>
      <c r="E56" s="10">
        <f>C56-D56</f>
        <v>0</v>
      </c>
      <c r="F56" s="10">
        <v>0</v>
      </c>
      <c r="G56" s="10">
        <f>E56+F56</f>
        <v>0</v>
      </c>
      <c r="H56" s="10">
        <v>0</v>
      </c>
      <c r="I56" s="10">
        <f>G56+H56</f>
        <v>0</v>
      </c>
      <c r="J56" s="50">
        <f>VLOOKUP(L56,$C$142:$D$155,2,FALSE)</f>
        <v>0</v>
      </c>
      <c r="K56" s="10">
        <f>ROUND(I56*J56,0)</f>
        <v>0</v>
      </c>
      <c r="L56" s="69" t="s">
        <v>152</v>
      </c>
      <c r="M56" s="10">
        <v>0</v>
      </c>
      <c r="N56" s="10">
        <f t="shared" si="36"/>
        <v>0</v>
      </c>
    </row>
    <row r="57" spans="1:14" x14ac:dyDescent="0.2">
      <c r="A57" s="69">
        <f t="shared" si="4"/>
        <v>44</v>
      </c>
      <c r="B57" s="10" t="s">
        <v>199</v>
      </c>
      <c r="C57" s="10">
        <v>22590</v>
      </c>
      <c r="D57" s="10">
        <f>C57</f>
        <v>22590</v>
      </c>
      <c r="E57" s="10">
        <f>C57-D57</f>
        <v>0</v>
      </c>
      <c r="F57" s="10">
        <v>0</v>
      </c>
      <c r="G57" s="10">
        <f>E57+F57</f>
        <v>0</v>
      </c>
      <c r="H57" s="10">
        <v>0</v>
      </c>
      <c r="I57" s="10">
        <f>G57+H57</f>
        <v>0</v>
      </c>
      <c r="J57" s="50">
        <f>VLOOKUP(L57,$C$142:$D$155,2,FALSE)</f>
        <v>0</v>
      </c>
      <c r="K57" s="10">
        <f>ROUND(I57*J57,0)</f>
        <v>0</v>
      </c>
      <c r="L57" s="69" t="s">
        <v>152</v>
      </c>
      <c r="M57" s="10">
        <v>0</v>
      </c>
      <c r="N57" s="10">
        <f t="shared" si="36"/>
        <v>0</v>
      </c>
    </row>
    <row r="58" spans="1:14" x14ac:dyDescent="0.2">
      <c r="A58" s="69">
        <f t="shared" si="4"/>
        <v>45</v>
      </c>
      <c r="B58" s="10" t="s">
        <v>199</v>
      </c>
      <c r="C58" s="10">
        <v>0</v>
      </c>
      <c r="D58" s="10">
        <f>C58</f>
        <v>0</v>
      </c>
      <c r="E58" s="11">
        <f>C58-D58</f>
        <v>0</v>
      </c>
      <c r="F58" s="11">
        <v>0</v>
      </c>
      <c r="G58" s="10">
        <f>E58+F58</f>
        <v>0</v>
      </c>
      <c r="H58" s="11">
        <v>0</v>
      </c>
      <c r="I58" s="10">
        <f>G58+H58</f>
        <v>0</v>
      </c>
      <c r="J58" s="50">
        <f>VLOOKUP(L58,$C$142:$D$155,2,FALSE)</f>
        <v>0</v>
      </c>
      <c r="K58" s="11">
        <f>ROUND(I58*J58,0)</f>
        <v>0</v>
      </c>
      <c r="L58" s="69" t="s">
        <v>152</v>
      </c>
      <c r="M58" s="11">
        <v>0</v>
      </c>
      <c r="N58" s="10">
        <f t="shared" si="36"/>
        <v>0</v>
      </c>
    </row>
    <row r="59" spans="1:14" ht="13.5" thickBot="1" x14ac:dyDescent="0.25">
      <c r="A59" s="69">
        <f t="shared" si="4"/>
        <v>46</v>
      </c>
      <c r="B59" s="10" t="s">
        <v>202</v>
      </c>
      <c r="C59" s="15">
        <f t="shared" ref="C59:I59" si="37">SUM(C54:C58)</f>
        <v>179228</v>
      </c>
      <c r="D59" s="15">
        <f t="shared" si="37"/>
        <v>117628</v>
      </c>
      <c r="E59" s="15">
        <f t="shared" si="37"/>
        <v>61600</v>
      </c>
      <c r="F59" s="15">
        <f t="shared" si="37"/>
        <v>0</v>
      </c>
      <c r="G59" s="15">
        <f t="shared" si="37"/>
        <v>61600</v>
      </c>
      <c r="H59" s="15">
        <f t="shared" si="37"/>
        <v>0</v>
      </c>
      <c r="I59" s="15">
        <f t="shared" si="37"/>
        <v>61600</v>
      </c>
      <c r="J59" s="33"/>
      <c r="K59" s="15">
        <f>SUM(K54:K58)</f>
        <v>62737</v>
      </c>
      <c r="M59" s="15">
        <f t="shared" ref="M59:N59" si="38">SUM(M54:M58)</f>
        <v>-58781</v>
      </c>
      <c r="N59" s="15">
        <f t="shared" si="38"/>
        <v>3957</v>
      </c>
    </row>
    <row r="60" spans="1:14" ht="13.5" thickTop="1" x14ac:dyDescent="0.2">
      <c r="A60" s="69">
        <f t="shared" si="4"/>
        <v>47</v>
      </c>
      <c r="B60" s="10"/>
      <c r="C60" s="10"/>
      <c r="D60" s="10"/>
      <c r="E60" s="10"/>
      <c r="F60" s="10"/>
      <c r="G60" s="10"/>
      <c r="H60" s="10"/>
      <c r="I60" s="10"/>
      <c r="J60" s="35"/>
      <c r="K60" s="10"/>
      <c r="M60" s="10"/>
      <c r="N60" s="10"/>
    </row>
    <row r="61" spans="1:14" x14ac:dyDescent="0.2">
      <c r="A61" s="69">
        <f t="shared" si="4"/>
        <v>48</v>
      </c>
      <c r="B61" s="10"/>
      <c r="C61" s="10"/>
      <c r="D61" s="10"/>
      <c r="E61" s="10"/>
      <c r="F61" s="10"/>
      <c r="G61" s="10"/>
      <c r="H61" s="10"/>
      <c r="I61" s="10"/>
      <c r="J61" s="35"/>
      <c r="K61" s="10"/>
      <c r="M61" s="10"/>
      <c r="N61" s="10"/>
    </row>
    <row r="62" spans="1:14" x14ac:dyDescent="0.2">
      <c r="A62" s="69">
        <f t="shared" si="4"/>
        <v>49</v>
      </c>
      <c r="J62" s="69"/>
    </row>
    <row r="63" spans="1:14" ht="13.5" thickBot="1" x14ac:dyDescent="0.25">
      <c r="A63" s="69">
        <f t="shared" si="4"/>
        <v>50</v>
      </c>
      <c r="J63" s="69"/>
    </row>
    <row r="64" spans="1:14" ht="13.5" thickBot="1" x14ac:dyDescent="0.25">
      <c r="A64" s="69">
        <f t="shared" si="4"/>
        <v>51</v>
      </c>
      <c r="B64" s="116" t="s">
        <v>206</v>
      </c>
      <c r="J64" s="69"/>
    </row>
    <row r="65" spans="1:14" x14ac:dyDescent="0.2">
      <c r="A65" s="69">
        <f t="shared" si="4"/>
        <v>52</v>
      </c>
      <c r="B65" s="117"/>
      <c r="J65" s="69"/>
    </row>
    <row r="66" spans="1:14" x14ac:dyDescent="0.2">
      <c r="A66" s="69">
        <f t="shared" si="4"/>
        <v>53</v>
      </c>
      <c r="B66" s="118" t="s">
        <v>217</v>
      </c>
      <c r="C66" s="10">
        <f>C$14</f>
        <v>56686917</v>
      </c>
      <c r="D66" s="10">
        <f>D$14</f>
        <v>-2327791</v>
      </c>
      <c r="E66" s="10">
        <f t="shared" ref="E66:E73" si="39">C66-D66</f>
        <v>59014708</v>
      </c>
      <c r="F66" s="10">
        <f>F$14</f>
        <v>0</v>
      </c>
      <c r="G66" s="10">
        <f t="shared" ref="G66:G73" si="40">E66+F66</f>
        <v>59014708</v>
      </c>
      <c r="H66" s="10">
        <f>H$14</f>
        <v>0</v>
      </c>
      <c r="I66" s="10">
        <f t="shared" ref="I66:I73" si="41">G66+H66</f>
        <v>59014708</v>
      </c>
      <c r="J66" s="34" t="s">
        <v>146</v>
      </c>
      <c r="K66" s="10">
        <f>K14</f>
        <v>59704408</v>
      </c>
      <c r="L66" s="34" t="s">
        <v>146</v>
      </c>
      <c r="M66" s="10">
        <f>M$14</f>
        <v>-45667878</v>
      </c>
      <c r="N66" s="10">
        <f t="shared" ref="N66:N73" si="42">K66+M66</f>
        <v>14036530</v>
      </c>
    </row>
    <row r="67" spans="1:14" x14ac:dyDescent="0.2">
      <c r="A67" s="69">
        <f t="shared" si="4"/>
        <v>54</v>
      </c>
      <c r="B67" s="10" t="s">
        <v>189</v>
      </c>
      <c r="C67" s="10">
        <f>C$15</f>
        <v>-62773941</v>
      </c>
      <c r="D67" s="10">
        <f>D$15</f>
        <v>-1383540</v>
      </c>
      <c r="E67" s="10">
        <f t="shared" si="39"/>
        <v>-61390401</v>
      </c>
      <c r="F67" s="10">
        <f>F$15</f>
        <v>0</v>
      </c>
      <c r="G67" s="10">
        <f t="shared" si="40"/>
        <v>-61390401</v>
      </c>
      <c r="H67" s="10">
        <f>H$15</f>
        <v>0</v>
      </c>
      <c r="I67" s="10">
        <f t="shared" si="41"/>
        <v>-61390401</v>
      </c>
      <c r="J67" s="34" t="s">
        <v>146</v>
      </c>
      <c r="K67" s="10">
        <f>K15</f>
        <v>-60572286</v>
      </c>
      <c r="L67" s="34" t="s">
        <v>146</v>
      </c>
      <c r="M67" s="10">
        <f>M$15</f>
        <v>3694476</v>
      </c>
      <c r="N67" s="10">
        <f t="shared" si="42"/>
        <v>-56877810</v>
      </c>
    </row>
    <row r="68" spans="1:14" x14ac:dyDescent="0.2">
      <c r="A68" s="69">
        <f t="shared" si="4"/>
        <v>55</v>
      </c>
      <c r="B68" s="10" t="s">
        <v>191</v>
      </c>
      <c r="C68" s="10">
        <f>C42</f>
        <v>0</v>
      </c>
      <c r="D68" s="10">
        <v>0</v>
      </c>
      <c r="E68" s="10">
        <f t="shared" si="39"/>
        <v>0</v>
      </c>
      <c r="F68" s="10">
        <f>F16</f>
        <v>0</v>
      </c>
      <c r="G68" s="10">
        <f t="shared" si="40"/>
        <v>0</v>
      </c>
      <c r="H68" s="10">
        <f>I16</f>
        <v>0</v>
      </c>
      <c r="I68" s="10">
        <f t="shared" si="41"/>
        <v>0</v>
      </c>
      <c r="J68" s="34" t="s">
        <v>146</v>
      </c>
      <c r="K68" s="10">
        <f>K16</f>
        <v>0</v>
      </c>
      <c r="L68" s="34" t="s">
        <v>146</v>
      </c>
      <c r="M68" s="10">
        <f>N16</f>
        <v>0</v>
      </c>
      <c r="N68" s="10">
        <f t="shared" si="42"/>
        <v>0</v>
      </c>
    </row>
    <row r="69" spans="1:14" x14ac:dyDescent="0.2">
      <c r="A69" s="69">
        <f t="shared" si="4"/>
        <v>56</v>
      </c>
      <c r="B69" s="10" t="s">
        <v>192</v>
      </c>
      <c r="C69" s="10">
        <v>41995000</v>
      </c>
      <c r="D69" s="10"/>
      <c r="E69" s="10">
        <f t="shared" si="39"/>
        <v>41995000</v>
      </c>
      <c r="F69" s="10">
        <v>0</v>
      </c>
      <c r="G69" s="10">
        <f t="shared" si="40"/>
        <v>41995000</v>
      </c>
      <c r="H69" s="10">
        <v>0</v>
      </c>
      <c r="I69" s="10">
        <f t="shared" si="41"/>
        <v>41995000</v>
      </c>
      <c r="J69" s="50">
        <f>VLOOKUP(L69,$C$142:$D$155,2,FALSE)</f>
        <v>0.98499999999999999</v>
      </c>
      <c r="K69" s="10">
        <f>ROUND(I69*J69,0)</f>
        <v>41365075</v>
      </c>
      <c r="L69" s="34" t="s">
        <v>228</v>
      </c>
      <c r="M69" s="10">
        <v>0</v>
      </c>
      <c r="N69" s="10">
        <f t="shared" si="42"/>
        <v>41365075</v>
      </c>
    </row>
    <row r="70" spans="1:14" x14ac:dyDescent="0.2">
      <c r="A70" s="69">
        <f t="shared" si="4"/>
        <v>57</v>
      </c>
      <c r="B70" s="10" t="s">
        <v>201</v>
      </c>
      <c r="C70" s="10">
        <v>0</v>
      </c>
      <c r="D70" s="10">
        <v>0</v>
      </c>
      <c r="E70" s="10">
        <f t="shared" si="39"/>
        <v>0</v>
      </c>
      <c r="F70" s="10">
        <f>F44</f>
        <v>0</v>
      </c>
      <c r="G70" s="10">
        <f t="shared" si="40"/>
        <v>0</v>
      </c>
      <c r="H70" s="10">
        <f>I44</f>
        <v>0</v>
      </c>
      <c r="I70" s="10">
        <f t="shared" si="41"/>
        <v>0</v>
      </c>
      <c r="J70" s="50">
        <f>VLOOKUP(L70,$C$142:$D$155,2,FALSE)</f>
        <v>0.98499999999999999</v>
      </c>
      <c r="K70" s="10">
        <f>ROUND(I70*J70,0)</f>
        <v>0</v>
      </c>
      <c r="L70" s="34" t="s">
        <v>149</v>
      </c>
      <c r="M70" s="10">
        <f>N44</f>
        <v>0</v>
      </c>
      <c r="N70" s="10">
        <f t="shared" si="42"/>
        <v>0</v>
      </c>
    </row>
    <row r="71" spans="1:14" x14ac:dyDescent="0.2">
      <c r="A71" s="69">
        <f t="shared" si="4"/>
        <v>58</v>
      </c>
      <c r="B71" s="10" t="s">
        <v>204</v>
      </c>
      <c r="C71" s="10">
        <v>0</v>
      </c>
      <c r="D71" s="10">
        <v>0</v>
      </c>
      <c r="E71" s="10">
        <f t="shared" si="39"/>
        <v>0</v>
      </c>
      <c r="F71" s="10">
        <f>F20</f>
        <v>0</v>
      </c>
      <c r="G71" s="10">
        <f t="shared" si="40"/>
        <v>0</v>
      </c>
      <c r="H71" s="10">
        <f>H20</f>
        <v>0</v>
      </c>
      <c r="I71" s="10">
        <f t="shared" si="41"/>
        <v>0</v>
      </c>
      <c r="J71" s="50">
        <f>VLOOKUP(L71,$C$142:$D$155,2,FALSE)</f>
        <v>0.98499999999999999</v>
      </c>
      <c r="K71" s="10">
        <f>ROUND(I71*J71,0)</f>
        <v>0</v>
      </c>
      <c r="L71" s="34" t="s">
        <v>149</v>
      </c>
      <c r="M71" s="10">
        <f>M20</f>
        <v>0</v>
      </c>
      <c r="N71" s="10">
        <f t="shared" si="42"/>
        <v>0</v>
      </c>
    </row>
    <row r="72" spans="1:14" x14ac:dyDescent="0.2">
      <c r="A72" s="69">
        <f t="shared" si="4"/>
        <v>59</v>
      </c>
      <c r="B72" s="10" t="s">
        <v>193</v>
      </c>
      <c r="C72" s="10">
        <f>C$19</f>
        <v>0</v>
      </c>
      <c r="D72" s="10">
        <f>D$19</f>
        <v>0</v>
      </c>
      <c r="E72" s="10">
        <f t="shared" si="39"/>
        <v>0</v>
      </c>
      <c r="F72" s="10">
        <f>F$19</f>
        <v>0</v>
      </c>
      <c r="G72" s="10">
        <f t="shared" si="40"/>
        <v>0</v>
      </c>
      <c r="H72" s="10">
        <f>H$19</f>
        <v>0</v>
      </c>
      <c r="I72" s="10">
        <f t="shared" si="41"/>
        <v>0</v>
      </c>
      <c r="J72" s="50">
        <f>VLOOKUP(L72,$C$142:$D$155,2,FALSE)</f>
        <v>0.98499999999999999</v>
      </c>
      <c r="K72" s="10">
        <f>ROUND(I72*J72,0)</f>
        <v>0</v>
      </c>
      <c r="L72" s="34" t="s">
        <v>149</v>
      </c>
      <c r="M72" s="10">
        <f>M$19</f>
        <v>0</v>
      </c>
      <c r="N72" s="10">
        <f t="shared" si="42"/>
        <v>0</v>
      </c>
    </row>
    <row r="73" spans="1:14" x14ac:dyDescent="0.2">
      <c r="A73" s="69">
        <f t="shared" si="4"/>
        <v>60</v>
      </c>
      <c r="B73" s="10" t="s">
        <v>190</v>
      </c>
      <c r="C73" s="11">
        <v>0</v>
      </c>
      <c r="D73" s="11">
        <v>0</v>
      </c>
      <c r="E73" s="11">
        <f t="shared" si="39"/>
        <v>0</v>
      </c>
      <c r="F73" s="11">
        <v>0</v>
      </c>
      <c r="G73" s="11">
        <f t="shared" si="40"/>
        <v>0</v>
      </c>
      <c r="H73" s="11">
        <v>0</v>
      </c>
      <c r="I73" s="11">
        <f t="shared" si="41"/>
        <v>0</v>
      </c>
      <c r="J73" s="50">
        <f>VLOOKUP(L73,$C$142:$D$155,2,FALSE)</f>
        <v>0.98499999999999999</v>
      </c>
      <c r="K73" s="11">
        <f>ROUND(I73*J73,0)</f>
        <v>0</v>
      </c>
      <c r="L73" s="34" t="s">
        <v>228</v>
      </c>
      <c r="M73" s="11">
        <v>0</v>
      </c>
      <c r="N73" s="11">
        <f t="shared" si="42"/>
        <v>0</v>
      </c>
    </row>
    <row r="74" spans="1:14" x14ac:dyDescent="0.2">
      <c r="A74" s="69">
        <f t="shared" si="4"/>
        <v>61</v>
      </c>
      <c r="B74" s="10" t="s">
        <v>194</v>
      </c>
      <c r="C74" s="10">
        <f t="shared" ref="C74:I74" si="43">SUM(C66:C73)</f>
        <v>35907976</v>
      </c>
      <c r="D74" s="10">
        <f t="shared" si="43"/>
        <v>-3711331</v>
      </c>
      <c r="E74" s="10">
        <f t="shared" si="43"/>
        <v>39619307</v>
      </c>
      <c r="F74" s="10">
        <f t="shared" si="43"/>
        <v>0</v>
      </c>
      <c r="G74" s="10">
        <f t="shared" si="43"/>
        <v>39619307</v>
      </c>
      <c r="H74" s="10">
        <f t="shared" si="43"/>
        <v>0</v>
      </c>
      <c r="I74" s="10">
        <f t="shared" si="43"/>
        <v>39619307</v>
      </c>
      <c r="J74" s="35"/>
      <c r="K74" s="10">
        <f>SUM(K66:K73)</f>
        <v>40497197</v>
      </c>
      <c r="M74" s="10">
        <f t="shared" ref="M74:N74" si="44">SUM(M66:M73)</f>
        <v>-41973402</v>
      </c>
      <c r="N74" s="10">
        <f t="shared" si="44"/>
        <v>-1476205</v>
      </c>
    </row>
    <row r="75" spans="1:14" x14ac:dyDescent="0.2">
      <c r="A75" s="69">
        <f t="shared" si="4"/>
        <v>62</v>
      </c>
      <c r="B75" s="10" t="s">
        <v>195</v>
      </c>
      <c r="C75" s="12">
        <v>3.67411E-4</v>
      </c>
      <c r="D75" s="12"/>
      <c r="E75" s="12">
        <v>8.3600000000000005E-4</v>
      </c>
      <c r="F75" s="12">
        <f>$E75</f>
        <v>8.3600000000000005E-4</v>
      </c>
      <c r="G75" s="12">
        <f>$E75</f>
        <v>8.3600000000000005E-4</v>
      </c>
      <c r="H75" s="12">
        <f>$E75</f>
        <v>8.3600000000000005E-4</v>
      </c>
      <c r="I75" s="12">
        <f>$E75</f>
        <v>8.3600000000000005E-4</v>
      </c>
      <c r="J75" s="31"/>
      <c r="K75" s="12">
        <f>$E75</f>
        <v>8.3600000000000005E-4</v>
      </c>
      <c r="M75" s="12">
        <f>$E75</f>
        <v>8.3600000000000005E-4</v>
      </c>
      <c r="N75" s="12">
        <f>$E75</f>
        <v>8.3600000000000005E-4</v>
      </c>
    </row>
    <row r="76" spans="1:14" x14ac:dyDescent="0.2">
      <c r="A76" s="69">
        <f t="shared" si="4"/>
        <v>63</v>
      </c>
      <c r="B76" s="10" t="s">
        <v>196</v>
      </c>
      <c r="C76" s="10">
        <f t="shared" ref="C76:I76" si="45">ROUND(C74*C75,0)</f>
        <v>13193</v>
      </c>
      <c r="D76" s="10">
        <f>C76-E76</f>
        <v>-19929</v>
      </c>
      <c r="E76" s="10">
        <f t="shared" si="45"/>
        <v>33122</v>
      </c>
      <c r="F76" s="10">
        <f t="shared" si="45"/>
        <v>0</v>
      </c>
      <c r="G76" s="10">
        <f t="shared" si="45"/>
        <v>33122</v>
      </c>
      <c r="H76" s="10">
        <f t="shared" si="45"/>
        <v>0</v>
      </c>
      <c r="I76" s="10">
        <f t="shared" si="45"/>
        <v>33122</v>
      </c>
      <c r="J76" s="33"/>
      <c r="K76" s="10">
        <f>ROUND(K74*K75,0)</f>
        <v>33856</v>
      </c>
      <c r="M76" s="10">
        <f t="shared" ref="M76:N76" si="46">ROUND(M74*M75,0)</f>
        <v>-35090</v>
      </c>
      <c r="N76" s="10">
        <f t="shared" si="46"/>
        <v>-1234</v>
      </c>
    </row>
    <row r="77" spans="1:14" x14ac:dyDescent="0.2">
      <c r="A77" s="69">
        <f t="shared" si="4"/>
        <v>64</v>
      </c>
      <c r="B77" s="10" t="s">
        <v>287</v>
      </c>
      <c r="C77" s="11">
        <v>0</v>
      </c>
      <c r="D77" s="11">
        <v>0</v>
      </c>
      <c r="E77" s="11">
        <f t="shared" ref="E77" si="47">C77-D77</f>
        <v>0</v>
      </c>
      <c r="F77" s="11">
        <v>0</v>
      </c>
      <c r="G77" s="11">
        <f>E77+F77</f>
        <v>0</v>
      </c>
      <c r="H77" s="11">
        <v>0</v>
      </c>
      <c r="I77" s="11">
        <f t="shared" ref="I77" si="48">G77+H77</f>
        <v>0</v>
      </c>
      <c r="J77" s="50">
        <f>VLOOKUP(L77,$C$142:$D$155,2,FALSE)</f>
        <v>0.98499999999999999</v>
      </c>
      <c r="K77" s="11">
        <f>ROUND(I77*J77,0)</f>
        <v>0</v>
      </c>
      <c r="L77" s="34" t="s">
        <v>228</v>
      </c>
      <c r="M77" s="11">
        <v>0</v>
      </c>
      <c r="N77" s="11">
        <f>K77+M77</f>
        <v>0</v>
      </c>
    </row>
    <row r="78" spans="1:14" x14ac:dyDescent="0.2">
      <c r="A78" s="69">
        <f t="shared" si="4"/>
        <v>65</v>
      </c>
      <c r="B78" s="10" t="s">
        <v>288</v>
      </c>
      <c r="C78" s="10">
        <f>C76+C77</f>
        <v>13193</v>
      </c>
      <c r="D78" s="10">
        <f t="shared" ref="D78" si="49">D76+D77</f>
        <v>-19929</v>
      </c>
      <c r="E78" s="10">
        <f t="shared" ref="E78" si="50">E76+E77</f>
        <v>33122</v>
      </c>
      <c r="F78" s="10">
        <f t="shared" ref="F78" si="51">F76+F77</f>
        <v>0</v>
      </c>
      <c r="G78" s="10">
        <f t="shared" ref="G78" si="52">G76+G77</f>
        <v>33122</v>
      </c>
      <c r="H78" s="10">
        <f t="shared" ref="H78" si="53">H76+H77</f>
        <v>0</v>
      </c>
      <c r="I78" s="10">
        <f t="shared" ref="I78:K78" si="54">I76+I77</f>
        <v>33122</v>
      </c>
      <c r="J78" s="33"/>
      <c r="K78" s="10">
        <f t="shared" si="54"/>
        <v>33856</v>
      </c>
      <c r="M78" s="10">
        <f t="shared" ref="M78:N78" si="55">M76+M77</f>
        <v>-35090</v>
      </c>
      <c r="N78" s="10">
        <f t="shared" si="55"/>
        <v>-1234</v>
      </c>
    </row>
    <row r="79" spans="1:14" x14ac:dyDescent="0.2">
      <c r="A79" s="69">
        <f t="shared" si="4"/>
        <v>66</v>
      </c>
      <c r="B79" s="10" t="s">
        <v>197</v>
      </c>
      <c r="C79" s="119">
        <v>0.06</v>
      </c>
      <c r="D79" s="13">
        <f>$C79</f>
        <v>0.06</v>
      </c>
      <c r="E79" s="13">
        <f>$C79</f>
        <v>0.06</v>
      </c>
      <c r="F79" s="13">
        <f>$C79</f>
        <v>0.06</v>
      </c>
      <c r="G79" s="13">
        <f>$C79</f>
        <v>0.06</v>
      </c>
      <c r="H79" s="13"/>
      <c r="I79" s="13">
        <f>$C79</f>
        <v>0.06</v>
      </c>
      <c r="J79" s="32"/>
      <c r="K79" s="13">
        <f>$I79</f>
        <v>0.06</v>
      </c>
      <c r="M79" s="13">
        <f>$I79</f>
        <v>0.06</v>
      </c>
      <c r="N79" s="13">
        <f>$I79</f>
        <v>0.06</v>
      </c>
    </row>
    <row r="80" spans="1:14" x14ac:dyDescent="0.2">
      <c r="A80" s="69">
        <f t="shared" ref="A80:A135" si="56">A79+1</f>
        <v>67</v>
      </c>
      <c r="B80" s="10" t="s">
        <v>198</v>
      </c>
      <c r="C80" s="10">
        <f>ROUND(C78*C79,0)</f>
        <v>792</v>
      </c>
      <c r="D80" s="10">
        <f>ROUND(D78*D79,0)</f>
        <v>-1196</v>
      </c>
      <c r="E80" s="10">
        <f>ROUND(E78*E79,0)</f>
        <v>1987</v>
      </c>
      <c r="F80" s="10">
        <f>ROUND(F78*F79,0)</f>
        <v>0</v>
      </c>
      <c r="G80" s="10">
        <f>ROUND(G78*G79,0)</f>
        <v>1987</v>
      </c>
      <c r="H80" s="10">
        <f>I80-G80</f>
        <v>0</v>
      </c>
      <c r="I80" s="10">
        <f>ROUND(I78*I79,0)</f>
        <v>1987</v>
      </c>
      <c r="J80" s="33"/>
      <c r="K80" s="10">
        <f>ROUND(K78*K79,0)</f>
        <v>2031</v>
      </c>
      <c r="M80" s="10">
        <f>ROUND(M78*M79,0)</f>
        <v>-2105</v>
      </c>
      <c r="N80" s="10">
        <f>ROUND(N78*N79,0)</f>
        <v>-74</v>
      </c>
    </row>
    <row r="81" spans="1:14" x14ac:dyDescent="0.2">
      <c r="A81" s="69">
        <f t="shared" si="56"/>
        <v>68</v>
      </c>
      <c r="B81" s="10" t="s">
        <v>218</v>
      </c>
      <c r="C81" s="10">
        <v>0</v>
      </c>
      <c r="D81" s="10">
        <v>0</v>
      </c>
      <c r="E81" s="10">
        <f>C81-D81</f>
        <v>0</v>
      </c>
      <c r="F81" s="10">
        <v>0</v>
      </c>
      <c r="G81" s="10">
        <f t="shared" ref="G81:G85" si="57">E81+F81</f>
        <v>0</v>
      </c>
      <c r="H81" s="10">
        <f>I81-G81</f>
        <v>0</v>
      </c>
      <c r="I81" s="10">
        <v>0</v>
      </c>
      <c r="J81" s="43" t="s">
        <v>225</v>
      </c>
      <c r="K81" s="10">
        <v>0</v>
      </c>
      <c r="L81" s="69" t="s">
        <v>213</v>
      </c>
      <c r="M81" s="10">
        <v>0</v>
      </c>
      <c r="N81" s="10">
        <f t="shared" ref="N81:N85" si="58">K81+M81</f>
        <v>0</v>
      </c>
    </row>
    <row r="82" spans="1:14" x14ac:dyDescent="0.2">
      <c r="A82" s="69">
        <f t="shared" si="56"/>
        <v>69</v>
      </c>
      <c r="B82" s="10" t="s">
        <v>199</v>
      </c>
      <c r="C82" s="10">
        <v>0</v>
      </c>
      <c r="D82" s="10">
        <f>C82</f>
        <v>0</v>
      </c>
      <c r="E82" s="10">
        <f>C82-D82</f>
        <v>0</v>
      </c>
      <c r="F82" s="10">
        <v>0</v>
      </c>
      <c r="G82" s="10">
        <f t="shared" si="57"/>
        <v>0</v>
      </c>
      <c r="H82" s="10">
        <v>0</v>
      </c>
      <c r="I82" s="10">
        <f>G82+H82</f>
        <v>0</v>
      </c>
      <c r="J82" s="50">
        <f>VLOOKUP(L82,$C$142:$D$155,2,FALSE)</f>
        <v>0</v>
      </c>
      <c r="K82" s="10">
        <f>ROUND(I82*J82,0)</f>
        <v>0</v>
      </c>
      <c r="L82" s="69" t="s">
        <v>241</v>
      </c>
      <c r="M82" s="10">
        <v>0</v>
      </c>
      <c r="N82" s="10">
        <f t="shared" si="58"/>
        <v>0</v>
      </c>
    </row>
    <row r="83" spans="1:14" x14ac:dyDescent="0.2">
      <c r="A83" s="69">
        <f t="shared" si="56"/>
        <v>70</v>
      </c>
      <c r="B83" s="10" t="s">
        <v>275</v>
      </c>
      <c r="C83" s="10">
        <v>13676</v>
      </c>
      <c r="D83" s="10">
        <f>C83</f>
        <v>13676</v>
      </c>
      <c r="E83" s="10">
        <f>C83-D83</f>
        <v>0</v>
      </c>
      <c r="F83" s="10">
        <v>0</v>
      </c>
      <c r="G83" s="10">
        <f t="shared" si="57"/>
        <v>0</v>
      </c>
      <c r="H83" s="10">
        <v>0</v>
      </c>
      <c r="I83" s="10">
        <f>G83+H83</f>
        <v>0</v>
      </c>
      <c r="J83" s="50">
        <f>VLOOKUP(L83,$C$142:$D$155,2,FALSE)</f>
        <v>0</v>
      </c>
      <c r="K83" s="10">
        <f>ROUND(I83*J83,0)</f>
        <v>0</v>
      </c>
      <c r="L83" s="69" t="s">
        <v>152</v>
      </c>
      <c r="M83" s="10">
        <v>0</v>
      </c>
      <c r="N83" s="10">
        <f t="shared" si="58"/>
        <v>0</v>
      </c>
    </row>
    <row r="84" spans="1:14" x14ac:dyDescent="0.2">
      <c r="A84" s="69">
        <f t="shared" si="56"/>
        <v>71</v>
      </c>
      <c r="B84" s="10" t="s">
        <v>199</v>
      </c>
      <c r="C84" s="10">
        <v>0</v>
      </c>
      <c r="D84" s="10">
        <f>C84</f>
        <v>0</v>
      </c>
      <c r="E84" s="10">
        <f>C84-D84</f>
        <v>0</v>
      </c>
      <c r="F84" s="10">
        <v>0</v>
      </c>
      <c r="G84" s="10">
        <f t="shared" si="57"/>
        <v>0</v>
      </c>
      <c r="H84" s="10">
        <f>I84-G84</f>
        <v>0</v>
      </c>
      <c r="I84" s="10">
        <v>0</v>
      </c>
      <c r="J84" s="43" t="s">
        <v>225</v>
      </c>
      <c r="K84" s="10">
        <v>0</v>
      </c>
      <c r="L84" s="69" t="s">
        <v>213</v>
      </c>
      <c r="M84" s="10">
        <v>0</v>
      </c>
      <c r="N84" s="10">
        <f t="shared" si="58"/>
        <v>0</v>
      </c>
    </row>
    <row r="85" spans="1:14" x14ac:dyDescent="0.2">
      <c r="A85" s="69">
        <f t="shared" si="56"/>
        <v>72</v>
      </c>
      <c r="B85" s="10" t="s">
        <v>199</v>
      </c>
      <c r="C85" s="10">
        <v>0</v>
      </c>
      <c r="D85" s="10">
        <f>C85</f>
        <v>0</v>
      </c>
      <c r="E85" s="11">
        <f>C85-D85</f>
        <v>0</v>
      </c>
      <c r="F85" s="11">
        <v>0</v>
      </c>
      <c r="G85" s="10">
        <f t="shared" si="57"/>
        <v>0</v>
      </c>
      <c r="H85" s="11">
        <v>0</v>
      </c>
      <c r="I85" s="10">
        <f>G85+H85</f>
        <v>0</v>
      </c>
      <c r="J85" s="50">
        <f>VLOOKUP(L85,$C$142:$D$155,2,FALSE)</f>
        <v>0</v>
      </c>
      <c r="K85" s="11">
        <f>ROUND(I85*J85,0)</f>
        <v>0</v>
      </c>
      <c r="L85" s="69" t="s">
        <v>152</v>
      </c>
      <c r="M85" s="11">
        <v>0</v>
      </c>
      <c r="N85" s="10">
        <f t="shared" si="58"/>
        <v>0</v>
      </c>
    </row>
    <row r="86" spans="1:14" ht="13.5" thickBot="1" x14ac:dyDescent="0.25">
      <c r="A86" s="69">
        <f t="shared" si="56"/>
        <v>73</v>
      </c>
      <c r="B86" s="10" t="s">
        <v>207</v>
      </c>
      <c r="C86" s="15">
        <f t="shared" ref="C86:I86" si="59">SUM(C80:C85)</f>
        <v>14468</v>
      </c>
      <c r="D86" s="15">
        <f t="shared" si="59"/>
        <v>12480</v>
      </c>
      <c r="E86" s="15">
        <f t="shared" si="59"/>
        <v>1987</v>
      </c>
      <c r="F86" s="15">
        <f t="shared" si="59"/>
        <v>0</v>
      </c>
      <c r="G86" s="15">
        <f t="shared" si="59"/>
        <v>1987</v>
      </c>
      <c r="H86" s="15">
        <f t="shared" si="59"/>
        <v>0</v>
      </c>
      <c r="I86" s="15">
        <f t="shared" si="59"/>
        <v>1987</v>
      </c>
      <c r="J86" s="33"/>
      <c r="K86" s="15">
        <f>SUM(K80:K85)</f>
        <v>2031</v>
      </c>
      <c r="M86" s="15">
        <f t="shared" ref="M86:N86" si="60">SUM(M80:M85)</f>
        <v>-2105</v>
      </c>
      <c r="N86" s="15">
        <f t="shared" si="60"/>
        <v>-74</v>
      </c>
    </row>
    <row r="87" spans="1:14" ht="13.5" thickTop="1" x14ac:dyDescent="0.2">
      <c r="A87" s="69">
        <f t="shared" si="56"/>
        <v>74</v>
      </c>
      <c r="B87" s="10"/>
      <c r="C87" s="10"/>
      <c r="D87" s="10"/>
      <c r="E87" s="10"/>
      <c r="F87" s="10"/>
      <c r="G87" s="10"/>
      <c r="H87" s="10"/>
      <c r="I87" s="10"/>
      <c r="J87" s="35"/>
      <c r="K87" s="10"/>
      <c r="M87" s="10"/>
      <c r="N87" s="10"/>
    </row>
    <row r="88" spans="1:14" x14ac:dyDescent="0.2">
      <c r="A88" s="69">
        <f t="shared" si="56"/>
        <v>75</v>
      </c>
      <c r="J88" s="69"/>
    </row>
    <row r="89" spans="1:14" ht="13.5" thickBot="1" x14ac:dyDescent="0.25">
      <c r="A89" s="69">
        <f t="shared" si="56"/>
        <v>76</v>
      </c>
      <c r="J89" s="69"/>
    </row>
    <row r="90" spans="1:14" ht="13.5" thickBot="1" x14ac:dyDescent="0.25">
      <c r="A90" s="69">
        <f t="shared" si="56"/>
        <v>77</v>
      </c>
      <c r="B90" s="116" t="s">
        <v>208</v>
      </c>
      <c r="J90" s="69"/>
    </row>
    <row r="91" spans="1:14" x14ac:dyDescent="0.2">
      <c r="A91" s="69">
        <f t="shared" si="56"/>
        <v>78</v>
      </c>
      <c r="B91" s="117"/>
      <c r="J91" s="69"/>
    </row>
    <row r="92" spans="1:14" x14ac:dyDescent="0.2">
      <c r="A92" s="69">
        <f t="shared" si="56"/>
        <v>79</v>
      </c>
      <c r="B92" s="118" t="s">
        <v>217</v>
      </c>
      <c r="C92" s="10">
        <f>C$14</f>
        <v>56686917</v>
      </c>
      <c r="D92" s="10">
        <f>D$14</f>
        <v>-2327791</v>
      </c>
      <c r="E92" s="10">
        <f t="shared" ref="E92:E99" si="61">C92-D92</f>
        <v>59014708</v>
      </c>
      <c r="F92" s="10">
        <f>F$14</f>
        <v>0</v>
      </c>
      <c r="G92" s="10">
        <f t="shared" ref="G92:G99" si="62">E92+F92</f>
        <v>59014708</v>
      </c>
      <c r="H92" s="10">
        <f>H$14</f>
        <v>0</v>
      </c>
      <c r="I92" s="10">
        <f t="shared" ref="I92:I99" si="63">G92+H92</f>
        <v>59014708</v>
      </c>
      <c r="J92" s="34" t="s">
        <v>146</v>
      </c>
      <c r="K92" s="10">
        <f>K14</f>
        <v>59704408</v>
      </c>
      <c r="L92" s="34" t="s">
        <v>146</v>
      </c>
      <c r="M92" s="10">
        <f>M$14</f>
        <v>-45667878</v>
      </c>
      <c r="N92" s="10">
        <f t="shared" ref="N92:N99" si="64">K92+M92</f>
        <v>14036530</v>
      </c>
    </row>
    <row r="93" spans="1:14" x14ac:dyDescent="0.2">
      <c r="A93" s="69">
        <f t="shared" si="56"/>
        <v>80</v>
      </c>
      <c r="B93" s="10" t="s">
        <v>189</v>
      </c>
      <c r="C93" s="10">
        <f>C$15</f>
        <v>-62773941</v>
      </c>
      <c r="D93" s="10">
        <f>D$15</f>
        <v>-1383540</v>
      </c>
      <c r="E93" s="10">
        <f t="shared" si="61"/>
        <v>-61390401</v>
      </c>
      <c r="F93" s="10">
        <f>F$15</f>
        <v>0</v>
      </c>
      <c r="G93" s="10">
        <f t="shared" si="62"/>
        <v>-61390401</v>
      </c>
      <c r="H93" s="10">
        <f>H$15</f>
        <v>0</v>
      </c>
      <c r="I93" s="10">
        <f t="shared" si="63"/>
        <v>-61390401</v>
      </c>
      <c r="J93" s="34" t="s">
        <v>146</v>
      </c>
      <c r="K93" s="10">
        <f>K15</f>
        <v>-60572286</v>
      </c>
      <c r="L93" s="34" t="s">
        <v>146</v>
      </c>
      <c r="M93" s="10">
        <f>M$15</f>
        <v>3694476</v>
      </c>
      <c r="N93" s="10">
        <f t="shared" si="64"/>
        <v>-56877810</v>
      </c>
    </row>
    <row r="94" spans="1:14" x14ac:dyDescent="0.2">
      <c r="A94" s="69">
        <f t="shared" si="56"/>
        <v>81</v>
      </c>
      <c r="B94" s="10" t="s">
        <v>191</v>
      </c>
      <c r="C94" s="10">
        <f>C16</f>
        <v>0</v>
      </c>
      <c r="D94" s="10">
        <f>D16</f>
        <v>0</v>
      </c>
      <c r="E94" s="10">
        <f t="shared" si="61"/>
        <v>0</v>
      </c>
      <c r="F94" s="10">
        <f>F16</f>
        <v>0</v>
      </c>
      <c r="G94" s="10">
        <f t="shared" si="62"/>
        <v>0</v>
      </c>
      <c r="H94" s="10">
        <f>H16</f>
        <v>0</v>
      </c>
      <c r="I94" s="10">
        <f t="shared" si="63"/>
        <v>0</v>
      </c>
      <c r="J94" s="34" t="s">
        <v>146</v>
      </c>
      <c r="K94" s="10">
        <f>K16</f>
        <v>0</v>
      </c>
      <c r="L94" s="34" t="s">
        <v>146</v>
      </c>
      <c r="M94" s="10">
        <f>M16</f>
        <v>0</v>
      </c>
      <c r="N94" s="10">
        <f t="shared" si="64"/>
        <v>0</v>
      </c>
    </row>
    <row r="95" spans="1:14" x14ac:dyDescent="0.2">
      <c r="A95" s="69">
        <f t="shared" si="56"/>
        <v>82</v>
      </c>
      <c r="B95" s="10" t="s">
        <v>192</v>
      </c>
      <c r="C95" s="10">
        <v>0</v>
      </c>
      <c r="D95" s="10">
        <v>0</v>
      </c>
      <c r="E95" s="10">
        <f t="shared" si="61"/>
        <v>0</v>
      </c>
      <c r="F95" s="10">
        <v>0</v>
      </c>
      <c r="G95" s="10">
        <f t="shared" si="62"/>
        <v>0</v>
      </c>
      <c r="H95" s="10">
        <v>0</v>
      </c>
      <c r="I95" s="10">
        <f t="shared" si="63"/>
        <v>0</v>
      </c>
      <c r="J95" s="50">
        <f>VLOOKUP(L95,$C$142:$D$155,2,FALSE)</f>
        <v>0.98499999999999999</v>
      </c>
      <c r="K95" s="10">
        <f>ROUND(I95*J95,0)</f>
        <v>0</v>
      </c>
      <c r="L95" s="34" t="s">
        <v>228</v>
      </c>
      <c r="M95" s="10">
        <v>0</v>
      </c>
      <c r="N95" s="10">
        <f t="shared" si="64"/>
        <v>0</v>
      </c>
    </row>
    <row r="96" spans="1:14" x14ac:dyDescent="0.2">
      <c r="A96" s="69">
        <f t="shared" si="56"/>
        <v>83</v>
      </c>
      <c r="B96" s="10" t="s">
        <v>201</v>
      </c>
      <c r="C96" s="10">
        <f>C44</f>
        <v>0</v>
      </c>
      <c r="D96" s="10">
        <f>D44</f>
        <v>0</v>
      </c>
      <c r="E96" s="10">
        <f t="shared" si="61"/>
        <v>0</v>
      </c>
      <c r="F96" s="10">
        <f>F44</f>
        <v>0</v>
      </c>
      <c r="G96" s="10">
        <f t="shared" si="62"/>
        <v>0</v>
      </c>
      <c r="H96" s="10">
        <f>H44</f>
        <v>0</v>
      </c>
      <c r="I96" s="10">
        <f t="shared" si="63"/>
        <v>0</v>
      </c>
      <c r="J96" s="50">
        <f>VLOOKUP(L96,$C$142:$D$155,2,FALSE)</f>
        <v>0.98499999999999999</v>
      </c>
      <c r="K96" s="10">
        <f>ROUND(I96*J96,0)</f>
        <v>0</v>
      </c>
      <c r="L96" s="34" t="s">
        <v>149</v>
      </c>
      <c r="M96" s="10">
        <f>M44</f>
        <v>0</v>
      </c>
      <c r="N96" s="10">
        <f t="shared" si="64"/>
        <v>0</v>
      </c>
    </row>
    <row r="97" spans="1:14" x14ac:dyDescent="0.2">
      <c r="A97" s="69">
        <f t="shared" si="56"/>
        <v>84</v>
      </c>
      <c r="B97" s="10" t="s">
        <v>193</v>
      </c>
      <c r="C97" s="10">
        <f>C$19</f>
        <v>0</v>
      </c>
      <c r="D97" s="10">
        <f>D$19</f>
        <v>0</v>
      </c>
      <c r="E97" s="10">
        <f t="shared" si="61"/>
        <v>0</v>
      </c>
      <c r="F97" s="10">
        <f>F$19</f>
        <v>0</v>
      </c>
      <c r="G97" s="10">
        <f t="shared" si="62"/>
        <v>0</v>
      </c>
      <c r="H97" s="10">
        <f>H$19</f>
        <v>0</v>
      </c>
      <c r="I97" s="10">
        <f t="shared" si="63"/>
        <v>0</v>
      </c>
      <c r="J97" s="50">
        <f>VLOOKUP(L97,$C$142:$D$155,2,FALSE)</f>
        <v>0.98499999999999999</v>
      </c>
      <c r="K97" s="10">
        <f>ROUND(I97*J97,0)</f>
        <v>0</v>
      </c>
      <c r="L97" s="34" t="s">
        <v>149</v>
      </c>
      <c r="M97" s="10">
        <f>M$19</f>
        <v>0</v>
      </c>
      <c r="N97" s="10">
        <f t="shared" si="64"/>
        <v>0</v>
      </c>
    </row>
    <row r="98" spans="1:14" x14ac:dyDescent="0.2">
      <c r="A98" s="69">
        <f t="shared" si="56"/>
        <v>85</v>
      </c>
      <c r="B98" s="10" t="s">
        <v>190</v>
      </c>
      <c r="C98" s="10">
        <v>0</v>
      </c>
      <c r="D98" s="10">
        <v>0</v>
      </c>
      <c r="E98" s="10">
        <f t="shared" si="61"/>
        <v>0</v>
      </c>
      <c r="F98" s="10">
        <v>0</v>
      </c>
      <c r="G98" s="10">
        <f t="shared" si="62"/>
        <v>0</v>
      </c>
      <c r="H98" s="10">
        <v>0</v>
      </c>
      <c r="I98" s="10">
        <f t="shared" si="63"/>
        <v>0</v>
      </c>
      <c r="J98" s="50">
        <f>VLOOKUP(L98,$C$142:$D$155,2,FALSE)</f>
        <v>0.98499999999999999</v>
      </c>
      <c r="K98" s="10">
        <f>ROUND(I98*J98,0)</f>
        <v>0</v>
      </c>
      <c r="L98" s="34" t="s">
        <v>228</v>
      </c>
      <c r="M98" s="10">
        <v>0</v>
      </c>
      <c r="N98" s="10">
        <f t="shared" si="64"/>
        <v>0</v>
      </c>
    </row>
    <row r="99" spans="1:14" x14ac:dyDescent="0.2">
      <c r="A99" s="69">
        <f t="shared" si="56"/>
        <v>86</v>
      </c>
      <c r="B99" s="10" t="s">
        <v>190</v>
      </c>
      <c r="C99" s="11">
        <v>0</v>
      </c>
      <c r="D99" s="11">
        <v>0</v>
      </c>
      <c r="E99" s="11">
        <f t="shared" si="61"/>
        <v>0</v>
      </c>
      <c r="F99" s="11">
        <v>0</v>
      </c>
      <c r="G99" s="11">
        <f t="shared" si="62"/>
        <v>0</v>
      </c>
      <c r="H99" s="11">
        <v>0</v>
      </c>
      <c r="I99" s="11">
        <f t="shared" si="63"/>
        <v>0</v>
      </c>
      <c r="J99" s="50">
        <f>VLOOKUP(L99,$C$142:$D$155,2,FALSE)</f>
        <v>0.98499999999999999</v>
      </c>
      <c r="K99" s="11">
        <f>ROUND(I99*J99,0)</f>
        <v>0</v>
      </c>
      <c r="L99" s="34" t="s">
        <v>228</v>
      </c>
      <c r="M99" s="11">
        <v>0</v>
      </c>
      <c r="N99" s="11">
        <f t="shared" si="64"/>
        <v>0</v>
      </c>
    </row>
    <row r="100" spans="1:14" x14ac:dyDescent="0.2">
      <c r="A100" s="69">
        <f t="shared" si="56"/>
        <v>87</v>
      </c>
      <c r="B100" s="10" t="s">
        <v>194</v>
      </c>
      <c r="C100" s="10">
        <f t="shared" ref="C100:I100" si="65">SUM(C92:C99)</f>
        <v>-6087024</v>
      </c>
      <c r="D100" s="10">
        <f t="shared" si="65"/>
        <v>-3711331</v>
      </c>
      <c r="E100" s="10">
        <f t="shared" si="65"/>
        <v>-2375693</v>
      </c>
      <c r="F100" s="10">
        <f t="shared" si="65"/>
        <v>0</v>
      </c>
      <c r="G100" s="10">
        <f t="shared" si="65"/>
        <v>-2375693</v>
      </c>
      <c r="H100" s="10">
        <f t="shared" si="65"/>
        <v>0</v>
      </c>
      <c r="I100" s="10">
        <f t="shared" si="65"/>
        <v>-2375693</v>
      </c>
      <c r="J100" s="35"/>
      <c r="K100" s="10">
        <f>SUM(K92:K99)</f>
        <v>-867878</v>
      </c>
      <c r="M100" s="10">
        <f t="shared" ref="M100:N100" si="66">SUM(M92:M99)</f>
        <v>-41973402</v>
      </c>
      <c r="N100" s="10">
        <f t="shared" si="66"/>
        <v>-42841280</v>
      </c>
    </row>
    <row r="101" spans="1:14" x14ac:dyDescent="0.2">
      <c r="A101" s="69">
        <f t="shared" si="56"/>
        <v>88</v>
      </c>
      <c r="B101" s="10" t="s">
        <v>195</v>
      </c>
      <c r="C101" s="12">
        <v>0.23323322399999999</v>
      </c>
      <c r="D101" s="12">
        <f t="shared" ref="D101" si="67">$C101</f>
        <v>0.23323322399999999</v>
      </c>
      <c r="E101" s="12">
        <v>0.21620800000000001</v>
      </c>
      <c r="F101" s="12">
        <f>$E101</f>
        <v>0.21620800000000001</v>
      </c>
      <c r="G101" s="12">
        <f>$E101</f>
        <v>0.21620800000000001</v>
      </c>
      <c r="H101" s="12">
        <f>$E101</f>
        <v>0.21620800000000001</v>
      </c>
      <c r="I101" s="12">
        <f>$E101</f>
        <v>0.21620800000000001</v>
      </c>
      <c r="J101" s="31"/>
      <c r="K101" s="12">
        <f>$E101</f>
        <v>0.21620800000000001</v>
      </c>
      <c r="M101" s="12">
        <f>$E101</f>
        <v>0.21620800000000001</v>
      </c>
      <c r="N101" s="12">
        <f>$E101</f>
        <v>0.21620800000000001</v>
      </c>
    </row>
    <row r="102" spans="1:14" x14ac:dyDescent="0.2">
      <c r="A102" s="69">
        <f t="shared" si="56"/>
        <v>89</v>
      </c>
      <c r="B102" s="10" t="s">
        <v>196</v>
      </c>
      <c r="C102" s="10">
        <f t="shared" ref="C102:I102" si="68">ROUND(C100*C101,0)</f>
        <v>-1419696</v>
      </c>
      <c r="D102" s="10">
        <f>C102-E102</f>
        <v>-906052</v>
      </c>
      <c r="E102" s="10">
        <f t="shared" si="68"/>
        <v>-513644</v>
      </c>
      <c r="F102" s="10">
        <f t="shared" si="68"/>
        <v>0</v>
      </c>
      <c r="G102" s="10">
        <f t="shared" si="68"/>
        <v>-513644</v>
      </c>
      <c r="H102" s="10">
        <f t="shared" si="68"/>
        <v>0</v>
      </c>
      <c r="I102" s="10">
        <f t="shared" si="68"/>
        <v>-513644</v>
      </c>
      <c r="J102" s="33"/>
      <c r="K102" s="10">
        <f>ROUND(K100*K101,0)</f>
        <v>-187642</v>
      </c>
      <c r="M102" s="10">
        <f t="shared" ref="M102:N102" si="69">ROUND(M100*M101,0)</f>
        <v>-9074985</v>
      </c>
      <c r="N102" s="10">
        <f t="shared" si="69"/>
        <v>-9262627</v>
      </c>
    </row>
    <row r="103" spans="1:14" x14ac:dyDescent="0.2">
      <c r="A103" s="69">
        <f t="shared" si="56"/>
        <v>90</v>
      </c>
      <c r="B103" s="10" t="s">
        <v>287</v>
      </c>
      <c r="C103" s="11">
        <v>6984400</v>
      </c>
      <c r="D103" s="11">
        <v>0</v>
      </c>
      <c r="E103" s="11">
        <f t="shared" ref="E103" si="70">C103-D103</f>
        <v>6984400</v>
      </c>
      <c r="F103" s="11">
        <v>0</v>
      </c>
      <c r="G103" s="11">
        <f>E103+F103</f>
        <v>6984400</v>
      </c>
      <c r="H103" s="11">
        <v>0</v>
      </c>
      <c r="I103" s="11">
        <f t="shared" ref="I103" si="71">G103+H103</f>
        <v>6984400</v>
      </c>
      <c r="J103" s="50">
        <f>VLOOKUP(L103,$C$142:$D$155,2,FALSE)</f>
        <v>0.98499999999999999</v>
      </c>
      <c r="K103" s="11">
        <f>ROUND(I103*J103,0)</f>
        <v>6879634</v>
      </c>
      <c r="L103" s="34" t="s">
        <v>228</v>
      </c>
      <c r="M103" s="11">
        <v>0</v>
      </c>
      <c r="N103" s="11">
        <f>K103+M103</f>
        <v>6879634</v>
      </c>
    </row>
    <row r="104" spans="1:14" x14ac:dyDescent="0.2">
      <c r="A104" s="69">
        <f t="shared" si="56"/>
        <v>91</v>
      </c>
      <c r="B104" s="10" t="s">
        <v>288</v>
      </c>
      <c r="C104" s="10">
        <f>C102+C103</f>
        <v>5564704</v>
      </c>
      <c r="D104" s="10">
        <f t="shared" ref="D104" si="72">D102+D103</f>
        <v>-906052</v>
      </c>
      <c r="E104" s="10">
        <f t="shared" ref="E104" si="73">E102+E103</f>
        <v>6470756</v>
      </c>
      <c r="F104" s="10">
        <f t="shared" ref="F104" si="74">F102+F103</f>
        <v>0</v>
      </c>
      <c r="G104" s="10">
        <f t="shared" ref="G104" si="75">G102+G103</f>
        <v>6470756</v>
      </c>
      <c r="H104" s="10">
        <f t="shared" ref="H104" si="76">H102+H103</f>
        <v>0</v>
      </c>
      <c r="I104" s="10">
        <f t="shared" ref="I104:K104" si="77">I102+I103</f>
        <v>6470756</v>
      </c>
      <c r="J104" s="33"/>
      <c r="K104" s="10">
        <f t="shared" si="77"/>
        <v>6691992</v>
      </c>
      <c r="M104" s="10">
        <f t="shared" ref="M104:N104" si="78">M102+M103</f>
        <v>-9074985</v>
      </c>
      <c r="N104" s="10">
        <f t="shared" si="78"/>
        <v>-2382993</v>
      </c>
    </row>
    <row r="105" spans="1:14" x14ac:dyDescent="0.2">
      <c r="A105" s="69">
        <f t="shared" si="56"/>
        <v>92</v>
      </c>
      <c r="B105" s="10" t="s">
        <v>197</v>
      </c>
      <c r="C105" s="119">
        <v>6.5000000000000002E-2</v>
      </c>
      <c r="D105" s="13">
        <f>$C105</f>
        <v>6.5000000000000002E-2</v>
      </c>
      <c r="E105" s="13">
        <f>$C105</f>
        <v>6.5000000000000002E-2</v>
      </c>
      <c r="F105" s="13">
        <f>$C105</f>
        <v>6.5000000000000002E-2</v>
      </c>
      <c r="G105" s="13">
        <f>$C105</f>
        <v>6.5000000000000002E-2</v>
      </c>
      <c r="H105" s="13"/>
      <c r="I105" s="13">
        <f>$C105</f>
        <v>6.5000000000000002E-2</v>
      </c>
      <c r="J105" s="32"/>
      <c r="K105" s="13">
        <f>$I105</f>
        <v>6.5000000000000002E-2</v>
      </c>
      <c r="M105" s="13">
        <f>$I105</f>
        <v>6.5000000000000002E-2</v>
      </c>
      <c r="N105" s="13">
        <f>$I105</f>
        <v>6.5000000000000002E-2</v>
      </c>
    </row>
    <row r="106" spans="1:14" x14ac:dyDescent="0.2">
      <c r="A106" s="69">
        <f t="shared" si="56"/>
        <v>93</v>
      </c>
      <c r="B106" s="10" t="s">
        <v>198</v>
      </c>
      <c r="C106" s="10">
        <f>ROUND(C104*C105,0)</f>
        <v>361706</v>
      </c>
      <c r="D106" s="10">
        <f>ROUND(D104*D105,0)</f>
        <v>-58893</v>
      </c>
      <c r="E106" s="10">
        <f>ROUND(E104*E105,0)</f>
        <v>420599</v>
      </c>
      <c r="F106" s="10">
        <f>ROUND(F104*F105,0)</f>
        <v>0</v>
      </c>
      <c r="G106" s="10">
        <f>ROUND(G104*G105,0)</f>
        <v>420599</v>
      </c>
      <c r="H106" s="10">
        <f>I106-G106</f>
        <v>0</v>
      </c>
      <c r="I106" s="10">
        <f>ROUND(I104*I105,0)</f>
        <v>420599</v>
      </c>
      <c r="J106" s="33"/>
      <c r="K106" s="10">
        <f>ROUND(K104*K105,0)</f>
        <v>434979</v>
      </c>
      <c r="M106" s="10">
        <f>ROUND(M104*M105,0)</f>
        <v>-589874</v>
      </c>
      <c r="N106" s="10">
        <f>ROUND(N104*N105,0)</f>
        <v>-154895</v>
      </c>
    </row>
    <row r="107" spans="1:14" x14ac:dyDescent="0.2">
      <c r="A107" s="69">
        <f t="shared" si="56"/>
        <v>94</v>
      </c>
      <c r="B107" s="10" t="s">
        <v>320</v>
      </c>
      <c r="C107" s="10">
        <f>ROUND(C103*C105*-1,0)+5</f>
        <v>-453981</v>
      </c>
      <c r="D107" s="10">
        <f>ROUND(D103*D105*-1,0)</f>
        <v>0</v>
      </c>
      <c r="E107" s="10">
        <f>C107-D107</f>
        <v>-453981</v>
      </c>
      <c r="F107" s="10">
        <f>ROUND(F103*F105*-1,0)</f>
        <v>0</v>
      </c>
      <c r="G107" s="10">
        <f t="shared" ref="G107:G110" si="79">E107+F107</f>
        <v>-453981</v>
      </c>
      <c r="H107" s="10">
        <f>I107-G107</f>
        <v>0</v>
      </c>
      <c r="I107" s="10">
        <f>ROUND(I103*I105*-1,0)+5</f>
        <v>-453981</v>
      </c>
      <c r="J107" s="50">
        <f>VLOOKUP(L107,$C$142:$D$155,2,FALSE)</f>
        <v>0.98499999999999999</v>
      </c>
      <c r="K107" s="10">
        <f>ROUND(I107*J107,0)</f>
        <v>-447171</v>
      </c>
      <c r="L107" s="34" t="s">
        <v>228</v>
      </c>
      <c r="M107" s="10">
        <f>ROUND(M103*M105*-1,0)</f>
        <v>0</v>
      </c>
      <c r="N107" s="10">
        <f t="shared" ref="N107:N110" si="80">K107+M107</f>
        <v>-447171</v>
      </c>
    </row>
    <row r="108" spans="1:14" x14ac:dyDescent="0.2">
      <c r="A108" s="69">
        <f t="shared" si="56"/>
        <v>95</v>
      </c>
      <c r="B108" s="10" t="s">
        <v>275</v>
      </c>
      <c r="C108" s="10">
        <v>1392576</v>
      </c>
      <c r="D108" s="10">
        <f>C108</f>
        <v>1392576</v>
      </c>
      <c r="E108" s="10">
        <f>C108-D108</f>
        <v>0</v>
      </c>
      <c r="F108" s="10">
        <v>0</v>
      </c>
      <c r="G108" s="10">
        <f t="shared" si="79"/>
        <v>0</v>
      </c>
      <c r="H108" s="10">
        <v>0</v>
      </c>
      <c r="I108" s="10">
        <f>G108+H108</f>
        <v>0</v>
      </c>
      <c r="J108" s="50">
        <f>VLOOKUP(L108,$C$142:$D$155,2,FALSE)</f>
        <v>0</v>
      </c>
      <c r="K108" s="10">
        <f>ROUND(I108*J108,0)</f>
        <v>0</v>
      </c>
      <c r="L108" s="69" t="s">
        <v>152</v>
      </c>
      <c r="M108" s="10">
        <v>0</v>
      </c>
      <c r="N108" s="10">
        <f t="shared" si="80"/>
        <v>0</v>
      </c>
    </row>
    <row r="109" spans="1:14" x14ac:dyDescent="0.2">
      <c r="A109" s="69">
        <f t="shared" si="56"/>
        <v>96</v>
      </c>
      <c r="B109" s="10" t="s">
        <v>199</v>
      </c>
      <c r="C109" s="10">
        <v>-292150</v>
      </c>
      <c r="D109" s="10">
        <f>C109</f>
        <v>-292150</v>
      </c>
      <c r="E109" s="10">
        <f>C109-D109</f>
        <v>0</v>
      </c>
      <c r="F109" s="10">
        <v>0</v>
      </c>
      <c r="G109" s="10">
        <f t="shared" si="79"/>
        <v>0</v>
      </c>
      <c r="H109" s="10">
        <v>0</v>
      </c>
      <c r="I109" s="10">
        <f>G109+H109</f>
        <v>0</v>
      </c>
      <c r="J109" s="50">
        <f>VLOOKUP(L109,$C$142:$D$155,2,FALSE)</f>
        <v>0</v>
      </c>
      <c r="K109" s="10">
        <f>ROUND(I109*J109,0)</f>
        <v>0</v>
      </c>
      <c r="L109" s="69" t="s">
        <v>152</v>
      </c>
      <c r="M109" s="10">
        <v>0</v>
      </c>
      <c r="N109" s="10">
        <f t="shared" si="80"/>
        <v>0</v>
      </c>
    </row>
    <row r="110" spans="1:14" x14ac:dyDescent="0.2">
      <c r="A110" s="69">
        <f t="shared" si="56"/>
        <v>97</v>
      </c>
      <c r="B110" s="10" t="s">
        <v>199</v>
      </c>
      <c r="C110" s="10">
        <v>0</v>
      </c>
      <c r="D110" s="10">
        <f>C110</f>
        <v>0</v>
      </c>
      <c r="E110" s="11">
        <f>C110-D110</f>
        <v>0</v>
      </c>
      <c r="F110" s="11">
        <v>0</v>
      </c>
      <c r="G110" s="10">
        <f t="shared" si="79"/>
        <v>0</v>
      </c>
      <c r="H110" s="11">
        <v>0</v>
      </c>
      <c r="I110" s="10">
        <f>G110+H110</f>
        <v>0</v>
      </c>
      <c r="J110" s="50">
        <f>VLOOKUP(L110,$C$142:$D$155,2,FALSE)</f>
        <v>0</v>
      </c>
      <c r="K110" s="11">
        <f>ROUND(I110*J110,0)</f>
        <v>0</v>
      </c>
      <c r="L110" s="69" t="s">
        <v>152</v>
      </c>
      <c r="M110" s="11">
        <v>0</v>
      </c>
      <c r="N110" s="10">
        <f t="shared" si="80"/>
        <v>0</v>
      </c>
    </row>
    <row r="111" spans="1:14" ht="13.5" thickBot="1" x14ac:dyDescent="0.25">
      <c r="A111" s="69">
        <f t="shared" si="56"/>
        <v>98</v>
      </c>
      <c r="B111" s="10" t="s">
        <v>209</v>
      </c>
      <c r="C111" s="15">
        <f t="shared" ref="C111:I111" si="81">SUM(C106:C110)</f>
        <v>1008151</v>
      </c>
      <c r="D111" s="15">
        <f t="shared" si="81"/>
        <v>1041533</v>
      </c>
      <c r="E111" s="15">
        <f t="shared" si="81"/>
        <v>-33382</v>
      </c>
      <c r="F111" s="15">
        <f t="shared" si="81"/>
        <v>0</v>
      </c>
      <c r="G111" s="15">
        <f t="shared" si="81"/>
        <v>-33382</v>
      </c>
      <c r="H111" s="15">
        <f t="shared" si="81"/>
        <v>0</v>
      </c>
      <c r="I111" s="15">
        <f t="shared" si="81"/>
        <v>-33382</v>
      </c>
      <c r="J111" s="33"/>
      <c r="K111" s="15">
        <f>SUM(K106:K110)</f>
        <v>-12192</v>
      </c>
      <c r="M111" s="15">
        <f t="shared" ref="M111:N111" si="82">SUM(M106:M110)</f>
        <v>-589874</v>
      </c>
      <c r="N111" s="15">
        <f t="shared" si="82"/>
        <v>-602066</v>
      </c>
    </row>
    <row r="112" spans="1:14" ht="13.5" thickTop="1" x14ac:dyDescent="0.2">
      <c r="A112" s="69">
        <f t="shared" si="56"/>
        <v>99</v>
      </c>
      <c r="B112" s="10"/>
      <c r="C112" s="10"/>
      <c r="D112" s="10"/>
      <c r="E112" s="10"/>
      <c r="F112" s="10"/>
      <c r="G112" s="10"/>
      <c r="H112" s="10"/>
      <c r="I112" s="10"/>
      <c r="J112" s="69"/>
      <c r="K112" s="10"/>
      <c r="M112" s="10"/>
      <c r="N112" s="10"/>
    </row>
    <row r="113" spans="1:14" x14ac:dyDescent="0.2">
      <c r="A113" s="69">
        <f t="shared" si="56"/>
        <v>100</v>
      </c>
      <c r="B113" s="10"/>
      <c r="C113" s="10"/>
      <c r="D113" s="10"/>
      <c r="E113" s="10"/>
      <c r="F113" s="10"/>
      <c r="G113" s="10"/>
      <c r="H113" s="10"/>
      <c r="I113" s="10"/>
      <c r="J113" s="69"/>
      <c r="K113" s="10"/>
      <c r="M113" s="10"/>
      <c r="N113" s="10"/>
    </row>
    <row r="114" spans="1:14" x14ac:dyDescent="0.2">
      <c r="A114" s="69">
        <f t="shared" si="56"/>
        <v>101</v>
      </c>
      <c r="B114" s="10"/>
      <c r="C114" s="10"/>
      <c r="D114" s="10"/>
      <c r="E114" s="10"/>
      <c r="F114" s="10"/>
      <c r="G114" s="10"/>
      <c r="H114" s="10"/>
      <c r="I114" s="10"/>
      <c r="J114" s="69"/>
      <c r="K114" s="10"/>
      <c r="M114" s="10"/>
      <c r="N114" s="10"/>
    </row>
    <row r="115" spans="1:14" ht="13.5" thickBot="1" x14ac:dyDescent="0.25">
      <c r="A115" s="69">
        <f t="shared" si="56"/>
        <v>102</v>
      </c>
      <c r="B115" s="10"/>
      <c r="C115" s="10"/>
      <c r="D115" s="10"/>
      <c r="E115" s="10"/>
      <c r="F115" s="10"/>
      <c r="G115" s="10"/>
      <c r="H115" s="10"/>
      <c r="I115" s="10"/>
      <c r="J115" s="69"/>
      <c r="K115" s="10"/>
      <c r="M115" s="10"/>
      <c r="N115" s="10"/>
    </row>
    <row r="116" spans="1:14" ht="13.5" thickBot="1" x14ac:dyDescent="0.25">
      <c r="A116" s="69">
        <f t="shared" si="56"/>
        <v>103</v>
      </c>
      <c r="B116" s="116" t="s">
        <v>210</v>
      </c>
      <c r="C116" s="10"/>
      <c r="J116" s="69"/>
    </row>
    <row r="117" spans="1:14" x14ac:dyDescent="0.2">
      <c r="A117" s="69">
        <f t="shared" si="56"/>
        <v>104</v>
      </c>
      <c r="B117" s="117"/>
      <c r="C117" s="10"/>
      <c r="J117" s="69"/>
    </row>
    <row r="118" spans="1:14" x14ac:dyDescent="0.2">
      <c r="A118" s="69">
        <f t="shared" si="56"/>
        <v>105</v>
      </c>
      <c r="B118" s="10"/>
      <c r="C118" s="10"/>
      <c r="J118" s="69"/>
    </row>
    <row r="119" spans="1:14" x14ac:dyDescent="0.2">
      <c r="A119" s="69">
        <f t="shared" si="56"/>
        <v>106</v>
      </c>
      <c r="B119" s="10"/>
      <c r="C119" s="10"/>
      <c r="J119" s="69"/>
    </row>
    <row r="120" spans="1:14" x14ac:dyDescent="0.2">
      <c r="A120" s="69">
        <f t="shared" si="56"/>
        <v>107</v>
      </c>
      <c r="B120" s="10" t="s">
        <v>273</v>
      </c>
      <c r="C120" s="53">
        <v>-1763493</v>
      </c>
      <c r="D120" s="53">
        <v>-1763493</v>
      </c>
      <c r="E120" s="53">
        <f>C120-D120</f>
        <v>0</v>
      </c>
      <c r="F120" s="53">
        <v>0</v>
      </c>
      <c r="G120" s="10">
        <f>E120+F120</f>
        <v>0</v>
      </c>
      <c r="H120" s="53">
        <v>0</v>
      </c>
      <c r="I120" s="53">
        <f>G120+H120</f>
        <v>0</v>
      </c>
      <c r="J120" s="43">
        <f>VLOOKUP(L120,$C$142:$D$155,2,FALSE)</f>
        <v>0</v>
      </c>
      <c r="K120" s="53">
        <f>ROUND(I120*J120,0)</f>
        <v>0</v>
      </c>
      <c r="L120" s="69" t="s">
        <v>152</v>
      </c>
      <c r="M120" s="53">
        <v>0</v>
      </c>
      <c r="N120" s="10">
        <f t="shared" ref="N120:N122" si="83">K120+M120</f>
        <v>0</v>
      </c>
    </row>
    <row r="121" spans="1:14" x14ac:dyDescent="0.2">
      <c r="A121" s="69">
        <f t="shared" si="56"/>
        <v>108</v>
      </c>
      <c r="B121" s="10" t="s">
        <v>321</v>
      </c>
      <c r="C121" s="53">
        <v>-1574622</v>
      </c>
      <c r="D121" s="53">
        <v>0</v>
      </c>
      <c r="E121" s="53">
        <f>C121-D121</f>
        <v>-1574622</v>
      </c>
      <c r="F121" s="53">
        <v>0</v>
      </c>
      <c r="G121" s="10">
        <f>E121+F121</f>
        <v>-1574622</v>
      </c>
      <c r="H121" s="53">
        <v>0</v>
      </c>
      <c r="I121" s="53">
        <f>G121+H121</f>
        <v>-1574622</v>
      </c>
      <c r="J121" s="43">
        <f>VLOOKUP(L121,$C$142:$D$155,2,FALSE)</f>
        <v>0.98499999999999999</v>
      </c>
      <c r="K121" s="53">
        <f>ROUND(I121*J121,0)</f>
        <v>-1551003</v>
      </c>
      <c r="L121" s="34" t="s">
        <v>228</v>
      </c>
      <c r="M121" s="10">
        <v>1292491</v>
      </c>
      <c r="N121" s="10">
        <f t="shared" si="83"/>
        <v>-258512</v>
      </c>
    </row>
    <row r="122" spans="1:14" x14ac:dyDescent="0.2">
      <c r="A122" s="69">
        <f t="shared" si="56"/>
        <v>109</v>
      </c>
      <c r="B122" s="10" t="s">
        <v>210</v>
      </c>
      <c r="C122" s="53">
        <v>0</v>
      </c>
      <c r="D122" s="53">
        <v>0</v>
      </c>
      <c r="E122" s="53">
        <f>C122-D122</f>
        <v>0</v>
      </c>
      <c r="F122" s="53">
        <v>0</v>
      </c>
      <c r="G122" s="10">
        <f>E122+F122</f>
        <v>0</v>
      </c>
      <c r="H122" s="53">
        <v>0</v>
      </c>
      <c r="I122" s="53">
        <f>G122+H122</f>
        <v>0</v>
      </c>
      <c r="J122" s="43">
        <f>VLOOKUP(L122,$C$142:$D$155,2,FALSE)</f>
        <v>0.98499999999999999</v>
      </c>
      <c r="K122" s="53">
        <f>ROUND(I122*J122,0)</f>
        <v>0</v>
      </c>
      <c r="L122" s="34" t="s">
        <v>228</v>
      </c>
      <c r="M122" s="53">
        <v>0</v>
      </c>
      <c r="N122" s="10">
        <f t="shared" si="83"/>
        <v>0</v>
      </c>
    </row>
    <row r="123" spans="1:14" ht="13.5" thickBot="1" x14ac:dyDescent="0.25">
      <c r="A123" s="69">
        <f t="shared" si="56"/>
        <v>110</v>
      </c>
      <c r="B123" s="10" t="s">
        <v>274</v>
      </c>
      <c r="C123" s="15">
        <f t="shared" ref="C123:I123" si="84">SUM(C120:C122)</f>
        <v>-3338115</v>
      </c>
      <c r="D123" s="15">
        <f t="shared" si="84"/>
        <v>-1763493</v>
      </c>
      <c r="E123" s="15">
        <f t="shared" si="84"/>
        <v>-1574622</v>
      </c>
      <c r="F123" s="15">
        <f t="shared" si="84"/>
        <v>0</v>
      </c>
      <c r="G123" s="15">
        <f t="shared" si="84"/>
        <v>-1574622</v>
      </c>
      <c r="H123" s="15">
        <f t="shared" si="84"/>
        <v>0</v>
      </c>
      <c r="I123" s="15">
        <f t="shared" si="84"/>
        <v>-1574622</v>
      </c>
      <c r="J123" s="50"/>
      <c r="K123" s="15">
        <f>SUM(K120:K122)</f>
        <v>-1551003</v>
      </c>
      <c r="L123" s="34"/>
      <c r="M123" s="15">
        <f t="shared" ref="M123:N123" si="85">SUM(M120:M122)</f>
        <v>1292491</v>
      </c>
      <c r="N123" s="15">
        <f t="shared" si="85"/>
        <v>-258512</v>
      </c>
    </row>
    <row r="124" spans="1:14" ht="13.5" thickTop="1" x14ac:dyDescent="0.2">
      <c r="A124" s="69">
        <f t="shared" si="56"/>
        <v>111</v>
      </c>
      <c r="B124" s="10"/>
      <c r="C124" s="10"/>
      <c r="J124" s="69"/>
    </row>
    <row r="125" spans="1:14" x14ac:dyDescent="0.2">
      <c r="A125" s="69">
        <f t="shared" si="56"/>
        <v>112</v>
      </c>
      <c r="B125" s="10"/>
      <c r="C125" s="10"/>
      <c r="J125" s="69"/>
    </row>
    <row r="126" spans="1:14" x14ac:dyDescent="0.2">
      <c r="A126" s="69">
        <f t="shared" si="56"/>
        <v>113</v>
      </c>
      <c r="B126" s="10"/>
      <c r="C126" s="10"/>
      <c r="J126" s="69"/>
    </row>
    <row r="127" spans="1:14" x14ac:dyDescent="0.2">
      <c r="A127" s="69">
        <f t="shared" si="56"/>
        <v>114</v>
      </c>
      <c r="J127" s="69"/>
    </row>
    <row r="128" spans="1:14" x14ac:dyDescent="0.2">
      <c r="A128" s="69">
        <f t="shared" si="56"/>
        <v>115</v>
      </c>
      <c r="J128" s="120"/>
    </row>
    <row r="129" spans="1:14" ht="13.5" thickBot="1" x14ac:dyDescent="0.25">
      <c r="A129" s="69">
        <f t="shared" si="56"/>
        <v>116</v>
      </c>
      <c r="B129" s="70" t="s">
        <v>211</v>
      </c>
      <c r="C129" s="16">
        <f>C33+C59+C86+C111+C123</f>
        <v>-2778613</v>
      </c>
      <c r="D129" s="16">
        <f>D33+D59+D86+D111+D123</f>
        <v>-2903313</v>
      </c>
      <c r="E129" s="16">
        <f>E33+E59+E86+E111+E123</f>
        <v>124699</v>
      </c>
      <c r="F129" s="16">
        <f t="shared" ref="F129:I129" si="86">F33+F59+F86+F111+F123</f>
        <v>0</v>
      </c>
      <c r="G129" s="16">
        <f t="shared" si="86"/>
        <v>124699</v>
      </c>
      <c r="H129" s="16">
        <f t="shared" si="86"/>
        <v>0</v>
      </c>
      <c r="I129" s="16">
        <f t="shared" si="86"/>
        <v>124699</v>
      </c>
      <c r="J129" s="33"/>
      <c r="K129" s="16">
        <f>K33+K59+K86+K111+K123</f>
        <v>209307</v>
      </c>
      <c r="M129" s="16">
        <f>M33+M59+M86+M111+M123</f>
        <v>-1173119</v>
      </c>
      <c r="N129" s="16">
        <f>N33+N59+N86+N111+N123</f>
        <v>-963811</v>
      </c>
    </row>
    <row r="130" spans="1:14" ht="15" thickTop="1" x14ac:dyDescent="0.2">
      <c r="A130" s="69">
        <f t="shared" si="56"/>
        <v>117</v>
      </c>
      <c r="G130" s="121"/>
      <c r="J130" s="71"/>
    </row>
    <row r="131" spans="1:14" ht="14.25" x14ac:dyDescent="0.2">
      <c r="A131" s="69">
        <f t="shared" si="56"/>
        <v>118</v>
      </c>
      <c r="G131" s="121"/>
      <c r="J131" s="71"/>
    </row>
    <row r="132" spans="1:14" ht="13.5" thickBot="1" x14ac:dyDescent="0.25">
      <c r="A132" s="69">
        <f t="shared" si="56"/>
        <v>119</v>
      </c>
      <c r="B132" s="70" t="s">
        <v>363</v>
      </c>
      <c r="C132" s="16">
        <f t="shared" ref="C132:I132" si="87">C129-C135</f>
        <v>-283794</v>
      </c>
      <c r="D132" s="16">
        <f t="shared" si="87"/>
        <v>-2437098</v>
      </c>
      <c r="E132" s="16">
        <f t="shared" si="87"/>
        <v>2153302</v>
      </c>
      <c r="F132" s="16">
        <f t="shared" si="87"/>
        <v>0</v>
      </c>
      <c r="G132" s="16">
        <f t="shared" si="87"/>
        <v>2153302</v>
      </c>
      <c r="H132" s="16">
        <f t="shared" si="87"/>
        <v>0</v>
      </c>
      <c r="I132" s="16">
        <f t="shared" si="87"/>
        <v>2153302</v>
      </c>
      <c r="J132" s="71"/>
      <c r="K132" s="16">
        <f>K129-K135</f>
        <v>2207481</v>
      </c>
      <c r="M132" s="16">
        <f t="shared" ref="M132:N132" si="88">M129-M135</f>
        <v>-2465610</v>
      </c>
      <c r="N132" s="16">
        <f t="shared" si="88"/>
        <v>-258128</v>
      </c>
    </row>
    <row r="133" spans="1:14" ht="13.5" thickTop="1" x14ac:dyDescent="0.2">
      <c r="A133" s="69">
        <f t="shared" si="56"/>
        <v>120</v>
      </c>
      <c r="J133" s="71"/>
    </row>
    <row r="134" spans="1:14" x14ac:dyDescent="0.2">
      <c r="A134" s="69">
        <f t="shared" si="56"/>
        <v>121</v>
      </c>
      <c r="J134" s="71"/>
    </row>
    <row r="135" spans="1:14" ht="13.5" thickBot="1" x14ac:dyDescent="0.25">
      <c r="A135" s="69">
        <f t="shared" si="56"/>
        <v>122</v>
      </c>
      <c r="B135" s="70" t="s">
        <v>364</v>
      </c>
      <c r="C135" s="16">
        <v>-2494819</v>
      </c>
      <c r="D135" s="16">
        <v>-466215</v>
      </c>
      <c r="E135" s="16">
        <f>E107+E121</f>
        <v>-2028603</v>
      </c>
      <c r="F135" s="16">
        <f>F107+F121</f>
        <v>0</v>
      </c>
      <c r="G135" s="16">
        <f>G107+G121</f>
        <v>-2028603</v>
      </c>
      <c r="H135" s="16">
        <f>H107+H121</f>
        <v>0</v>
      </c>
      <c r="I135" s="16">
        <f>I107+I121</f>
        <v>-2028603</v>
      </c>
      <c r="J135" s="71"/>
      <c r="K135" s="16">
        <f>K107+K121</f>
        <v>-1998174</v>
      </c>
      <c r="M135" s="16">
        <f>M107+M121</f>
        <v>1292491</v>
      </c>
      <c r="N135" s="16">
        <f>N107+N121</f>
        <v>-705683</v>
      </c>
    </row>
    <row r="136" spans="1:14" ht="15" thickTop="1" x14ac:dyDescent="0.2">
      <c r="G136" s="121"/>
      <c r="J136" s="71"/>
    </row>
    <row r="137" spans="1:14" ht="14.25" x14ac:dyDescent="0.2">
      <c r="C137" s="10"/>
      <c r="G137" s="121"/>
      <c r="J137" s="71"/>
    </row>
    <row r="140" spans="1:14" x14ac:dyDescent="0.2">
      <c r="F140" s="10"/>
      <c r="G140" s="10"/>
      <c r="H140" s="10"/>
      <c r="I140" s="10"/>
      <c r="K140" s="10"/>
    </row>
    <row r="141" spans="1:14" x14ac:dyDescent="0.2">
      <c r="C141" s="122" t="s">
        <v>229</v>
      </c>
      <c r="D141" s="123"/>
      <c r="F141" s="10"/>
      <c r="G141" s="10"/>
      <c r="H141" s="10"/>
      <c r="I141" s="10"/>
      <c r="K141" s="10"/>
    </row>
    <row r="142" spans="1:14" x14ac:dyDescent="0.2">
      <c r="A142" s="124"/>
      <c r="C142" s="48" t="str">
        <f>'CFIT Schedules'!C276</f>
        <v>GROSS PLT</v>
      </c>
      <c r="D142" s="45">
        <f>'CFIT Schedules'!D276</f>
        <v>0.98499999999999999</v>
      </c>
      <c r="F142" s="10"/>
      <c r="G142" s="10"/>
      <c r="H142" s="10"/>
      <c r="I142" s="10"/>
      <c r="K142" s="10"/>
    </row>
    <row r="143" spans="1:14" x14ac:dyDescent="0.2">
      <c r="C143" s="48" t="str">
        <f>'CFIT Schedules'!C277</f>
        <v>NET PLANT</v>
      </c>
      <c r="D143" s="45">
        <f>'CFIT Schedules'!D277</f>
        <v>0.98299999999999998</v>
      </c>
      <c r="F143" s="10"/>
      <c r="G143" s="10"/>
      <c r="H143" s="10"/>
      <c r="I143" s="10"/>
      <c r="K143" s="10"/>
    </row>
    <row r="144" spans="1:14" x14ac:dyDescent="0.2">
      <c r="C144" s="48" t="str">
        <f>'CFIT Schedules'!C278</f>
        <v>PROD PLT</v>
      </c>
      <c r="D144" s="45">
        <f>'CFIT Schedules'!D278</f>
        <v>0.98499999999999999</v>
      </c>
      <c r="F144" s="10"/>
      <c r="G144" s="10"/>
      <c r="H144" s="10"/>
      <c r="I144" s="10"/>
      <c r="K144" s="10"/>
    </row>
    <row r="145" spans="2:11" x14ac:dyDescent="0.2">
      <c r="C145" s="48" t="str">
        <f>'CFIT Schedules'!C279</f>
        <v>TRAN PLT</v>
      </c>
      <c r="D145" s="45">
        <f>'CFIT Schedules'!D279</f>
        <v>0.98499999999999999</v>
      </c>
      <c r="F145" s="10"/>
      <c r="G145" s="10"/>
      <c r="H145" s="10"/>
      <c r="I145" s="10"/>
      <c r="K145" s="10"/>
    </row>
    <row r="146" spans="2:11" x14ac:dyDescent="0.2">
      <c r="C146" s="48" t="str">
        <f>'CFIT Schedules'!C280</f>
        <v>DIST PLT</v>
      </c>
      <c r="D146" s="45">
        <f>'CFIT Schedules'!D280</f>
        <v>0.999</v>
      </c>
      <c r="F146" s="10"/>
      <c r="G146" s="10"/>
      <c r="H146" s="10"/>
      <c r="I146" s="10"/>
      <c r="K146" s="10"/>
    </row>
    <row r="147" spans="2:11" x14ac:dyDescent="0.2">
      <c r="C147" s="48" t="str">
        <f>'CFIT Schedules'!C281</f>
        <v>T&amp;D PLT</v>
      </c>
      <c r="D147" s="45">
        <f>'CFIT Schedules'!D281</f>
        <v>0.99299999999999999</v>
      </c>
      <c r="F147" s="10"/>
      <c r="G147" s="10"/>
      <c r="H147" s="10"/>
      <c r="I147" s="10"/>
      <c r="K147" s="10"/>
    </row>
    <row r="148" spans="2:11" x14ac:dyDescent="0.2">
      <c r="C148" s="48" t="str">
        <f>'CFIT Schedules'!C282</f>
        <v>ENERGY</v>
      </c>
      <c r="D148" s="45">
        <f>'CFIT Schedules'!D282</f>
        <v>0.98599999999999999</v>
      </c>
      <c r="F148" s="10"/>
      <c r="G148" s="10"/>
      <c r="H148" s="10"/>
      <c r="I148" s="10"/>
      <c r="K148" s="10"/>
    </row>
    <row r="149" spans="2:11" x14ac:dyDescent="0.2">
      <c r="C149" s="48" t="str">
        <f>'CFIT Schedules'!C283</f>
        <v>LABOR</v>
      </c>
      <c r="D149" s="45">
        <f>'CFIT Schedules'!D283</f>
        <v>0.99199999999999999</v>
      </c>
      <c r="F149" s="10"/>
      <c r="G149" s="10"/>
      <c r="H149" s="10"/>
      <c r="I149" s="10"/>
      <c r="K149" s="10"/>
    </row>
    <row r="150" spans="2:11" x14ac:dyDescent="0.2">
      <c r="C150" s="48" t="str">
        <f>'CFIT Schedules'!C284</f>
        <v>O&amp;M EXP</v>
      </c>
      <c r="D150" s="45">
        <f>'CFIT Schedules'!D284</f>
        <v>0.98899999999999999</v>
      </c>
    </row>
    <row r="151" spans="2:11" x14ac:dyDescent="0.2">
      <c r="C151" s="48" t="str">
        <f>'CFIT Schedules'!C285</f>
        <v>REVENUE</v>
      </c>
      <c r="D151" s="45">
        <f>'CFIT Schedules'!D285</f>
        <v>0.99199999999999999</v>
      </c>
    </row>
    <row r="152" spans="2:11" x14ac:dyDescent="0.2">
      <c r="C152" s="48" t="str">
        <f>'CFIT Schedules'!C286</f>
        <v>REVENUE-OTH</v>
      </c>
      <c r="D152" s="45">
        <f>'CFIT Schedules'!D286</f>
        <v>0</v>
      </c>
    </row>
    <row r="153" spans="2:11" x14ac:dyDescent="0.2">
      <c r="C153" s="48" t="str">
        <f>'CFIT Schedules'!C288</f>
        <v>SPECIFIC</v>
      </c>
      <c r="D153" s="45">
        <f>'CFIT Schedules'!D288</f>
        <v>1</v>
      </c>
    </row>
    <row r="154" spans="2:11" x14ac:dyDescent="0.2">
      <c r="C154" s="48" t="str">
        <f>'CFIT Schedules'!C289</f>
        <v>NON-APPLIC</v>
      </c>
      <c r="D154" s="45">
        <f>'CFIT Schedules'!D289</f>
        <v>0</v>
      </c>
    </row>
    <row r="155" spans="2:11" x14ac:dyDescent="0.2">
      <c r="C155" s="48" t="str">
        <f>'CFIT Schedules'!C290</f>
        <v>NON-UTILITY</v>
      </c>
      <c r="D155" s="45">
        <f>'CFIT Schedules'!D290</f>
        <v>0</v>
      </c>
    </row>
    <row r="156" spans="2:11" x14ac:dyDescent="0.2">
      <c r="C156" s="48"/>
      <c r="D156" s="45"/>
    </row>
    <row r="157" spans="2:11" x14ac:dyDescent="0.2">
      <c r="C157" s="48"/>
      <c r="D157" s="45"/>
    </row>
    <row r="158" spans="2:11" x14ac:dyDescent="0.2">
      <c r="C158" s="48"/>
      <c r="D158" s="45"/>
    </row>
    <row r="159" spans="2:11" x14ac:dyDescent="0.2">
      <c r="C159" s="100"/>
      <c r="D159" s="39"/>
    </row>
    <row r="160" spans="2:11" x14ac:dyDescent="0.2">
      <c r="B160" s="55" t="s">
        <v>278</v>
      </c>
      <c r="C160" s="100"/>
      <c r="D160" s="39"/>
    </row>
    <row r="161" spans="2:4" ht="63.75" x14ac:dyDescent="0.2">
      <c r="B161" s="125" t="s">
        <v>365</v>
      </c>
      <c r="C161" s="100"/>
      <c r="D161" s="39"/>
    </row>
    <row r="162" spans="2:4" x14ac:dyDescent="0.2">
      <c r="C162" s="100"/>
      <c r="D162" s="39"/>
    </row>
  </sheetData>
  <phoneticPr fontId="2" type="noConversion"/>
  <pageMargins left="0.25" right="0.25" top="1" bottom="0.75" header="0.5" footer="0.5"/>
  <pageSetup scale="52" orientation="landscape" r:id="rId1"/>
  <headerFooter alignWithMargins="0"/>
  <rowBreaks count="3" manualBreakCount="3">
    <brk id="62" max="13" man="1"/>
    <brk id="114" max="13" man="1"/>
    <brk id="161" max="13" man="1"/>
  </rowBreaks>
  <ignoredErrors>
    <ignoredError sqref="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CFIT Schedules</vt:lpstr>
      <vt:lpstr>DFIT-Per Books as Adjusted</vt:lpstr>
      <vt:lpstr>DFIT Computations</vt:lpstr>
      <vt:lpstr>SIT Schedules</vt:lpstr>
      <vt:lpstr>'CFIT Schedules'!Print_Area</vt:lpstr>
      <vt:lpstr>'DFIT Computations'!Print_Area</vt:lpstr>
      <vt:lpstr>'DFIT-Per Books as Adjusted'!Print_Area</vt:lpstr>
      <vt:lpstr>'SIT Schedules'!Print_Area</vt:lpstr>
      <vt:lpstr>Summary!Print_Area</vt:lpstr>
      <vt:lpstr>'CFIT Schedules'!Print_Titles</vt:lpstr>
      <vt:lpstr>'DFIT Computations'!Print_Titles</vt:lpstr>
      <vt:lpstr>'DFIT-Per Books as Adjusted'!Print_Titles</vt:lpstr>
      <vt:lpstr>'SIT Schedules'!Print_Titles</vt:lpstr>
      <vt:lpstr>Summary!Print_Titles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 Bartsch</dc:creator>
  <cp:lastModifiedBy>AEP</cp:lastModifiedBy>
  <cp:lastPrinted>2017-06-26T13:20:49Z</cp:lastPrinted>
  <dcterms:created xsi:type="dcterms:W3CDTF">2007-04-24T16:12:23Z</dcterms:created>
  <dcterms:modified xsi:type="dcterms:W3CDTF">2017-06-26T13:27:07Z</dcterms:modified>
</cp:coreProperties>
</file>