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325" windowWidth="19125" windowHeight="6360" tabRatio="822"/>
  </bookViews>
  <sheets>
    <sheet name="Basic Service Charge Calc." sheetId="45" r:id="rId1"/>
    <sheet name="Summary-Acct 364-368" sheetId="44" r:id="rId2"/>
    <sheet name="Acct_364" sheetId="37" r:id="rId3"/>
    <sheet name="Acct_365" sheetId="38" r:id="rId4"/>
    <sheet name="Acct_367" sheetId="39" r:id="rId5"/>
    <sheet name="Acct. 368" sheetId="40" r:id="rId6"/>
    <sheet name="Acct 368-# of TRNFs" sheetId="41" state="hidden" r:id="rId7"/>
  </sheets>
  <definedNames>
    <definedName name="_xlnm._FilterDatabase" localSheetId="2" hidden="1">Acct_364!#REF!</definedName>
    <definedName name="_xlnm._FilterDatabase" localSheetId="3" hidden="1">Acct_365!#REF!</definedName>
    <definedName name="_xlnm._FilterDatabase" localSheetId="4" hidden="1">Acct_367!#REF!</definedName>
    <definedName name="CSA">#REF!</definedName>
    <definedName name="CSO">#REF!</definedName>
    <definedName name="I_M_acct_364" localSheetId="2">Acct_364!$A$6:$F$342</definedName>
    <definedName name="I_M_acct_365" localSheetId="3">Acct_365!$A$6:$J$89</definedName>
    <definedName name="I_M_acct_367" localSheetId="4">Acct_367!$A$8:$J$30</definedName>
    <definedName name="Michigan_acct_364" localSheetId="2">Acct_364!$A$6:$F$342</definedName>
    <definedName name="Michigan_acct_365" localSheetId="3">Acct_365!$A$6:$J$89</definedName>
    <definedName name="Michigan_acct_367" localSheetId="4">Acct_367!$A$8:$J$30</definedName>
    <definedName name="NvsASD">"V2008-12-31"</definedName>
    <definedName name="NvsAutoDrillOk">"VN"</definedName>
    <definedName name="NvsElapsedTime">0.00053240740817273</definedName>
    <definedName name="NvsEndTime">40010.6892013889</definedName>
    <definedName name="NvsInstLang">"VENG"</definedName>
    <definedName name="NvsInstSpec">"%,FBUSINESS_UNIT,TGL_PRPT_CONS,NI&amp;M_CORP_CONSOL"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"V2020-01-01"</definedName>
    <definedName name="NvsPanelSetid">"VAEP"</definedName>
    <definedName name="NvsReqBU">"VX993"</definedName>
    <definedName name="NvsReqBUOnly">"VN"</definedName>
    <definedName name="NvsTransLed">"VN"</definedName>
    <definedName name="NvsTreeASD">"V2008-12-31"</definedName>
    <definedName name="NvsValTbl.STATISTICS_CODE">"STAT_TBL"</definedName>
    <definedName name="_xlnm.Print_Area" localSheetId="6">'Acct 368-# of TRNFs'!$A$1:$G$21</definedName>
    <definedName name="_xlnm.Print_Area" localSheetId="5">'Acct. 368'!$A$1:$H$42</definedName>
    <definedName name="_xlnm.Print_Area" localSheetId="2">Acct_364!$A$1:$K$363</definedName>
    <definedName name="_xlnm.Print_Area" localSheetId="3">Acct_365!$A$1:$J$108</definedName>
    <definedName name="_xlnm.Print_Area" localSheetId="4">Acct_367!$A$1:$J$50</definedName>
    <definedName name="_xlnm.Print_Area" localSheetId="0">'Basic Service Charge Calc.'!$A$2:$E$22</definedName>
    <definedName name="_xlnm.Print_Area" localSheetId="1">'Summary-Acct 364-368'!$A$1:$J$29</definedName>
  </definedNames>
  <calcPr calcId="145621"/>
</workbook>
</file>

<file path=xl/calcChain.xml><?xml version="1.0" encoding="utf-8"?>
<calcChain xmlns="http://schemas.openxmlformats.org/spreadsheetml/2006/main">
  <c r="A16" i="45" l="1"/>
  <c r="D12" i="45" l="1"/>
  <c r="E9" i="45"/>
  <c r="A3" i="40" l="1"/>
  <c r="K352" i="37"/>
  <c r="D352" i="37"/>
  <c r="D357" i="37" s="1"/>
  <c r="F18" i="41"/>
  <c r="I352" i="37"/>
  <c r="J352" i="37"/>
  <c r="I30" i="39"/>
  <c r="B30" i="39"/>
  <c r="H30" i="39" s="1"/>
  <c r="J30" i="39" s="1"/>
  <c r="I29" i="39"/>
  <c r="B29" i="39"/>
  <c r="H29" i="39" s="1"/>
  <c r="J29" i="39" s="1"/>
  <c r="I28" i="39"/>
  <c r="H28" i="39"/>
  <c r="J28" i="39" s="1"/>
  <c r="I27" i="39"/>
  <c r="H27" i="39"/>
  <c r="I26" i="39"/>
  <c r="J26" i="39" s="1"/>
  <c r="B26" i="39"/>
  <c r="H26" i="39"/>
  <c r="I25" i="39"/>
  <c r="J25" i="39" s="1"/>
  <c r="H25" i="39"/>
  <c r="I24" i="39"/>
  <c r="H24" i="39"/>
  <c r="J24" i="39" s="1"/>
  <c r="I23" i="39"/>
  <c r="H23" i="39"/>
  <c r="J23" i="39" s="1"/>
  <c r="I22" i="39"/>
  <c r="H22" i="39"/>
  <c r="I21" i="39"/>
  <c r="H21" i="39"/>
  <c r="J21" i="39" s="1"/>
  <c r="I20" i="39"/>
  <c r="H20" i="39"/>
  <c r="I19" i="39"/>
  <c r="J19" i="39" s="1"/>
  <c r="H19" i="39"/>
  <c r="I18" i="39"/>
  <c r="H18" i="39"/>
  <c r="J18" i="39" s="1"/>
  <c r="H17" i="39"/>
  <c r="J17" i="39" s="1"/>
  <c r="C17" i="39"/>
  <c r="I17" i="39"/>
  <c r="I16" i="39"/>
  <c r="B16" i="39"/>
  <c r="H16" i="39"/>
  <c r="J16" i="39" s="1"/>
  <c r="H15" i="39"/>
  <c r="C15" i="39"/>
  <c r="I15" i="39" s="1"/>
  <c r="J15" i="39" s="1"/>
  <c r="I14" i="39"/>
  <c r="H14" i="39"/>
  <c r="J14" i="39"/>
  <c r="I13" i="39"/>
  <c r="B13" i="39"/>
  <c r="H13" i="39"/>
  <c r="J13" i="39"/>
  <c r="I12" i="39"/>
  <c r="H12" i="39"/>
  <c r="J12" i="39"/>
  <c r="I11" i="39"/>
  <c r="H11" i="39"/>
  <c r="J11" i="39" s="1"/>
  <c r="H10" i="39"/>
  <c r="J10" i="39"/>
  <c r="C10" i="39"/>
  <c r="I10" i="39"/>
  <c r="C9" i="39"/>
  <c r="I9" i="39"/>
  <c r="I32" i="39" s="1"/>
  <c r="I8" i="39"/>
  <c r="B8" i="39"/>
  <c r="H8" i="39"/>
  <c r="I88" i="38"/>
  <c r="J88" i="38" s="1"/>
  <c r="H88" i="38"/>
  <c r="I87" i="38"/>
  <c r="H87" i="38"/>
  <c r="J87" i="38"/>
  <c r="I86" i="38"/>
  <c r="H86" i="38"/>
  <c r="J86" i="38"/>
  <c r="I85" i="38"/>
  <c r="J85" i="38" s="1"/>
  <c r="H85" i="38"/>
  <c r="I84" i="38"/>
  <c r="H84" i="38"/>
  <c r="J84" i="38" s="1"/>
  <c r="I83" i="38"/>
  <c r="H83" i="38"/>
  <c r="J83" i="38"/>
  <c r="I82" i="38"/>
  <c r="J82" i="38" s="1"/>
  <c r="H82" i="38"/>
  <c r="I81" i="38"/>
  <c r="J81" i="38"/>
  <c r="H81" i="38"/>
  <c r="I80" i="38"/>
  <c r="H80" i="38"/>
  <c r="J80" i="38" s="1"/>
  <c r="I79" i="38"/>
  <c r="H79" i="38"/>
  <c r="J79" i="38"/>
  <c r="I78" i="38"/>
  <c r="J78" i="38" s="1"/>
  <c r="H78" i="38"/>
  <c r="I77" i="38"/>
  <c r="H77" i="38"/>
  <c r="J77" i="38" s="1"/>
  <c r="I76" i="38"/>
  <c r="H76" i="38"/>
  <c r="J76" i="38"/>
  <c r="I75" i="38"/>
  <c r="H75" i="38"/>
  <c r="J75" i="38"/>
  <c r="I74" i="38"/>
  <c r="J74" i="38" s="1"/>
  <c r="H74" i="38"/>
  <c r="I73" i="38"/>
  <c r="H73" i="38"/>
  <c r="J73" i="38"/>
  <c r="I72" i="38"/>
  <c r="H72" i="38"/>
  <c r="J72" i="38"/>
  <c r="I71" i="38"/>
  <c r="J71" i="38" s="1"/>
  <c r="H71" i="38"/>
  <c r="I70" i="38"/>
  <c r="J70" i="38"/>
  <c r="H70" i="38"/>
  <c r="I69" i="38"/>
  <c r="H69" i="38"/>
  <c r="J69" i="38"/>
  <c r="I68" i="38"/>
  <c r="H68" i="38"/>
  <c r="I67" i="38"/>
  <c r="H67" i="38"/>
  <c r="J67" i="38" s="1"/>
  <c r="I66" i="38"/>
  <c r="H66" i="38"/>
  <c r="J66" i="38"/>
  <c r="H65" i="38"/>
  <c r="C65" i="38"/>
  <c r="I65" i="38"/>
  <c r="J65" i="38"/>
  <c r="I64" i="38"/>
  <c r="H64" i="38"/>
  <c r="J64" i="38"/>
  <c r="I63" i="38"/>
  <c r="J63" i="38" s="1"/>
  <c r="H63" i="38"/>
  <c r="I62" i="38"/>
  <c r="H62" i="38"/>
  <c r="J62" i="38" s="1"/>
  <c r="I61" i="38"/>
  <c r="H61" i="38"/>
  <c r="J61" i="38"/>
  <c r="I60" i="38"/>
  <c r="H60" i="38"/>
  <c r="I59" i="38"/>
  <c r="J59" i="38"/>
  <c r="H59" i="38"/>
  <c r="I58" i="38"/>
  <c r="H58" i="38"/>
  <c r="J58" i="38"/>
  <c r="I57" i="38"/>
  <c r="H57" i="38"/>
  <c r="J57" i="38"/>
  <c r="I56" i="38"/>
  <c r="J56" i="38" s="1"/>
  <c r="H56" i="38"/>
  <c r="I55" i="38"/>
  <c r="H55" i="38"/>
  <c r="I54" i="38"/>
  <c r="H54" i="38"/>
  <c r="J54" i="38"/>
  <c r="I53" i="38"/>
  <c r="J53" i="38" s="1"/>
  <c r="H53" i="38"/>
  <c r="I52" i="38"/>
  <c r="J52" i="38"/>
  <c r="H52" i="38"/>
  <c r="I51" i="38"/>
  <c r="H51" i="38"/>
  <c r="J51" i="38" s="1"/>
  <c r="I50" i="38"/>
  <c r="H50" i="38"/>
  <c r="J50" i="38" s="1"/>
  <c r="I49" i="38"/>
  <c r="J49" i="38" s="1"/>
  <c r="H49" i="38"/>
  <c r="H48" i="38"/>
  <c r="C48" i="38"/>
  <c r="I48" i="38" s="1"/>
  <c r="I47" i="38"/>
  <c r="H47" i="38"/>
  <c r="I46" i="38"/>
  <c r="H46" i="38"/>
  <c r="J46" i="38" s="1"/>
  <c r="I45" i="38"/>
  <c r="J45" i="38" s="1"/>
  <c r="H45" i="38"/>
  <c r="I44" i="38"/>
  <c r="H44" i="38"/>
  <c r="J44" i="38"/>
  <c r="I43" i="38"/>
  <c r="H43" i="38"/>
  <c r="J43" i="38"/>
  <c r="I42" i="38"/>
  <c r="H42" i="38"/>
  <c r="J42" i="38" s="1"/>
  <c r="I41" i="38"/>
  <c r="H41" i="38"/>
  <c r="J41" i="38" s="1"/>
  <c r="I40" i="38"/>
  <c r="H40" i="38"/>
  <c r="J40" i="38"/>
  <c r="I39" i="38"/>
  <c r="H39" i="38"/>
  <c r="J39" i="38"/>
  <c r="I38" i="38"/>
  <c r="J38" i="38" s="1"/>
  <c r="H38" i="38"/>
  <c r="B37" i="38"/>
  <c r="C37" i="38"/>
  <c r="I37" i="38"/>
  <c r="B36" i="38"/>
  <c r="B35" i="38"/>
  <c r="C34" i="38"/>
  <c r="I34" i="38"/>
  <c r="B34" i="38"/>
  <c r="H34" i="38" s="1"/>
  <c r="J34" i="38" s="1"/>
  <c r="I33" i="38"/>
  <c r="H33" i="38"/>
  <c r="J33" i="38" s="1"/>
  <c r="I32" i="38"/>
  <c r="H32" i="38"/>
  <c r="I31" i="38"/>
  <c r="J31" i="38" s="1"/>
  <c r="H31" i="38"/>
  <c r="H30" i="38"/>
  <c r="C30" i="38"/>
  <c r="I30" i="38" s="1"/>
  <c r="J30" i="38" s="1"/>
  <c r="I29" i="38"/>
  <c r="H29" i="38"/>
  <c r="J29" i="38" s="1"/>
  <c r="I28" i="38"/>
  <c r="H28" i="38"/>
  <c r="J28" i="38"/>
  <c r="I27" i="38"/>
  <c r="H27" i="38"/>
  <c r="J27" i="38"/>
  <c r="I26" i="38"/>
  <c r="H26" i="38"/>
  <c r="I25" i="38"/>
  <c r="J25" i="38"/>
  <c r="H25" i="38"/>
  <c r="B24" i="38"/>
  <c r="H24" i="38"/>
  <c r="J24" i="38"/>
  <c r="B23" i="38"/>
  <c r="H23" i="38" s="1"/>
  <c r="J23" i="38" s="1"/>
  <c r="B22" i="38"/>
  <c r="I21" i="38"/>
  <c r="B21" i="38"/>
  <c r="H21" i="38" s="1"/>
  <c r="J21" i="38" s="1"/>
  <c r="H20" i="38"/>
  <c r="J20" i="38" s="1"/>
  <c r="I19" i="38"/>
  <c r="H19" i="38"/>
  <c r="J19" i="38" s="1"/>
  <c r="I18" i="38"/>
  <c r="H18" i="38"/>
  <c r="J18" i="38" s="1"/>
  <c r="I17" i="38"/>
  <c r="H17" i="38"/>
  <c r="J17" i="38" s="1"/>
  <c r="I16" i="38"/>
  <c r="H16" i="38"/>
  <c r="J16" i="38" s="1"/>
  <c r="H15" i="38"/>
  <c r="C15" i="38"/>
  <c r="I15" i="38" s="1"/>
  <c r="I14" i="38"/>
  <c r="H14" i="38"/>
  <c r="I13" i="38"/>
  <c r="J13" i="38" s="1"/>
  <c r="H13" i="38"/>
  <c r="I12" i="38"/>
  <c r="J12" i="38"/>
  <c r="H12" i="38"/>
  <c r="I11" i="38"/>
  <c r="H11" i="38"/>
  <c r="J11" i="38"/>
  <c r="H10" i="38"/>
  <c r="H9" i="38"/>
  <c r="C9" i="38"/>
  <c r="I9" i="38" s="1"/>
  <c r="J9" i="38" s="1"/>
  <c r="I8" i="38"/>
  <c r="I90" i="38" s="1"/>
  <c r="I93" i="38" s="1"/>
  <c r="H8" i="38"/>
  <c r="I7" i="38"/>
  <c r="H7" i="38"/>
  <c r="J7" i="38" s="1"/>
  <c r="I6" i="38"/>
  <c r="H6" i="38"/>
  <c r="J6" i="38" s="1"/>
  <c r="E99" i="38"/>
  <c r="F99" i="38"/>
  <c r="G99" i="38"/>
  <c r="D99" i="38"/>
  <c r="J68" i="38"/>
  <c r="A3" i="39"/>
  <c r="A1" i="39"/>
  <c r="A3" i="38"/>
  <c r="A1" i="38"/>
  <c r="A347" i="37"/>
  <c r="A346" i="37"/>
  <c r="A345" i="37"/>
  <c r="D16" i="45"/>
  <c r="F24" i="40"/>
  <c r="G26" i="40" s="1"/>
  <c r="F34" i="40"/>
  <c r="F35" i="40"/>
  <c r="G32" i="39"/>
  <c r="G41" i="39"/>
  <c r="F32" i="39"/>
  <c r="F41" i="39"/>
  <c r="I43" i="39" s="1"/>
  <c r="E32" i="39"/>
  <c r="E41" i="39" s="1"/>
  <c r="D32" i="39"/>
  <c r="D41" i="39"/>
  <c r="E102" i="38"/>
  <c r="G90" i="38"/>
  <c r="G100" i="38"/>
  <c r="F90" i="38"/>
  <c r="F100" i="38" s="1"/>
  <c r="I102" i="38" s="1"/>
  <c r="I17" i="44" s="1"/>
  <c r="E90" i="38"/>
  <c r="E100" i="38"/>
  <c r="H102" i="38"/>
  <c r="D90" i="38"/>
  <c r="D100" i="38" s="1"/>
  <c r="E352" i="37"/>
  <c r="E357" i="37"/>
  <c r="I357" i="37" s="1"/>
  <c r="H14" i="44" s="1"/>
  <c r="F352" i="37"/>
  <c r="F357" i="37"/>
  <c r="H8" i="40"/>
  <c r="H24" i="40" s="1"/>
  <c r="H26" i="40" s="1"/>
  <c r="H9" i="40"/>
  <c r="G10" i="40"/>
  <c r="H11" i="40"/>
  <c r="H12" i="40"/>
  <c r="H13" i="40"/>
  <c r="H14" i="40"/>
  <c r="H15" i="40"/>
  <c r="H16" i="40"/>
  <c r="H17" i="40"/>
  <c r="H18" i="40"/>
  <c r="H19" i="40"/>
  <c r="H20" i="40"/>
  <c r="G21" i="40"/>
  <c r="G33" i="40"/>
  <c r="H33" i="40"/>
  <c r="D351" i="37"/>
  <c r="D356" i="37" s="1"/>
  <c r="E351" i="37"/>
  <c r="E356" i="37"/>
  <c r="F351" i="37"/>
  <c r="F356" i="37" s="1"/>
  <c r="J353" i="37"/>
  <c r="J20" i="39"/>
  <c r="H36" i="38"/>
  <c r="J36" i="38" s="1"/>
  <c r="C36" i="38"/>
  <c r="I36" i="38"/>
  <c r="J47" i="38"/>
  <c r="H22" i="38"/>
  <c r="C22" i="38"/>
  <c r="I22" i="38" s="1"/>
  <c r="J22" i="38" s="1"/>
  <c r="F19" i="41"/>
  <c r="C23" i="38"/>
  <c r="I23" i="38"/>
  <c r="C24" i="38"/>
  <c r="C20" i="38"/>
  <c r="I20" i="38" s="1"/>
  <c r="J32" i="38"/>
  <c r="J55" i="38"/>
  <c r="J22" i="39"/>
  <c r="J27" i="39"/>
  <c r="I24" i="38"/>
  <c r="H37" i="38"/>
  <c r="J37" i="38"/>
  <c r="J8" i="39"/>
  <c r="B33" i="40"/>
  <c r="D33" i="40" s="1"/>
  <c r="G24" i="40"/>
  <c r="C10" i="38"/>
  <c r="I10" i="38" s="1"/>
  <c r="J10" i="38" s="1"/>
  <c r="H35" i="38"/>
  <c r="C35" i="38"/>
  <c r="I35" i="38"/>
  <c r="J35" i="38" s="1"/>
  <c r="J14" i="38"/>
  <c r="J15" i="38"/>
  <c r="B9" i="39"/>
  <c r="H9" i="39" s="1"/>
  <c r="I104" i="38" l="1"/>
  <c r="J357" i="37"/>
  <c r="H43" i="39"/>
  <c r="I353" i="37"/>
  <c r="I359" i="37"/>
  <c r="I358" i="37"/>
  <c r="D14" i="44" s="1"/>
  <c r="K357" i="37"/>
  <c r="C32" i="39"/>
  <c r="I35" i="39"/>
  <c r="I20" i="44"/>
  <c r="J9" i="39"/>
  <c r="J32" i="39" s="1"/>
  <c r="J35" i="39" s="1"/>
  <c r="H32" i="39"/>
  <c r="J102" i="38"/>
  <c r="H17" i="44"/>
  <c r="J8" i="38"/>
  <c r="J90" i="38" s="1"/>
  <c r="J93" i="38" s="1"/>
  <c r="J26" i="38"/>
  <c r="J48" i="38"/>
  <c r="J60" i="38"/>
  <c r="F21" i="41"/>
  <c r="H90" i="38"/>
  <c r="H93" i="38" s="1"/>
  <c r="B32" i="40"/>
  <c r="I44" i="39" l="1"/>
  <c r="E20" i="44" s="1"/>
  <c r="J104" i="38"/>
  <c r="I103" i="38"/>
  <c r="E17" i="44" s="1"/>
  <c r="I94" i="38"/>
  <c r="H103" i="38"/>
  <c r="D17" i="44" s="1"/>
  <c r="F17" i="44" s="1"/>
  <c r="K358" i="37"/>
  <c r="K359" i="37"/>
  <c r="J14" i="44"/>
  <c r="I105" i="38"/>
  <c r="E16" i="44" s="1"/>
  <c r="I16" i="44"/>
  <c r="H104" i="38"/>
  <c r="H94" i="38"/>
  <c r="J94" i="38" s="1"/>
  <c r="J103" i="38"/>
  <c r="J17" i="44"/>
  <c r="B34" i="40"/>
  <c r="D32" i="40"/>
  <c r="D34" i="40" s="1"/>
  <c r="H44" i="39"/>
  <c r="D20" i="44" s="1"/>
  <c r="H20" i="44"/>
  <c r="J43" i="39"/>
  <c r="H35" i="39"/>
  <c r="B32" i="39"/>
  <c r="I36" i="39"/>
  <c r="I45" i="39"/>
  <c r="H13" i="44"/>
  <c r="I360" i="37"/>
  <c r="D13" i="44" s="1"/>
  <c r="J358" i="37"/>
  <c r="E14" i="44" s="1"/>
  <c r="F14" i="44" s="1"/>
  <c r="J359" i="37"/>
  <c r="I14" i="44"/>
  <c r="G34" i="40" l="1"/>
  <c r="H34" i="40"/>
  <c r="D35" i="40"/>
  <c r="J105" i="38"/>
  <c r="J16" i="44"/>
  <c r="I19" i="44"/>
  <c r="I46" i="39"/>
  <c r="E19" i="44" s="1"/>
  <c r="J20" i="44"/>
  <c r="J44" i="39"/>
  <c r="F13" i="44"/>
  <c r="F20" i="44"/>
  <c r="H36" i="39"/>
  <c r="J36" i="39" s="1"/>
  <c r="H45" i="39"/>
  <c r="J360" i="37"/>
  <c r="E13" i="44" s="1"/>
  <c r="I13" i="44"/>
  <c r="H16" i="44"/>
  <c r="H105" i="38"/>
  <c r="D16" i="44" s="1"/>
  <c r="F16" i="44" s="1"/>
  <c r="J13" i="44"/>
  <c r="K360" i="37"/>
  <c r="J45" i="39"/>
  <c r="J19" i="44" l="1"/>
  <c r="J46" i="39"/>
  <c r="H19" i="44"/>
  <c r="H46" i="39"/>
  <c r="D19" i="44" s="1"/>
  <c r="F19" i="44" s="1"/>
  <c r="I23" i="44"/>
  <c r="I27" i="44" s="1"/>
  <c r="G37" i="40"/>
  <c r="E23" i="44" s="1"/>
  <c r="G35" i="40"/>
  <c r="H35" i="40"/>
  <c r="H23" i="44"/>
  <c r="H37" i="40"/>
  <c r="D23" i="44" s="1"/>
  <c r="I29" i="44" l="1"/>
  <c r="C12" i="45" s="1"/>
  <c r="C16" i="45" s="1"/>
  <c r="G38" i="40"/>
  <c r="E22" i="44" s="1"/>
  <c r="I22" i="44"/>
  <c r="I25" i="44" s="1"/>
  <c r="F23" i="44"/>
  <c r="J23" i="44"/>
  <c r="J27" i="44" s="1"/>
  <c r="H27" i="44"/>
  <c r="H38" i="40"/>
  <c r="D22" i="44" s="1"/>
  <c r="H22" i="44"/>
  <c r="J29" i="44" l="1"/>
  <c r="F22" i="44"/>
  <c r="J22" i="44"/>
  <c r="J25" i="44" s="1"/>
  <c r="H25" i="44"/>
  <c r="H29" i="44" s="1"/>
  <c r="B12" i="45" s="1"/>
  <c r="E12" i="45" l="1"/>
  <c r="B16" i="45"/>
  <c r="B20" i="45" s="1"/>
</calcChain>
</file>

<file path=xl/connections.xml><?xml version="1.0" encoding="utf-8"?>
<connections xmlns="http://schemas.openxmlformats.org/spreadsheetml/2006/main">
  <connection id="1" name="I&amp;M_acct_364" type="6" refreshedVersion="1" background="1" saveData="1">
    <textPr codePage="10006" sourceFile="H:\INTERNAL\Eng Apps\Reports\Plant Accts\364-365-367_Shawnna_Jones\Reports\I&amp;M_acct_364.txt">
      <textFields count="6">
        <textField/>
        <textField/>
        <textField/>
        <textField/>
        <textField/>
        <textField/>
      </textFields>
    </textPr>
  </connection>
  <connection id="2" name="I&amp;M_acct_365" type="6" refreshedVersion="1" background="1" saveData="1">
    <textPr codePage="10006" sourceFile="H:\INTERNAL\Eng Apps\Reports\Plant Accts\364-365-367_Shawnna_Jones\Reports\I&amp;M_acct_365.txt">
      <textFields count="9">
        <textField type="text"/>
        <textField/>
        <textField/>
        <textField/>
        <textField/>
        <textField/>
        <textField/>
        <textField/>
        <textField/>
      </textFields>
    </textPr>
  </connection>
  <connection id="3" name="I&amp;M_acct_367" type="6" refreshedVersion="1" background="1" saveData="1">
    <textPr codePage="10006" sourceFile="C:\I&amp;M_acct_367.txt">
      <textFields count="9">
        <textField type="text"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<sst xmlns="http://schemas.openxmlformats.org/spreadsheetml/2006/main" count="802" uniqueCount="236">
  <si>
    <t>Total</t>
  </si>
  <si>
    <t>Distribution</t>
  </si>
  <si>
    <t>Demand</t>
  </si>
  <si>
    <t>RS</t>
  </si>
  <si>
    <t>Property</t>
  </si>
  <si>
    <t>Class</t>
  </si>
  <si>
    <t>Primary</t>
  </si>
  <si>
    <t>Secondary</t>
  </si>
  <si>
    <t>Description</t>
  </si>
  <si>
    <t>Voltage</t>
  </si>
  <si>
    <t>Poles &amp; Towers</t>
  </si>
  <si>
    <t>Customer</t>
  </si>
  <si>
    <t>OH Conductors</t>
  </si>
  <si>
    <t>UG Conductors</t>
  </si>
  <si>
    <t>Transformers</t>
  </si>
  <si>
    <t>Account 364 - Poles</t>
  </si>
  <si>
    <t>Height</t>
  </si>
  <si>
    <t>Pole Usage</t>
  </si>
  <si>
    <t>Number of poles</t>
  </si>
  <si>
    <t>Primary Connections</t>
  </si>
  <si>
    <t>Secondary Connections</t>
  </si>
  <si>
    <t>cost per pole</t>
  </si>
  <si>
    <t>Pri Investment</t>
  </si>
  <si>
    <t>Sec Investment</t>
  </si>
  <si>
    <t>Total Investment</t>
  </si>
  <si>
    <t>PO</t>
  </si>
  <si>
    <t>PT</t>
  </si>
  <si>
    <t>SO</t>
  </si>
  <si>
    <t>PS</t>
  </si>
  <si>
    <t>N/A</t>
  </si>
  <si>
    <t>Unknown</t>
  </si>
  <si>
    <t>Demand-related</t>
  </si>
  <si>
    <t>Customer-related</t>
  </si>
  <si>
    <t>35'</t>
  </si>
  <si>
    <t xml:space="preserve"> </t>
  </si>
  <si>
    <t>Account 365 - Overhead Conductors</t>
  </si>
  <si>
    <t>Conductor Size/Type</t>
  </si>
  <si>
    <t>Pri. Est. Installed Cost per Foot</t>
  </si>
  <si>
    <t>Sec. Est. Installed Cost per Foot</t>
  </si>
  <si>
    <t>Pri Neutral Span Total (Feet)</t>
  </si>
  <si>
    <t>Sec Neutral Span Total (Feet)</t>
  </si>
  <si>
    <t>1/0AA</t>
  </si>
  <si>
    <t>1/0AL</t>
  </si>
  <si>
    <t>1/0AS</t>
  </si>
  <si>
    <t>1/0CU</t>
  </si>
  <si>
    <t>1/0Un</t>
  </si>
  <si>
    <t>159AL</t>
  </si>
  <si>
    <t>159AS</t>
  </si>
  <si>
    <t>1AA</t>
  </si>
  <si>
    <t>1AS</t>
  </si>
  <si>
    <t>1CU</t>
  </si>
  <si>
    <t>2/0AA</t>
  </si>
  <si>
    <t>2/0AL</t>
  </si>
  <si>
    <t>2/0AS</t>
  </si>
  <si>
    <t>2/0CU</t>
  </si>
  <si>
    <t>2A5</t>
  </si>
  <si>
    <t>2AA</t>
  </si>
  <si>
    <t>2ACC</t>
  </si>
  <si>
    <t>2AL</t>
  </si>
  <si>
    <t>2AS</t>
  </si>
  <si>
    <t>2CU</t>
  </si>
  <si>
    <t>2CW</t>
  </si>
  <si>
    <t>3/0AA</t>
  </si>
  <si>
    <t>3/0AL</t>
  </si>
  <si>
    <t>3/0AS</t>
  </si>
  <si>
    <t>3/0CU</t>
  </si>
  <si>
    <t>336AA</t>
  </si>
  <si>
    <t>336AL</t>
  </si>
  <si>
    <t>336AS</t>
  </si>
  <si>
    <t>350AL</t>
  </si>
  <si>
    <t>350CU</t>
  </si>
  <si>
    <t>4/0AA</t>
  </si>
  <si>
    <t>4/0AL</t>
  </si>
  <si>
    <t>4/0AS</t>
  </si>
  <si>
    <t>4/0CU</t>
  </si>
  <si>
    <t>4AA</t>
  </si>
  <si>
    <t>4ACC</t>
  </si>
  <si>
    <t>4AL</t>
  </si>
  <si>
    <t>4AS</t>
  </si>
  <si>
    <t>4CU</t>
  </si>
  <si>
    <t>4CW</t>
  </si>
  <si>
    <t>4Un</t>
  </si>
  <si>
    <t>500AL</t>
  </si>
  <si>
    <t>500CU</t>
  </si>
  <si>
    <t>556AL</t>
  </si>
  <si>
    <t>6AA</t>
  </si>
  <si>
    <t>6ACC</t>
  </si>
  <si>
    <t>6AL</t>
  </si>
  <si>
    <t>6AS</t>
  </si>
  <si>
    <t>6CC</t>
  </si>
  <si>
    <t>6CU</t>
  </si>
  <si>
    <t>6CW</t>
  </si>
  <si>
    <t>750AL</t>
  </si>
  <si>
    <t>750CU</t>
  </si>
  <si>
    <t>795AL</t>
  </si>
  <si>
    <t>8ACC</t>
  </si>
  <si>
    <t>8CU</t>
  </si>
  <si>
    <t>UnknownAA</t>
  </si>
  <si>
    <t>UnknownAL</t>
  </si>
  <si>
    <t>UnknownCU</t>
  </si>
  <si>
    <t>UnknownUn</t>
  </si>
  <si>
    <t>Primary cost</t>
  </si>
  <si>
    <t>Secondary cost</t>
  </si>
  <si>
    <t>Account 367 - Underground Conductors</t>
  </si>
  <si>
    <t>Pri Span Total      (Feet)</t>
  </si>
  <si>
    <t>Sec Span Total      (Feet)</t>
  </si>
  <si>
    <t>4/0Un</t>
  </si>
  <si>
    <t>Account 368 - Transformers</t>
  </si>
  <si>
    <t>company</t>
  </si>
  <si>
    <t>major_location</t>
  </si>
  <si>
    <t>utility_account</t>
  </si>
  <si>
    <t>state</t>
  </si>
  <si>
    <t>retirement_unit</t>
  </si>
  <si>
    <t>secondary voltage allocation</t>
  </si>
  <si>
    <t>primary voltage allocation</t>
  </si>
  <si>
    <t>36800 - Line Transformers</t>
  </si>
  <si>
    <t>Arrester</t>
  </si>
  <si>
    <t>Capacitor Switch</t>
  </si>
  <si>
    <t>Capacitor, Unit or Bank</t>
  </si>
  <si>
    <t>Controller, Capacitor</t>
  </si>
  <si>
    <t>Cutout or Fuse Mounting</t>
  </si>
  <si>
    <t>Cutout or Fuse Mounting - Inactive</t>
  </si>
  <si>
    <t>Non-unitized</t>
  </si>
  <si>
    <t>Protector</t>
  </si>
  <si>
    <t>Regulator</t>
  </si>
  <si>
    <t>Transformer</t>
  </si>
  <si>
    <t>Transformer, Line</t>
  </si>
  <si>
    <t># of Transformers</t>
  </si>
  <si>
    <t>$/Transformer</t>
  </si>
  <si>
    <t>OH Distribution Transformers</t>
  </si>
  <si>
    <t>UG Distribution Transformers</t>
  </si>
  <si>
    <t>Total Customer Related</t>
  </si>
  <si>
    <t>Remaining Demand Related Portion</t>
  </si>
  <si>
    <t xml:space="preserve">  Customer-related</t>
  </si>
  <si>
    <t xml:space="preserve">  Demand-related</t>
  </si>
  <si>
    <t>Number of Transformers</t>
  </si>
  <si>
    <t>Equipment Kind Desc</t>
  </si>
  <si>
    <t>Status Desc</t>
  </si>
  <si>
    <t>Type (Xfmr)</t>
  </si>
  <si>
    <t>State Abbr</t>
  </si>
  <si>
    <t>Company Desc</t>
  </si>
  <si>
    <t>Nbr Pieces of Equipment</t>
  </si>
  <si>
    <t>OH / UG</t>
  </si>
  <si>
    <t>INSTALL,IN SERV</t>
  </si>
  <si>
    <t>Base Mtg.</t>
  </si>
  <si>
    <t>Underground</t>
  </si>
  <si>
    <t>Dead Front</t>
  </si>
  <si>
    <t>Dry Type</t>
  </si>
  <si>
    <t>Live Front</t>
  </si>
  <si>
    <t>Pole Mtg.</t>
  </si>
  <si>
    <t>Overhead</t>
  </si>
  <si>
    <t>Pole Type</t>
  </si>
  <si>
    <t>Submersible</t>
  </si>
  <si>
    <t>Overhead TRNF</t>
  </si>
  <si>
    <t>Underground TRNF</t>
  </si>
  <si>
    <t>Total TRNF</t>
  </si>
  <si>
    <t>Secondary cost:</t>
  </si>
  <si>
    <t>Primary cost:</t>
  </si>
  <si>
    <t>VA                 Total</t>
  </si>
  <si>
    <t>Regulator Controller</t>
  </si>
  <si>
    <t>Note:  Current installed cost (material &amp; labor) of 25 kVA single phase overhead transformer is $1,116.</t>
  </si>
  <si>
    <t>Note:  Current installed cost (material &amp; labor) of 25 kVA single phase underground transformer is $1,584.</t>
  </si>
  <si>
    <t>1/0CC</t>
  </si>
  <si>
    <t>1/0CW</t>
  </si>
  <si>
    <t>2CC</t>
  </si>
  <si>
    <t>2Un</t>
  </si>
  <si>
    <t>4AAA</t>
  </si>
  <si>
    <t>4ACU</t>
  </si>
  <si>
    <t>4CC</t>
  </si>
  <si>
    <t>UnknownCC</t>
  </si>
  <si>
    <t xml:space="preserve">Dist. Primary </t>
  </si>
  <si>
    <t xml:space="preserve">Dist. Secondary </t>
  </si>
  <si>
    <t>Primary $</t>
  </si>
  <si>
    <t>Secondary $</t>
  </si>
  <si>
    <t>Customer Total</t>
  </si>
  <si>
    <t>159AA</t>
  </si>
  <si>
    <t>8AA</t>
  </si>
  <si>
    <t>Note:  $0.82 is the average installed cost (material &amp; labor) of a foot of overhead primary conductor (#2 Aluminum Alloy - 2AA).</t>
  </si>
  <si>
    <t>Switch, Oil 1 Ph Remote Control</t>
  </si>
  <si>
    <t>Switch, Time All Types</t>
  </si>
  <si>
    <t>Page 22 of 22</t>
  </si>
  <si>
    <t>Distribution Plant Study</t>
  </si>
  <si>
    <t>Classification</t>
  </si>
  <si>
    <t>Fixed Cost Distribution Plant Study</t>
  </si>
  <si>
    <t>Total Plant $</t>
  </si>
  <si>
    <t>Total Dist Plant</t>
  </si>
  <si>
    <t>Fixed Allocation Factor for Rate Design</t>
  </si>
  <si>
    <t>Full Cost Basic Service Charge Calculation</t>
  </si>
  <si>
    <t>Fixed Cost of Distribution Plant Method</t>
  </si>
  <si>
    <t xml:space="preserve">Residential </t>
  </si>
  <si>
    <t xml:space="preserve">Distribution </t>
  </si>
  <si>
    <t xml:space="preserve"> Customer Services &amp; Accounts</t>
  </si>
  <si>
    <t>Fixed Distribution Plant Allocation Factors</t>
  </si>
  <si>
    <t>Fixed Distribution Plant Revenue Requirement</t>
  </si>
  <si>
    <t>Residential Bills</t>
  </si>
  <si>
    <t>RSTOD</t>
  </si>
  <si>
    <t>Full Cost Basic Service Charge</t>
  </si>
  <si>
    <t>per customer per month</t>
  </si>
  <si>
    <t>Distribution Revenue Requirement (CCOS)</t>
  </si>
  <si>
    <t>Kentucky Power</t>
  </si>
  <si>
    <t>Test Period Ending September 30, 2014</t>
  </si>
  <si>
    <t>159Un</t>
  </si>
  <si>
    <t>1AL</t>
  </si>
  <si>
    <t>397AS</t>
  </si>
  <si>
    <t>4/0A5</t>
  </si>
  <si>
    <t>4/0AW</t>
  </si>
  <si>
    <t>4A5</t>
  </si>
  <si>
    <t>4AAS</t>
  </si>
  <si>
    <t>4CO</t>
  </si>
  <si>
    <t>6AAL</t>
  </si>
  <si>
    <t>6ACU</t>
  </si>
  <si>
    <t>6Un</t>
  </si>
  <si>
    <t>8CC</t>
  </si>
  <si>
    <t>UnknownAS</t>
  </si>
  <si>
    <t>UnknownAW</t>
  </si>
  <si>
    <t>Kentucky Power - Distr</t>
  </si>
  <si>
    <t>Distribution Mass Prop - KY, KEP</t>
  </si>
  <si>
    <t xml:space="preserve">KY                </t>
  </si>
  <si>
    <t>Kentucky</t>
  </si>
  <si>
    <t>Pri Span Total (feet)</t>
  </si>
  <si>
    <t>Pri Neutral Span Total (feet)</t>
  </si>
  <si>
    <t>Sec Span Total (feet)</t>
  </si>
  <si>
    <t>Sec Neutral Span Total (feet)</t>
  </si>
  <si>
    <t>Note:  Current installed cost of 35 foot pole (material and labor) is $615.</t>
  </si>
  <si>
    <t>Note:  $3.24 is the current installed cost (material &amp; labor) of a foot of underground primary conductor (#2 Aluminum - 2AL).</t>
  </si>
  <si>
    <t>Note:  $2.26 is the current installed cost (material &amp; labor) of a foot of underground secondary conductor (1 Oht - 1/OAL).</t>
  </si>
  <si>
    <t>Test Year Ending September 30, 2014</t>
  </si>
  <si>
    <t>KY</t>
  </si>
  <si>
    <t>The list below represents all in service transformers in Kentucky as of 10/5/2014</t>
  </si>
  <si>
    <t>Note:  $1.52 is the average installed cost (material &amp; labor) of a foot of overhead secondary conductor (1 Oht - 1/OAA).</t>
  </si>
  <si>
    <t>Size to use</t>
  </si>
  <si>
    <t>Cost</t>
  </si>
  <si>
    <t>Summary</t>
  </si>
  <si>
    <t>activity cost @ 9/2014</t>
  </si>
  <si>
    <t>Kentucky Power Company</t>
  </si>
  <si>
    <t>Exhibit AEV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</si>
</sst>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&quot;$&quot;#,##0.00"/>
    <numFmt numFmtId="168" formatCode="0.0%"/>
  </numFmts>
  <fonts count="43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37" fontId="21" fillId="0" borderId="0"/>
    <xf numFmtId="0" fontId="1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1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37" fontId="21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1" fillId="23" borderId="7" applyNumberFormat="0" applyFont="0" applyAlignment="0" applyProtection="0"/>
    <xf numFmtId="0" fontId="27" fillId="23" borderId="7" applyNumberFormat="0" applyFont="0" applyAlignment="0" applyProtection="0"/>
    <xf numFmtId="0" fontId="2" fillId="23" borderId="7" applyNumberFormat="0" applyFont="0" applyAlignment="0" applyProtection="0"/>
    <xf numFmtId="0" fontId="27" fillId="23" borderId="7" applyNumberFormat="0" applyFont="0" applyAlignment="0" applyProtection="0"/>
    <xf numFmtId="0" fontId="2" fillId="23" borderId="7" applyNumberFormat="0" applyFont="0" applyAlignment="0" applyProtection="0"/>
    <xf numFmtId="0" fontId="27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2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0" fillId="0" borderId="9">
      <alignment horizontal="center"/>
    </xf>
    <xf numFmtId="3" fontId="23" fillId="0" borderId="0" applyFont="0" applyFill="0" applyBorder="0" applyAlignment="0" applyProtection="0"/>
    <xf numFmtId="0" fontId="23" fillId="24" borderId="0" applyNumberFormat="0" applyFont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2" fontId="0" fillId="0" borderId="0" xfId="0" applyNumberFormat="1"/>
    <xf numFmtId="0" fontId="0" fillId="0" borderId="0" xfId="0" applyAlignment="1">
      <alignment horizontal="center" wrapText="1"/>
    </xf>
    <xf numFmtId="165" fontId="0" fillId="0" borderId="0" xfId="0" applyNumberFormat="1"/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2" xfId="0" applyBorder="1" applyAlignment="1">
      <alignment horizontal="center" vertical="top" wrapText="1"/>
    </xf>
    <xf numFmtId="165" fontId="3" fillId="0" borderId="12" xfId="0" applyNumberFormat="1" applyFont="1" applyBorder="1" applyAlignment="1">
      <alignment horizontal="center" vertical="top"/>
    </xf>
    <xf numFmtId="165" fontId="0" fillId="0" borderId="13" xfId="0" applyNumberFormat="1" applyBorder="1" applyAlignment="1">
      <alignment vertical="top"/>
    </xf>
    <xf numFmtId="0" fontId="0" fillId="0" borderId="0" xfId="0" applyAlignment="1">
      <alignment vertical="top"/>
    </xf>
    <xf numFmtId="44" fontId="3" fillId="0" borderId="14" xfId="63" applyFont="1" applyBorder="1" applyAlignment="1">
      <alignment horizontal="left" vertical="top"/>
    </xf>
    <xf numFmtId="44" fontId="3" fillId="0" borderId="15" xfId="63" applyFont="1" applyBorder="1" applyAlignment="1">
      <alignment horizontal="left" vertical="top"/>
    </xf>
    <xf numFmtId="0" fontId="0" fillId="0" borderId="15" xfId="0" applyBorder="1" applyAlignment="1">
      <alignment vertical="top"/>
    </xf>
    <xf numFmtId="3" fontId="0" fillId="0" borderId="15" xfId="0" applyNumberFormat="1" applyBorder="1" applyAlignment="1">
      <alignment vertical="top"/>
    </xf>
    <xf numFmtId="165" fontId="0" fillId="25" borderId="15" xfId="0" applyNumberFormat="1" applyFill="1" applyBorder="1" applyAlignment="1">
      <alignment vertical="top"/>
    </xf>
    <xf numFmtId="165" fontId="0" fillId="25" borderId="16" xfId="0" applyNumberFormat="1" applyFill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9" xfId="0" applyBorder="1" applyAlignment="1">
      <alignment vertical="top"/>
    </xf>
    <xf numFmtId="10" fontId="0" fillId="25" borderId="9" xfId="0" applyNumberFormat="1" applyFill="1" applyBorder="1" applyAlignment="1">
      <alignment vertical="top"/>
    </xf>
    <xf numFmtId="0" fontId="0" fillId="25" borderId="18" xfId="0" applyFill="1" applyBorder="1" applyAlignment="1">
      <alignment vertical="top"/>
    </xf>
    <xf numFmtId="0" fontId="0" fillId="0" borderId="0" xfId="0" applyBorder="1" applyAlignment="1">
      <alignment vertical="top"/>
    </xf>
    <xf numFmtId="10" fontId="0" fillId="0" borderId="0" xfId="0" applyNumberForma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vertical="top"/>
    </xf>
    <xf numFmtId="0" fontId="0" fillId="0" borderId="15" xfId="0" applyBorder="1" applyAlignment="1">
      <alignment horizontal="center" vertical="top"/>
    </xf>
    <xf numFmtId="3" fontId="30" fillId="0" borderId="15" xfId="0" applyNumberFormat="1" applyFont="1" applyBorder="1" applyAlignment="1">
      <alignment horizontal="right" vertical="top"/>
    </xf>
    <xf numFmtId="165" fontId="29" fillId="0" borderId="15" xfId="0" applyNumberFormat="1" applyFont="1" applyBorder="1" applyAlignment="1">
      <alignment vertical="top"/>
    </xf>
    <xf numFmtId="44" fontId="3" fillId="0" borderId="17" xfId="63" applyFont="1" applyBorder="1" applyAlignment="1">
      <alignment horizontal="left" vertical="top"/>
    </xf>
    <xf numFmtId="44" fontId="3" fillId="0" borderId="9" xfId="63" applyFont="1" applyBorder="1" applyAlignment="1">
      <alignment horizontal="left" vertical="top"/>
    </xf>
    <xf numFmtId="0" fontId="0" fillId="0" borderId="9" xfId="0" applyBorder="1" applyAlignment="1">
      <alignment horizontal="center" vertical="top"/>
    </xf>
    <xf numFmtId="10" fontId="0" fillId="25" borderId="18" xfId="0" applyNumberFormat="1" applyFill="1" applyBorder="1" applyAlignment="1">
      <alignment vertical="top"/>
    </xf>
    <xf numFmtId="0" fontId="30" fillId="0" borderId="0" xfId="0" applyFont="1"/>
    <xf numFmtId="0" fontId="0" fillId="0" borderId="0" xfId="0" applyNumberFormat="1"/>
    <xf numFmtId="49" fontId="0" fillId="0" borderId="0" xfId="0" applyNumberFormat="1"/>
    <xf numFmtId="3" fontId="0" fillId="0" borderId="0" xfId="0" applyNumberFormat="1"/>
    <xf numFmtId="0" fontId="4" fillId="0" borderId="11" xfId="0" applyFont="1" applyBorder="1"/>
    <xf numFmtId="164" fontId="1" fillId="0" borderId="12" xfId="28" applyNumberFormat="1" applyBorder="1"/>
    <xf numFmtId="0" fontId="0" fillId="0" borderId="12" xfId="0" applyBorder="1"/>
    <xf numFmtId="0" fontId="31" fillId="25" borderId="12" xfId="0" applyFont="1" applyFill="1" applyBorder="1" applyAlignment="1">
      <alignment horizontal="right"/>
    </xf>
    <xf numFmtId="0" fontId="31" fillId="25" borderId="13" xfId="0" applyFont="1" applyFill="1" applyBorder="1" applyAlignment="1">
      <alignment horizontal="right"/>
    </xf>
    <xf numFmtId="44" fontId="3" fillId="0" borderId="14" xfId="63" applyFont="1" applyBorder="1" applyAlignment="1">
      <alignment horizontal="left"/>
    </xf>
    <xf numFmtId="164" fontId="1" fillId="0" borderId="15" xfId="28" applyNumberFormat="1" applyBorder="1"/>
    <xf numFmtId="0" fontId="0" fillId="0" borderId="15" xfId="0" applyBorder="1"/>
    <xf numFmtId="165" fontId="0" fillId="25" borderId="15" xfId="0" applyNumberFormat="1" applyFill="1" applyBorder="1"/>
    <xf numFmtId="165" fontId="0" fillId="25" borderId="16" xfId="0" applyNumberFormat="1" applyFill="1" applyBorder="1"/>
    <xf numFmtId="0" fontId="0" fillId="0" borderId="17" xfId="0" applyBorder="1"/>
    <xf numFmtId="164" fontId="1" fillId="0" borderId="9" xfId="28" applyNumberFormat="1" applyBorder="1"/>
    <xf numFmtId="0" fontId="0" fillId="0" borderId="9" xfId="0" applyBorder="1"/>
    <xf numFmtId="10" fontId="0" fillId="25" borderId="9" xfId="0" applyNumberFormat="1" applyFill="1" applyBorder="1"/>
    <xf numFmtId="10" fontId="0" fillId="25" borderId="18" xfId="0" applyNumberFormat="1" applyFill="1" applyBorder="1"/>
    <xf numFmtId="164" fontId="1" fillId="0" borderId="0" xfId="28" applyNumberFormat="1"/>
    <xf numFmtId="0" fontId="0" fillId="0" borderId="11" xfId="0" applyBorder="1"/>
    <xf numFmtId="167" fontId="29" fillId="0" borderId="13" xfId="0" applyNumberFormat="1" applyFont="1" applyBorder="1"/>
    <xf numFmtId="44" fontId="3" fillId="0" borderId="17" xfId="63" applyFont="1" applyBorder="1" applyAlignment="1">
      <alignment horizontal="left"/>
    </xf>
    <xf numFmtId="0" fontId="28" fillId="0" borderId="0" xfId="0" applyFont="1" applyAlignment="1">
      <alignment horizontal="centerContinuous"/>
    </xf>
    <xf numFmtId="0" fontId="3" fillId="0" borderId="9" xfId="0" applyFont="1" applyBorder="1" applyAlignment="1">
      <alignment horizontal="center"/>
    </xf>
    <xf numFmtId="7" fontId="3" fillId="0" borderId="9" xfId="0" applyNumberFormat="1" applyFont="1" applyBorder="1" applyAlignment="1">
      <alignment horizontal="center" wrapText="1"/>
    </xf>
    <xf numFmtId="167" fontId="3" fillId="0" borderId="9" xfId="0" applyNumberFormat="1" applyFont="1" applyBorder="1" applyAlignment="1">
      <alignment horizontal="center" wrapText="1"/>
    </xf>
    <xf numFmtId="7" fontId="0" fillId="0" borderId="0" xfId="0" applyNumberFormat="1"/>
    <xf numFmtId="0" fontId="3" fillId="0" borderId="0" xfId="0" applyNumberFormat="1" applyFont="1"/>
    <xf numFmtId="7" fontId="3" fillId="0" borderId="0" xfId="0" applyNumberFormat="1" applyFont="1"/>
    <xf numFmtId="0" fontId="3" fillId="0" borderId="12" xfId="0" applyNumberFormat="1" applyFont="1" applyBorder="1"/>
    <xf numFmtId="0" fontId="3" fillId="0" borderId="12" xfId="0" applyFont="1" applyBorder="1"/>
    <xf numFmtId="7" fontId="3" fillId="0" borderId="12" xfId="0" applyNumberFormat="1" applyFont="1" applyBorder="1"/>
    <xf numFmtId="10" fontId="3" fillId="25" borderId="11" xfId="0" applyNumberFormat="1" applyFont="1" applyFill="1" applyBorder="1" applyAlignment="1">
      <alignment horizontal="center"/>
    </xf>
    <xf numFmtId="10" fontId="3" fillId="25" borderId="13" xfId="0" applyNumberFormat="1" applyFont="1" applyFill="1" applyBorder="1" applyAlignment="1">
      <alignment horizontal="center"/>
    </xf>
    <xf numFmtId="0" fontId="3" fillId="0" borderId="15" xfId="0" applyNumberFormat="1" applyFont="1" applyBorder="1"/>
    <xf numFmtId="0" fontId="3" fillId="0" borderId="15" xfId="0" applyFont="1" applyBorder="1"/>
    <xf numFmtId="7" fontId="3" fillId="0" borderId="15" xfId="0" applyNumberFormat="1" applyFont="1" applyBorder="1"/>
    <xf numFmtId="0" fontId="3" fillId="0" borderId="9" xfId="0" applyNumberFormat="1" applyFont="1" applyBorder="1"/>
    <xf numFmtId="0" fontId="3" fillId="0" borderId="9" xfId="0" applyFont="1" applyBorder="1"/>
    <xf numFmtId="7" fontId="3" fillId="0" borderId="9" xfId="0" applyNumberFormat="1" applyFont="1" applyBorder="1"/>
    <xf numFmtId="10" fontId="3" fillId="0" borderId="9" xfId="0" applyNumberFormat="1" applyFont="1" applyFill="1" applyBorder="1" applyAlignment="1">
      <alignment horizontal="right"/>
    </xf>
    <xf numFmtId="10" fontId="3" fillId="0" borderId="18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0" fontId="33" fillId="0" borderId="14" xfId="0" applyFont="1" applyBorder="1"/>
    <xf numFmtId="44" fontId="31" fillId="0" borderId="19" xfId="63" applyFont="1" applyBorder="1" applyAlignment="1">
      <alignment horizontal="center"/>
    </xf>
    <xf numFmtId="44" fontId="31" fillId="0" borderId="15" xfId="63" applyFont="1" applyBorder="1" applyAlignment="1">
      <alignment horizontal="left"/>
    </xf>
    <xf numFmtId="43" fontId="1" fillId="0" borderId="15" xfId="28" applyFont="1" applyBorder="1"/>
    <xf numFmtId="0" fontId="0" fillId="0" borderId="16" xfId="0" applyBorder="1"/>
    <xf numFmtId="0" fontId="1" fillId="0" borderId="20" xfId="0" applyFont="1" applyBorder="1"/>
    <xf numFmtId="164" fontId="1" fillId="0" borderId="0" xfId="28" applyNumberFormat="1" applyFont="1" applyFill="1" applyBorder="1"/>
    <xf numFmtId="5" fontId="29" fillId="0" borderId="0" xfId="63" applyNumberFormat="1" applyFont="1" applyFill="1" applyBorder="1" applyAlignment="1">
      <alignment horizontal="center"/>
    </xf>
    <xf numFmtId="44" fontId="1" fillId="0" borderId="0" xfId="63" applyFont="1" applyBorder="1"/>
    <xf numFmtId="43" fontId="1" fillId="0" borderId="0" xfId="28" applyFont="1" applyBorder="1"/>
    <xf numFmtId="0" fontId="0" fillId="0" borderId="0" xfId="0" applyBorder="1"/>
    <xf numFmtId="0" fontId="0" fillId="0" borderId="21" xfId="0" applyBorder="1"/>
    <xf numFmtId="164" fontId="34" fillId="0" borderId="0" xfId="28" applyNumberFormat="1" applyFont="1" applyFill="1" applyBorder="1"/>
    <xf numFmtId="10" fontId="3" fillId="25" borderId="0" xfId="0" applyNumberFormat="1" applyFont="1" applyFill="1" applyBorder="1" applyAlignment="1">
      <alignment horizontal="center"/>
    </xf>
    <xf numFmtId="10" fontId="3" fillId="25" borderId="21" xfId="0" applyNumberFormat="1" applyFont="1" applyFill="1" applyBorder="1" applyAlignment="1">
      <alignment horizontal="center"/>
    </xf>
    <xf numFmtId="0" fontId="31" fillId="0" borderId="20" xfId="0" applyFont="1" applyBorder="1"/>
    <xf numFmtId="164" fontId="1" fillId="0" borderId="0" xfId="28" applyNumberFormat="1" applyFont="1" applyBorder="1"/>
    <xf numFmtId="9" fontId="1" fillId="0" borderId="0" xfId="118" applyFont="1" applyBorder="1"/>
    <xf numFmtId="43" fontId="1" fillId="0" borderId="22" xfId="28" applyFont="1" applyBorder="1"/>
    <xf numFmtId="43" fontId="1" fillId="0" borderId="23" xfId="28" applyFont="1" applyBorder="1" applyAlignment="1">
      <alignment horizontal="right"/>
    </xf>
    <xf numFmtId="166" fontId="0" fillId="0" borderId="23" xfId="0" applyNumberFormat="1" applyBorder="1"/>
    <xf numFmtId="166" fontId="0" fillId="0" borderId="24" xfId="0" applyNumberFormat="1" applyBorder="1"/>
    <xf numFmtId="7" fontId="1" fillId="0" borderId="0" xfId="63" applyNumberFormat="1" applyFont="1" applyBorder="1"/>
    <xf numFmtId="43" fontId="1" fillId="0" borderId="25" xfId="28" applyFont="1" applyBorder="1"/>
    <xf numFmtId="43" fontId="1" fillId="0" borderId="26" xfId="28" applyFont="1" applyBorder="1" applyAlignment="1">
      <alignment horizontal="right"/>
    </xf>
    <xf numFmtId="7" fontId="0" fillId="0" borderId="26" xfId="0" applyNumberFormat="1" applyBorder="1"/>
    <xf numFmtId="7" fontId="0" fillId="0" borderId="27" xfId="0" applyNumberFormat="1" applyBorder="1"/>
    <xf numFmtId="44" fontId="31" fillId="0" borderId="20" xfId="63" applyFont="1" applyBorder="1" applyAlignment="1">
      <alignment horizontal="left"/>
    </xf>
    <xf numFmtId="10" fontId="1" fillId="0" borderId="0" xfId="118" applyNumberFormat="1" applyFont="1" applyFill="1" applyBorder="1"/>
    <xf numFmtId="10" fontId="3" fillId="25" borderId="0" xfId="0" applyNumberFormat="1" applyFont="1" applyFill="1" applyBorder="1"/>
    <xf numFmtId="10" fontId="3" fillId="25" borderId="21" xfId="0" applyNumberFormat="1" applyFont="1" applyFill="1" applyBorder="1"/>
    <xf numFmtId="44" fontId="31" fillId="0" borderId="17" xfId="63" applyFont="1" applyBorder="1" applyAlignment="1">
      <alignment horizontal="left"/>
    </xf>
    <xf numFmtId="44" fontId="1" fillId="0" borderId="9" xfId="63" applyFont="1" applyBorder="1"/>
    <xf numFmtId="9" fontId="1" fillId="0" borderId="9" xfId="118" applyFont="1" applyBorder="1"/>
    <xf numFmtId="10" fontId="1" fillId="0" borderId="9" xfId="118" applyNumberFormat="1" applyFont="1" applyFill="1" applyBorder="1"/>
    <xf numFmtId="10" fontId="3" fillId="25" borderId="9" xfId="0" applyNumberFormat="1" applyFont="1" applyFill="1" applyBorder="1"/>
    <xf numFmtId="10" fontId="3" fillId="25" borderId="18" xfId="0" applyNumberFormat="1" applyFont="1" applyFill="1" applyBorder="1"/>
    <xf numFmtId="44" fontId="31" fillId="0" borderId="0" xfId="63" applyFont="1" applyAlignment="1">
      <alignment horizontal="left"/>
    </xf>
    <xf numFmtId="0" fontId="3" fillId="0" borderId="0" xfId="0" applyFont="1" applyAlignment="1">
      <alignment horizontal="left"/>
    </xf>
    <xf numFmtId="0" fontId="3" fillId="25" borderId="28" xfId="0" applyFont="1" applyFill="1" applyBorder="1" applyAlignment="1">
      <alignment horizontal="left"/>
    </xf>
    <xf numFmtId="164" fontId="3" fillId="25" borderId="28" xfId="28" applyNumberFormat="1" applyFont="1" applyFill="1" applyBorder="1" applyAlignment="1">
      <alignment horizontal="center"/>
    </xf>
    <xf numFmtId="0" fontId="3" fillId="25" borderId="29" xfId="0" applyFont="1" applyFill="1" applyBorder="1" applyAlignment="1">
      <alignment horizontal="left"/>
    </xf>
    <xf numFmtId="164" fontId="3" fillId="25" borderId="29" xfId="28" applyNumberFormat="1" applyFont="1" applyFill="1" applyBorder="1" applyAlignment="1">
      <alignment horizontal="center"/>
    </xf>
    <xf numFmtId="0" fontId="3" fillId="25" borderId="30" xfId="0" applyFont="1" applyFill="1" applyBorder="1" applyAlignment="1">
      <alignment horizontal="left"/>
    </xf>
    <xf numFmtId="164" fontId="3" fillId="25" borderId="3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right"/>
    </xf>
    <xf numFmtId="164" fontId="0" fillId="0" borderId="0" xfId="28" applyNumberFormat="1" applyFont="1"/>
    <xf numFmtId="164" fontId="0" fillId="0" borderId="9" xfId="0" applyNumberFormat="1" applyFill="1" applyBorder="1"/>
    <xf numFmtId="0" fontId="1" fillId="0" borderId="15" xfId="0" applyFont="1" applyFill="1" applyBorder="1" applyAlignment="1">
      <alignment horizontal="center" wrapText="1"/>
    </xf>
    <xf numFmtId="0" fontId="4" fillId="0" borderId="14" xfId="0" applyFont="1" applyBorder="1"/>
    <xf numFmtId="0" fontId="31" fillId="25" borderId="15" xfId="0" applyFont="1" applyFill="1" applyBorder="1" applyAlignment="1">
      <alignment horizontal="right"/>
    </xf>
    <xf numFmtId="0" fontId="31" fillId="25" borderId="16" xfId="0" applyFont="1" applyFill="1" applyBorder="1" applyAlignment="1">
      <alignment horizontal="right"/>
    </xf>
    <xf numFmtId="44" fontId="3" fillId="0" borderId="20" xfId="63" applyFont="1" applyBorder="1" applyAlignment="1">
      <alignment horizontal="left"/>
    </xf>
    <xf numFmtId="3" fontId="32" fillId="0" borderId="0" xfId="28" applyNumberFormat="1" applyFont="1" applyBorder="1"/>
    <xf numFmtId="165" fontId="0" fillId="25" borderId="0" xfId="0" applyNumberFormat="1" applyFill="1" applyBorder="1"/>
    <xf numFmtId="165" fontId="0" fillId="25" borderId="21" xfId="0" applyNumberFormat="1" applyFill="1" applyBorder="1"/>
    <xf numFmtId="0" fontId="31" fillId="0" borderId="0" xfId="0" applyFont="1" applyFill="1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Fill="1" applyBorder="1"/>
    <xf numFmtId="0" fontId="0" fillId="0" borderId="15" xfId="0" applyFill="1" applyBorder="1"/>
    <xf numFmtId="0" fontId="31" fillId="0" borderId="0" xfId="0" applyFont="1" applyFill="1" applyBorder="1" applyAlignment="1">
      <alignment horizontal="right" wrapText="1"/>
    </xf>
    <xf numFmtId="164" fontId="0" fillId="0" borderId="31" xfId="0" applyNumberFormat="1" applyBorder="1" applyAlignment="1">
      <alignment horizontal="center" wrapText="1"/>
    </xf>
    <xf numFmtId="0" fontId="4" fillId="0" borderId="20" xfId="0" applyFont="1" applyBorder="1"/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4" fontId="3" fillId="0" borderId="31" xfId="0" applyNumberFormat="1" applyFont="1" applyBorder="1"/>
    <xf numFmtId="164" fontId="3" fillId="0" borderId="32" xfId="0" applyNumberFormat="1" applyFont="1" applyBorder="1"/>
    <xf numFmtId="0" fontId="31" fillId="0" borderId="0" xfId="0" applyFont="1" applyFill="1" applyBorder="1" applyAlignment="1">
      <alignment horizontal="center" wrapText="1"/>
    </xf>
    <xf numFmtId="0" fontId="31" fillId="0" borderId="21" xfId="0" applyFont="1" applyFill="1" applyBorder="1" applyAlignment="1">
      <alignment horizontal="center" wrapText="1"/>
    </xf>
    <xf numFmtId="0" fontId="31" fillId="0" borderId="21" xfId="0" applyFont="1" applyFill="1" applyBorder="1" applyAlignment="1">
      <alignment horizontal="right"/>
    </xf>
    <xf numFmtId="3" fontId="3" fillId="0" borderId="31" xfId="0" applyNumberFormat="1" applyFont="1" applyBorder="1"/>
    <xf numFmtId="3" fontId="3" fillId="0" borderId="32" xfId="0" applyNumberFormat="1" applyFont="1" applyBorder="1"/>
    <xf numFmtId="0" fontId="0" fillId="0" borderId="25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31" fillId="0" borderId="21" xfId="0" applyFont="1" applyFill="1" applyBorder="1" applyAlignment="1">
      <alignment horizontal="right" wrapText="1"/>
    </xf>
    <xf numFmtId="0" fontId="0" fillId="0" borderId="19" xfId="0" applyBorder="1"/>
    <xf numFmtId="7" fontId="2" fillId="0" borderId="0" xfId="71" applyNumberFormat="1" applyFont="1"/>
    <xf numFmtId="0" fontId="2" fillId="0" borderId="0" xfId="103"/>
    <xf numFmtId="2" fontId="2" fillId="0" borderId="0" xfId="103" applyNumberFormat="1"/>
    <xf numFmtId="5" fontId="0" fillId="0" borderId="0" xfId="0" applyNumberFormat="1"/>
    <xf numFmtId="0" fontId="3" fillId="0" borderId="0" xfId="0" applyFont="1" applyFill="1" applyAlignment="1">
      <alignment horizontal="right"/>
    </xf>
    <xf numFmtId="164" fontId="38" fillId="26" borderId="20" xfId="28" applyNumberFormat="1" applyFont="1" applyFill="1" applyBorder="1"/>
    <xf numFmtId="2" fontId="38" fillId="26" borderId="0" xfId="66" applyNumberFormat="1" applyFont="1" applyFill="1" applyBorder="1"/>
    <xf numFmtId="2" fontId="0" fillId="26" borderId="0" xfId="0" applyNumberFormat="1" applyFill="1" applyBorder="1"/>
    <xf numFmtId="0" fontId="3" fillId="26" borderId="0" xfId="0" applyFont="1" applyFill="1"/>
    <xf numFmtId="0" fontId="0" fillId="26" borderId="20" xfId="0" applyFill="1" applyBorder="1"/>
    <xf numFmtId="0" fontId="3" fillId="26" borderId="0" xfId="0" applyFont="1" applyFill="1" applyBorder="1" applyAlignment="1">
      <alignment horizontal="center"/>
    </xf>
    <xf numFmtId="0" fontId="3" fillId="26" borderId="21" xfId="0" applyFont="1" applyFill="1" applyBorder="1" applyAlignment="1">
      <alignment horizontal="center"/>
    </xf>
    <xf numFmtId="0" fontId="0" fillId="26" borderId="34" xfId="0" applyFill="1" applyBorder="1"/>
    <xf numFmtId="0" fontId="3" fillId="26" borderId="26" xfId="0" applyFont="1" applyFill="1" applyBorder="1" applyAlignment="1">
      <alignment horizontal="center"/>
    </xf>
    <xf numFmtId="0" fontId="3" fillId="26" borderId="27" xfId="0" applyFont="1" applyFill="1" applyBorder="1" applyAlignment="1">
      <alignment horizontal="center"/>
    </xf>
    <xf numFmtId="6" fontId="0" fillId="26" borderId="0" xfId="0" applyNumberFormat="1" applyFill="1" applyBorder="1"/>
    <xf numFmtId="166" fontId="38" fillId="26" borderId="21" xfId="66" applyNumberFormat="1" applyFont="1" applyFill="1" applyBorder="1"/>
    <xf numFmtId="0" fontId="0" fillId="26" borderId="0" xfId="0" applyFill="1" applyBorder="1"/>
    <xf numFmtId="9" fontId="0" fillId="26" borderId="0" xfId="0" applyNumberFormat="1" applyFill="1" applyBorder="1"/>
    <xf numFmtId="9" fontId="38" fillId="26" borderId="0" xfId="122" applyFont="1" applyFill="1" applyBorder="1"/>
    <xf numFmtId="0" fontId="3" fillId="26" borderId="20" xfId="0" applyFont="1" applyFill="1" applyBorder="1"/>
    <xf numFmtId="166" fontId="38" fillId="26" borderId="0" xfId="66" applyNumberFormat="1" applyFont="1" applyFill="1" applyBorder="1"/>
    <xf numFmtId="0" fontId="0" fillId="26" borderId="21" xfId="0" applyFill="1" applyBorder="1"/>
    <xf numFmtId="0" fontId="3" fillId="26" borderId="35" xfId="0" applyFont="1" applyFill="1" applyBorder="1"/>
    <xf numFmtId="8" fontId="3" fillId="26" borderId="36" xfId="0" applyNumberFormat="1" applyFont="1" applyFill="1" applyBorder="1"/>
    <xf numFmtId="0" fontId="3" fillId="26" borderId="36" xfId="0" applyFont="1" applyFill="1" applyBorder="1"/>
    <xf numFmtId="0" fontId="0" fillId="26" borderId="36" xfId="0" applyFill="1" applyBorder="1"/>
    <xf numFmtId="0" fontId="0" fillId="26" borderId="37" xfId="0" applyFill="1" applyBorder="1"/>
    <xf numFmtId="0" fontId="0" fillId="26" borderId="17" xfId="0" applyFill="1" applyBorder="1"/>
    <xf numFmtId="0" fontId="0" fillId="26" borderId="9" xfId="0" applyFill="1" applyBorder="1"/>
    <xf numFmtId="0" fontId="0" fillId="26" borderId="18" xfId="0" applyFill="1" applyBorder="1"/>
    <xf numFmtId="44" fontId="0" fillId="0" borderId="0" xfId="76" applyFont="1"/>
    <xf numFmtId="49" fontId="3" fillId="0" borderId="0" xfId="0" applyNumberFormat="1" applyFont="1" applyAlignment="1">
      <alignment wrapText="1"/>
    </xf>
    <xf numFmtId="2" fontId="6" fillId="0" borderId="0" xfId="0" applyNumberFormat="1" applyFont="1" applyBorder="1" applyAlignment="1">
      <alignment horizontal="center" wrapText="1"/>
    </xf>
    <xf numFmtId="3" fontId="3" fillId="0" borderId="0" xfId="0" applyNumberFormat="1" applyFont="1" applyAlignment="1">
      <alignment wrapText="1"/>
    </xf>
    <xf numFmtId="165" fontId="6" fillId="0" borderId="0" xfId="76" applyNumberFormat="1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0" fontId="6" fillId="0" borderId="0" xfId="0" applyFont="1"/>
    <xf numFmtId="0" fontId="6" fillId="0" borderId="0" xfId="0" applyFont="1" applyFill="1"/>
    <xf numFmtId="0" fontId="2" fillId="0" borderId="0" xfId="0" applyFont="1" applyFill="1"/>
    <xf numFmtId="0" fontId="30" fillId="0" borderId="0" xfId="0" applyFont="1" applyFill="1" applyAlignment="1">
      <alignment horizontal="center" wrapText="1"/>
    </xf>
    <xf numFmtId="2" fontId="30" fillId="0" borderId="0" xfId="63" applyNumberFormat="1" applyFont="1" applyFill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6" fillId="0" borderId="0" xfId="76" applyNumberFormat="1" applyFont="1" applyAlignment="1">
      <alignment horizontal="center" wrapText="1"/>
    </xf>
    <xf numFmtId="0" fontId="42" fillId="0" borderId="0" xfId="0" applyFont="1"/>
    <xf numFmtId="167" fontId="0" fillId="25" borderId="15" xfId="0" applyNumberFormat="1" applyFill="1" applyBorder="1" applyAlignment="1">
      <alignment vertical="top"/>
    </xf>
    <xf numFmtId="167" fontId="29" fillId="27" borderId="13" xfId="0" applyNumberFormat="1" applyFont="1" applyFill="1" applyBorder="1"/>
    <xf numFmtId="0" fontId="0" fillId="26" borderId="0" xfId="0" applyFill="1"/>
    <xf numFmtId="0" fontId="0" fillId="26" borderId="0" xfId="0" applyFill="1" applyAlignment="1">
      <alignment horizontal="center"/>
    </xf>
    <xf numFmtId="0" fontId="0" fillId="26" borderId="22" xfId="0" applyFill="1" applyBorder="1" applyAlignment="1">
      <alignment horizontal="center"/>
    </xf>
    <xf numFmtId="0" fontId="0" fillId="26" borderId="38" xfId="0" applyFill="1" applyBorder="1" applyAlignment="1">
      <alignment horizontal="center"/>
    </xf>
    <xf numFmtId="0" fontId="5" fillId="26" borderId="0" xfId="0" applyFont="1" applyFill="1" applyAlignment="1">
      <alignment horizontal="center"/>
    </xf>
    <xf numFmtId="168" fontId="39" fillId="26" borderId="0" xfId="118" applyNumberFormat="1" applyFont="1" applyFill="1"/>
    <xf numFmtId="166" fontId="39" fillId="26" borderId="0" xfId="63" applyNumberFormat="1" applyFont="1" applyFill="1"/>
    <xf numFmtId="0" fontId="3" fillId="26" borderId="36" xfId="103" applyFont="1" applyFill="1" applyBorder="1"/>
    <xf numFmtId="166" fontId="39" fillId="26" borderId="36" xfId="63" applyNumberFormat="1" applyFont="1" applyFill="1" applyBorder="1"/>
    <xf numFmtId="0" fontId="3" fillId="26" borderId="36" xfId="103" applyFont="1" applyFill="1" applyBorder="1" applyAlignment="1">
      <alignment horizontal="left"/>
    </xf>
    <xf numFmtId="9" fontId="39" fillId="26" borderId="36" xfId="118" applyNumberFormat="1" applyFont="1" applyFill="1" applyBorder="1"/>
    <xf numFmtId="5" fontId="29" fillId="0" borderId="26" xfId="0" applyNumberFormat="1" applyFont="1" applyFill="1" applyBorder="1" applyAlignment="1">
      <alignment horizontal="center"/>
    </xf>
    <xf numFmtId="44" fontId="2" fillId="0" borderId="26" xfId="63" applyFont="1" applyBorder="1"/>
    <xf numFmtId="0" fontId="37" fillId="26" borderId="11" xfId="0" applyFont="1" applyFill="1" applyBorder="1" applyAlignment="1">
      <alignment horizontal="center"/>
    </xf>
    <xf numFmtId="0" fontId="37" fillId="26" borderId="12" xfId="0" applyFont="1" applyFill="1" applyBorder="1" applyAlignment="1">
      <alignment horizontal="center"/>
    </xf>
    <xf numFmtId="0" fontId="37" fillId="26" borderId="13" xfId="0" applyFont="1" applyFill="1" applyBorder="1" applyAlignment="1">
      <alignment horizontal="center"/>
    </xf>
    <xf numFmtId="0" fontId="0" fillId="26" borderId="26" xfId="0" applyFill="1" applyBorder="1" applyAlignment="1">
      <alignment horizontal="center"/>
    </xf>
    <xf numFmtId="0" fontId="0" fillId="26" borderId="0" xfId="0" applyFill="1" applyAlignment="1">
      <alignment horizontal="center"/>
    </xf>
    <xf numFmtId="0" fontId="28" fillId="0" borderId="0" xfId="0" applyFont="1" applyAlignment="1">
      <alignment horizontal="center"/>
    </xf>
  </cellXfs>
  <cellStyles count="16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2 2" xfId="30"/>
    <cellStyle name="Comma 2 2 2" xfId="31"/>
    <cellStyle name="Comma 2 2 2 2" xfId="32"/>
    <cellStyle name="Comma 2 2 3" xfId="33"/>
    <cellStyle name="Comma 2 2 3 2" xfId="34"/>
    <cellStyle name="Comma 2 2 4" xfId="35"/>
    <cellStyle name="Comma 2 2 4 2" xfId="36"/>
    <cellStyle name="Comma 2 2 5" xfId="37"/>
    <cellStyle name="Comma 2 3" xfId="38"/>
    <cellStyle name="Comma 2 3 2" xfId="39"/>
    <cellStyle name="Comma 2 3 2 2" xfId="40"/>
    <cellStyle name="Comma 2 3 3" xfId="41"/>
    <cellStyle name="Comma 2 3 3 2" xfId="42"/>
    <cellStyle name="Comma 2 3 4" xfId="43"/>
    <cellStyle name="Comma 2 3 4 2" xfId="44"/>
    <cellStyle name="Comma 2 3 5" xfId="45"/>
    <cellStyle name="Comma 2 4" xfId="46"/>
    <cellStyle name="Comma 2 4 2" xfId="47"/>
    <cellStyle name="Comma 2 5" xfId="48"/>
    <cellStyle name="Comma 2 5 2" xfId="49"/>
    <cellStyle name="Comma 2 6" xfId="50"/>
    <cellStyle name="Comma 2 6 2" xfId="51"/>
    <cellStyle name="Comma 2 7" xfId="52"/>
    <cellStyle name="Comma 3" xfId="53"/>
    <cellStyle name="Comma 3 2" xfId="54"/>
    <cellStyle name="Comma 3 2 2" xfId="55"/>
    <cellStyle name="Comma 3 3" xfId="56"/>
    <cellStyle name="Comma 3 3 2" xfId="57"/>
    <cellStyle name="Comma 3 4" xfId="58"/>
    <cellStyle name="Comma 3 4 2" xfId="59"/>
    <cellStyle name="Comma 3 5" xfId="60"/>
    <cellStyle name="Comma 7" xfId="61"/>
    <cellStyle name="Comma 8" xfId="62"/>
    <cellStyle name="Currency" xfId="63" builtinId="4"/>
    <cellStyle name="Currency 2" xfId="64"/>
    <cellStyle name="Currency 2 2" xfId="65"/>
    <cellStyle name="Currency 2 2 2" xfId="66"/>
    <cellStyle name="Currency 2 3" xfId="67"/>
    <cellStyle name="Currency 2 3 2" xfId="68"/>
    <cellStyle name="Currency 2 4" xfId="69"/>
    <cellStyle name="Currency 2 4 2" xfId="70"/>
    <cellStyle name="Currency 2 5" xfId="71"/>
    <cellStyle name="Currency 3" xfId="72"/>
    <cellStyle name="Currency 4" xfId="73"/>
    <cellStyle name="Currency 4 2" xfId="74"/>
    <cellStyle name="Currency 5" xfId="75"/>
    <cellStyle name="Currency 6" xfId="76"/>
    <cellStyle name="Explanatory Text" xfId="77" builtinId="53" customBuiltin="1"/>
    <cellStyle name="Good" xfId="78" builtinId="26" customBuiltin="1"/>
    <cellStyle name="Heading 1" xfId="79" builtinId="16" customBuiltin="1"/>
    <cellStyle name="Heading 2" xfId="80" builtinId="17" customBuiltin="1"/>
    <cellStyle name="Heading 3" xfId="81" builtinId="18" customBuiltin="1"/>
    <cellStyle name="Heading 4" xfId="82" builtinId="19" customBuiltin="1"/>
    <cellStyle name="Input" xfId="83" builtinId="20" customBuiltin="1"/>
    <cellStyle name="Linked Cell" xfId="84" builtinId="24" customBuiltin="1"/>
    <cellStyle name="Neutral" xfId="85" builtinId="28" customBuiltin="1"/>
    <cellStyle name="Normal" xfId="0" builtinId="0"/>
    <cellStyle name="Normal 2" xfId="86"/>
    <cellStyle name="Normal 2 2" xfId="87"/>
    <cellStyle name="Normal 2 2 2" xfId="88"/>
    <cellStyle name="Normal 2 2 2 2" xfId="89"/>
    <cellStyle name="Normal 2 2 3" xfId="90"/>
    <cellStyle name="Normal 2 2 3 2" xfId="91"/>
    <cellStyle name="Normal 2 2 4" xfId="92"/>
    <cellStyle name="Normal 2 2 4 2" xfId="93"/>
    <cellStyle name="Normal 2 2 5" xfId="94"/>
    <cellStyle name="Normal 2 3" xfId="95"/>
    <cellStyle name="Normal 2 3 2" xfId="96"/>
    <cellStyle name="Normal 2 3 2 2" xfId="97"/>
    <cellStyle name="Normal 2 3 3" xfId="98"/>
    <cellStyle name="Normal 2 3 3 2" xfId="99"/>
    <cellStyle name="Normal 2 3 4" xfId="100"/>
    <cellStyle name="Normal 2 3 4 2" xfId="101"/>
    <cellStyle name="Normal 2 3 5" xfId="102"/>
    <cellStyle name="Normal 2 4" xfId="103"/>
    <cellStyle name="Normal 3" xfId="104"/>
    <cellStyle name="Normal 3 2" xfId="105"/>
    <cellStyle name="Normal 4" xfId="106"/>
    <cellStyle name="Normal 5" xfId="107"/>
    <cellStyle name="Normal 6" xfId="108"/>
    <cellStyle name="Note" xfId="109" builtinId="10" customBuiltin="1"/>
    <cellStyle name="Note 2" xfId="110"/>
    <cellStyle name="Note 2 2" xfId="111"/>
    <cellStyle name="Note 3" xfId="112"/>
    <cellStyle name="Note 3 2" xfId="113"/>
    <cellStyle name="Note 4" xfId="114"/>
    <cellStyle name="Note 4 2" xfId="115"/>
    <cellStyle name="Note 5" xfId="116"/>
    <cellStyle name="Output" xfId="117" builtinId="21" customBuiltin="1"/>
    <cellStyle name="Percent" xfId="118" builtinId="5"/>
    <cellStyle name="Percent 2" xfId="119"/>
    <cellStyle name="Percent 2 2" xfId="120"/>
    <cellStyle name="Percent 2 2 2" xfId="121"/>
    <cellStyle name="Percent 2 2 2 2" xfId="122"/>
    <cellStyle name="Percent 2 2 3" xfId="123"/>
    <cellStyle name="Percent 2 2 3 2" xfId="124"/>
    <cellStyle name="Percent 2 2 4" xfId="125"/>
    <cellStyle name="Percent 2 2 4 2" xfId="126"/>
    <cellStyle name="Percent 2 2 5" xfId="127"/>
    <cellStyle name="Percent 2 3" xfId="128"/>
    <cellStyle name="Percent 2 3 2" xfId="129"/>
    <cellStyle name="Percent 2 3 2 2" xfId="130"/>
    <cellStyle name="Percent 2 3 3" xfId="131"/>
    <cellStyle name="Percent 2 3 3 2" xfId="132"/>
    <cellStyle name="Percent 2 3 4" xfId="133"/>
    <cellStyle name="Percent 2 3 4 2" xfId="134"/>
    <cellStyle name="Percent 2 3 5" xfId="135"/>
    <cellStyle name="Percent 2 4" xfId="136"/>
    <cellStyle name="Percent 2 4 2" xfId="137"/>
    <cellStyle name="Percent 2 5" xfId="138"/>
    <cellStyle name="Percent 2 5 2" xfId="139"/>
    <cellStyle name="Percent 2 6" xfId="140"/>
    <cellStyle name="Percent 2 6 2" xfId="141"/>
    <cellStyle name="Percent 2 7" xfId="142"/>
    <cellStyle name="Percent 3" xfId="143"/>
    <cellStyle name="Percent 3 2" xfId="144"/>
    <cellStyle name="Percent 3 2 2" xfId="145"/>
    <cellStyle name="Percent 3 3" xfId="146"/>
    <cellStyle name="Percent 3 3 2" xfId="147"/>
    <cellStyle name="Percent 3 4" xfId="148"/>
    <cellStyle name="Percent 3 4 2" xfId="149"/>
    <cellStyle name="Percent 3 5" xfId="150"/>
    <cellStyle name="Percent 7" xfId="151"/>
    <cellStyle name="PSChar" xfId="152"/>
    <cellStyle name="PSDate" xfId="153"/>
    <cellStyle name="PSDec" xfId="154"/>
    <cellStyle name="PSHeading" xfId="155"/>
    <cellStyle name="PSInt" xfId="156"/>
    <cellStyle name="PSSpacer" xfId="157"/>
    <cellStyle name="Title" xfId="158" builtinId="15" customBuiltin="1"/>
    <cellStyle name="Total" xfId="159" builtinId="25" customBuiltin="1"/>
    <cellStyle name="Warning Text" xfId="16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name="I&amp;M_acct_364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I&amp;M_acct_365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I&amp;M_acct_367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workbookViewId="0">
      <selection activeCell="B28" sqref="B28"/>
    </sheetView>
  </sheetViews>
  <sheetFormatPr defaultRowHeight="12.75"/>
  <cols>
    <col min="1" max="1" width="43" style="210" customWidth="1"/>
    <col min="2" max="2" width="15" style="210" customWidth="1"/>
    <col min="3" max="3" width="15.140625" style="210" customWidth="1"/>
    <col min="4" max="4" width="29.7109375" style="210" customWidth="1"/>
    <col min="5" max="5" width="17.28515625" style="210" customWidth="1"/>
    <col min="6" max="16384" width="9.140625" style="210"/>
  </cols>
  <sheetData>
    <row r="1" spans="1:5">
      <c r="A1" s="171" t="s">
        <v>235</v>
      </c>
    </row>
    <row r="2" spans="1:5">
      <c r="A2" s="171" t="s">
        <v>187</v>
      </c>
    </row>
    <row r="3" spans="1:5">
      <c r="A3" s="171" t="s">
        <v>188</v>
      </c>
    </row>
    <row r="4" spans="1:5">
      <c r="A4" s="171" t="s">
        <v>234</v>
      </c>
    </row>
    <row r="5" spans="1:5" ht="13.5" thickBot="1"/>
    <row r="6" spans="1:5" ht="16.5" thickBot="1">
      <c r="A6" s="223" t="s">
        <v>189</v>
      </c>
      <c r="B6" s="224"/>
      <c r="C6" s="224"/>
      <c r="D6" s="224"/>
      <c r="E6" s="225"/>
    </row>
    <row r="7" spans="1:5">
      <c r="A7" s="172"/>
      <c r="B7" s="173" t="s">
        <v>170</v>
      </c>
      <c r="C7" s="173" t="s">
        <v>171</v>
      </c>
      <c r="D7" s="173" t="s">
        <v>1</v>
      </c>
      <c r="E7" s="174" t="s">
        <v>190</v>
      </c>
    </row>
    <row r="8" spans="1:5">
      <c r="A8" s="175"/>
      <c r="B8" s="176" t="s">
        <v>2</v>
      </c>
      <c r="C8" s="176" t="s">
        <v>2</v>
      </c>
      <c r="D8" s="176" t="s">
        <v>191</v>
      </c>
      <c r="E8" s="177" t="s">
        <v>0</v>
      </c>
    </row>
    <row r="9" spans="1:5">
      <c r="A9" s="183" t="s">
        <v>198</v>
      </c>
      <c r="B9" s="178">
        <v>42843798</v>
      </c>
      <c r="C9" s="178">
        <v>21213526</v>
      </c>
      <c r="D9" s="178">
        <v>12249602</v>
      </c>
      <c r="E9" s="179">
        <f>SUM(B9:D9)</f>
        <v>76306926</v>
      </c>
    </row>
    <row r="10" spans="1:5">
      <c r="A10" s="172"/>
      <c r="B10" s="180"/>
      <c r="C10" s="180"/>
      <c r="D10" s="180"/>
      <c r="E10" s="179"/>
    </row>
    <row r="11" spans="1:5">
      <c r="A11" s="172" t="s">
        <v>192</v>
      </c>
      <c r="B11" s="181">
        <v>0.78002647874653785</v>
      </c>
      <c r="C11" s="181">
        <v>0.77471425262961924</v>
      </c>
      <c r="D11" s="182">
        <v>1</v>
      </c>
      <c r="E11" s="179"/>
    </row>
    <row r="12" spans="1:5">
      <c r="A12" s="183" t="s">
        <v>193</v>
      </c>
      <c r="B12" s="184">
        <f>B9*B11</f>
        <v>33419296.890067961</v>
      </c>
      <c r="C12" s="184">
        <f>C9*C11</f>
        <v>16434420.940728996</v>
      </c>
      <c r="D12" s="178">
        <f>D9*D11</f>
        <v>12249602</v>
      </c>
      <c r="E12" s="179">
        <f>B12+C12+D12</f>
        <v>62103319.830796957</v>
      </c>
    </row>
    <row r="13" spans="1:5">
      <c r="A13" s="172"/>
      <c r="B13" s="180"/>
      <c r="C13" s="180"/>
      <c r="D13" s="180"/>
      <c r="E13" s="179"/>
    </row>
    <row r="14" spans="1:5">
      <c r="A14" s="172"/>
      <c r="B14" s="180"/>
      <c r="C14" s="180"/>
      <c r="D14" s="180"/>
      <c r="E14" s="185"/>
    </row>
    <row r="15" spans="1:5">
      <c r="A15" s="183" t="s">
        <v>194</v>
      </c>
      <c r="B15" s="180"/>
      <c r="C15" s="180"/>
      <c r="D15" s="180"/>
      <c r="E15" s="185"/>
    </row>
    <row r="16" spans="1:5">
      <c r="A16" s="168">
        <f>A17+A18</f>
        <v>1639281</v>
      </c>
      <c r="B16" s="170">
        <f>B12/A16</f>
        <v>20.386557820207738</v>
      </c>
      <c r="C16" s="170">
        <f>C12/A16</f>
        <v>10.025383653399873</v>
      </c>
      <c r="D16" s="169">
        <f>D12/A16</f>
        <v>7.4725455855341458</v>
      </c>
      <c r="E16" s="185"/>
    </row>
    <row r="17" spans="1:5">
      <c r="A17" s="168">
        <v>1637416</v>
      </c>
      <c r="B17" s="180" t="s">
        <v>3</v>
      </c>
      <c r="C17" s="180"/>
      <c r="D17" s="180"/>
      <c r="E17" s="185"/>
    </row>
    <row r="18" spans="1:5">
      <c r="A18" s="168">
        <v>1865</v>
      </c>
      <c r="B18" s="180" t="s">
        <v>195</v>
      </c>
      <c r="C18" s="180"/>
      <c r="D18" s="180"/>
      <c r="E18" s="185"/>
    </row>
    <row r="19" spans="1:5">
      <c r="A19" s="172"/>
      <c r="B19" s="180"/>
      <c r="C19" s="180"/>
      <c r="D19" s="180"/>
      <c r="E19" s="185"/>
    </row>
    <row r="20" spans="1:5">
      <c r="A20" s="186" t="s">
        <v>196</v>
      </c>
      <c r="B20" s="187">
        <f>B16+C16+D16</f>
        <v>37.884487059141762</v>
      </c>
      <c r="C20" s="188" t="s">
        <v>197</v>
      </c>
      <c r="D20" s="189"/>
      <c r="E20" s="190"/>
    </row>
    <row r="21" spans="1:5" ht="13.5" thickBot="1">
      <c r="A21" s="191"/>
      <c r="B21" s="192"/>
      <c r="C21" s="192"/>
      <c r="D21" s="192"/>
      <c r="E21" s="193"/>
    </row>
  </sheetData>
  <mergeCells count="1">
    <mergeCell ref="A6:E6"/>
  </mergeCells>
  <pageMargins left="0.7" right="0.7" top="0.75" bottom="0.75" header="0.3" footer="0.3"/>
  <pageSetup scale="75" orientation="portrait" r:id="rId1"/>
  <headerFooter>
    <oddHeader>&amp;R&amp;14Exhibit AEV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F5" sqref="F5"/>
    </sheetView>
  </sheetViews>
  <sheetFormatPr defaultRowHeight="12.75"/>
  <cols>
    <col min="1" max="1" width="8.5703125" style="210" customWidth="1"/>
    <col min="2" max="2" width="14.140625" style="210" bestFit="1" customWidth="1"/>
    <col min="3" max="3" width="13" style="210" customWidth="1"/>
    <col min="4" max="6" width="10.7109375" style="210" customWidth="1"/>
    <col min="7" max="7" width="15" style="210" customWidth="1"/>
    <col min="8" max="8" width="14" style="210" bestFit="1" customWidth="1"/>
    <col min="9" max="9" width="13.42578125" style="210" bestFit="1" customWidth="1"/>
    <col min="10" max="10" width="15" style="210" bestFit="1" customWidth="1"/>
    <col min="11" max="16384" width="9.140625" style="210"/>
  </cols>
  <sheetData>
    <row r="1" spans="1:13">
      <c r="A1" s="227" t="s">
        <v>218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3">
      <c r="A2" s="227" t="s">
        <v>181</v>
      </c>
      <c r="B2" s="227"/>
      <c r="C2" s="227"/>
      <c r="D2" s="227"/>
      <c r="E2" s="227"/>
      <c r="F2" s="227"/>
      <c r="G2" s="227"/>
      <c r="H2" s="227"/>
      <c r="I2" s="227"/>
      <c r="J2" s="227"/>
    </row>
    <row r="3" spans="1:13">
      <c r="A3" s="227"/>
      <c r="B3" s="227"/>
      <c r="C3" s="227"/>
      <c r="D3" s="227"/>
      <c r="E3" s="227"/>
      <c r="F3" s="227"/>
      <c r="G3" s="227"/>
      <c r="H3" s="227"/>
      <c r="I3" s="227"/>
      <c r="J3" s="227"/>
    </row>
    <row r="8" spans="1:13">
      <c r="A8" s="211"/>
      <c r="B8" s="211"/>
      <c r="C8" s="211"/>
      <c r="D8" s="226" t="s">
        <v>183</v>
      </c>
      <c r="E8" s="226"/>
      <c r="F8" s="226"/>
      <c r="G8" s="211"/>
      <c r="H8" s="211"/>
      <c r="I8" s="211"/>
      <c r="J8" s="211"/>
      <c r="K8" s="211"/>
      <c r="L8" s="211"/>
      <c r="M8" s="211"/>
    </row>
    <row r="9" spans="1:13">
      <c r="A9" s="211"/>
      <c r="B9" s="211" t="s">
        <v>4</v>
      </c>
      <c r="C9" s="211"/>
      <c r="D9" s="212"/>
      <c r="E9" s="211"/>
      <c r="F9" s="213"/>
      <c r="G9" s="211"/>
      <c r="H9" s="211"/>
      <c r="I9" s="211"/>
      <c r="J9" s="211"/>
      <c r="K9" s="211"/>
      <c r="L9" s="211"/>
      <c r="M9" s="211"/>
    </row>
    <row r="10" spans="1:13">
      <c r="A10" s="211" t="s">
        <v>4</v>
      </c>
      <c r="B10" s="211" t="s">
        <v>5</v>
      </c>
      <c r="C10" s="211"/>
      <c r="D10" s="211" t="s">
        <v>6</v>
      </c>
      <c r="E10" s="211" t="s">
        <v>7</v>
      </c>
      <c r="F10" s="211"/>
      <c r="G10" s="211"/>
      <c r="H10" s="211"/>
      <c r="I10" s="211"/>
      <c r="J10" s="211"/>
      <c r="K10" s="211"/>
      <c r="L10" s="211"/>
      <c r="M10" s="211"/>
    </row>
    <row r="11" spans="1:13">
      <c r="A11" s="214" t="s">
        <v>5</v>
      </c>
      <c r="B11" s="214" t="s">
        <v>8</v>
      </c>
      <c r="C11" s="214" t="s">
        <v>182</v>
      </c>
      <c r="D11" s="214" t="s">
        <v>9</v>
      </c>
      <c r="E11" s="214" t="s">
        <v>9</v>
      </c>
      <c r="F11" s="214" t="s">
        <v>0</v>
      </c>
      <c r="G11" s="211"/>
      <c r="H11" s="214" t="s">
        <v>172</v>
      </c>
      <c r="I11" s="214" t="s">
        <v>173</v>
      </c>
      <c r="J11" s="214" t="s">
        <v>184</v>
      </c>
      <c r="K11" s="211"/>
      <c r="L11" s="211"/>
      <c r="M11" s="211"/>
    </row>
    <row r="13" spans="1:13">
      <c r="A13" s="211">
        <v>364</v>
      </c>
      <c r="B13" s="211" t="s">
        <v>10</v>
      </c>
      <c r="C13" s="210" t="s">
        <v>2</v>
      </c>
      <c r="D13" s="215">
        <f>Acct_364!I360</f>
        <v>6.7876536111804192E-2</v>
      </c>
      <c r="E13" s="215">
        <f>Acct_364!J360</f>
        <v>0.10589268109342631</v>
      </c>
      <c r="F13" s="215">
        <f>SUM(D13:E13)</f>
        <v>0.1737692172052305</v>
      </c>
      <c r="H13" s="216">
        <f>Acct_364!I359</f>
        <v>10156536.807897583</v>
      </c>
      <c r="I13" s="216">
        <f>Acct_364!J359</f>
        <v>15844988.192102328</v>
      </c>
      <c r="J13" s="216">
        <f>Acct_364!K359</f>
        <v>26001525</v>
      </c>
    </row>
    <row r="14" spans="1:13">
      <c r="A14" s="211"/>
      <c r="C14" s="210" t="s">
        <v>11</v>
      </c>
      <c r="D14" s="215">
        <f>Acct_364!I358</f>
        <v>0.50209888510336131</v>
      </c>
      <c r="E14" s="215">
        <f>Acct_364!J358</f>
        <v>0.3241318976914076</v>
      </c>
      <c r="F14" s="215">
        <f>SUM(D14:E14)</f>
        <v>0.82623078279476891</v>
      </c>
      <c r="H14" s="216">
        <f>Acct_364!I357</f>
        <v>75130318.956711993</v>
      </c>
      <c r="I14" s="216">
        <f>Acct_364!J357</f>
        <v>48500671.043288015</v>
      </c>
      <c r="J14" s="216">
        <f>Acct_364!K357</f>
        <v>123630990</v>
      </c>
    </row>
    <row r="15" spans="1:13">
      <c r="A15" s="211"/>
      <c r="D15" s="215"/>
      <c r="E15" s="215"/>
      <c r="F15" s="215"/>
      <c r="H15" s="216"/>
      <c r="I15" s="216"/>
      <c r="J15" s="216"/>
    </row>
    <row r="16" spans="1:13">
      <c r="A16" s="211">
        <v>365</v>
      </c>
      <c r="B16" s="210" t="s">
        <v>12</v>
      </c>
      <c r="C16" s="210" t="s">
        <v>2</v>
      </c>
      <c r="D16" s="215">
        <f>Acct_365!H105</f>
        <v>0.19438156379320487</v>
      </c>
      <c r="E16" s="215">
        <f>Acct_365!I105</f>
        <v>0.10647154824427386</v>
      </c>
      <c r="F16" s="215">
        <f>SUM(D16:E16)</f>
        <v>0.30085311203747872</v>
      </c>
      <c r="H16" s="216">
        <f>Acct_365!H104</f>
        <v>31393719.022959977</v>
      </c>
      <c r="I16" s="216">
        <f>Acct_365!I104</f>
        <v>17195755.627710968</v>
      </c>
      <c r="J16" s="216">
        <f>Acct_365!J104</f>
        <v>48589474.650671035</v>
      </c>
    </row>
    <row r="17" spans="1:10">
      <c r="A17" s="211"/>
      <c r="C17" s="210" t="s">
        <v>11</v>
      </c>
      <c r="D17" s="215">
        <f>Acct_365!H103</f>
        <v>0.4341789687383697</v>
      </c>
      <c r="E17" s="215">
        <f>Acct_365!I103</f>
        <v>0.26496791922415103</v>
      </c>
      <c r="F17" s="215">
        <f>SUM(D17:E17)</f>
        <v>0.69914688796252067</v>
      </c>
      <c r="H17" s="216">
        <f>Acct_365!H102</f>
        <v>70122352.574300006</v>
      </c>
      <c r="I17" s="216">
        <f>Acct_365!I102</f>
        <v>42793813.589600012</v>
      </c>
      <c r="J17" s="216">
        <f>Acct_365!J102</f>
        <v>112916166.16390002</v>
      </c>
    </row>
    <row r="18" spans="1:10">
      <c r="A18" s="211"/>
      <c r="D18" s="215"/>
      <c r="E18" s="215"/>
      <c r="F18" s="215"/>
      <c r="H18" s="216"/>
      <c r="I18" s="216"/>
      <c r="J18" s="216"/>
    </row>
    <row r="19" spans="1:10">
      <c r="A19" s="211">
        <v>367</v>
      </c>
      <c r="B19" s="210" t="s">
        <v>13</v>
      </c>
      <c r="C19" s="210" t="s">
        <v>2</v>
      </c>
      <c r="D19" s="215">
        <f>Acct_367!H46</f>
        <v>0.2434380999726542</v>
      </c>
      <c r="E19" s="215">
        <f>Acct_367!I46</f>
        <v>0.15893233558428901</v>
      </c>
      <c r="F19" s="215">
        <f>SUM(D19:E19)</f>
        <v>0.40237043555694318</v>
      </c>
      <c r="H19" s="216">
        <f>Acct_367!H45</f>
        <v>1985814.1177999983</v>
      </c>
      <c r="I19" s="216">
        <f>Acct_367!I45</f>
        <v>1296469.5165368984</v>
      </c>
      <c r="J19" s="216">
        <f>Acct_367!J45</f>
        <v>3282283.6343368972</v>
      </c>
    </row>
    <row r="20" spans="1:10">
      <c r="A20" s="211"/>
      <c r="C20" s="210" t="s">
        <v>11</v>
      </c>
      <c r="D20" s="215">
        <f>Acct_367!H44</f>
        <v>0.40214484352993041</v>
      </c>
      <c r="E20" s="215">
        <f>Acct_367!I44</f>
        <v>0.19548472091312633</v>
      </c>
      <c r="F20" s="215">
        <f>SUM(D20:E20)</f>
        <v>0.5976295644430567</v>
      </c>
      <c r="H20" s="216">
        <f>Acct_367!H43</f>
        <v>3280443.3972000005</v>
      </c>
      <c r="I20" s="216">
        <f>Acct_367!I43</f>
        <v>1594640.7675999999</v>
      </c>
      <c r="J20" s="216">
        <f>Acct_367!J43</f>
        <v>4875084.1648000004</v>
      </c>
    </row>
    <row r="21" spans="1:10">
      <c r="A21" s="211"/>
      <c r="D21" s="215"/>
      <c r="E21" s="215"/>
      <c r="F21" s="215"/>
      <c r="H21" s="216"/>
      <c r="I21" s="216"/>
      <c r="J21" s="216"/>
    </row>
    <row r="22" spans="1:10">
      <c r="A22" s="211">
        <v>368</v>
      </c>
      <c r="B22" s="210" t="s">
        <v>14</v>
      </c>
      <c r="C22" s="210" t="s">
        <v>2</v>
      </c>
      <c r="D22" s="215">
        <f>'Acct. 368'!H38</f>
        <v>3.3405957719327008E-2</v>
      </c>
      <c r="E22" s="215">
        <f>'Acct. 368'!G38</f>
        <v>0.13391290809415154</v>
      </c>
      <c r="F22" s="215">
        <f>SUM(D22:E22)</f>
        <v>0.16731886581347855</v>
      </c>
      <c r="H22" s="216">
        <f>'Acct. 368'!H35</f>
        <v>4086270.9751170673</v>
      </c>
      <c r="I22" s="216">
        <f>'Acct. 368'!G35</f>
        <v>16380444.29488294</v>
      </c>
      <c r="J22" s="216">
        <f>H22+I22</f>
        <v>20466715.270000007</v>
      </c>
    </row>
    <row r="23" spans="1:10">
      <c r="A23" s="211"/>
      <c r="C23" s="210" t="s">
        <v>11</v>
      </c>
      <c r="D23" s="215">
        <f>'Acct. 368'!H37</f>
        <v>0.1662485017877488</v>
      </c>
      <c r="E23" s="215">
        <f>'Acct. 368'!G37</f>
        <v>0.6664326323987726</v>
      </c>
      <c r="F23" s="215">
        <f>SUM(D23:E23)</f>
        <v>0.83268113418652145</v>
      </c>
      <c r="H23" s="216">
        <f>'Acct. 368'!H34</f>
        <v>20335786.604882933</v>
      </c>
      <c r="I23" s="216">
        <f>'Acct. 368'!G34</f>
        <v>81519121.395117059</v>
      </c>
      <c r="J23" s="216">
        <f>H23+I23</f>
        <v>101854908</v>
      </c>
    </row>
    <row r="24" spans="1:10">
      <c r="A24" s="211"/>
      <c r="H24" s="216"/>
      <c r="I24" s="216"/>
      <c r="J24" s="216"/>
    </row>
    <row r="25" spans="1:10">
      <c r="E25" s="217" t="s">
        <v>185</v>
      </c>
      <c r="F25" s="189"/>
      <c r="G25" s="189"/>
      <c r="H25" s="218">
        <f>SUM(H13:H23)</f>
        <v>216491242.45686954</v>
      </c>
      <c r="I25" s="218">
        <f>SUM(I13:I23)</f>
        <v>225125904.42683822</v>
      </c>
      <c r="J25" s="218">
        <f>SUM(J13:J23)</f>
        <v>441617146.88370788</v>
      </c>
    </row>
    <row r="26" spans="1:10">
      <c r="H26" s="216"/>
      <c r="I26" s="216"/>
      <c r="J26" s="216"/>
    </row>
    <row r="27" spans="1:10">
      <c r="E27" s="217" t="s">
        <v>174</v>
      </c>
      <c r="F27" s="189"/>
      <c r="G27" s="189"/>
      <c r="H27" s="218">
        <f>H14+H17+H20+H23</f>
        <v>168868901.53309491</v>
      </c>
      <c r="I27" s="218">
        <f>I14+I17+I20+I23</f>
        <v>174408246.79560506</v>
      </c>
      <c r="J27" s="218">
        <f>J14+J17+J20+J23</f>
        <v>343277148.32870001</v>
      </c>
    </row>
    <row r="29" spans="1:10">
      <c r="E29" s="219" t="s">
        <v>186</v>
      </c>
      <c r="F29" s="189"/>
      <c r="G29" s="189"/>
      <c r="H29" s="220">
        <f>H27/H25</f>
        <v>0.78002647874653785</v>
      </c>
      <c r="I29" s="220">
        <f>I27/I25</f>
        <v>0.77471425262961924</v>
      </c>
      <c r="J29" s="220">
        <f>J27/J25</f>
        <v>0.7773184323821013</v>
      </c>
    </row>
  </sheetData>
  <mergeCells count="4">
    <mergeCell ref="D8:F8"/>
    <mergeCell ref="A1:J1"/>
    <mergeCell ref="A2:J2"/>
    <mergeCell ref="A3:J3"/>
  </mergeCells>
  <pageMargins left="0.7" right="0.7" top="0.75" bottom="0.75" header="0.3" footer="0.3"/>
  <pageSetup scale="97" orientation="landscape" r:id="rId1"/>
  <headerFooter>
    <oddHeader>&amp;RExhibit AEV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7"/>
  <sheetViews>
    <sheetView topLeftCell="A332" zoomScale="85" zoomScaleNormal="85" workbookViewId="0">
      <selection activeCell="F367" sqref="F367"/>
    </sheetView>
  </sheetViews>
  <sheetFormatPr defaultRowHeight="12.75"/>
  <cols>
    <col min="1" max="1" width="7" bestFit="1" customWidth="1"/>
    <col min="2" max="2" width="10.42578125" bestFit="1" customWidth="1"/>
    <col min="3" max="3" width="7" bestFit="1" customWidth="1"/>
    <col min="4" max="4" width="11.85546875" bestFit="1" customWidth="1"/>
    <col min="5" max="5" width="13.28515625" bestFit="1" customWidth="1"/>
    <col min="6" max="6" width="12.28515625" bestFit="1" customWidth="1"/>
    <col min="7" max="7" width="6.7109375" bestFit="1" customWidth="1"/>
    <col min="8" max="8" width="7.85546875" bestFit="1" customWidth="1"/>
    <col min="9" max="9" width="13.85546875" bestFit="1" customWidth="1"/>
    <col min="10" max="10" width="14.28515625" bestFit="1" customWidth="1"/>
    <col min="11" max="11" width="16.42578125" bestFit="1" customWidth="1"/>
  </cols>
  <sheetData>
    <row r="1" spans="1:11" ht="15">
      <c r="A1" s="7" t="s">
        <v>199</v>
      </c>
    </row>
    <row r="2" spans="1:11" ht="15">
      <c r="A2" s="7" t="s">
        <v>15</v>
      </c>
    </row>
    <row r="3" spans="1:11" ht="15">
      <c r="A3" s="7" t="s">
        <v>200</v>
      </c>
    </row>
    <row r="4" spans="1:11">
      <c r="I4" s="8"/>
      <c r="J4" s="8"/>
    </row>
    <row r="5" spans="1:11" s="9" customFormat="1" ht="25.5">
      <c r="A5" s="9" t="s">
        <v>16</v>
      </c>
      <c r="B5" s="9" t="s">
        <v>5</v>
      </c>
      <c r="C5" s="9" t="s">
        <v>17</v>
      </c>
      <c r="D5" s="9" t="s">
        <v>18</v>
      </c>
      <c r="E5" s="9" t="s">
        <v>19</v>
      </c>
      <c r="F5" s="9" t="s">
        <v>20</v>
      </c>
      <c r="G5" s="203"/>
      <c r="H5" s="203" t="s">
        <v>21</v>
      </c>
      <c r="I5" s="204" t="s">
        <v>22</v>
      </c>
      <c r="J5" s="204" t="s">
        <v>23</v>
      </c>
      <c r="K5" s="203" t="s">
        <v>24</v>
      </c>
    </row>
    <row r="6" spans="1:11">
      <c r="A6">
        <v>0</v>
      </c>
      <c r="B6">
        <v>0</v>
      </c>
      <c r="C6" t="s">
        <v>25</v>
      </c>
      <c r="D6">
        <v>138</v>
      </c>
      <c r="E6">
        <v>843</v>
      </c>
      <c r="F6">
        <v>0</v>
      </c>
      <c r="H6">
        <v>762</v>
      </c>
      <c r="I6" s="10">
        <v>105156</v>
      </c>
      <c r="J6" s="10">
        <v>0</v>
      </c>
      <c r="K6" s="10">
        <v>105156</v>
      </c>
    </row>
    <row r="7" spans="1:11">
      <c r="A7">
        <v>0</v>
      </c>
      <c r="B7">
        <v>0</v>
      </c>
      <c r="C7" t="s">
        <v>28</v>
      </c>
      <c r="D7">
        <v>44</v>
      </c>
      <c r="E7">
        <v>265</v>
      </c>
      <c r="F7">
        <v>174</v>
      </c>
      <c r="H7">
        <v>762</v>
      </c>
      <c r="I7" s="10">
        <v>20238.997722095668</v>
      </c>
      <c r="J7" s="10">
        <v>13289.002277904328</v>
      </c>
      <c r="K7" s="10">
        <v>33528</v>
      </c>
    </row>
    <row r="8" spans="1:11">
      <c r="A8">
        <v>0</v>
      </c>
      <c r="B8">
        <v>0</v>
      </c>
      <c r="C8" t="s">
        <v>26</v>
      </c>
      <c r="D8">
        <v>2</v>
      </c>
      <c r="E8">
        <v>8</v>
      </c>
      <c r="F8">
        <v>2</v>
      </c>
      <c r="H8">
        <v>762</v>
      </c>
      <c r="I8" s="10">
        <v>1219.2</v>
      </c>
      <c r="J8" s="10">
        <v>304.8</v>
      </c>
      <c r="K8" s="10">
        <v>1524</v>
      </c>
    </row>
    <row r="9" spans="1:11">
      <c r="A9">
        <v>0</v>
      </c>
      <c r="B9">
        <v>0</v>
      </c>
      <c r="C9" t="s">
        <v>26</v>
      </c>
      <c r="D9">
        <v>171</v>
      </c>
      <c r="E9">
        <v>767</v>
      </c>
      <c r="F9">
        <v>382</v>
      </c>
      <c r="H9">
        <v>762</v>
      </c>
      <c r="I9" s="10">
        <v>86981.404699738909</v>
      </c>
      <c r="J9" s="10">
        <v>43320.595300261099</v>
      </c>
      <c r="K9" s="10">
        <v>130302</v>
      </c>
    </row>
    <row r="10" spans="1:11">
      <c r="A10">
        <v>0</v>
      </c>
      <c r="B10">
        <v>0</v>
      </c>
      <c r="C10" t="s">
        <v>27</v>
      </c>
      <c r="D10">
        <v>306</v>
      </c>
      <c r="E10">
        <v>0</v>
      </c>
      <c r="F10">
        <v>1018</v>
      </c>
      <c r="H10">
        <v>762</v>
      </c>
      <c r="I10" s="10">
        <v>0</v>
      </c>
      <c r="J10" s="10">
        <v>233172</v>
      </c>
      <c r="K10" s="10">
        <v>233172</v>
      </c>
    </row>
    <row r="11" spans="1:11">
      <c r="A11">
        <v>0</v>
      </c>
      <c r="B11">
        <v>2</v>
      </c>
      <c r="C11" t="s">
        <v>25</v>
      </c>
      <c r="D11">
        <v>3</v>
      </c>
      <c r="E11">
        <v>28</v>
      </c>
      <c r="F11">
        <v>0</v>
      </c>
      <c r="H11">
        <v>762</v>
      </c>
      <c r="I11" s="10">
        <v>2286</v>
      </c>
      <c r="J11" s="10">
        <v>0</v>
      </c>
      <c r="K11" s="10">
        <v>2286</v>
      </c>
    </row>
    <row r="12" spans="1:11">
      <c r="A12">
        <v>0</v>
      </c>
      <c r="B12">
        <v>2</v>
      </c>
      <c r="C12" t="s">
        <v>26</v>
      </c>
      <c r="D12">
        <v>2</v>
      </c>
      <c r="E12">
        <v>12</v>
      </c>
      <c r="F12">
        <v>6</v>
      </c>
      <c r="H12">
        <v>762</v>
      </c>
      <c r="I12" s="10">
        <v>1016</v>
      </c>
      <c r="J12" s="10">
        <v>508</v>
      </c>
      <c r="K12" s="10">
        <v>1524</v>
      </c>
    </row>
    <row r="13" spans="1:11">
      <c r="A13">
        <v>0</v>
      </c>
      <c r="B13">
        <v>3</v>
      </c>
      <c r="C13" t="s">
        <v>25</v>
      </c>
      <c r="D13">
        <v>1</v>
      </c>
      <c r="E13">
        <v>6</v>
      </c>
      <c r="F13">
        <v>0</v>
      </c>
      <c r="H13">
        <v>762</v>
      </c>
      <c r="I13" s="10">
        <v>762</v>
      </c>
      <c r="J13" s="10">
        <v>0</v>
      </c>
      <c r="K13" s="10">
        <v>762</v>
      </c>
    </row>
    <row r="14" spans="1:11">
      <c r="A14">
        <v>0</v>
      </c>
      <c r="B14">
        <v>3</v>
      </c>
      <c r="C14" t="s">
        <v>27</v>
      </c>
      <c r="D14">
        <v>1</v>
      </c>
      <c r="E14">
        <v>0</v>
      </c>
      <c r="F14">
        <v>3</v>
      </c>
      <c r="H14">
        <v>762</v>
      </c>
      <c r="I14" s="10">
        <v>0</v>
      </c>
      <c r="J14" s="10">
        <v>762</v>
      </c>
      <c r="K14" s="10">
        <v>762</v>
      </c>
    </row>
    <row r="15" spans="1:11">
      <c r="A15">
        <v>0</v>
      </c>
      <c r="B15">
        <v>4</v>
      </c>
      <c r="C15" t="s">
        <v>25</v>
      </c>
      <c r="D15">
        <v>8</v>
      </c>
      <c r="E15">
        <v>40</v>
      </c>
      <c r="F15">
        <v>0</v>
      </c>
      <c r="H15">
        <v>762</v>
      </c>
      <c r="I15" s="10">
        <v>6096</v>
      </c>
      <c r="J15" s="10">
        <v>0</v>
      </c>
      <c r="K15" s="10">
        <v>6096</v>
      </c>
    </row>
    <row r="16" spans="1:11">
      <c r="A16">
        <v>0</v>
      </c>
      <c r="B16">
        <v>4</v>
      </c>
      <c r="C16" t="s">
        <v>26</v>
      </c>
      <c r="D16">
        <v>9</v>
      </c>
      <c r="E16">
        <v>41</v>
      </c>
      <c r="F16">
        <v>13</v>
      </c>
      <c r="H16">
        <v>762</v>
      </c>
      <c r="I16" s="10">
        <v>5207</v>
      </c>
      <c r="J16" s="10">
        <v>1651</v>
      </c>
      <c r="K16" s="10">
        <v>6858</v>
      </c>
    </row>
    <row r="17" spans="1:11">
      <c r="A17">
        <v>0</v>
      </c>
      <c r="B17">
        <v>4</v>
      </c>
      <c r="C17" t="s">
        <v>27</v>
      </c>
      <c r="D17">
        <v>10</v>
      </c>
      <c r="E17">
        <v>0</v>
      </c>
      <c r="F17">
        <v>30</v>
      </c>
      <c r="H17">
        <v>762</v>
      </c>
      <c r="I17" s="10">
        <v>0</v>
      </c>
      <c r="J17" s="10">
        <v>7620</v>
      </c>
      <c r="K17" s="10">
        <v>7620</v>
      </c>
    </row>
    <row r="18" spans="1:11">
      <c r="A18">
        <v>0</v>
      </c>
      <c r="B18">
        <v>5</v>
      </c>
      <c r="C18" t="s">
        <v>25</v>
      </c>
      <c r="D18">
        <v>12</v>
      </c>
      <c r="E18">
        <v>54</v>
      </c>
      <c r="F18">
        <v>0</v>
      </c>
      <c r="H18">
        <v>762</v>
      </c>
      <c r="I18" s="10">
        <v>9144</v>
      </c>
      <c r="J18" s="10">
        <v>0</v>
      </c>
      <c r="K18" s="10">
        <v>9144</v>
      </c>
    </row>
    <row r="19" spans="1:11">
      <c r="A19">
        <v>0</v>
      </c>
      <c r="B19">
        <v>5</v>
      </c>
      <c r="C19" t="s">
        <v>28</v>
      </c>
      <c r="D19">
        <v>1</v>
      </c>
      <c r="E19">
        <v>6</v>
      </c>
      <c r="F19">
        <v>6</v>
      </c>
      <c r="H19">
        <v>762</v>
      </c>
      <c r="I19" s="10">
        <v>381</v>
      </c>
      <c r="J19" s="10">
        <v>381</v>
      </c>
      <c r="K19" s="10">
        <v>762</v>
      </c>
    </row>
    <row r="20" spans="1:11">
      <c r="A20">
        <v>0</v>
      </c>
      <c r="B20">
        <v>5</v>
      </c>
      <c r="C20" t="s">
        <v>26</v>
      </c>
      <c r="D20">
        <v>18</v>
      </c>
      <c r="E20">
        <v>67</v>
      </c>
      <c r="F20">
        <v>38</v>
      </c>
      <c r="H20">
        <v>762</v>
      </c>
      <c r="I20" s="10">
        <v>8752.1142857142841</v>
      </c>
      <c r="J20" s="10">
        <v>4963.8857142857141</v>
      </c>
      <c r="K20" s="10">
        <v>13715.999999999998</v>
      </c>
    </row>
    <row r="21" spans="1:11">
      <c r="A21">
        <v>0</v>
      </c>
      <c r="B21">
        <v>5</v>
      </c>
      <c r="C21" t="s">
        <v>27</v>
      </c>
      <c r="D21">
        <v>40</v>
      </c>
      <c r="E21">
        <v>0</v>
      </c>
      <c r="F21">
        <v>147</v>
      </c>
      <c r="H21">
        <v>762</v>
      </c>
      <c r="I21" s="10">
        <v>0</v>
      </c>
      <c r="J21" s="10">
        <v>30480</v>
      </c>
      <c r="K21" s="10">
        <v>30480</v>
      </c>
    </row>
    <row r="22" spans="1:11">
      <c r="A22">
        <v>0</v>
      </c>
      <c r="B22">
        <v>6</v>
      </c>
      <c r="C22" t="s">
        <v>25</v>
      </c>
      <c r="D22">
        <v>9</v>
      </c>
      <c r="E22">
        <v>46</v>
      </c>
      <c r="F22">
        <v>0</v>
      </c>
      <c r="H22">
        <v>762</v>
      </c>
      <c r="I22" s="10">
        <v>6858</v>
      </c>
      <c r="J22" s="10">
        <v>0</v>
      </c>
      <c r="K22" s="10">
        <v>6858</v>
      </c>
    </row>
    <row r="23" spans="1:11">
      <c r="A23">
        <v>0</v>
      </c>
      <c r="B23">
        <v>6</v>
      </c>
      <c r="C23" t="s">
        <v>28</v>
      </c>
      <c r="D23">
        <v>3</v>
      </c>
      <c r="E23">
        <v>10</v>
      </c>
      <c r="F23">
        <v>15</v>
      </c>
      <c r="H23">
        <v>762</v>
      </c>
      <c r="I23" s="10">
        <v>914.40000000000009</v>
      </c>
      <c r="J23" s="10">
        <v>1371.6</v>
      </c>
      <c r="K23" s="10">
        <v>2286</v>
      </c>
    </row>
    <row r="24" spans="1:11">
      <c r="A24">
        <v>0</v>
      </c>
      <c r="B24">
        <v>6</v>
      </c>
      <c r="C24" t="s">
        <v>26</v>
      </c>
      <c r="D24">
        <v>8</v>
      </c>
      <c r="E24">
        <v>20</v>
      </c>
      <c r="F24">
        <v>29</v>
      </c>
      <c r="H24">
        <v>762</v>
      </c>
      <c r="I24" s="10">
        <v>2488.1632653061224</v>
      </c>
      <c r="J24" s="10">
        <v>3607.8367346938776</v>
      </c>
      <c r="K24" s="10">
        <v>6096</v>
      </c>
    </row>
    <row r="25" spans="1:11">
      <c r="A25">
        <v>0</v>
      </c>
      <c r="B25">
        <v>6</v>
      </c>
      <c r="C25" t="s">
        <v>27</v>
      </c>
      <c r="D25">
        <v>13</v>
      </c>
      <c r="E25">
        <v>0</v>
      </c>
      <c r="F25">
        <v>39</v>
      </c>
      <c r="H25">
        <v>762</v>
      </c>
      <c r="I25" s="10">
        <v>0</v>
      </c>
      <c r="J25" s="10">
        <v>9906</v>
      </c>
      <c r="K25" s="10">
        <v>9906</v>
      </c>
    </row>
    <row r="26" spans="1:11">
      <c r="A26">
        <v>0</v>
      </c>
      <c r="B26">
        <v>7</v>
      </c>
      <c r="C26" t="s">
        <v>25</v>
      </c>
      <c r="D26">
        <v>5</v>
      </c>
      <c r="E26">
        <v>22</v>
      </c>
      <c r="F26">
        <v>0</v>
      </c>
      <c r="H26">
        <v>762</v>
      </c>
      <c r="I26" s="10">
        <v>3810</v>
      </c>
      <c r="J26" s="10">
        <v>0</v>
      </c>
      <c r="K26" s="10">
        <v>3810</v>
      </c>
    </row>
    <row r="27" spans="1:11">
      <c r="A27">
        <v>0</v>
      </c>
      <c r="B27">
        <v>7</v>
      </c>
      <c r="C27" t="s">
        <v>28</v>
      </c>
      <c r="D27">
        <v>2</v>
      </c>
      <c r="E27">
        <v>10</v>
      </c>
      <c r="F27">
        <v>7</v>
      </c>
      <c r="H27">
        <v>762</v>
      </c>
      <c r="I27" s="10">
        <v>896.47058823529414</v>
      </c>
      <c r="J27" s="10">
        <v>627.52941176470586</v>
      </c>
      <c r="K27" s="10">
        <v>1524</v>
      </c>
    </row>
    <row r="28" spans="1:11">
      <c r="A28">
        <v>0</v>
      </c>
      <c r="B28" t="s">
        <v>29</v>
      </c>
      <c r="C28" t="s">
        <v>25</v>
      </c>
      <c r="D28">
        <v>1</v>
      </c>
      <c r="E28">
        <v>8</v>
      </c>
      <c r="F28">
        <v>0</v>
      </c>
      <c r="H28">
        <v>762</v>
      </c>
      <c r="I28" s="10">
        <v>762</v>
      </c>
      <c r="J28" s="10">
        <v>0</v>
      </c>
      <c r="K28" s="10">
        <v>762</v>
      </c>
    </row>
    <row r="29" spans="1:11">
      <c r="A29">
        <v>0</v>
      </c>
      <c r="B29" t="s">
        <v>29</v>
      </c>
      <c r="C29" t="s">
        <v>28</v>
      </c>
      <c r="D29">
        <v>1</v>
      </c>
      <c r="E29">
        <v>8</v>
      </c>
      <c r="F29">
        <v>8</v>
      </c>
      <c r="H29">
        <v>762</v>
      </c>
      <c r="I29" s="10">
        <v>381</v>
      </c>
      <c r="J29" s="10">
        <v>381</v>
      </c>
      <c r="K29" s="10">
        <v>762</v>
      </c>
    </row>
    <row r="30" spans="1:11">
      <c r="A30">
        <v>0</v>
      </c>
      <c r="B30" t="s">
        <v>29</v>
      </c>
      <c r="C30" t="s">
        <v>26</v>
      </c>
      <c r="D30">
        <v>4</v>
      </c>
      <c r="E30">
        <v>31</v>
      </c>
      <c r="F30">
        <v>26</v>
      </c>
      <c r="H30">
        <v>762</v>
      </c>
      <c r="I30" s="10">
        <v>1657.6842105263158</v>
      </c>
      <c r="J30" s="10">
        <v>1390.3157894736842</v>
      </c>
      <c r="K30" s="10">
        <v>3048</v>
      </c>
    </row>
    <row r="31" spans="1:11">
      <c r="A31">
        <v>0</v>
      </c>
      <c r="B31" t="s">
        <v>29</v>
      </c>
      <c r="C31" t="s">
        <v>27</v>
      </c>
      <c r="D31">
        <v>13</v>
      </c>
      <c r="E31">
        <v>0</v>
      </c>
      <c r="F31">
        <v>60</v>
      </c>
      <c r="H31">
        <v>762</v>
      </c>
      <c r="I31" s="10">
        <v>0</v>
      </c>
      <c r="J31" s="10">
        <v>9906</v>
      </c>
      <c r="K31" s="10">
        <v>9906</v>
      </c>
    </row>
    <row r="32" spans="1:11">
      <c r="A32">
        <v>0</v>
      </c>
      <c r="B32" t="s">
        <v>30</v>
      </c>
      <c r="C32" t="s">
        <v>25</v>
      </c>
      <c r="D32">
        <v>1856</v>
      </c>
      <c r="E32">
        <v>11307</v>
      </c>
      <c r="F32">
        <v>0</v>
      </c>
      <c r="H32">
        <v>762</v>
      </c>
      <c r="I32" s="10">
        <v>1414272</v>
      </c>
      <c r="J32" s="10">
        <v>0</v>
      </c>
      <c r="K32" s="10">
        <v>1414272</v>
      </c>
    </row>
    <row r="33" spans="1:11">
      <c r="A33">
        <v>0</v>
      </c>
      <c r="B33" t="s">
        <v>30</v>
      </c>
      <c r="C33" t="s">
        <v>28</v>
      </c>
      <c r="D33">
        <v>408</v>
      </c>
      <c r="E33">
        <v>2487</v>
      </c>
      <c r="F33">
        <v>1750</v>
      </c>
      <c r="H33">
        <v>762</v>
      </c>
      <c r="I33" s="10">
        <v>182487.22020297381</v>
      </c>
      <c r="J33" s="10">
        <v>128408.7797970262</v>
      </c>
      <c r="K33" s="10">
        <v>310896</v>
      </c>
    </row>
    <row r="34" spans="1:11">
      <c r="A34">
        <v>0</v>
      </c>
      <c r="B34" t="s">
        <v>30</v>
      </c>
      <c r="C34" t="s">
        <v>26</v>
      </c>
      <c r="D34">
        <v>1965</v>
      </c>
      <c r="E34">
        <v>9051</v>
      </c>
      <c r="F34">
        <v>4726</v>
      </c>
      <c r="H34">
        <v>762</v>
      </c>
      <c r="I34" s="10">
        <v>983692.66386005667</v>
      </c>
      <c r="J34" s="10">
        <v>513637.33613994333</v>
      </c>
      <c r="K34" s="10">
        <v>1497330</v>
      </c>
    </row>
    <row r="35" spans="1:11">
      <c r="A35">
        <v>0</v>
      </c>
      <c r="B35" t="s">
        <v>30</v>
      </c>
      <c r="C35" t="s">
        <v>27</v>
      </c>
      <c r="D35">
        <v>2399</v>
      </c>
      <c r="E35">
        <v>0</v>
      </c>
      <c r="F35">
        <v>8251</v>
      </c>
      <c r="H35">
        <v>762</v>
      </c>
      <c r="I35" s="10">
        <v>0</v>
      </c>
      <c r="J35" s="10">
        <v>1828038</v>
      </c>
      <c r="K35" s="10">
        <v>1828038</v>
      </c>
    </row>
    <row r="36" spans="1:11">
      <c r="A36">
        <v>10</v>
      </c>
      <c r="B36">
        <v>4</v>
      </c>
      <c r="C36" t="s">
        <v>26</v>
      </c>
      <c r="D36">
        <v>1</v>
      </c>
      <c r="E36">
        <v>2</v>
      </c>
      <c r="F36">
        <v>0</v>
      </c>
      <c r="H36">
        <v>518</v>
      </c>
      <c r="I36" s="10">
        <v>518</v>
      </c>
      <c r="J36" s="10">
        <v>0</v>
      </c>
      <c r="K36" s="10">
        <v>518</v>
      </c>
    </row>
    <row r="37" spans="1:11">
      <c r="A37">
        <v>17</v>
      </c>
      <c r="B37" t="s">
        <v>29</v>
      </c>
      <c r="C37" t="s">
        <v>27</v>
      </c>
      <c r="D37">
        <v>10</v>
      </c>
      <c r="E37">
        <v>0</v>
      </c>
      <c r="F37">
        <v>28</v>
      </c>
      <c r="H37">
        <v>518</v>
      </c>
      <c r="I37" s="10">
        <v>0</v>
      </c>
      <c r="J37" s="10">
        <v>5180</v>
      </c>
      <c r="K37" s="10">
        <v>5180</v>
      </c>
    </row>
    <row r="38" spans="1:11">
      <c r="A38">
        <v>20</v>
      </c>
      <c r="B38">
        <v>0</v>
      </c>
      <c r="C38" t="s">
        <v>25</v>
      </c>
      <c r="D38">
        <v>1</v>
      </c>
      <c r="E38">
        <v>8</v>
      </c>
      <c r="F38">
        <v>0</v>
      </c>
      <c r="H38">
        <v>508</v>
      </c>
      <c r="I38" s="10">
        <v>508</v>
      </c>
      <c r="J38" s="10">
        <v>0</v>
      </c>
      <c r="K38" s="10">
        <v>508</v>
      </c>
    </row>
    <row r="39" spans="1:11">
      <c r="A39">
        <v>20</v>
      </c>
      <c r="B39">
        <v>0</v>
      </c>
      <c r="C39" t="s">
        <v>27</v>
      </c>
      <c r="D39">
        <v>1</v>
      </c>
      <c r="E39">
        <v>0</v>
      </c>
      <c r="F39">
        <v>3</v>
      </c>
      <c r="H39">
        <v>508</v>
      </c>
      <c r="I39" s="10">
        <v>0</v>
      </c>
      <c r="J39" s="10">
        <v>508</v>
      </c>
      <c r="K39" s="10">
        <v>508</v>
      </c>
    </row>
    <row r="40" spans="1:11">
      <c r="A40">
        <v>20</v>
      </c>
      <c r="B40">
        <v>2</v>
      </c>
      <c r="C40" t="s">
        <v>26</v>
      </c>
      <c r="D40">
        <v>1</v>
      </c>
      <c r="E40">
        <v>8</v>
      </c>
      <c r="F40">
        <v>3</v>
      </c>
      <c r="H40">
        <v>518</v>
      </c>
      <c r="I40" s="10">
        <v>376.72727272727275</v>
      </c>
      <c r="J40" s="10">
        <v>141.27272727272725</v>
      </c>
      <c r="K40" s="10">
        <v>518</v>
      </c>
    </row>
    <row r="41" spans="1:11">
      <c r="A41">
        <v>20</v>
      </c>
      <c r="B41">
        <v>3</v>
      </c>
      <c r="C41" t="s">
        <v>28</v>
      </c>
      <c r="D41">
        <v>1</v>
      </c>
      <c r="E41">
        <v>8</v>
      </c>
      <c r="F41">
        <v>6</v>
      </c>
      <c r="H41">
        <v>518</v>
      </c>
      <c r="I41" s="10">
        <v>296</v>
      </c>
      <c r="J41" s="10">
        <v>222</v>
      </c>
      <c r="K41" s="10">
        <v>518</v>
      </c>
    </row>
    <row r="42" spans="1:11">
      <c r="A42">
        <v>20</v>
      </c>
      <c r="B42">
        <v>4</v>
      </c>
      <c r="C42" t="s">
        <v>26</v>
      </c>
      <c r="D42">
        <v>1</v>
      </c>
      <c r="E42">
        <v>8</v>
      </c>
      <c r="F42">
        <v>8</v>
      </c>
      <c r="H42">
        <v>508</v>
      </c>
      <c r="I42" s="10">
        <v>254</v>
      </c>
      <c r="J42" s="10">
        <v>254</v>
      </c>
      <c r="K42" s="10">
        <v>508</v>
      </c>
    </row>
    <row r="43" spans="1:11">
      <c r="A43">
        <v>20</v>
      </c>
      <c r="B43">
        <v>4</v>
      </c>
      <c r="C43" t="s">
        <v>27</v>
      </c>
      <c r="D43">
        <v>1</v>
      </c>
      <c r="E43">
        <v>0</v>
      </c>
      <c r="F43">
        <v>3</v>
      </c>
      <c r="H43">
        <v>518</v>
      </c>
      <c r="I43" s="10">
        <v>0</v>
      </c>
      <c r="J43" s="10">
        <v>518</v>
      </c>
      <c r="K43" s="10">
        <v>518</v>
      </c>
    </row>
    <row r="44" spans="1:11">
      <c r="A44">
        <v>20</v>
      </c>
      <c r="B44">
        <v>6</v>
      </c>
      <c r="C44" t="s">
        <v>27</v>
      </c>
      <c r="D44">
        <v>3</v>
      </c>
      <c r="E44">
        <v>0</v>
      </c>
      <c r="F44">
        <v>15</v>
      </c>
      <c r="H44">
        <v>518</v>
      </c>
      <c r="I44" s="10">
        <v>0</v>
      </c>
      <c r="J44" s="10">
        <v>1554</v>
      </c>
      <c r="K44" s="10">
        <v>1554</v>
      </c>
    </row>
    <row r="45" spans="1:11">
      <c r="A45">
        <v>20</v>
      </c>
      <c r="B45">
        <v>7</v>
      </c>
      <c r="C45" t="s">
        <v>25</v>
      </c>
      <c r="D45">
        <v>2</v>
      </c>
      <c r="E45">
        <v>16</v>
      </c>
      <c r="F45">
        <v>0</v>
      </c>
      <c r="H45">
        <v>508</v>
      </c>
      <c r="I45" s="10">
        <v>1016</v>
      </c>
      <c r="J45" s="10">
        <v>0</v>
      </c>
      <c r="K45" s="10">
        <v>1016</v>
      </c>
    </row>
    <row r="46" spans="1:11">
      <c r="A46">
        <v>20</v>
      </c>
      <c r="B46">
        <v>7</v>
      </c>
      <c r="C46" t="s">
        <v>28</v>
      </c>
      <c r="D46">
        <v>1</v>
      </c>
      <c r="E46">
        <v>10</v>
      </c>
      <c r="F46">
        <v>9</v>
      </c>
      <c r="H46">
        <v>508</v>
      </c>
      <c r="I46" s="10">
        <v>267.36842105263156</v>
      </c>
      <c r="J46" s="10">
        <v>240.63157894736841</v>
      </c>
      <c r="K46" s="10">
        <v>508</v>
      </c>
    </row>
    <row r="47" spans="1:11">
      <c r="A47">
        <v>20</v>
      </c>
      <c r="B47">
        <v>7</v>
      </c>
      <c r="C47" t="s">
        <v>27</v>
      </c>
      <c r="D47">
        <v>6</v>
      </c>
      <c r="E47">
        <v>0</v>
      </c>
      <c r="F47">
        <v>22</v>
      </c>
      <c r="H47">
        <v>508</v>
      </c>
      <c r="I47" s="10">
        <v>0</v>
      </c>
      <c r="J47" s="10">
        <v>3048</v>
      </c>
      <c r="K47" s="10">
        <v>3048</v>
      </c>
    </row>
    <row r="48" spans="1:11">
      <c r="A48">
        <v>20</v>
      </c>
      <c r="B48" t="s">
        <v>29</v>
      </c>
      <c r="C48" t="s">
        <v>27</v>
      </c>
      <c r="D48">
        <v>1</v>
      </c>
      <c r="E48">
        <v>0</v>
      </c>
      <c r="F48">
        <v>8</v>
      </c>
      <c r="H48">
        <v>508</v>
      </c>
      <c r="I48" s="10">
        <v>0</v>
      </c>
      <c r="J48" s="10">
        <v>508</v>
      </c>
      <c r="K48" s="10">
        <v>508</v>
      </c>
    </row>
    <row r="49" spans="1:11">
      <c r="A49">
        <v>20</v>
      </c>
      <c r="B49" t="s">
        <v>30</v>
      </c>
      <c r="C49" t="s">
        <v>25</v>
      </c>
      <c r="D49">
        <v>1</v>
      </c>
      <c r="E49">
        <v>8</v>
      </c>
      <c r="F49">
        <v>0</v>
      </c>
      <c r="H49">
        <v>508</v>
      </c>
      <c r="I49" s="10">
        <v>508</v>
      </c>
      <c r="J49" s="10">
        <v>0</v>
      </c>
      <c r="K49" s="10">
        <v>508</v>
      </c>
    </row>
    <row r="50" spans="1:11">
      <c r="A50">
        <v>24</v>
      </c>
      <c r="B50" t="s">
        <v>29</v>
      </c>
      <c r="C50" t="s">
        <v>27</v>
      </c>
      <c r="D50">
        <v>2</v>
      </c>
      <c r="E50">
        <v>0</v>
      </c>
      <c r="F50">
        <v>6</v>
      </c>
      <c r="H50">
        <v>508</v>
      </c>
      <c r="I50" s="10">
        <v>0</v>
      </c>
      <c r="J50" s="10">
        <v>1016</v>
      </c>
      <c r="K50" s="10">
        <v>1016</v>
      </c>
    </row>
    <row r="51" spans="1:11">
      <c r="A51">
        <v>25</v>
      </c>
      <c r="B51">
        <v>0</v>
      </c>
      <c r="C51" t="s">
        <v>26</v>
      </c>
      <c r="D51">
        <v>1</v>
      </c>
      <c r="E51">
        <v>4</v>
      </c>
      <c r="F51">
        <v>6</v>
      </c>
      <c r="H51">
        <v>508</v>
      </c>
      <c r="I51" s="10">
        <v>203.20000000000002</v>
      </c>
      <c r="J51" s="10">
        <v>304.8</v>
      </c>
      <c r="K51" s="10">
        <v>508</v>
      </c>
    </row>
    <row r="52" spans="1:11">
      <c r="A52">
        <v>25</v>
      </c>
      <c r="B52">
        <v>0</v>
      </c>
      <c r="C52" t="s">
        <v>27</v>
      </c>
      <c r="D52">
        <v>3</v>
      </c>
      <c r="E52">
        <v>0</v>
      </c>
      <c r="F52">
        <v>15</v>
      </c>
      <c r="H52">
        <v>508</v>
      </c>
      <c r="I52" s="10">
        <v>0</v>
      </c>
      <c r="J52" s="10">
        <v>1524</v>
      </c>
      <c r="K52" s="10">
        <v>1524</v>
      </c>
    </row>
    <row r="53" spans="1:11">
      <c r="A53">
        <v>25</v>
      </c>
      <c r="B53">
        <v>1</v>
      </c>
      <c r="C53" t="s">
        <v>28</v>
      </c>
      <c r="D53">
        <v>1</v>
      </c>
      <c r="E53">
        <v>9</v>
      </c>
      <c r="F53">
        <v>9</v>
      </c>
      <c r="H53">
        <v>518</v>
      </c>
      <c r="I53" s="10">
        <v>259</v>
      </c>
      <c r="J53" s="10">
        <v>259</v>
      </c>
      <c r="K53" s="10">
        <v>518</v>
      </c>
    </row>
    <row r="54" spans="1:11">
      <c r="A54">
        <v>25</v>
      </c>
      <c r="B54">
        <v>1</v>
      </c>
      <c r="C54" t="s">
        <v>26</v>
      </c>
      <c r="D54">
        <v>1</v>
      </c>
      <c r="E54">
        <v>8</v>
      </c>
      <c r="F54">
        <v>3</v>
      </c>
      <c r="H54">
        <v>518</v>
      </c>
      <c r="I54" s="10">
        <v>376.72727272727275</v>
      </c>
      <c r="J54" s="10">
        <v>141.27272727272725</v>
      </c>
      <c r="K54" s="10">
        <v>518</v>
      </c>
    </row>
    <row r="55" spans="1:11">
      <c r="A55">
        <v>25</v>
      </c>
      <c r="B55">
        <v>2</v>
      </c>
      <c r="C55" t="s">
        <v>28</v>
      </c>
      <c r="D55">
        <v>1</v>
      </c>
      <c r="E55">
        <v>6</v>
      </c>
      <c r="F55">
        <v>8</v>
      </c>
      <c r="H55">
        <v>518</v>
      </c>
      <c r="I55" s="10">
        <v>222</v>
      </c>
      <c r="J55" s="10">
        <v>296</v>
      </c>
      <c r="K55" s="10">
        <v>518</v>
      </c>
    </row>
    <row r="56" spans="1:11">
      <c r="A56">
        <v>25</v>
      </c>
      <c r="B56">
        <v>2</v>
      </c>
      <c r="C56" t="s">
        <v>27</v>
      </c>
      <c r="D56">
        <v>4</v>
      </c>
      <c r="E56">
        <v>0</v>
      </c>
      <c r="F56">
        <v>11</v>
      </c>
      <c r="H56">
        <v>518</v>
      </c>
      <c r="I56" s="10">
        <v>0</v>
      </c>
      <c r="J56" s="10">
        <v>2072</v>
      </c>
      <c r="K56" s="10">
        <v>2072</v>
      </c>
    </row>
    <row r="57" spans="1:11">
      <c r="A57">
        <v>25</v>
      </c>
      <c r="B57">
        <v>4</v>
      </c>
      <c r="C57" t="s">
        <v>28</v>
      </c>
      <c r="D57">
        <v>1</v>
      </c>
      <c r="E57">
        <v>4</v>
      </c>
      <c r="F57">
        <v>8</v>
      </c>
      <c r="H57">
        <v>518</v>
      </c>
      <c r="I57" s="10">
        <v>172.66666666666666</v>
      </c>
      <c r="J57" s="10">
        <v>345.33333333333331</v>
      </c>
      <c r="K57" s="10">
        <v>518</v>
      </c>
    </row>
    <row r="58" spans="1:11">
      <c r="A58">
        <v>25</v>
      </c>
      <c r="B58">
        <v>4</v>
      </c>
      <c r="C58" t="s">
        <v>26</v>
      </c>
      <c r="D58">
        <v>2</v>
      </c>
      <c r="E58">
        <v>14</v>
      </c>
      <c r="F58">
        <v>0</v>
      </c>
      <c r="H58">
        <v>518</v>
      </c>
      <c r="I58" s="10">
        <v>1036</v>
      </c>
      <c r="J58" s="10">
        <v>0</v>
      </c>
      <c r="K58" s="10">
        <v>1036</v>
      </c>
    </row>
    <row r="59" spans="1:11">
      <c r="A59">
        <v>25</v>
      </c>
      <c r="B59">
        <v>4</v>
      </c>
      <c r="C59" t="s">
        <v>27</v>
      </c>
      <c r="D59">
        <v>3</v>
      </c>
      <c r="E59">
        <v>0</v>
      </c>
      <c r="F59">
        <v>9</v>
      </c>
      <c r="H59">
        <v>518</v>
      </c>
      <c r="I59" s="10">
        <v>0</v>
      </c>
      <c r="J59" s="10">
        <v>1554</v>
      </c>
      <c r="K59" s="10">
        <v>1554</v>
      </c>
    </row>
    <row r="60" spans="1:11">
      <c r="A60">
        <v>25</v>
      </c>
      <c r="B60">
        <v>5</v>
      </c>
      <c r="C60" t="s">
        <v>25</v>
      </c>
      <c r="D60">
        <v>2</v>
      </c>
      <c r="E60">
        <v>15</v>
      </c>
      <c r="F60">
        <v>0</v>
      </c>
      <c r="H60">
        <v>518</v>
      </c>
      <c r="I60" s="10">
        <v>1036</v>
      </c>
      <c r="J60" s="10">
        <v>0</v>
      </c>
      <c r="K60" s="10">
        <v>1036</v>
      </c>
    </row>
    <row r="61" spans="1:11">
      <c r="A61">
        <v>25</v>
      </c>
      <c r="B61">
        <v>5</v>
      </c>
      <c r="C61" t="s">
        <v>28</v>
      </c>
      <c r="D61">
        <v>1</v>
      </c>
      <c r="E61">
        <v>4</v>
      </c>
      <c r="F61">
        <v>9</v>
      </c>
      <c r="H61">
        <v>518</v>
      </c>
      <c r="I61" s="10">
        <v>159.38461538461539</v>
      </c>
      <c r="J61" s="10">
        <v>358.61538461538458</v>
      </c>
      <c r="K61" s="10">
        <v>518</v>
      </c>
    </row>
    <row r="62" spans="1:11">
      <c r="A62">
        <v>25</v>
      </c>
      <c r="B62">
        <v>5</v>
      </c>
      <c r="C62" t="s">
        <v>27</v>
      </c>
      <c r="D62">
        <v>39</v>
      </c>
      <c r="E62">
        <v>0</v>
      </c>
      <c r="F62">
        <v>148</v>
      </c>
      <c r="H62">
        <v>518</v>
      </c>
      <c r="I62" s="10">
        <v>0</v>
      </c>
      <c r="J62" s="10">
        <v>20202</v>
      </c>
      <c r="K62" s="10">
        <v>20202</v>
      </c>
    </row>
    <row r="63" spans="1:11">
      <c r="A63">
        <v>25</v>
      </c>
      <c r="B63">
        <v>6</v>
      </c>
      <c r="C63" t="s">
        <v>25</v>
      </c>
      <c r="D63">
        <v>1</v>
      </c>
      <c r="E63">
        <v>4</v>
      </c>
      <c r="F63">
        <v>0</v>
      </c>
      <c r="H63">
        <v>518</v>
      </c>
      <c r="I63" s="10">
        <v>518</v>
      </c>
      <c r="J63" s="10">
        <v>0</v>
      </c>
      <c r="K63" s="10">
        <v>518</v>
      </c>
    </row>
    <row r="64" spans="1:11">
      <c r="A64">
        <v>25</v>
      </c>
      <c r="B64">
        <v>6</v>
      </c>
      <c r="C64" t="s">
        <v>28</v>
      </c>
      <c r="D64">
        <v>1</v>
      </c>
      <c r="E64">
        <v>10</v>
      </c>
      <c r="F64">
        <v>6</v>
      </c>
      <c r="H64">
        <v>518</v>
      </c>
      <c r="I64" s="10">
        <v>323.75</v>
      </c>
      <c r="J64" s="10">
        <v>194.25</v>
      </c>
      <c r="K64" s="10">
        <v>518</v>
      </c>
    </row>
    <row r="65" spans="1:11">
      <c r="A65">
        <v>25</v>
      </c>
      <c r="B65">
        <v>6</v>
      </c>
      <c r="C65" t="s">
        <v>27</v>
      </c>
      <c r="D65">
        <v>17</v>
      </c>
      <c r="E65">
        <v>0</v>
      </c>
      <c r="F65">
        <v>56</v>
      </c>
      <c r="H65">
        <v>518</v>
      </c>
      <c r="I65" s="10">
        <v>0</v>
      </c>
      <c r="J65" s="10">
        <v>8806</v>
      </c>
      <c r="K65" s="10">
        <v>8806</v>
      </c>
    </row>
    <row r="66" spans="1:11">
      <c r="A66">
        <v>25</v>
      </c>
      <c r="B66">
        <v>7</v>
      </c>
      <c r="C66" t="s">
        <v>25</v>
      </c>
      <c r="D66">
        <v>3</v>
      </c>
      <c r="E66">
        <v>14</v>
      </c>
      <c r="F66">
        <v>0</v>
      </c>
      <c r="H66">
        <v>508</v>
      </c>
      <c r="I66" s="10">
        <v>1524</v>
      </c>
      <c r="J66" s="10">
        <v>0</v>
      </c>
      <c r="K66" s="10">
        <v>1524</v>
      </c>
    </row>
    <row r="67" spans="1:11">
      <c r="A67">
        <v>25</v>
      </c>
      <c r="B67">
        <v>7</v>
      </c>
      <c r="C67" t="s">
        <v>28</v>
      </c>
      <c r="D67">
        <v>1</v>
      </c>
      <c r="E67">
        <v>11</v>
      </c>
      <c r="F67">
        <v>12</v>
      </c>
      <c r="H67">
        <v>508</v>
      </c>
      <c r="I67" s="10">
        <v>242.95652173913044</v>
      </c>
      <c r="J67" s="10">
        <v>265.04347826086956</v>
      </c>
      <c r="K67" s="10">
        <v>508</v>
      </c>
    </row>
    <row r="68" spans="1:11">
      <c r="A68">
        <v>25</v>
      </c>
      <c r="B68">
        <v>7</v>
      </c>
      <c r="C68" t="s">
        <v>26</v>
      </c>
      <c r="D68">
        <v>1</v>
      </c>
      <c r="E68">
        <v>3</v>
      </c>
      <c r="F68">
        <v>12</v>
      </c>
      <c r="H68">
        <v>508</v>
      </c>
      <c r="I68" s="10">
        <v>101.60000000000001</v>
      </c>
      <c r="J68" s="10">
        <v>406.40000000000003</v>
      </c>
      <c r="K68" s="10">
        <v>508.00000000000006</v>
      </c>
    </row>
    <row r="69" spans="1:11">
      <c r="A69">
        <v>25</v>
      </c>
      <c r="B69">
        <v>7</v>
      </c>
      <c r="C69" t="s">
        <v>27</v>
      </c>
      <c r="D69">
        <v>33</v>
      </c>
      <c r="E69">
        <v>0</v>
      </c>
      <c r="F69">
        <v>129</v>
      </c>
      <c r="H69">
        <v>508</v>
      </c>
      <c r="I69" s="10">
        <v>0</v>
      </c>
      <c r="J69" s="10">
        <v>16764</v>
      </c>
      <c r="K69" s="10">
        <v>16764</v>
      </c>
    </row>
    <row r="70" spans="1:11">
      <c r="A70">
        <v>25</v>
      </c>
      <c r="B70" t="s">
        <v>29</v>
      </c>
      <c r="C70" t="s">
        <v>25</v>
      </c>
      <c r="D70">
        <v>1</v>
      </c>
      <c r="E70">
        <v>4</v>
      </c>
      <c r="F70">
        <v>0</v>
      </c>
      <c r="H70">
        <v>508</v>
      </c>
      <c r="I70" s="10">
        <v>508</v>
      </c>
      <c r="J70" s="10">
        <v>0</v>
      </c>
      <c r="K70" s="10">
        <v>508</v>
      </c>
    </row>
    <row r="71" spans="1:11">
      <c r="A71">
        <v>25</v>
      </c>
      <c r="B71" t="s">
        <v>29</v>
      </c>
      <c r="C71" t="s">
        <v>27</v>
      </c>
      <c r="D71">
        <v>1</v>
      </c>
      <c r="E71">
        <v>0</v>
      </c>
      <c r="F71">
        <v>4</v>
      </c>
      <c r="H71">
        <v>508</v>
      </c>
      <c r="I71" s="10">
        <v>0</v>
      </c>
      <c r="J71" s="10">
        <v>508</v>
      </c>
      <c r="K71" s="10">
        <v>508</v>
      </c>
    </row>
    <row r="72" spans="1:11">
      <c r="A72">
        <v>25</v>
      </c>
      <c r="B72" t="s">
        <v>30</v>
      </c>
      <c r="C72" t="s">
        <v>25</v>
      </c>
      <c r="D72">
        <v>3</v>
      </c>
      <c r="E72">
        <v>10</v>
      </c>
      <c r="F72">
        <v>0</v>
      </c>
      <c r="H72">
        <v>508</v>
      </c>
      <c r="I72" s="10">
        <v>1524</v>
      </c>
      <c r="J72" s="10">
        <v>0</v>
      </c>
      <c r="K72" s="10">
        <v>1524</v>
      </c>
    </row>
    <row r="73" spans="1:11">
      <c r="A73">
        <v>25</v>
      </c>
      <c r="B73" t="s">
        <v>30</v>
      </c>
      <c r="C73" t="s">
        <v>26</v>
      </c>
      <c r="D73">
        <v>2</v>
      </c>
      <c r="E73">
        <v>12</v>
      </c>
      <c r="F73">
        <v>3</v>
      </c>
      <c r="H73">
        <v>508</v>
      </c>
      <c r="I73" s="10">
        <v>812.80000000000007</v>
      </c>
      <c r="J73" s="10">
        <v>203.20000000000002</v>
      </c>
      <c r="K73" s="10">
        <v>1016.0000000000001</v>
      </c>
    </row>
    <row r="74" spans="1:11">
      <c r="A74">
        <v>25</v>
      </c>
      <c r="B74" t="s">
        <v>30</v>
      </c>
      <c r="C74" t="s">
        <v>27</v>
      </c>
      <c r="D74">
        <v>1</v>
      </c>
      <c r="E74">
        <v>0</v>
      </c>
      <c r="F74">
        <v>2</v>
      </c>
      <c r="H74">
        <v>508</v>
      </c>
      <c r="I74" s="10">
        <v>0</v>
      </c>
      <c r="J74" s="10">
        <v>508</v>
      </c>
      <c r="K74" s="10">
        <v>508</v>
      </c>
    </row>
    <row r="75" spans="1:11">
      <c r="A75">
        <v>30</v>
      </c>
      <c r="B75">
        <v>0</v>
      </c>
      <c r="C75" t="s">
        <v>25</v>
      </c>
      <c r="D75">
        <v>5</v>
      </c>
      <c r="E75">
        <v>22</v>
      </c>
      <c r="F75">
        <v>0</v>
      </c>
      <c r="H75">
        <v>514</v>
      </c>
      <c r="I75" s="10">
        <v>2570</v>
      </c>
      <c r="J75" s="10">
        <v>0</v>
      </c>
      <c r="K75" s="10">
        <v>2570</v>
      </c>
    </row>
    <row r="76" spans="1:11">
      <c r="A76">
        <v>30</v>
      </c>
      <c r="B76">
        <v>0</v>
      </c>
      <c r="C76" t="s">
        <v>26</v>
      </c>
      <c r="D76">
        <v>1</v>
      </c>
      <c r="E76">
        <v>7</v>
      </c>
      <c r="F76">
        <v>0</v>
      </c>
      <c r="H76">
        <v>514</v>
      </c>
      <c r="I76" s="10">
        <v>514</v>
      </c>
      <c r="J76" s="10">
        <v>0</v>
      </c>
      <c r="K76" s="10">
        <v>514</v>
      </c>
    </row>
    <row r="77" spans="1:11">
      <c r="A77">
        <v>30</v>
      </c>
      <c r="B77">
        <v>0</v>
      </c>
      <c r="C77" t="s">
        <v>27</v>
      </c>
      <c r="D77">
        <v>24</v>
      </c>
      <c r="E77">
        <v>0</v>
      </c>
      <c r="F77">
        <v>84</v>
      </c>
      <c r="H77">
        <v>514</v>
      </c>
      <c r="I77" s="10">
        <v>0</v>
      </c>
      <c r="J77" s="10">
        <v>12336</v>
      </c>
      <c r="K77" s="10">
        <v>12336</v>
      </c>
    </row>
    <row r="78" spans="1:11">
      <c r="A78">
        <v>30</v>
      </c>
      <c r="B78">
        <v>1</v>
      </c>
      <c r="C78" t="s">
        <v>26</v>
      </c>
      <c r="D78">
        <v>1</v>
      </c>
      <c r="E78">
        <v>10</v>
      </c>
      <c r="F78">
        <v>9</v>
      </c>
      <c r="H78">
        <v>614</v>
      </c>
      <c r="I78" s="10">
        <v>323.15789473684208</v>
      </c>
      <c r="J78" s="10">
        <v>290.84210526315786</v>
      </c>
      <c r="K78" s="10">
        <v>614</v>
      </c>
    </row>
    <row r="79" spans="1:11">
      <c r="A79">
        <v>30</v>
      </c>
      <c r="B79">
        <v>1</v>
      </c>
      <c r="C79" t="s">
        <v>27</v>
      </c>
      <c r="D79">
        <v>1</v>
      </c>
      <c r="E79">
        <v>0</v>
      </c>
      <c r="F79">
        <v>2</v>
      </c>
      <c r="H79">
        <v>614</v>
      </c>
      <c r="I79" s="10">
        <v>0</v>
      </c>
      <c r="J79" s="10">
        <v>614</v>
      </c>
      <c r="K79" s="10">
        <v>614</v>
      </c>
    </row>
    <row r="80" spans="1:11">
      <c r="A80">
        <v>30</v>
      </c>
      <c r="B80">
        <v>2</v>
      </c>
      <c r="C80" t="s">
        <v>25</v>
      </c>
      <c r="D80">
        <v>3</v>
      </c>
      <c r="E80">
        <v>24</v>
      </c>
      <c r="F80">
        <v>0</v>
      </c>
      <c r="H80">
        <v>614</v>
      </c>
      <c r="I80" s="10">
        <v>1842</v>
      </c>
      <c r="J80" s="10">
        <v>0</v>
      </c>
      <c r="K80" s="10">
        <v>1842</v>
      </c>
    </row>
    <row r="81" spans="1:11">
      <c r="A81">
        <v>30</v>
      </c>
      <c r="B81">
        <v>2</v>
      </c>
      <c r="C81" t="s">
        <v>28</v>
      </c>
      <c r="D81">
        <v>2</v>
      </c>
      <c r="E81">
        <v>10</v>
      </c>
      <c r="F81">
        <v>12</v>
      </c>
      <c r="H81">
        <v>614</v>
      </c>
      <c r="I81" s="10">
        <v>558.18181818181813</v>
      </c>
      <c r="J81" s="10">
        <v>669.81818181818176</v>
      </c>
      <c r="K81" s="10">
        <v>1228</v>
      </c>
    </row>
    <row r="82" spans="1:11">
      <c r="A82">
        <v>30</v>
      </c>
      <c r="B82">
        <v>2</v>
      </c>
      <c r="C82" t="s">
        <v>27</v>
      </c>
      <c r="D82">
        <v>9</v>
      </c>
      <c r="E82">
        <v>0</v>
      </c>
      <c r="F82">
        <v>29</v>
      </c>
      <c r="H82">
        <v>614</v>
      </c>
      <c r="I82" s="10">
        <v>0</v>
      </c>
      <c r="J82" s="10">
        <v>5526</v>
      </c>
      <c r="K82" s="10">
        <v>5526</v>
      </c>
    </row>
    <row r="83" spans="1:11">
      <c r="A83">
        <v>30</v>
      </c>
      <c r="B83">
        <v>3</v>
      </c>
      <c r="C83" t="s">
        <v>25</v>
      </c>
      <c r="D83">
        <v>5</v>
      </c>
      <c r="E83">
        <v>28</v>
      </c>
      <c r="F83">
        <v>0</v>
      </c>
      <c r="H83">
        <v>614</v>
      </c>
      <c r="I83" s="10">
        <v>3070</v>
      </c>
      <c r="J83" s="10">
        <v>0</v>
      </c>
      <c r="K83" s="10">
        <v>3070</v>
      </c>
    </row>
    <row r="84" spans="1:11">
      <c r="A84">
        <v>30</v>
      </c>
      <c r="B84">
        <v>3</v>
      </c>
      <c r="C84" t="s">
        <v>28</v>
      </c>
      <c r="D84">
        <v>1</v>
      </c>
      <c r="E84">
        <v>2</v>
      </c>
      <c r="F84">
        <v>6</v>
      </c>
      <c r="H84">
        <v>614</v>
      </c>
      <c r="I84" s="10">
        <v>153.5</v>
      </c>
      <c r="J84" s="10">
        <v>460.5</v>
      </c>
      <c r="K84" s="10">
        <v>614</v>
      </c>
    </row>
    <row r="85" spans="1:11">
      <c r="A85">
        <v>30</v>
      </c>
      <c r="B85">
        <v>3</v>
      </c>
      <c r="C85" t="s">
        <v>26</v>
      </c>
      <c r="D85">
        <v>2</v>
      </c>
      <c r="E85">
        <v>6</v>
      </c>
      <c r="F85">
        <v>13</v>
      </c>
      <c r="H85">
        <v>614</v>
      </c>
      <c r="I85" s="10">
        <v>387.78947368421052</v>
      </c>
      <c r="J85" s="10">
        <v>840.21052631578948</v>
      </c>
      <c r="K85" s="10">
        <v>1228</v>
      </c>
    </row>
    <row r="86" spans="1:11">
      <c r="A86">
        <v>30</v>
      </c>
      <c r="B86">
        <v>3</v>
      </c>
      <c r="C86" t="s">
        <v>27</v>
      </c>
      <c r="D86">
        <v>15</v>
      </c>
      <c r="E86">
        <v>0</v>
      </c>
      <c r="F86">
        <v>69</v>
      </c>
      <c r="H86">
        <v>614</v>
      </c>
      <c r="I86" s="10">
        <v>0</v>
      </c>
      <c r="J86" s="10">
        <v>9210</v>
      </c>
      <c r="K86" s="10">
        <v>9210</v>
      </c>
    </row>
    <row r="87" spans="1:11">
      <c r="A87">
        <v>30</v>
      </c>
      <c r="B87">
        <v>4</v>
      </c>
      <c r="C87" t="s">
        <v>25</v>
      </c>
      <c r="D87">
        <v>28</v>
      </c>
      <c r="E87">
        <v>129</v>
      </c>
      <c r="F87">
        <v>0</v>
      </c>
      <c r="H87">
        <v>582</v>
      </c>
      <c r="I87" s="10">
        <v>16296</v>
      </c>
      <c r="J87" s="10">
        <v>0</v>
      </c>
      <c r="K87" s="10">
        <v>16296</v>
      </c>
    </row>
    <row r="88" spans="1:11">
      <c r="A88">
        <v>30</v>
      </c>
      <c r="B88">
        <v>4</v>
      </c>
      <c r="C88" t="s">
        <v>28</v>
      </c>
      <c r="D88">
        <v>20</v>
      </c>
      <c r="E88">
        <v>95</v>
      </c>
      <c r="F88">
        <v>80</v>
      </c>
      <c r="H88">
        <v>582</v>
      </c>
      <c r="I88" s="10">
        <v>6318.8571428571422</v>
      </c>
      <c r="J88" s="10">
        <v>5321.1428571428569</v>
      </c>
      <c r="K88" s="10">
        <v>11640</v>
      </c>
    </row>
    <row r="89" spans="1:11">
      <c r="A89">
        <v>30</v>
      </c>
      <c r="B89">
        <v>4</v>
      </c>
      <c r="C89" t="s">
        <v>26</v>
      </c>
      <c r="D89">
        <v>27</v>
      </c>
      <c r="E89">
        <v>77</v>
      </c>
      <c r="F89">
        <v>72</v>
      </c>
      <c r="H89">
        <v>582</v>
      </c>
      <c r="I89" s="10">
        <v>8120.6577181208058</v>
      </c>
      <c r="J89" s="10">
        <v>7593.3422818791942</v>
      </c>
      <c r="K89" s="10">
        <v>15714</v>
      </c>
    </row>
    <row r="90" spans="1:11">
      <c r="A90">
        <v>30</v>
      </c>
      <c r="B90">
        <v>4</v>
      </c>
      <c r="C90" t="s">
        <v>27</v>
      </c>
      <c r="D90">
        <v>311</v>
      </c>
      <c r="E90">
        <v>0</v>
      </c>
      <c r="F90">
        <v>1206</v>
      </c>
      <c r="H90">
        <v>582</v>
      </c>
      <c r="I90" s="10">
        <v>0</v>
      </c>
      <c r="J90" s="10">
        <v>181002</v>
      </c>
      <c r="K90" s="10">
        <v>181002</v>
      </c>
    </row>
    <row r="91" spans="1:11">
      <c r="A91">
        <v>30</v>
      </c>
      <c r="B91">
        <v>5</v>
      </c>
      <c r="C91" t="s">
        <v>25</v>
      </c>
      <c r="D91">
        <v>165</v>
      </c>
      <c r="E91">
        <v>775</v>
      </c>
      <c r="F91">
        <v>0</v>
      </c>
      <c r="H91">
        <v>555</v>
      </c>
      <c r="I91" s="10">
        <v>91575</v>
      </c>
      <c r="J91" s="10">
        <v>0</v>
      </c>
      <c r="K91" s="10">
        <v>91575</v>
      </c>
    </row>
    <row r="92" spans="1:11">
      <c r="A92">
        <v>30</v>
      </c>
      <c r="B92">
        <v>5</v>
      </c>
      <c r="C92" t="s">
        <v>28</v>
      </c>
      <c r="D92">
        <v>42</v>
      </c>
      <c r="E92">
        <v>198</v>
      </c>
      <c r="F92">
        <v>180</v>
      </c>
      <c r="H92">
        <v>555</v>
      </c>
      <c r="I92" s="10">
        <v>12210</v>
      </c>
      <c r="J92" s="10">
        <v>11100</v>
      </c>
      <c r="K92" s="10">
        <v>23310</v>
      </c>
    </row>
    <row r="93" spans="1:11">
      <c r="A93">
        <v>30</v>
      </c>
      <c r="B93">
        <v>5</v>
      </c>
      <c r="C93" t="s">
        <v>26</v>
      </c>
      <c r="D93">
        <v>129</v>
      </c>
      <c r="E93">
        <v>434</v>
      </c>
      <c r="F93">
        <v>332</v>
      </c>
      <c r="H93">
        <v>555</v>
      </c>
      <c r="I93" s="10">
        <v>40564.268929503924</v>
      </c>
      <c r="J93" s="10">
        <v>31030.731070496084</v>
      </c>
      <c r="K93" s="10">
        <v>71595</v>
      </c>
    </row>
    <row r="94" spans="1:11">
      <c r="A94">
        <v>30</v>
      </c>
      <c r="B94">
        <v>5</v>
      </c>
      <c r="C94" t="s">
        <v>27</v>
      </c>
      <c r="D94">
        <v>935</v>
      </c>
      <c r="E94">
        <v>0</v>
      </c>
      <c r="F94">
        <v>3269</v>
      </c>
      <c r="H94">
        <v>555</v>
      </c>
      <c r="I94" s="10">
        <v>0</v>
      </c>
      <c r="J94" s="10">
        <v>518925</v>
      </c>
      <c r="K94" s="10">
        <v>518925</v>
      </c>
    </row>
    <row r="95" spans="1:11">
      <c r="A95">
        <v>30</v>
      </c>
      <c r="B95">
        <v>6</v>
      </c>
      <c r="C95" t="s">
        <v>25</v>
      </c>
      <c r="D95">
        <v>543</v>
      </c>
      <c r="E95">
        <v>2525</v>
      </c>
      <c r="F95">
        <v>0</v>
      </c>
      <c r="H95">
        <v>533</v>
      </c>
      <c r="I95" s="10">
        <v>289419</v>
      </c>
      <c r="J95" s="10">
        <v>0</v>
      </c>
      <c r="K95" s="10">
        <v>289419</v>
      </c>
    </row>
    <row r="96" spans="1:11">
      <c r="A96">
        <v>30</v>
      </c>
      <c r="B96">
        <v>6</v>
      </c>
      <c r="C96" t="s">
        <v>28</v>
      </c>
      <c r="D96">
        <v>217</v>
      </c>
      <c r="E96">
        <v>1036</v>
      </c>
      <c r="F96">
        <v>843</v>
      </c>
      <c r="H96">
        <v>533</v>
      </c>
      <c r="I96" s="10">
        <v>63770.514103246409</v>
      </c>
      <c r="J96" s="10">
        <v>51890.485896753591</v>
      </c>
      <c r="K96" s="10">
        <v>115661</v>
      </c>
    </row>
    <row r="97" spans="1:11">
      <c r="A97">
        <v>30</v>
      </c>
      <c r="B97">
        <v>6</v>
      </c>
      <c r="C97" t="s">
        <v>26</v>
      </c>
      <c r="D97">
        <v>490</v>
      </c>
      <c r="E97">
        <v>1778</v>
      </c>
      <c r="F97">
        <v>1200</v>
      </c>
      <c r="H97">
        <v>533</v>
      </c>
      <c r="I97" s="10">
        <v>155930.24177300202</v>
      </c>
      <c r="J97" s="10">
        <v>105239.75822699799</v>
      </c>
      <c r="K97" s="10">
        <v>261170</v>
      </c>
    </row>
    <row r="98" spans="1:11">
      <c r="A98">
        <v>30</v>
      </c>
      <c r="B98">
        <v>6</v>
      </c>
      <c r="C98" t="s">
        <v>27</v>
      </c>
      <c r="D98">
        <v>31641</v>
      </c>
      <c r="E98">
        <v>0</v>
      </c>
      <c r="F98">
        <v>96188</v>
      </c>
      <c r="H98">
        <v>533</v>
      </c>
      <c r="I98" s="10">
        <v>0</v>
      </c>
      <c r="J98" s="10">
        <v>16864653</v>
      </c>
      <c r="K98" s="10">
        <v>16864653</v>
      </c>
    </row>
    <row r="99" spans="1:11">
      <c r="A99">
        <v>30</v>
      </c>
      <c r="B99">
        <v>7</v>
      </c>
      <c r="C99" t="s">
        <v>25</v>
      </c>
      <c r="D99">
        <v>349</v>
      </c>
      <c r="E99">
        <v>1593</v>
      </c>
      <c r="F99">
        <v>0</v>
      </c>
      <c r="H99">
        <v>514</v>
      </c>
      <c r="I99" s="10">
        <v>179386</v>
      </c>
      <c r="J99" s="10">
        <v>0</v>
      </c>
      <c r="K99" s="10">
        <v>179386</v>
      </c>
    </row>
    <row r="100" spans="1:11">
      <c r="A100">
        <v>30</v>
      </c>
      <c r="B100">
        <v>7</v>
      </c>
      <c r="C100" t="s">
        <v>28</v>
      </c>
      <c r="D100">
        <v>24</v>
      </c>
      <c r="E100">
        <v>117</v>
      </c>
      <c r="F100">
        <v>112</v>
      </c>
      <c r="H100">
        <v>514</v>
      </c>
      <c r="I100" s="10">
        <v>6302.6724890829692</v>
      </c>
      <c r="J100" s="10">
        <v>6033.3275109170299</v>
      </c>
      <c r="K100" s="10">
        <v>12336</v>
      </c>
    </row>
    <row r="101" spans="1:11">
      <c r="A101">
        <v>30</v>
      </c>
      <c r="B101">
        <v>7</v>
      </c>
      <c r="C101" t="s">
        <v>26</v>
      </c>
      <c r="D101">
        <v>72</v>
      </c>
      <c r="E101">
        <v>274</v>
      </c>
      <c r="F101">
        <v>207</v>
      </c>
      <c r="H101">
        <v>514</v>
      </c>
      <c r="I101" s="10">
        <v>21081.48024948025</v>
      </c>
      <c r="J101" s="10">
        <v>15926.519750519752</v>
      </c>
      <c r="K101" s="10">
        <v>37008</v>
      </c>
    </row>
    <row r="102" spans="1:11">
      <c r="A102">
        <v>30</v>
      </c>
      <c r="B102">
        <v>7</v>
      </c>
      <c r="C102" t="s">
        <v>27</v>
      </c>
      <c r="D102">
        <v>1792</v>
      </c>
      <c r="E102">
        <v>0</v>
      </c>
      <c r="F102">
        <v>4771</v>
      </c>
      <c r="H102">
        <v>514</v>
      </c>
      <c r="I102" s="10">
        <v>0</v>
      </c>
      <c r="J102" s="10">
        <v>921088</v>
      </c>
      <c r="K102" s="10">
        <v>921088</v>
      </c>
    </row>
    <row r="103" spans="1:11">
      <c r="A103">
        <v>30</v>
      </c>
      <c r="B103">
        <v>8</v>
      </c>
      <c r="C103" t="s">
        <v>25</v>
      </c>
      <c r="D103">
        <v>23</v>
      </c>
      <c r="E103">
        <v>96</v>
      </c>
      <c r="F103">
        <v>0</v>
      </c>
      <c r="H103">
        <v>514</v>
      </c>
      <c r="I103" s="10">
        <v>11822</v>
      </c>
      <c r="J103" s="10">
        <v>0</v>
      </c>
      <c r="K103" s="10">
        <v>11822</v>
      </c>
    </row>
    <row r="104" spans="1:11">
      <c r="A104">
        <v>30</v>
      </c>
      <c r="B104">
        <v>8</v>
      </c>
      <c r="C104" t="s">
        <v>28</v>
      </c>
      <c r="D104">
        <v>2</v>
      </c>
      <c r="E104">
        <v>7</v>
      </c>
      <c r="F104">
        <v>8</v>
      </c>
      <c r="H104">
        <v>514</v>
      </c>
      <c r="I104" s="10">
        <v>479.73333333333335</v>
      </c>
      <c r="J104" s="10">
        <v>548.26666666666665</v>
      </c>
      <c r="K104" s="10">
        <v>1028</v>
      </c>
    </row>
    <row r="105" spans="1:11">
      <c r="A105">
        <v>30</v>
      </c>
      <c r="B105">
        <v>8</v>
      </c>
      <c r="C105" t="s">
        <v>26</v>
      </c>
      <c r="D105">
        <v>1</v>
      </c>
      <c r="E105">
        <v>4</v>
      </c>
      <c r="F105">
        <v>0</v>
      </c>
      <c r="H105">
        <v>514</v>
      </c>
      <c r="I105" s="10">
        <v>514</v>
      </c>
      <c r="J105" s="10">
        <v>0</v>
      </c>
      <c r="K105" s="10">
        <v>514</v>
      </c>
    </row>
    <row r="106" spans="1:11">
      <c r="A106">
        <v>30</v>
      </c>
      <c r="B106">
        <v>8</v>
      </c>
      <c r="C106" t="s">
        <v>27</v>
      </c>
      <c r="D106">
        <v>12</v>
      </c>
      <c r="E106">
        <v>0</v>
      </c>
      <c r="F106">
        <v>40</v>
      </c>
      <c r="H106">
        <v>514</v>
      </c>
      <c r="I106" s="10">
        <v>0</v>
      </c>
      <c r="J106" s="10">
        <v>6168</v>
      </c>
      <c r="K106" s="10">
        <v>6168</v>
      </c>
    </row>
    <row r="107" spans="1:11">
      <c r="A107">
        <v>30</v>
      </c>
      <c r="B107">
        <v>9</v>
      </c>
      <c r="C107" t="s">
        <v>27</v>
      </c>
      <c r="D107">
        <v>2</v>
      </c>
      <c r="E107">
        <v>0</v>
      </c>
      <c r="F107">
        <v>6</v>
      </c>
      <c r="H107">
        <v>514</v>
      </c>
      <c r="I107" s="10">
        <v>0</v>
      </c>
      <c r="J107" s="10">
        <v>1028</v>
      </c>
      <c r="K107" s="10">
        <v>1028</v>
      </c>
    </row>
    <row r="108" spans="1:11">
      <c r="A108">
        <v>30</v>
      </c>
      <c r="B108" t="s">
        <v>29</v>
      </c>
      <c r="C108" t="s">
        <v>27</v>
      </c>
      <c r="D108">
        <v>4</v>
      </c>
      <c r="E108">
        <v>0</v>
      </c>
      <c r="F108">
        <v>11</v>
      </c>
      <c r="H108">
        <v>514</v>
      </c>
      <c r="I108" s="10">
        <v>0</v>
      </c>
      <c r="J108" s="10">
        <v>2056</v>
      </c>
      <c r="K108" s="10">
        <v>2056</v>
      </c>
    </row>
    <row r="109" spans="1:11">
      <c r="A109">
        <v>30</v>
      </c>
      <c r="B109" t="s">
        <v>30</v>
      </c>
      <c r="C109" t="s">
        <v>25</v>
      </c>
      <c r="D109">
        <v>5</v>
      </c>
      <c r="E109">
        <v>23</v>
      </c>
      <c r="F109">
        <v>0</v>
      </c>
      <c r="H109">
        <v>514</v>
      </c>
      <c r="I109" s="10">
        <v>2570</v>
      </c>
      <c r="J109" s="10">
        <v>0</v>
      </c>
      <c r="K109" s="10">
        <v>2570</v>
      </c>
    </row>
    <row r="110" spans="1:11">
      <c r="A110">
        <v>30</v>
      </c>
      <c r="B110" t="s">
        <v>30</v>
      </c>
      <c r="C110" t="s">
        <v>26</v>
      </c>
      <c r="D110">
        <v>2</v>
      </c>
      <c r="E110">
        <v>10</v>
      </c>
      <c r="F110">
        <v>9</v>
      </c>
      <c r="H110">
        <v>514</v>
      </c>
      <c r="I110" s="10">
        <v>541.05263157894694</v>
      </c>
      <c r="J110" s="10">
        <v>486.9473684210526</v>
      </c>
      <c r="K110" s="10">
        <v>1028</v>
      </c>
    </row>
    <row r="111" spans="1:11">
      <c r="A111">
        <v>30</v>
      </c>
      <c r="B111" t="s">
        <v>30</v>
      </c>
      <c r="C111" t="s">
        <v>27</v>
      </c>
      <c r="D111">
        <v>31</v>
      </c>
      <c r="E111">
        <v>0</v>
      </c>
      <c r="F111">
        <v>129</v>
      </c>
      <c r="H111">
        <v>514</v>
      </c>
      <c r="I111" s="10">
        <v>0</v>
      </c>
      <c r="J111" s="10">
        <v>15934</v>
      </c>
      <c r="K111" s="10">
        <v>15934</v>
      </c>
    </row>
    <row r="112" spans="1:11">
      <c r="A112">
        <v>32</v>
      </c>
      <c r="B112" t="s">
        <v>29</v>
      </c>
      <c r="C112" t="s">
        <v>27</v>
      </c>
      <c r="D112">
        <v>9</v>
      </c>
      <c r="E112">
        <v>0</v>
      </c>
      <c r="F112">
        <v>47</v>
      </c>
      <c r="H112">
        <v>594</v>
      </c>
      <c r="I112" s="10">
        <v>0</v>
      </c>
      <c r="J112" s="10">
        <v>5346</v>
      </c>
      <c r="K112" s="10">
        <v>5346</v>
      </c>
    </row>
    <row r="113" spans="1:11">
      <c r="A113">
        <v>33</v>
      </c>
      <c r="B113" t="s">
        <v>30</v>
      </c>
      <c r="C113" t="s">
        <v>28</v>
      </c>
      <c r="D113">
        <v>1</v>
      </c>
      <c r="E113">
        <v>8</v>
      </c>
      <c r="F113">
        <v>8</v>
      </c>
      <c r="H113">
        <v>594</v>
      </c>
      <c r="I113" s="10">
        <v>297</v>
      </c>
      <c r="J113" s="10">
        <v>297</v>
      </c>
      <c r="K113" s="10">
        <v>594</v>
      </c>
    </row>
    <row r="114" spans="1:11">
      <c r="A114">
        <v>33</v>
      </c>
      <c r="B114" t="s">
        <v>30</v>
      </c>
      <c r="C114" t="s">
        <v>27</v>
      </c>
      <c r="D114">
        <v>7</v>
      </c>
      <c r="E114">
        <v>0</v>
      </c>
      <c r="F114">
        <v>44</v>
      </c>
      <c r="H114">
        <v>594</v>
      </c>
      <c r="I114" s="10">
        <v>0</v>
      </c>
      <c r="J114" s="10">
        <v>4158</v>
      </c>
      <c r="K114" s="10">
        <v>4158</v>
      </c>
    </row>
    <row r="115" spans="1:11">
      <c r="A115">
        <v>35</v>
      </c>
      <c r="B115">
        <v>0</v>
      </c>
      <c r="C115" t="s">
        <v>25</v>
      </c>
      <c r="D115">
        <v>4</v>
      </c>
      <c r="E115">
        <v>18</v>
      </c>
      <c r="F115">
        <v>0</v>
      </c>
      <c r="H115">
        <v>594</v>
      </c>
      <c r="I115" s="10">
        <v>2376</v>
      </c>
      <c r="J115" s="10">
        <v>0</v>
      </c>
      <c r="K115" s="10">
        <v>2376</v>
      </c>
    </row>
    <row r="116" spans="1:11">
      <c r="A116">
        <v>35</v>
      </c>
      <c r="B116">
        <v>0</v>
      </c>
      <c r="C116" t="s">
        <v>26</v>
      </c>
      <c r="D116">
        <v>6</v>
      </c>
      <c r="E116">
        <v>27</v>
      </c>
      <c r="F116">
        <v>26</v>
      </c>
      <c r="H116">
        <v>594</v>
      </c>
      <c r="I116" s="10">
        <v>1815.6226415094338</v>
      </c>
      <c r="J116" s="10">
        <v>1748.3773584905662</v>
      </c>
      <c r="K116" s="10">
        <v>3564</v>
      </c>
    </row>
    <row r="117" spans="1:11">
      <c r="A117">
        <v>35</v>
      </c>
      <c r="B117">
        <v>0</v>
      </c>
      <c r="C117" t="s">
        <v>27</v>
      </c>
      <c r="D117">
        <v>5</v>
      </c>
      <c r="E117">
        <v>0</v>
      </c>
      <c r="F117">
        <v>15</v>
      </c>
      <c r="H117">
        <v>594</v>
      </c>
      <c r="I117" s="10">
        <v>0</v>
      </c>
      <c r="J117" s="10">
        <v>2970</v>
      </c>
      <c r="K117" s="10">
        <v>2970</v>
      </c>
    </row>
    <row r="118" spans="1:11">
      <c r="A118">
        <v>35</v>
      </c>
      <c r="B118">
        <v>1</v>
      </c>
      <c r="C118" t="s">
        <v>25</v>
      </c>
      <c r="D118">
        <v>3</v>
      </c>
      <c r="E118">
        <v>18</v>
      </c>
      <c r="F118">
        <v>0</v>
      </c>
      <c r="H118">
        <v>747</v>
      </c>
      <c r="I118" s="10">
        <v>2241</v>
      </c>
      <c r="J118" s="10">
        <v>0</v>
      </c>
      <c r="K118" s="10">
        <v>2241</v>
      </c>
    </row>
    <row r="119" spans="1:11">
      <c r="A119">
        <v>35</v>
      </c>
      <c r="B119">
        <v>1</v>
      </c>
      <c r="C119" t="s">
        <v>26</v>
      </c>
      <c r="D119">
        <v>3</v>
      </c>
      <c r="E119">
        <v>14</v>
      </c>
      <c r="F119">
        <v>9</v>
      </c>
      <c r="H119">
        <v>747</v>
      </c>
      <c r="I119" s="10">
        <v>1364.0869565217392</v>
      </c>
      <c r="J119" s="10">
        <v>876.91304347826099</v>
      </c>
      <c r="K119" s="10">
        <v>2241</v>
      </c>
    </row>
    <row r="120" spans="1:11">
      <c r="A120">
        <v>35</v>
      </c>
      <c r="B120">
        <v>1</v>
      </c>
      <c r="C120" t="s">
        <v>27</v>
      </c>
      <c r="D120">
        <v>11</v>
      </c>
      <c r="E120">
        <v>0</v>
      </c>
      <c r="F120">
        <v>43</v>
      </c>
      <c r="H120">
        <v>747</v>
      </c>
      <c r="I120" s="10">
        <v>0</v>
      </c>
      <c r="J120" s="10">
        <v>8217</v>
      </c>
      <c r="K120" s="10">
        <v>8217</v>
      </c>
    </row>
    <row r="121" spans="1:11">
      <c r="A121">
        <v>35</v>
      </c>
      <c r="B121">
        <v>2</v>
      </c>
      <c r="C121" t="s">
        <v>25</v>
      </c>
      <c r="D121">
        <v>79</v>
      </c>
      <c r="E121">
        <v>453</v>
      </c>
      <c r="F121">
        <v>0</v>
      </c>
      <c r="H121">
        <v>747</v>
      </c>
      <c r="I121" s="10">
        <v>59013</v>
      </c>
      <c r="J121" s="10">
        <v>0</v>
      </c>
      <c r="K121" s="10">
        <v>59013</v>
      </c>
    </row>
    <row r="122" spans="1:11">
      <c r="A122">
        <v>35</v>
      </c>
      <c r="B122">
        <v>2</v>
      </c>
      <c r="C122" t="s">
        <v>28</v>
      </c>
      <c r="D122">
        <v>41</v>
      </c>
      <c r="E122">
        <v>204</v>
      </c>
      <c r="F122">
        <v>182</v>
      </c>
      <c r="H122">
        <v>747</v>
      </c>
      <c r="I122" s="10">
        <v>16186.290155440414</v>
      </c>
      <c r="J122" s="10">
        <v>14440.709844559586</v>
      </c>
      <c r="K122" s="10">
        <v>30627</v>
      </c>
    </row>
    <row r="123" spans="1:11">
      <c r="A123">
        <v>35</v>
      </c>
      <c r="B123">
        <v>2</v>
      </c>
      <c r="C123" t="s">
        <v>26</v>
      </c>
      <c r="D123">
        <v>114</v>
      </c>
      <c r="E123">
        <v>394</v>
      </c>
      <c r="F123">
        <v>256</v>
      </c>
      <c r="H123">
        <v>747</v>
      </c>
      <c r="I123" s="10">
        <v>51618.849230769236</v>
      </c>
      <c r="J123" s="10">
        <v>33539.150769230771</v>
      </c>
      <c r="K123" s="10">
        <v>85158</v>
      </c>
    </row>
    <row r="124" spans="1:11">
      <c r="A124">
        <v>35</v>
      </c>
      <c r="B124">
        <v>2</v>
      </c>
      <c r="C124" t="s">
        <v>27</v>
      </c>
      <c r="D124">
        <v>212</v>
      </c>
      <c r="E124">
        <v>0</v>
      </c>
      <c r="F124">
        <v>816</v>
      </c>
      <c r="H124">
        <v>747</v>
      </c>
      <c r="I124" s="10">
        <v>0</v>
      </c>
      <c r="J124" s="10">
        <v>158364</v>
      </c>
      <c r="K124" s="10">
        <v>158364</v>
      </c>
    </row>
    <row r="125" spans="1:11">
      <c r="A125">
        <v>35</v>
      </c>
      <c r="B125">
        <v>3</v>
      </c>
      <c r="C125" t="s">
        <v>25</v>
      </c>
      <c r="D125">
        <v>23</v>
      </c>
      <c r="E125">
        <v>165</v>
      </c>
      <c r="F125">
        <v>0</v>
      </c>
      <c r="H125">
        <v>701</v>
      </c>
      <c r="I125" s="10">
        <v>16123</v>
      </c>
      <c r="J125" s="10">
        <v>0</v>
      </c>
      <c r="K125" s="10">
        <v>16123</v>
      </c>
    </row>
    <row r="126" spans="1:11">
      <c r="A126">
        <v>35</v>
      </c>
      <c r="B126">
        <v>3</v>
      </c>
      <c r="C126" t="s">
        <v>28</v>
      </c>
      <c r="D126">
        <v>5</v>
      </c>
      <c r="E126">
        <v>24</v>
      </c>
      <c r="F126">
        <v>31</v>
      </c>
      <c r="H126">
        <v>701</v>
      </c>
      <c r="I126" s="10">
        <v>1529.4545454545453</v>
      </c>
      <c r="J126" s="10">
        <v>1975.5454545454543</v>
      </c>
      <c r="K126" s="10">
        <v>3504.9999999999995</v>
      </c>
    </row>
    <row r="127" spans="1:11">
      <c r="A127">
        <v>35</v>
      </c>
      <c r="B127">
        <v>3</v>
      </c>
      <c r="C127" t="s">
        <v>26</v>
      </c>
      <c r="D127">
        <v>22</v>
      </c>
      <c r="E127">
        <v>88</v>
      </c>
      <c r="F127">
        <v>68</v>
      </c>
      <c r="H127">
        <v>701</v>
      </c>
      <c r="I127" s="10">
        <v>8699.5897435897441</v>
      </c>
      <c r="J127" s="10">
        <v>6722.4102564102559</v>
      </c>
      <c r="K127" s="10">
        <v>15422</v>
      </c>
    </row>
    <row r="128" spans="1:11">
      <c r="A128">
        <v>35</v>
      </c>
      <c r="B128">
        <v>3</v>
      </c>
      <c r="C128" t="s">
        <v>27</v>
      </c>
      <c r="D128">
        <v>32</v>
      </c>
      <c r="E128">
        <v>0</v>
      </c>
      <c r="F128">
        <v>118</v>
      </c>
      <c r="H128">
        <v>701</v>
      </c>
      <c r="I128" s="10">
        <v>0</v>
      </c>
      <c r="J128" s="10">
        <v>22432</v>
      </c>
      <c r="K128" s="10">
        <v>22432</v>
      </c>
    </row>
    <row r="129" spans="1:11">
      <c r="A129">
        <v>35</v>
      </c>
      <c r="B129">
        <v>4</v>
      </c>
      <c r="C129" t="s">
        <v>25</v>
      </c>
      <c r="D129">
        <v>632</v>
      </c>
      <c r="E129">
        <v>3693</v>
      </c>
      <c r="F129">
        <v>0</v>
      </c>
      <c r="H129">
        <v>660</v>
      </c>
      <c r="I129" s="10">
        <v>417120</v>
      </c>
      <c r="J129" s="10">
        <v>0</v>
      </c>
      <c r="K129" s="10">
        <v>417120</v>
      </c>
    </row>
    <row r="130" spans="1:11">
      <c r="A130">
        <v>35</v>
      </c>
      <c r="B130">
        <v>4</v>
      </c>
      <c r="C130" t="s">
        <v>28</v>
      </c>
      <c r="D130">
        <v>212</v>
      </c>
      <c r="E130">
        <v>1122</v>
      </c>
      <c r="F130">
        <v>1031</v>
      </c>
      <c r="H130">
        <v>660</v>
      </c>
      <c r="I130" s="10">
        <v>72916.971667440783</v>
      </c>
      <c r="J130" s="10">
        <v>67003.028332559217</v>
      </c>
      <c r="K130" s="10">
        <v>139920</v>
      </c>
    </row>
    <row r="131" spans="1:11">
      <c r="A131">
        <v>35</v>
      </c>
      <c r="B131">
        <v>4</v>
      </c>
      <c r="C131" t="s">
        <v>26</v>
      </c>
      <c r="D131">
        <v>947</v>
      </c>
      <c r="E131">
        <v>3482</v>
      </c>
      <c r="F131">
        <v>2428</v>
      </c>
      <c r="H131">
        <v>660</v>
      </c>
      <c r="I131" s="10">
        <v>368243.5939086295</v>
      </c>
      <c r="J131" s="10">
        <v>256776.40609137053</v>
      </c>
      <c r="K131" s="10">
        <v>625020</v>
      </c>
    </row>
    <row r="132" spans="1:11">
      <c r="A132">
        <v>35</v>
      </c>
      <c r="B132">
        <v>4</v>
      </c>
      <c r="C132" t="s">
        <v>27</v>
      </c>
      <c r="D132">
        <v>2020</v>
      </c>
      <c r="E132">
        <v>0</v>
      </c>
      <c r="F132">
        <v>7341</v>
      </c>
      <c r="H132">
        <v>660</v>
      </c>
      <c r="I132" s="10">
        <v>0</v>
      </c>
      <c r="J132" s="10">
        <v>1333200</v>
      </c>
      <c r="K132" s="10">
        <v>1333200</v>
      </c>
    </row>
    <row r="133" spans="1:11">
      <c r="A133">
        <v>35</v>
      </c>
      <c r="B133">
        <v>5</v>
      </c>
      <c r="C133" t="s">
        <v>25</v>
      </c>
      <c r="D133">
        <v>4207</v>
      </c>
      <c r="E133">
        <v>20802</v>
      </c>
      <c r="F133">
        <v>0</v>
      </c>
      <c r="H133">
        <v>615</v>
      </c>
      <c r="I133" s="10">
        <v>2587305</v>
      </c>
      <c r="J133" s="10">
        <v>0</v>
      </c>
      <c r="K133" s="10">
        <v>2587305</v>
      </c>
    </row>
    <row r="134" spans="1:11">
      <c r="A134">
        <v>35</v>
      </c>
      <c r="B134">
        <v>5</v>
      </c>
      <c r="C134" t="s">
        <v>28</v>
      </c>
      <c r="D134">
        <v>1142</v>
      </c>
      <c r="E134">
        <v>4930</v>
      </c>
      <c r="F134">
        <v>5009</v>
      </c>
      <c r="H134">
        <v>615</v>
      </c>
      <c r="I134" s="10">
        <v>348373.7699969816</v>
      </c>
      <c r="J134" s="10">
        <v>353956.2300030184</v>
      </c>
      <c r="K134" s="10">
        <v>702330</v>
      </c>
    </row>
    <row r="135" spans="1:11">
      <c r="A135">
        <v>35</v>
      </c>
      <c r="B135">
        <v>5</v>
      </c>
      <c r="C135" t="s">
        <v>26</v>
      </c>
      <c r="D135">
        <v>5548</v>
      </c>
      <c r="E135">
        <v>19328</v>
      </c>
      <c r="F135">
        <v>12906</v>
      </c>
      <c r="H135">
        <v>615</v>
      </c>
      <c r="I135" s="10">
        <v>2045899.4403424957</v>
      </c>
      <c r="J135" s="10">
        <v>1366120.5596575043</v>
      </c>
      <c r="K135" s="10">
        <v>3412020</v>
      </c>
    </row>
    <row r="136" spans="1:11">
      <c r="A136">
        <v>35</v>
      </c>
      <c r="B136">
        <v>5</v>
      </c>
      <c r="C136" t="s">
        <v>27</v>
      </c>
      <c r="D136">
        <v>20000</v>
      </c>
      <c r="E136">
        <v>0</v>
      </c>
      <c r="F136">
        <v>67795</v>
      </c>
      <c r="H136">
        <v>615</v>
      </c>
      <c r="I136" s="10">
        <v>0</v>
      </c>
      <c r="J136" s="10">
        <v>12300000</v>
      </c>
      <c r="K136" s="10">
        <v>12300000</v>
      </c>
    </row>
    <row r="137" spans="1:11">
      <c r="A137">
        <v>35</v>
      </c>
      <c r="B137">
        <v>6</v>
      </c>
      <c r="C137" t="s">
        <v>25</v>
      </c>
      <c r="D137">
        <v>2809</v>
      </c>
      <c r="E137">
        <v>13193</v>
      </c>
      <c r="F137">
        <v>0</v>
      </c>
      <c r="H137">
        <v>594</v>
      </c>
      <c r="I137" s="10">
        <v>1668546</v>
      </c>
      <c r="J137" s="10">
        <v>0</v>
      </c>
      <c r="K137" s="10">
        <v>1668546</v>
      </c>
    </row>
    <row r="138" spans="1:11">
      <c r="A138">
        <v>35</v>
      </c>
      <c r="B138">
        <v>6</v>
      </c>
      <c r="C138" t="s">
        <v>28</v>
      </c>
      <c r="D138">
        <v>542</v>
      </c>
      <c r="E138">
        <v>2371</v>
      </c>
      <c r="F138">
        <v>2265</v>
      </c>
      <c r="H138">
        <v>594</v>
      </c>
      <c r="I138" s="10">
        <v>164654.59620362381</v>
      </c>
      <c r="J138" s="10">
        <v>157293.40379637619</v>
      </c>
      <c r="K138" s="10">
        <v>321948</v>
      </c>
    </row>
    <row r="139" spans="1:11">
      <c r="A139">
        <v>35</v>
      </c>
      <c r="B139">
        <v>6</v>
      </c>
      <c r="C139" t="s">
        <v>26</v>
      </c>
      <c r="D139">
        <v>2039</v>
      </c>
      <c r="E139">
        <v>8142</v>
      </c>
      <c r="F139">
        <v>4977</v>
      </c>
      <c r="H139">
        <v>594</v>
      </c>
      <c r="I139" s="10">
        <v>751681.8028813171</v>
      </c>
      <c r="J139" s="10">
        <v>459484.19711868285</v>
      </c>
      <c r="K139" s="10">
        <v>1211166</v>
      </c>
    </row>
    <row r="140" spans="1:11">
      <c r="A140">
        <v>35</v>
      </c>
      <c r="B140">
        <v>6</v>
      </c>
      <c r="C140" t="s">
        <v>27</v>
      </c>
      <c r="D140">
        <v>2171</v>
      </c>
      <c r="E140">
        <v>0</v>
      </c>
      <c r="F140">
        <v>7847</v>
      </c>
      <c r="H140">
        <v>594</v>
      </c>
      <c r="I140" s="10">
        <v>0</v>
      </c>
      <c r="J140" s="10">
        <v>1289574</v>
      </c>
      <c r="K140" s="10">
        <v>1289574</v>
      </c>
    </row>
    <row r="141" spans="1:11">
      <c r="A141">
        <v>35</v>
      </c>
      <c r="B141">
        <v>7</v>
      </c>
      <c r="C141" t="s">
        <v>25</v>
      </c>
      <c r="D141">
        <v>943</v>
      </c>
      <c r="E141">
        <v>4359</v>
      </c>
      <c r="F141">
        <v>0</v>
      </c>
      <c r="H141">
        <v>594</v>
      </c>
      <c r="I141" s="10">
        <v>560142</v>
      </c>
      <c r="J141" s="10">
        <v>0</v>
      </c>
      <c r="K141" s="10">
        <v>560142</v>
      </c>
    </row>
    <row r="142" spans="1:11">
      <c r="A142">
        <v>35</v>
      </c>
      <c r="B142">
        <v>7</v>
      </c>
      <c r="C142" t="s">
        <v>28</v>
      </c>
      <c r="D142">
        <v>154</v>
      </c>
      <c r="E142">
        <v>689</v>
      </c>
      <c r="F142">
        <v>640</v>
      </c>
      <c r="H142">
        <v>594</v>
      </c>
      <c r="I142" s="10">
        <v>47424.352144469522</v>
      </c>
      <c r="J142" s="10">
        <v>44051.647855530478</v>
      </c>
      <c r="K142" s="10">
        <v>91476</v>
      </c>
    </row>
    <row r="143" spans="1:11">
      <c r="A143">
        <v>35</v>
      </c>
      <c r="B143">
        <v>7</v>
      </c>
      <c r="C143" t="s">
        <v>26</v>
      </c>
      <c r="D143">
        <v>406</v>
      </c>
      <c r="E143">
        <v>1831</v>
      </c>
      <c r="F143">
        <v>1112</v>
      </c>
      <c r="H143">
        <v>594</v>
      </c>
      <c r="I143" s="10">
        <v>150041.21100917429</v>
      </c>
      <c r="J143" s="10">
        <v>91122.788990825691</v>
      </c>
      <c r="K143" s="10">
        <v>241164</v>
      </c>
    </row>
    <row r="144" spans="1:11">
      <c r="A144">
        <v>35</v>
      </c>
      <c r="B144">
        <v>7</v>
      </c>
      <c r="C144" t="s">
        <v>27</v>
      </c>
      <c r="D144">
        <v>232</v>
      </c>
      <c r="E144">
        <v>0</v>
      </c>
      <c r="F144">
        <v>957</v>
      </c>
      <c r="H144">
        <v>594</v>
      </c>
      <c r="I144" s="10">
        <v>0</v>
      </c>
      <c r="J144" s="10">
        <v>137808</v>
      </c>
      <c r="K144" s="10">
        <v>137808</v>
      </c>
    </row>
    <row r="145" spans="1:11">
      <c r="A145">
        <v>35</v>
      </c>
      <c r="B145">
        <v>8</v>
      </c>
      <c r="C145" t="s">
        <v>25</v>
      </c>
      <c r="D145">
        <v>1</v>
      </c>
      <c r="E145">
        <v>4</v>
      </c>
      <c r="F145">
        <v>0</v>
      </c>
      <c r="H145">
        <v>594</v>
      </c>
      <c r="I145" s="10">
        <v>594</v>
      </c>
      <c r="J145" s="10">
        <v>0</v>
      </c>
      <c r="K145" s="10">
        <v>594</v>
      </c>
    </row>
    <row r="146" spans="1:11">
      <c r="A146">
        <v>35</v>
      </c>
      <c r="B146">
        <v>8</v>
      </c>
      <c r="C146" t="s">
        <v>28</v>
      </c>
      <c r="D146">
        <v>1</v>
      </c>
      <c r="E146">
        <v>4</v>
      </c>
      <c r="F146">
        <v>6</v>
      </c>
      <c r="H146">
        <v>594</v>
      </c>
      <c r="I146" s="10">
        <v>237.60000000000002</v>
      </c>
      <c r="J146" s="10">
        <v>356.4</v>
      </c>
      <c r="K146" s="10">
        <v>594</v>
      </c>
    </row>
    <row r="147" spans="1:11">
      <c r="A147">
        <v>35</v>
      </c>
      <c r="B147">
        <v>8</v>
      </c>
      <c r="C147" t="s">
        <v>26</v>
      </c>
      <c r="D147">
        <v>1</v>
      </c>
      <c r="E147">
        <v>8</v>
      </c>
      <c r="F147">
        <v>0</v>
      </c>
      <c r="H147">
        <v>594</v>
      </c>
      <c r="I147" s="10">
        <v>594</v>
      </c>
      <c r="J147" s="10">
        <v>0</v>
      </c>
      <c r="K147" s="10">
        <v>594</v>
      </c>
    </row>
    <row r="148" spans="1:11">
      <c r="A148">
        <v>35</v>
      </c>
      <c r="B148">
        <v>9</v>
      </c>
      <c r="C148" t="s">
        <v>26</v>
      </c>
      <c r="D148">
        <v>1</v>
      </c>
      <c r="E148">
        <v>2</v>
      </c>
      <c r="F148">
        <v>0</v>
      </c>
      <c r="H148">
        <v>594</v>
      </c>
      <c r="I148" s="10">
        <v>594</v>
      </c>
      <c r="J148" s="10">
        <v>0</v>
      </c>
      <c r="K148" s="10">
        <v>594</v>
      </c>
    </row>
    <row r="149" spans="1:11">
      <c r="A149">
        <v>35</v>
      </c>
      <c r="B149" t="s">
        <v>29</v>
      </c>
      <c r="C149" t="s">
        <v>25</v>
      </c>
      <c r="D149">
        <v>1</v>
      </c>
      <c r="E149">
        <v>8</v>
      </c>
      <c r="F149">
        <v>0</v>
      </c>
      <c r="H149">
        <v>594</v>
      </c>
      <c r="I149" s="10">
        <v>594</v>
      </c>
      <c r="J149" s="10">
        <v>0</v>
      </c>
      <c r="K149" s="10">
        <v>594</v>
      </c>
    </row>
    <row r="150" spans="1:11">
      <c r="A150">
        <v>35</v>
      </c>
      <c r="B150" t="s">
        <v>29</v>
      </c>
      <c r="C150" t="s">
        <v>26</v>
      </c>
      <c r="D150">
        <v>3</v>
      </c>
      <c r="E150">
        <v>17</v>
      </c>
      <c r="F150">
        <v>14</v>
      </c>
      <c r="H150">
        <v>594</v>
      </c>
      <c r="I150" s="10">
        <v>977.22580645161281</v>
      </c>
      <c r="J150" s="10">
        <v>804.77419354838707</v>
      </c>
      <c r="K150" s="10">
        <v>1782</v>
      </c>
    </row>
    <row r="151" spans="1:11">
      <c r="A151">
        <v>35</v>
      </c>
      <c r="B151" t="s">
        <v>29</v>
      </c>
      <c r="C151" t="s">
        <v>27</v>
      </c>
      <c r="D151">
        <v>14</v>
      </c>
      <c r="E151">
        <v>0</v>
      </c>
      <c r="F151">
        <v>37</v>
      </c>
      <c r="H151">
        <v>594</v>
      </c>
      <c r="I151" s="10">
        <v>0</v>
      </c>
      <c r="J151" s="10">
        <v>8316</v>
      </c>
      <c r="K151" s="10">
        <v>8316</v>
      </c>
    </row>
    <row r="152" spans="1:11">
      <c r="A152">
        <v>35</v>
      </c>
      <c r="B152" t="s">
        <v>30</v>
      </c>
      <c r="C152" t="s">
        <v>25</v>
      </c>
      <c r="D152">
        <v>1</v>
      </c>
      <c r="E152">
        <v>4</v>
      </c>
      <c r="F152">
        <v>0</v>
      </c>
      <c r="H152">
        <v>594</v>
      </c>
      <c r="I152" s="10">
        <v>594</v>
      </c>
      <c r="J152" s="10">
        <v>0</v>
      </c>
      <c r="K152" s="10">
        <v>594</v>
      </c>
    </row>
    <row r="153" spans="1:11">
      <c r="A153">
        <v>35</v>
      </c>
      <c r="B153" t="s">
        <v>30</v>
      </c>
      <c r="C153" t="s">
        <v>28</v>
      </c>
      <c r="D153">
        <v>1</v>
      </c>
      <c r="E153">
        <v>8</v>
      </c>
      <c r="F153">
        <v>6</v>
      </c>
      <c r="H153">
        <v>594</v>
      </c>
      <c r="I153" s="10">
        <v>339.42857142857139</v>
      </c>
      <c r="J153" s="10">
        <v>254.57142857142856</v>
      </c>
      <c r="K153" s="10">
        <v>594</v>
      </c>
    </row>
    <row r="154" spans="1:11">
      <c r="A154">
        <v>35</v>
      </c>
      <c r="B154" t="s">
        <v>30</v>
      </c>
      <c r="C154" t="s">
        <v>26</v>
      </c>
      <c r="D154">
        <v>3</v>
      </c>
      <c r="E154">
        <v>8</v>
      </c>
      <c r="F154">
        <v>3</v>
      </c>
      <c r="H154">
        <v>594</v>
      </c>
      <c r="I154" s="10">
        <v>1296</v>
      </c>
      <c r="J154" s="10">
        <v>485.99999999999994</v>
      </c>
      <c r="K154" s="10">
        <v>1782</v>
      </c>
    </row>
    <row r="155" spans="1:11">
      <c r="A155">
        <v>35</v>
      </c>
      <c r="B155" t="s">
        <v>30</v>
      </c>
      <c r="C155" t="s">
        <v>27</v>
      </c>
      <c r="D155">
        <v>6</v>
      </c>
      <c r="E155">
        <v>0</v>
      </c>
      <c r="F155">
        <v>26</v>
      </c>
      <c r="H155">
        <v>594</v>
      </c>
      <c r="I155" s="10">
        <v>0</v>
      </c>
      <c r="J155" s="10">
        <v>3564</v>
      </c>
      <c r="K155" s="10">
        <v>3564</v>
      </c>
    </row>
    <row r="156" spans="1:11">
      <c r="A156">
        <v>40</v>
      </c>
      <c r="B156">
        <v>0</v>
      </c>
      <c r="C156" t="s">
        <v>25</v>
      </c>
      <c r="D156">
        <v>3</v>
      </c>
      <c r="E156">
        <v>22</v>
      </c>
      <c r="F156">
        <v>0</v>
      </c>
      <c r="H156">
        <v>712</v>
      </c>
      <c r="I156" s="10">
        <v>2136</v>
      </c>
      <c r="J156" s="10">
        <v>0</v>
      </c>
      <c r="K156" s="10">
        <v>2136</v>
      </c>
    </row>
    <row r="157" spans="1:11">
      <c r="A157">
        <v>40</v>
      </c>
      <c r="B157">
        <v>0</v>
      </c>
      <c r="C157" t="s">
        <v>28</v>
      </c>
      <c r="D157">
        <v>3</v>
      </c>
      <c r="E157">
        <v>24</v>
      </c>
      <c r="F157">
        <v>9</v>
      </c>
      <c r="H157">
        <v>712</v>
      </c>
      <c r="I157" s="10">
        <v>1553.4545454545453</v>
      </c>
      <c r="J157" s="10">
        <v>582.5454545454545</v>
      </c>
      <c r="K157" s="10">
        <v>2136</v>
      </c>
    </row>
    <row r="158" spans="1:11">
      <c r="A158">
        <v>40</v>
      </c>
      <c r="B158">
        <v>0</v>
      </c>
      <c r="C158" t="s">
        <v>26</v>
      </c>
      <c r="D158">
        <v>14</v>
      </c>
      <c r="E158">
        <v>97</v>
      </c>
      <c r="F158">
        <v>58</v>
      </c>
      <c r="H158">
        <v>712</v>
      </c>
      <c r="I158" s="10">
        <v>6238.0387096774193</v>
      </c>
      <c r="J158" s="10">
        <v>3729.9612903225811</v>
      </c>
      <c r="K158" s="10">
        <v>9968</v>
      </c>
    </row>
    <row r="159" spans="1:11">
      <c r="A159">
        <v>40</v>
      </c>
      <c r="B159">
        <v>0</v>
      </c>
      <c r="C159" t="s">
        <v>27</v>
      </c>
      <c r="D159">
        <v>3</v>
      </c>
      <c r="E159">
        <v>0</v>
      </c>
      <c r="F159">
        <v>6</v>
      </c>
      <c r="H159">
        <v>712</v>
      </c>
      <c r="I159" s="10">
        <v>0</v>
      </c>
      <c r="J159" s="10">
        <v>2136</v>
      </c>
      <c r="K159" s="10">
        <v>2136</v>
      </c>
    </row>
    <row r="160" spans="1:11">
      <c r="A160">
        <v>40</v>
      </c>
      <c r="B160">
        <v>1</v>
      </c>
      <c r="C160" t="s">
        <v>25</v>
      </c>
      <c r="D160">
        <v>4</v>
      </c>
      <c r="E160">
        <v>32</v>
      </c>
      <c r="F160">
        <v>0</v>
      </c>
      <c r="H160">
        <v>788</v>
      </c>
      <c r="I160" s="10">
        <v>3152</v>
      </c>
      <c r="J160" s="10">
        <v>0</v>
      </c>
      <c r="K160" s="10">
        <v>3152</v>
      </c>
    </row>
    <row r="161" spans="1:11">
      <c r="A161">
        <v>40</v>
      </c>
      <c r="B161">
        <v>1</v>
      </c>
      <c r="C161" t="s">
        <v>28</v>
      </c>
      <c r="D161">
        <v>9</v>
      </c>
      <c r="E161">
        <v>51</v>
      </c>
      <c r="F161">
        <v>42</v>
      </c>
      <c r="H161">
        <v>788</v>
      </c>
      <c r="I161" s="10">
        <v>3889.1612903225805</v>
      </c>
      <c r="J161" s="10">
        <v>3202.8387096774195</v>
      </c>
      <c r="K161" s="10">
        <v>7092</v>
      </c>
    </row>
    <row r="162" spans="1:11">
      <c r="A162">
        <v>40</v>
      </c>
      <c r="B162">
        <v>1</v>
      </c>
      <c r="C162" t="s">
        <v>26</v>
      </c>
      <c r="D162">
        <v>9</v>
      </c>
      <c r="E162">
        <v>41</v>
      </c>
      <c r="F162">
        <v>31</v>
      </c>
      <c r="H162">
        <v>788</v>
      </c>
      <c r="I162" s="10">
        <v>4038.5</v>
      </c>
      <c r="J162" s="10">
        <v>3053.5</v>
      </c>
      <c r="K162" s="10">
        <v>7092</v>
      </c>
    </row>
    <row r="163" spans="1:11">
      <c r="A163">
        <v>40</v>
      </c>
      <c r="B163">
        <v>1</v>
      </c>
      <c r="C163" t="s">
        <v>27</v>
      </c>
      <c r="D163">
        <v>1</v>
      </c>
      <c r="E163">
        <v>0</v>
      </c>
      <c r="F163">
        <v>10</v>
      </c>
      <c r="H163">
        <v>788</v>
      </c>
      <c r="I163" s="10">
        <v>0</v>
      </c>
      <c r="J163" s="10">
        <v>788</v>
      </c>
      <c r="K163" s="10">
        <v>788</v>
      </c>
    </row>
    <row r="164" spans="1:11">
      <c r="A164">
        <v>40</v>
      </c>
      <c r="B164">
        <v>2</v>
      </c>
      <c r="C164" t="s">
        <v>25</v>
      </c>
      <c r="D164">
        <v>974</v>
      </c>
      <c r="E164">
        <v>6845</v>
      </c>
      <c r="F164">
        <v>0</v>
      </c>
      <c r="H164">
        <v>869</v>
      </c>
      <c r="I164" s="10">
        <v>846406</v>
      </c>
      <c r="J164" s="10">
        <v>0</v>
      </c>
      <c r="K164" s="10">
        <v>846406</v>
      </c>
    </row>
    <row r="165" spans="1:11">
      <c r="A165">
        <v>40</v>
      </c>
      <c r="B165">
        <v>2</v>
      </c>
      <c r="C165" t="s">
        <v>28</v>
      </c>
      <c r="D165">
        <v>243</v>
      </c>
      <c r="E165">
        <v>1633</v>
      </c>
      <c r="F165">
        <v>1232</v>
      </c>
      <c r="H165">
        <v>869</v>
      </c>
      <c r="I165" s="10">
        <v>120361.50471204187</v>
      </c>
      <c r="J165" s="10">
        <v>90805.495287958125</v>
      </c>
      <c r="K165" s="10">
        <v>211167</v>
      </c>
    </row>
    <row r="166" spans="1:11">
      <c r="A166">
        <v>40</v>
      </c>
      <c r="B166">
        <v>2</v>
      </c>
      <c r="C166" t="s">
        <v>26</v>
      </c>
      <c r="D166">
        <v>1341</v>
      </c>
      <c r="E166">
        <v>6388</v>
      </c>
      <c r="F166">
        <v>3654</v>
      </c>
      <c r="H166">
        <v>869</v>
      </c>
      <c r="I166" s="10">
        <v>741298.71061541524</v>
      </c>
      <c r="J166" s="10">
        <v>424030.28938458476</v>
      </c>
      <c r="K166" s="10">
        <v>1165329</v>
      </c>
    </row>
    <row r="167" spans="1:11">
      <c r="A167">
        <v>40</v>
      </c>
      <c r="B167">
        <v>2</v>
      </c>
      <c r="C167" t="s">
        <v>27</v>
      </c>
      <c r="D167">
        <v>137</v>
      </c>
      <c r="E167">
        <v>0</v>
      </c>
      <c r="F167">
        <v>620</v>
      </c>
      <c r="H167">
        <v>869</v>
      </c>
      <c r="I167" s="10">
        <v>0</v>
      </c>
      <c r="J167" s="10">
        <v>119053</v>
      </c>
      <c r="K167" s="10">
        <v>119053</v>
      </c>
    </row>
    <row r="168" spans="1:11">
      <c r="A168">
        <v>40</v>
      </c>
      <c r="B168">
        <v>3</v>
      </c>
      <c r="C168" t="s">
        <v>25</v>
      </c>
      <c r="D168">
        <v>114</v>
      </c>
      <c r="E168">
        <v>682</v>
      </c>
      <c r="F168">
        <v>0</v>
      </c>
      <c r="H168">
        <v>812</v>
      </c>
      <c r="I168" s="10">
        <v>92568</v>
      </c>
      <c r="J168" s="10">
        <v>0</v>
      </c>
      <c r="K168" s="10">
        <v>92568</v>
      </c>
    </row>
    <row r="169" spans="1:11">
      <c r="A169">
        <v>40</v>
      </c>
      <c r="B169">
        <v>3</v>
      </c>
      <c r="C169" t="s">
        <v>28</v>
      </c>
      <c r="D169">
        <v>28</v>
      </c>
      <c r="E169">
        <v>166</v>
      </c>
      <c r="F169">
        <v>167</v>
      </c>
      <c r="H169">
        <v>812</v>
      </c>
      <c r="I169" s="10">
        <v>11333.86186186186</v>
      </c>
      <c r="J169" s="10">
        <v>11402.13813813814</v>
      </c>
      <c r="K169" s="10">
        <v>22736</v>
      </c>
    </row>
    <row r="170" spans="1:11">
      <c r="A170">
        <v>40</v>
      </c>
      <c r="B170">
        <v>3</v>
      </c>
      <c r="C170" t="s">
        <v>26</v>
      </c>
      <c r="D170">
        <v>111</v>
      </c>
      <c r="E170">
        <v>538</v>
      </c>
      <c r="F170">
        <v>333</v>
      </c>
      <c r="H170">
        <v>812</v>
      </c>
      <c r="I170" s="10">
        <v>55672.808266360502</v>
      </c>
      <c r="J170" s="10">
        <v>34459.191733639498</v>
      </c>
      <c r="K170" s="10">
        <v>90132</v>
      </c>
    </row>
    <row r="171" spans="1:11">
      <c r="A171">
        <v>40</v>
      </c>
      <c r="B171">
        <v>3</v>
      </c>
      <c r="C171" t="s">
        <v>27</v>
      </c>
      <c r="D171">
        <v>14</v>
      </c>
      <c r="E171">
        <v>0</v>
      </c>
      <c r="F171">
        <v>53</v>
      </c>
      <c r="H171">
        <v>812</v>
      </c>
      <c r="I171" s="10">
        <v>0</v>
      </c>
      <c r="J171" s="10">
        <v>11368</v>
      </c>
      <c r="K171" s="10">
        <v>11368</v>
      </c>
    </row>
    <row r="172" spans="1:11">
      <c r="A172">
        <v>40</v>
      </c>
      <c r="B172">
        <v>4</v>
      </c>
      <c r="C172" t="s">
        <v>25</v>
      </c>
      <c r="D172">
        <v>9037</v>
      </c>
      <c r="E172">
        <v>50200</v>
      </c>
      <c r="F172">
        <v>0</v>
      </c>
      <c r="H172">
        <v>762</v>
      </c>
      <c r="I172" s="10">
        <v>6886194</v>
      </c>
      <c r="J172" s="10">
        <v>0</v>
      </c>
      <c r="K172" s="10">
        <v>6886194</v>
      </c>
    </row>
    <row r="173" spans="1:11">
      <c r="A173">
        <v>40</v>
      </c>
      <c r="B173">
        <v>4</v>
      </c>
      <c r="C173" t="s">
        <v>28</v>
      </c>
      <c r="D173">
        <v>1933</v>
      </c>
      <c r="E173">
        <v>10541</v>
      </c>
      <c r="F173">
        <v>8392</v>
      </c>
      <c r="H173">
        <v>762</v>
      </c>
      <c r="I173" s="10">
        <v>820066.75043574709</v>
      </c>
      <c r="J173" s="10">
        <v>652879.24956425279</v>
      </c>
      <c r="K173" s="10">
        <v>1472946</v>
      </c>
    </row>
    <row r="174" spans="1:11">
      <c r="A174">
        <v>40</v>
      </c>
      <c r="B174">
        <v>4</v>
      </c>
      <c r="C174" t="s">
        <v>26</v>
      </c>
      <c r="D174">
        <v>15867</v>
      </c>
      <c r="E174">
        <v>59787</v>
      </c>
      <c r="F174">
        <v>34920</v>
      </c>
      <c r="H174">
        <v>762</v>
      </c>
      <c r="I174" s="10">
        <v>7632634.6595077459</v>
      </c>
      <c r="J174" s="10">
        <v>4458019.3404922551</v>
      </c>
      <c r="K174" s="10">
        <v>12090654</v>
      </c>
    </row>
    <row r="175" spans="1:11">
      <c r="A175">
        <v>40</v>
      </c>
      <c r="B175">
        <v>4</v>
      </c>
      <c r="C175" t="s">
        <v>27</v>
      </c>
      <c r="D175">
        <v>1875</v>
      </c>
      <c r="E175">
        <v>0</v>
      </c>
      <c r="F175">
        <v>7215</v>
      </c>
      <c r="H175">
        <v>762</v>
      </c>
      <c r="I175" s="10">
        <v>0</v>
      </c>
      <c r="J175" s="10">
        <v>1428750</v>
      </c>
      <c r="K175" s="10">
        <v>1428750</v>
      </c>
    </row>
    <row r="176" spans="1:11">
      <c r="A176">
        <v>40</v>
      </c>
      <c r="B176">
        <v>5</v>
      </c>
      <c r="C176" t="s">
        <v>25</v>
      </c>
      <c r="D176">
        <v>6910</v>
      </c>
      <c r="E176">
        <v>34105</v>
      </c>
      <c r="F176">
        <v>0</v>
      </c>
      <c r="H176">
        <v>712</v>
      </c>
      <c r="I176" s="10">
        <v>4919920</v>
      </c>
      <c r="J176" s="10">
        <v>0</v>
      </c>
      <c r="K176" s="10">
        <v>4919920</v>
      </c>
    </row>
    <row r="177" spans="1:11">
      <c r="A177">
        <v>40</v>
      </c>
      <c r="B177">
        <v>5</v>
      </c>
      <c r="C177" t="s">
        <v>28</v>
      </c>
      <c r="D177">
        <v>1777</v>
      </c>
      <c r="E177">
        <v>8882</v>
      </c>
      <c r="F177">
        <v>7613</v>
      </c>
      <c r="H177">
        <v>712</v>
      </c>
      <c r="I177" s="10">
        <v>681280.36180660804</v>
      </c>
      <c r="J177" s="10">
        <v>583943.63819339196</v>
      </c>
      <c r="K177" s="10">
        <v>1265224</v>
      </c>
    </row>
    <row r="178" spans="1:11">
      <c r="A178">
        <v>40</v>
      </c>
      <c r="B178">
        <v>5</v>
      </c>
      <c r="C178" t="s">
        <v>26</v>
      </c>
      <c r="D178">
        <v>11216</v>
      </c>
      <c r="E178">
        <v>40953</v>
      </c>
      <c r="F178">
        <v>23168</v>
      </c>
      <c r="H178">
        <v>712</v>
      </c>
      <c r="I178" s="10">
        <v>5100390.5081954431</v>
      </c>
      <c r="J178" s="10">
        <v>2885401.4918045569</v>
      </c>
      <c r="K178" s="10">
        <v>7985792</v>
      </c>
    </row>
    <row r="179" spans="1:11">
      <c r="A179">
        <v>40</v>
      </c>
      <c r="B179">
        <v>5</v>
      </c>
      <c r="C179" t="s">
        <v>27</v>
      </c>
      <c r="D179">
        <v>1987</v>
      </c>
      <c r="E179">
        <v>0</v>
      </c>
      <c r="F179">
        <v>7452</v>
      </c>
      <c r="H179">
        <v>712</v>
      </c>
      <c r="I179" s="10">
        <v>0</v>
      </c>
      <c r="J179" s="10">
        <v>1414744</v>
      </c>
      <c r="K179" s="10">
        <v>1414744</v>
      </c>
    </row>
    <row r="180" spans="1:11">
      <c r="A180">
        <v>40</v>
      </c>
      <c r="B180">
        <v>6</v>
      </c>
      <c r="C180" t="s">
        <v>25</v>
      </c>
      <c r="D180">
        <v>498</v>
      </c>
      <c r="E180">
        <v>2572</v>
      </c>
      <c r="F180">
        <v>0</v>
      </c>
      <c r="H180">
        <v>712</v>
      </c>
      <c r="I180" s="10">
        <v>354576</v>
      </c>
      <c r="J180" s="10">
        <v>0</v>
      </c>
      <c r="K180" s="10">
        <v>354576</v>
      </c>
    </row>
    <row r="181" spans="1:11">
      <c r="A181">
        <v>40</v>
      </c>
      <c r="B181">
        <v>6</v>
      </c>
      <c r="C181" t="s">
        <v>28</v>
      </c>
      <c r="D181">
        <v>151</v>
      </c>
      <c r="E181">
        <v>766</v>
      </c>
      <c r="F181">
        <v>666</v>
      </c>
      <c r="H181">
        <v>712</v>
      </c>
      <c r="I181" s="10">
        <v>57509.910614525135</v>
      </c>
      <c r="J181" s="10">
        <v>50002.089385474865</v>
      </c>
      <c r="K181" s="10">
        <v>107512</v>
      </c>
    </row>
    <row r="182" spans="1:11">
      <c r="A182">
        <v>40</v>
      </c>
      <c r="B182">
        <v>6</v>
      </c>
      <c r="C182" t="s">
        <v>26</v>
      </c>
      <c r="D182">
        <v>511</v>
      </c>
      <c r="E182">
        <v>2467</v>
      </c>
      <c r="F182">
        <v>1550</v>
      </c>
      <c r="H182">
        <v>712</v>
      </c>
      <c r="I182" s="10">
        <v>223443.75006223549</v>
      </c>
      <c r="J182" s="10">
        <v>140388.24993776451</v>
      </c>
      <c r="K182" s="10">
        <v>363832</v>
      </c>
    </row>
    <row r="183" spans="1:11">
      <c r="A183">
        <v>40</v>
      </c>
      <c r="B183">
        <v>6</v>
      </c>
      <c r="C183" t="s">
        <v>27</v>
      </c>
      <c r="D183">
        <v>115</v>
      </c>
      <c r="E183">
        <v>0</v>
      </c>
      <c r="F183">
        <v>465</v>
      </c>
      <c r="H183">
        <v>712</v>
      </c>
      <c r="I183" s="10">
        <v>0</v>
      </c>
      <c r="J183" s="10">
        <v>81880</v>
      </c>
      <c r="K183" s="10">
        <v>81880</v>
      </c>
    </row>
    <row r="184" spans="1:11">
      <c r="A184">
        <v>40</v>
      </c>
      <c r="B184">
        <v>7</v>
      </c>
      <c r="C184" t="s">
        <v>25</v>
      </c>
      <c r="D184">
        <v>49</v>
      </c>
      <c r="E184">
        <v>262</v>
      </c>
      <c r="F184">
        <v>0</v>
      </c>
      <c r="H184">
        <v>712</v>
      </c>
      <c r="I184" s="10">
        <v>34888</v>
      </c>
      <c r="J184" s="10">
        <v>0</v>
      </c>
      <c r="K184" s="10">
        <v>34888</v>
      </c>
    </row>
    <row r="185" spans="1:11">
      <c r="A185">
        <v>40</v>
      </c>
      <c r="B185">
        <v>7</v>
      </c>
      <c r="C185" t="s">
        <v>28</v>
      </c>
      <c r="D185">
        <v>14</v>
      </c>
      <c r="E185">
        <v>71</v>
      </c>
      <c r="F185">
        <v>60</v>
      </c>
      <c r="H185">
        <v>712</v>
      </c>
      <c r="I185" s="10">
        <v>5402.5038167938928</v>
      </c>
      <c r="J185" s="10">
        <v>4565.4961832061072</v>
      </c>
      <c r="K185" s="10">
        <v>9968</v>
      </c>
    </row>
    <row r="186" spans="1:11">
      <c r="A186">
        <v>40</v>
      </c>
      <c r="B186">
        <v>7</v>
      </c>
      <c r="C186" t="s">
        <v>26</v>
      </c>
      <c r="D186">
        <v>21</v>
      </c>
      <c r="E186">
        <v>97</v>
      </c>
      <c r="F186">
        <v>52</v>
      </c>
      <c r="H186">
        <v>712</v>
      </c>
      <c r="I186" s="10">
        <v>9733.8523489932886</v>
      </c>
      <c r="J186" s="10">
        <v>5218.1476510067114</v>
      </c>
      <c r="K186" s="10">
        <v>14952</v>
      </c>
    </row>
    <row r="187" spans="1:11">
      <c r="A187">
        <v>40</v>
      </c>
      <c r="B187">
        <v>7</v>
      </c>
      <c r="C187" t="s">
        <v>27</v>
      </c>
      <c r="D187">
        <v>5</v>
      </c>
      <c r="E187">
        <v>0</v>
      </c>
      <c r="F187">
        <v>20</v>
      </c>
      <c r="H187">
        <v>712</v>
      </c>
      <c r="I187" s="10">
        <v>0</v>
      </c>
      <c r="J187" s="10">
        <v>3560</v>
      </c>
      <c r="K187" s="10">
        <v>3560</v>
      </c>
    </row>
    <row r="188" spans="1:11">
      <c r="A188">
        <v>40</v>
      </c>
      <c r="B188" t="s">
        <v>29</v>
      </c>
      <c r="C188" t="s">
        <v>25</v>
      </c>
      <c r="D188">
        <v>3</v>
      </c>
      <c r="E188">
        <v>27</v>
      </c>
      <c r="F188">
        <v>0</v>
      </c>
      <c r="H188">
        <v>762</v>
      </c>
      <c r="I188" s="10">
        <v>2286</v>
      </c>
      <c r="J188" s="10">
        <v>0</v>
      </c>
      <c r="K188" s="10">
        <v>2286</v>
      </c>
    </row>
    <row r="189" spans="1:11">
      <c r="A189">
        <v>40</v>
      </c>
      <c r="B189" t="s">
        <v>29</v>
      </c>
      <c r="C189" t="s">
        <v>28</v>
      </c>
      <c r="D189">
        <v>12</v>
      </c>
      <c r="E189">
        <v>104</v>
      </c>
      <c r="F189">
        <v>79</v>
      </c>
      <c r="H189">
        <v>762</v>
      </c>
      <c r="I189" s="10">
        <v>5196.5901639344256</v>
      </c>
      <c r="J189" s="10">
        <v>3947.4098360655735</v>
      </c>
      <c r="K189" s="10">
        <v>9144</v>
      </c>
    </row>
    <row r="190" spans="1:11">
      <c r="A190">
        <v>40</v>
      </c>
      <c r="B190" t="s">
        <v>29</v>
      </c>
      <c r="C190" t="s">
        <v>26</v>
      </c>
      <c r="D190">
        <v>4</v>
      </c>
      <c r="E190">
        <v>16</v>
      </c>
      <c r="F190">
        <v>12</v>
      </c>
      <c r="H190">
        <v>762</v>
      </c>
      <c r="I190" s="10">
        <v>1741.7142857142856</v>
      </c>
      <c r="J190" s="10">
        <v>1306.2857142857142</v>
      </c>
      <c r="K190" s="10">
        <v>3048</v>
      </c>
    </row>
    <row r="191" spans="1:11">
      <c r="A191">
        <v>40</v>
      </c>
      <c r="B191" t="s">
        <v>29</v>
      </c>
      <c r="C191" t="s">
        <v>27</v>
      </c>
      <c r="D191">
        <v>159</v>
      </c>
      <c r="E191">
        <v>0</v>
      </c>
      <c r="F191">
        <v>827</v>
      </c>
      <c r="H191">
        <v>762</v>
      </c>
      <c r="I191" s="10">
        <v>0</v>
      </c>
      <c r="J191" s="10">
        <v>121158</v>
      </c>
      <c r="K191" s="10">
        <v>121158</v>
      </c>
    </row>
    <row r="192" spans="1:11">
      <c r="A192">
        <v>40</v>
      </c>
      <c r="B192" t="s">
        <v>30</v>
      </c>
      <c r="C192" t="s">
        <v>25</v>
      </c>
      <c r="D192">
        <v>12</v>
      </c>
      <c r="E192">
        <v>71</v>
      </c>
      <c r="F192">
        <v>0</v>
      </c>
      <c r="H192">
        <v>762</v>
      </c>
      <c r="I192" s="10">
        <v>9144</v>
      </c>
      <c r="J192" s="10">
        <v>0</v>
      </c>
      <c r="K192" s="10">
        <v>9144</v>
      </c>
    </row>
    <row r="193" spans="1:11">
      <c r="A193">
        <v>40</v>
      </c>
      <c r="B193" t="s">
        <v>30</v>
      </c>
      <c r="C193" t="s">
        <v>28</v>
      </c>
      <c r="D193">
        <v>1</v>
      </c>
      <c r="E193">
        <v>2</v>
      </c>
      <c r="F193">
        <v>3</v>
      </c>
      <c r="H193">
        <v>762</v>
      </c>
      <c r="I193" s="10">
        <v>304.8</v>
      </c>
      <c r="J193" s="10">
        <v>457.2</v>
      </c>
      <c r="K193" s="10">
        <v>762</v>
      </c>
    </row>
    <row r="194" spans="1:11">
      <c r="A194">
        <v>40</v>
      </c>
      <c r="B194" t="s">
        <v>30</v>
      </c>
      <c r="C194" t="s">
        <v>26</v>
      </c>
      <c r="D194">
        <v>12</v>
      </c>
      <c r="E194">
        <v>59</v>
      </c>
      <c r="F194">
        <v>25</v>
      </c>
      <c r="H194">
        <v>762</v>
      </c>
      <c r="I194" s="10">
        <v>6422.5714285714275</v>
      </c>
      <c r="J194" s="10">
        <v>2721.4285714285711</v>
      </c>
      <c r="K194" s="10">
        <v>9143.9999999999982</v>
      </c>
    </row>
    <row r="195" spans="1:11">
      <c r="A195">
        <v>40</v>
      </c>
      <c r="B195" t="s">
        <v>30</v>
      </c>
      <c r="C195" t="s">
        <v>27</v>
      </c>
      <c r="D195">
        <v>7</v>
      </c>
      <c r="E195">
        <v>0</v>
      </c>
      <c r="F195">
        <v>29</v>
      </c>
      <c r="H195">
        <v>762</v>
      </c>
      <c r="I195" s="10">
        <v>0</v>
      </c>
      <c r="J195" s="10">
        <v>5334</v>
      </c>
      <c r="K195" s="10">
        <v>5334</v>
      </c>
    </row>
    <row r="196" spans="1:11">
      <c r="A196">
        <v>45</v>
      </c>
      <c r="B196">
        <v>0</v>
      </c>
      <c r="C196" t="s">
        <v>25</v>
      </c>
      <c r="D196">
        <v>7</v>
      </c>
      <c r="E196">
        <v>54</v>
      </c>
      <c r="F196">
        <v>0</v>
      </c>
      <c r="H196">
        <v>820</v>
      </c>
      <c r="I196" s="10">
        <v>5740</v>
      </c>
      <c r="J196" s="10">
        <v>0</v>
      </c>
      <c r="K196" s="10">
        <v>5740</v>
      </c>
    </row>
    <row r="197" spans="1:11">
      <c r="A197">
        <v>45</v>
      </c>
      <c r="B197">
        <v>0</v>
      </c>
      <c r="C197" t="s">
        <v>28</v>
      </c>
      <c r="D197">
        <v>44</v>
      </c>
      <c r="E197">
        <v>435</v>
      </c>
      <c r="F197">
        <v>314</v>
      </c>
      <c r="H197">
        <v>820</v>
      </c>
      <c r="I197" s="10">
        <v>20954.339118825101</v>
      </c>
      <c r="J197" s="10">
        <v>15125.660881174897</v>
      </c>
      <c r="K197" s="10">
        <v>36080</v>
      </c>
    </row>
    <row r="198" spans="1:11">
      <c r="A198">
        <v>45</v>
      </c>
      <c r="B198">
        <v>0</v>
      </c>
      <c r="C198" t="s">
        <v>26</v>
      </c>
      <c r="D198">
        <v>28</v>
      </c>
      <c r="E198">
        <v>214</v>
      </c>
      <c r="F198">
        <v>185</v>
      </c>
      <c r="H198">
        <v>820</v>
      </c>
      <c r="I198" s="10">
        <v>12314.385964912281</v>
      </c>
      <c r="J198" s="10">
        <v>10645.614035087719</v>
      </c>
      <c r="K198" s="10">
        <v>22960</v>
      </c>
    </row>
    <row r="199" spans="1:11">
      <c r="A199">
        <v>45</v>
      </c>
      <c r="B199">
        <v>0</v>
      </c>
      <c r="C199" t="s">
        <v>27</v>
      </c>
      <c r="D199">
        <v>1</v>
      </c>
      <c r="E199">
        <v>0</v>
      </c>
      <c r="F199">
        <v>6</v>
      </c>
      <c r="H199">
        <v>820</v>
      </c>
      <c r="I199" s="10">
        <v>0</v>
      </c>
      <c r="J199" s="10">
        <v>820</v>
      </c>
      <c r="K199" s="10">
        <v>820</v>
      </c>
    </row>
    <row r="200" spans="1:11">
      <c r="A200">
        <v>45</v>
      </c>
      <c r="B200">
        <v>1</v>
      </c>
      <c r="C200" t="s">
        <v>25</v>
      </c>
      <c r="D200">
        <v>8</v>
      </c>
      <c r="E200">
        <v>67</v>
      </c>
      <c r="F200">
        <v>0</v>
      </c>
      <c r="H200">
        <v>1087</v>
      </c>
      <c r="I200" s="10">
        <v>8696</v>
      </c>
      <c r="J200" s="10">
        <v>0</v>
      </c>
      <c r="K200" s="10">
        <v>8696</v>
      </c>
    </row>
    <row r="201" spans="1:11">
      <c r="A201">
        <v>45</v>
      </c>
      <c r="B201">
        <v>1</v>
      </c>
      <c r="C201" t="s">
        <v>28</v>
      </c>
      <c r="D201">
        <v>4</v>
      </c>
      <c r="E201">
        <v>27</v>
      </c>
      <c r="F201">
        <v>17</v>
      </c>
      <c r="H201">
        <v>1087</v>
      </c>
      <c r="I201" s="10">
        <v>2668.090909090909</v>
      </c>
      <c r="J201" s="10">
        <v>1679.9090909090908</v>
      </c>
      <c r="K201" s="10">
        <v>4348</v>
      </c>
    </row>
    <row r="202" spans="1:11">
      <c r="A202">
        <v>45</v>
      </c>
      <c r="B202">
        <v>1</v>
      </c>
      <c r="C202" t="s">
        <v>26</v>
      </c>
      <c r="D202">
        <v>24</v>
      </c>
      <c r="E202">
        <v>146</v>
      </c>
      <c r="F202">
        <v>56</v>
      </c>
      <c r="H202">
        <v>1087</v>
      </c>
      <c r="I202" s="10">
        <v>18855.683168316835</v>
      </c>
      <c r="J202" s="10">
        <v>7232.3168316831689</v>
      </c>
      <c r="K202" s="10">
        <v>26088.000000000004</v>
      </c>
    </row>
    <row r="203" spans="1:11">
      <c r="A203">
        <v>45</v>
      </c>
      <c r="B203">
        <v>2</v>
      </c>
      <c r="C203" t="s">
        <v>25</v>
      </c>
      <c r="D203">
        <v>2264</v>
      </c>
      <c r="E203">
        <v>17411</v>
      </c>
      <c r="F203">
        <v>0</v>
      </c>
      <c r="H203">
        <v>1012</v>
      </c>
      <c r="I203" s="10">
        <v>2291168</v>
      </c>
      <c r="J203" s="10">
        <v>0</v>
      </c>
      <c r="K203" s="10">
        <v>2291168</v>
      </c>
    </row>
    <row r="204" spans="1:11">
      <c r="A204">
        <v>45</v>
      </c>
      <c r="B204">
        <v>2</v>
      </c>
      <c r="C204" t="s">
        <v>28</v>
      </c>
      <c r="D204">
        <v>620</v>
      </c>
      <c r="E204">
        <v>5091</v>
      </c>
      <c r="F204">
        <v>2786</v>
      </c>
      <c r="H204">
        <v>1012</v>
      </c>
      <c r="I204" s="10">
        <v>405522.03123016376</v>
      </c>
      <c r="J204" s="10">
        <v>221917.96876983624</v>
      </c>
      <c r="K204" s="10">
        <v>627440</v>
      </c>
    </row>
    <row r="205" spans="1:11">
      <c r="A205">
        <v>45</v>
      </c>
      <c r="B205">
        <v>2</v>
      </c>
      <c r="C205" t="s">
        <v>26</v>
      </c>
      <c r="D205">
        <v>2747</v>
      </c>
      <c r="E205">
        <v>16192</v>
      </c>
      <c r="F205">
        <v>7876</v>
      </c>
      <c r="H205">
        <v>1012</v>
      </c>
      <c r="I205" s="10">
        <v>1870250.003656307</v>
      </c>
      <c r="J205" s="10">
        <v>909713.99634369276</v>
      </c>
      <c r="K205" s="10">
        <v>2779964</v>
      </c>
    </row>
    <row r="206" spans="1:11">
      <c r="A206">
        <v>45</v>
      </c>
      <c r="B206">
        <v>2</v>
      </c>
      <c r="C206" t="s">
        <v>27</v>
      </c>
      <c r="D206">
        <v>69</v>
      </c>
      <c r="E206">
        <v>0</v>
      </c>
      <c r="F206">
        <v>274</v>
      </c>
      <c r="H206">
        <v>1012</v>
      </c>
      <c r="I206" s="10">
        <v>0</v>
      </c>
      <c r="J206" s="10">
        <v>69828</v>
      </c>
      <c r="K206" s="10">
        <v>69828</v>
      </c>
    </row>
    <row r="207" spans="1:11">
      <c r="A207">
        <v>45</v>
      </c>
      <c r="B207">
        <v>3</v>
      </c>
      <c r="C207" t="s">
        <v>25</v>
      </c>
      <c r="D207">
        <v>196</v>
      </c>
      <c r="E207">
        <v>1423</v>
      </c>
      <c r="F207">
        <v>0</v>
      </c>
      <c r="H207">
        <v>940</v>
      </c>
      <c r="I207" s="10">
        <v>184240</v>
      </c>
      <c r="J207" s="10">
        <v>0</v>
      </c>
      <c r="K207" s="10">
        <v>184240</v>
      </c>
    </row>
    <row r="208" spans="1:11">
      <c r="A208">
        <v>45</v>
      </c>
      <c r="B208">
        <v>3</v>
      </c>
      <c r="C208" t="s">
        <v>28</v>
      </c>
      <c r="D208">
        <v>46</v>
      </c>
      <c r="E208">
        <v>355</v>
      </c>
      <c r="F208">
        <v>214</v>
      </c>
      <c r="H208">
        <v>940</v>
      </c>
      <c r="I208" s="10">
        <v>26977.504393673113</v>
      </c>
      <c r="J208" s="10">
        <v>16262.495606326891</v>
      </c>
      <c r="K208" s="10">
        <v>43240</v>
      </c>
    </row>
    <row r="209" spans="1:11">
      <c r="A209">
        <v>45</v>
      </c>
      <c r="B209">
        <v>3</v>
      </c>
      <c r="C209" t="s">
        <v>26</v>
      </c>
      <c r="D209">
        <v>174</v>
      </c>
      <c r="E209">
        <v>954</v>
      </c>
      <c r="F209">
        <v>510</v>
      </c>
      <c r="H209">
        <v>940</v>
      </c>
      <c r="I209" s="10">
        <v>106582.13114754099</v>
      </c>
      <c r="J209" s="10">
        <v>56977.868852459018</v>
      </c>
      <c r="K209" s="10">
        <v>163560</v>
      </c>
    </row>
    <row r="210" spans="1:11">
      <c r="A210">
        <v>45</v>
      </c>
      <c r="B210">
        <v>3</v>
      </c>
      <c r="C210" t="s">
        <v>27</v>
      </c>
      <c r="D210">
        <v>12</v>
      </c>
      <c r="E210">
        <v>0</v>
      </c>
      <c r="F210">
        <v>57</v>
      </c>
      <c r="H210">
        <v>940</v>
      </c>
      <c r="I210" s="10">
        <v>0</v>
      </c>
      <c r="J210" s="10">
        <v>11280</v>
      </c>
      <c r="K210" s="10">
        <v>11280</v>
      </c>
    </row>
    <row r="211" spans="1:11">
      <c r="A211">
        <v>45</v>
      </c>
      <c r="B211">
        <v>4</v>
      </c>
      <c r="C211" t="s">
        <v>25</v>
      </c>
      <c r="D211">
        <v>9936</v>
      </c>
      <c r="E211">
        <v>58788</v>
      </c>
      <c r="F211">
        <v>0</v>
      </c>
      <c r="H211">
        <v>877</v>
      </c>
      <c r="I211" s="10">
        <v>8713872</v>
      </c>
      <c r="J211" s="10">
        <v>0</v>
      </c>
      <c r="K211" s="10">
        <v>8713872</v>
      </c>
    </row>
    <row r="212" spans="1:11">
      <c r="A212">
        <v>45</v>
      </c>
      <c r="B212">
        <v>4</v>
      </c>
      <c r="C212" t="s">
        <v>28</v>
      </c>
      <c r="D212">
        <v>2117</v>
      </c>
      <c r="E212">
        <v>13617</v>
      </c>
      <c r="F212">
        <v>8793</v>
      </c>
      <c r="H212">
        <v>877</v>
      </c>
      <c r="I212" s="10">
        <v>1128132.2959839357</v>
      </c>
      <c r="J212" s="10">
        <v>728476.70401606429</v>
      </c>
      <c r="K212" s="10">
        <v>1856609</v>
      </c>
    </row>
    <row r="213" spans="1:11">
      <c r="A213">
        <v>45</v>
      </c>
      <c r="B213">
        <v>4</v>
      </c>
      <c r="C213" t="s">
        <v>26</v>
      </c>
      <c r="D213">
        <v>16856</v>
      </c>
      <c r="E213">
        <v>71986</v>
      </c>
      <c r="F213">
        <v>36230</v>
      </c>
      <c r="H213">
        <v>877</v>
      </c>
      <c r="I213" s="10">
        <v>9833557.9399719089</v>
      </c>
      <c r="J213" s="10">
        <v>4949154.060028092</v>
      </c>
      <c r="K213" s="10">
        <v>14782712</v>
      </c>
    </row>
    <row r="214" spans="1:11">
      <c r="A214">
        <v>45</v>
      </c>
      <c r="B214">
        <v>4</v>
      </c>
      <c r="C214" t="s">
        <v>27</v>
      </c>
      <c r="D214">
        <v>507</v>
      </c>
      <c r="E214">
        <v>0</v>
      </c>
      <c r="F214">
        <v>1967</v>
      </c>
      <c r="H214">
        <v>877</v>
      </c>
      <c r="I214" s="10">
        <v>0</v>
      </c>
      <c r="J214" s="10">
        <v>444639</v>
      </c>
      <c r="K214" s="10">
        <v>444639</v>
      </c>
    </row>
    <row r="215" spans="1:11">
      <c r="A215">
        <v>45</v>
      </c>
      <c r="B215">
        <v>5</v>
      </c>
      <c r="C215" t="s">
        <v>25</v>
      </c>
      <c r="D215">
        <v>1247</v>
      </c>
      <c r="E215">
        <v>6873</v>
      </c>
      <c r="F215">
        <v>0</v>
      </c>
      <c r="H215">
        <v>820</v>
      </c>
      <c r="I215" s="10">
        <v>1022540</v>
      </c>
      <c r="J215" s="10">
        <v>0</v>
      </c>
      <c r="K215" s="10">
        <v>1022540</v>
      </c>
    </row>
    <row r="216" spans="1:11">
      <c r="A216">
        <v>45</v>
      </c>
      <c r="B216">
        <v>5</v>
      </c>
      <c r="C216" t="s">
        <v>28</v>
      </c>
      <c r="D216">
        <v>328</v>
      </c>
      <c r="E216">
        <v>2000</v>
      </c>
      <c r="F216">
        <v>1491</v>
      </c>
      <c r="H216">
        <v>820</v>
      </c>
      <c r="I216" s="10">
        <v>154087.65396734461</v>
      </c>
      <c r="J216" s="10">
        <v>114872.3460326554</v>
      </c>
      <c r="K216" s="10">
        <v>268960</v>
      </c>
    </row>
    <row r="217" spans="1:11">
      <c r="A217">
        <v>45</v>
      </c>
      <c r="B217">
        <v>5</v>
      </c>
      <c r="C217" t="s">
        <v>26</v>
      </c>
      <c r="D217">
        <v>2290</v>
      </c>
      <c r="E217">
        <v>10186</v>
      </c>
      <c r="F217">
        <v>5546</v>
      </c>
      <c r="H217">
        <v>820</v>
      </c>
      <c r="I217" s="10">
        <v>1215819.3999491483</v>
      </c>
      <c r="J217" s="10">
        <v>661980.6000508517</v>
      </c>
      <c r="K217" s="10">
        <v>1877800</v>
      </c>
    </row>
    <row r="218" spans="1:11">
      <c r="A218">
        <v>45</v>
      </c>
      <c r="B218">
        <v>5</v>
      </c>
      <c r="C218" t="s">
        <v>27</v>
      </c>
      <c r="D218">
        <v>180</v>
      </c>
      <c r="E218">
        <v>0</v>
      </c>
      <c r="F218">
        <v>755</v>
      </c>
      <c r="H218">
        <v>820</v>
      </c>
      <c r="I218" s="10">
        <v>0</v>
      </c>
      <c r="J218" s="10">
        <v>147600</v>
      </c>
      <c r="K218" s="10">
        <v>147600</v>
      </c>
    </row>
    <row r="219" spans="1:11">
      <c r="A219">
        <v>45</v>
      </c>
      <c r="B219">
        <v>6</v>
      </c>
      <c r="C219" t="s">
        <v>25</v>
      </c>
      <c r="D219">
        <v>43</v>
      </c>
      <c r="E219">
        <v>249</v>
      </c>
      <c r="F219">
        <v>0</v>
      </c>
      <c r="H219">
        <v>820</v>
      </c>
      <c r="I219" s="10">
        <v>35260</v>
      </c>
      <c r="J219" s="10">
        <v>0</v>
      </c>
      <c r="K219" s="10">
        <v>35260</v>
      </c>
    </row>
    <row r="220" spans="1:11">
      <c r="A220">
        <v>45</v>
      </c>
      <c r="B220">
        <v>6</v>
      </c>
      <c r="C220" t="s">
        <v>28</v>
      </c>
      <c r="D220">
        <v>15</v>
      </c>
      <c r="E220">
        <v>70</v>
      </c>
      <c r="F220">
        <v>61</v>
      </c>
      <c r="H220">
        <v>820</v>
      </c>
      <c r="I220" s="10">
        <v>6572.519083969466</v>
      </c>
      <c r="J220" s="10">
        <v>5727.4809160305349</v>
      </c>
      <c r="K220" s="10">
        <v>12300</v>
      </c>
    </row>
    <row r="221" spans="1:11">
      <c r="A221">
        <v>45</v>
      </c>
      <c r="B221">
        <v>6</v>
      </c>
      <c r="C221" t="s">
        <v>26</v>
      </c>
      <c r="D221">
        <v>71</v>
      </c>
      <c r="E221">
        <v>361</v>
      </c>
      <c r="F221">
        <v>195</v>
      </c>
      <c r="H221">
        <v>820</v>
      </c>
      <c r="I221" s="10">
        <v>37801.115107913669</v>
      </c>
      <c r="J221" s="10">
        <v>20418.884892086331</v>
      </c>
      <c r="K221" s="10">
        <v>58220</v>
      </c>
    </row>
    <row r="222" spans="1:11">
      <c r="A222">
        <v>45</v>
      </c>
      <c r="B222">
        <v>6</v>
      </c>
      <c r="C222" t="s">
        <v>27</v>
      </c>
      <c r="D222">
        <v>8</v>
      </c>
      <c r="E222">
        <v>0</v>
      </c>
      <c r="F222">
        <v>22</v>
      </c>
      <c r="H222">
        <v>820</v>
      </c>
      <c r="I222" s="10">
        <v>0</v>
      </c>
      <c r="J222" s="10">
        <v>6560</v>
      </c>
      <c r="K222" s="10">
        <v>6560</v>
      </c>
    </row>
    <row r="223" spans="1:11">
      <c r="A223">
        <v>45</v>
      </c>
      <c r="B223">
        <v>7</v>
      </c>
      <c r="C223" t="s">
        <v>25</v>
      </c>
      <c r="D223">
        <v>1</v>
      </c>
      <c r="E223">
        <v>8</v>
      </c>
      <c r="F223">
        <v>0</v>
      </c>
      <c r="H223">
        <v>820</v>
      </c>
      <c r="I223" s="10">
        <v>820</v>
      </c>
      <c r="J223" s="10">
        <v>0</v>
      </c>
      <c r="K223" s="10">
        <v>820</v>
      </c>
    </row>
    <row r="224" spans="1:11">
      <c r="A224">
        <v>45</v>
      </c>
      <c r="B224">
        <v>7</v>
      </c>
      <c r="C224" t="s">
        <v>28</v>
      </c>
      <c r="D224">
        <v>3</v>
      </c>
      <c r="E224">
        <v>14</v>
      </c>
      <c r="F224">
        <v>17</v>
      </c>
      <c r="H224">
        <v>820</v>
      </c>
      <c r="I224" s="10">
        <v>1110.9677419354839</v>
      </c>
      <c r="J224" s="10">
        <v>1349.0322580645161</v>
      </c>
      <c r="K224" s="10">
        <v>2460</v>
      </c>
    </row>
    <row r="225" spans="1:11">
      <c r="A225">
        <v>45</v>
      </c>
      <c r="B225">
        <v>7</v>
      </c>
      <c r="C225" t="s">
        <v>26</v>
      </c>
      <c r="D225">
        <v>10</v>
      </c>
      <c r="E225">
        <v>53</v>
      </c>
      <c r="F225">
        <v>42</v>
      </c>
      <c r="H225">
        <v>820</v>
      </c>
      <c r="I225" s="10">
        <v>4574.7368421052624</v>
      </c>
      <c r="J225" s="10">
        <v>3625.2631578947367</v>
      </c>
      <c r="K225" s="10">
        <v>8200</v>
      </c>
    </row>
    <row r="226" spans="1:11">
      <c r="A226">
        <v>45</v>
      </c>
      <c r="B226">
        <v>7</v>
      </c>
      <c r="C226" t="s">
        <v>27</v>
      </c>
      <c r="D226">
        <v>2</v>
      </c>
      <c r="E226">
        <v>0</v>
      </c>
      <c r="F226">
        <v>7</v>
      </c>
      <c r="H226">
        <v>820</v>
      </c>
      <c r="I226" s="10">
        <v>0</v>
      </c>
      <c r="J226" s="10">
        <v>1640</v>
      </c>
      <c r="K226" s="10">
        <v>1640</v>
      </c>
    </row>
    <row r="227" spans="1:11">
      <c r="A227">
        <v>45</v>
      </c>
      <c r="B227" t="s">
        <v>29</v>
      </c>
      <c r="C227" t="s">
        <v>28</v>
      </c>
      <c r="D227">
        <v>3</v>
      </c>
      <c r="E227">
        <v>23</v>
      </c>
      <c r="F227">
        <v>26</v>
      </c>
      <c r="H227">
        <v>820</v>
      </c>
      <c r="I227" s="10">
        <v>1154.6938775510205</v>
      </c>
      <c r="J227" s="10">
        <v>1305.3061224489795</v>
      </c>
      <c r="K227" s="10">
        <v>2460</v>
      </c>
    </row>
    <row r="228" spans="1:11">
      <c r="A228">
        <v>45</v>
      </c>
      <c r="B228" t="s">
        <v>29</v>
      </c>
      <c r="C228" t="s">
        <v>27</v>
      </c>
      <c r="D228">
        <v>2</v>
      </c>
      <c r="E228">
        <v>0</v>
      </c>
      <c r="F228">
        <v>14</v>
      </c>
      <c r="H228">
        <v>820</v>
      </c>
      <c r="I228" s="10">
        <v>0</v>
      </c>
      <c r="J228" s="10">
        <v>1640</v>
      </c>
      <c r="K228" s="10">
        <v>1640</v>
      </c>
    </row>
    <row r="229" spans="1:11">
      <c r="A229">
        <v>45</v>
      </c>
      <c r="B229" t="s">
        <v>30</v>
      </c>
      <c r="C229" t="s">
        <v>25</v>
      </c>
      <c r="D229">
        <v>6</v>
      </c>
      <c r="E229">
        <v>32</v>
      </c>
      <c r="F229">
        <v>0</v>
      </c>
      <c r="H229">
        <v>820</v>
      </c>
      <c r="I229" s="10">
        <v>4920</v>
      </c>
      <c r="J229" s="10">
        <v>0</v>
      </c>
      <c r="K229" s="10">
        <v>4920</v>
      </c>
    </row>
    <row r="230" spans="1:11">
      <c r="A230">
        <v>45</v>
      </c>
      <c r="B230" t="s">
        <v>30</v>
      </c>
      <c r="C230" t="s">
        <v>28</v>
      </c>
      <c r="D230">
        <v>2</v>
      </c>
      <c r="E230">
        <v>20</v>
      </c>
      <c r="F230">
        <v>11</v>
      </c>
      <c r="H230">
        <v>820</v>
      </c>
      <c r="I230" s="10">
        <v>1058.0645161290322</v>
      </c>
      <c r="J230" s="10">
        <v>581.9354838709678</v>
      </c>
      <c r="K230" s="10">
        <v>1640</v>
      </c>
    </row>
    <row r="231" spans="1:11">
      <c r="A231">
        <v>45</v>
      </c>
      <c r="B231" t="s">
        <v>30</v>
      </c>
      <c r="C231" t="s">
        <v>26</v>
      </c>
      <c r="D231">
        <v>8</v>
      </c>
      <c r="E231">
        <v>55</v>
      </c>
      <c r="F231">
        <v>21</v>
      </c>
      <c r="H231">
        <v>820</v>
      </c>
      <c r="I231" s="10">
        <v>4747.3684210526317</v>
      </c>
      <c r="J231" s="10">
        <v>1812.6315789473686</v>
      </c>
      <c r="K231" s="10">
        <v>6560</v>
      </c>
    </row>
    <row r="232" spans="1:11">
      <c r="A232">
        <v>45</v>
      </c>
      <c r="B232" t="s">
        <v>30</v>
      </c>
      <c r="C232" t="s">
        <v>27</v>
      </c>
      <c r="D232">
        <v>1</v>
      </c>
      <c r="E232">
        <v>0</v>
      </c>
      <c r="F232">
        <v>3</v>
      </c>
      <c r="H232">
        <v>820</v>
      </c>
      <c r="I232" s="10">
        <v>0</v>
      </c>
      <c r="J232" s="10">
        <v>820</v>
      </c>
      <c r="K232" s="10">
        <v>820</v>
      </c>
    </row>
    <row r="233" spans="1:11">
      <c r="A233">
        <v>50</v>
      </c>
      <c r="B233">
        <v>0</v>
      </c>
      <c r="C233" t="s">
        <v>28</v>
      </c>
      <c r="D233">
        <v>2</v>
      </c>
      <c r="E233">
        <v>28</v>
      </c>
      <c r="F233">
        <v>19</v>
      </c>
      <c r="H233">
        <v>1149</v>
      </c>
      <c r="I233" s="10">
        <v>1369.0212765957447</v>
      </c>
      <c r="J233" s="10">
        <v>928.97872340425522</v>
      </c>
      <c r="K233" s="10">
        <v>2298</v>
      </c>
    </row>
    <row r="234" spans="1:11">
      <c r="A234">
        <v>50</v>
      </c>
      <c r="B234">
        <v>1</v>
      </c>
      <c r="C234" t="s">
        <v>25</v>
      </c>
      <c r="D234">
        <v>9</v>
      </c>
      <c r="E234">
        <v>78</v>
      </c>
      <c r="F234">
        <v>0</v>
      </c>
      <c r="H234">
        <v>1247</v>
      </c>
      <c r="I234" s="10">
        <v>11223</v>
      </c>
      <c r="J234" s="10">
        <v>0</v>
      </c>
      <c r="K234" s="10">
        <v>11223</v>
      </c>
    </row>
    <row r="235" spans="1:11">
      <c r="A235">
        <v>50</v>
      </c>
      <c r="B235">
        <v>1</v>
      </c>
      <c r="C235" t="s">
        <v>28</v>
      </c>
      <c r="D235">
        <v>1</v>
      </c>
      <c r="E235">
        <v>8</v>
      </c>
      <c r="F235">
        <v>2</v>
      </c>
      <c r="H235">
        <v>1247</v>
      </c>
      <c r="I235" s="10">
        <v>997.6</v>
      </c>
      <c r="J235" s="10">
        <v>249.4</v>
      </c>
      <c r="K235" s="10">
        <v>1247</v>
      </c>
    </row>
    <row r="236" spans="1:11">
      <c r="A236">
        <v>50</v>
      </c>
      <c r="B236">
        <v>1</v>
      </c>
      <c r="C236" t="s">
        <v>26</v>
      </c>
      <c r="D236">
        <v>20</v>
      </c>
      <c r="E236">
        <v>157</v>
      </c>
      <c r="F236">
        <v>41</v>
      </c>
      <c r="H236">
        <v>1247</v>
      </c>
      <c r="I236" s="10">
        <v>19775.656565656565</v>
      </c>
      <c r="J236" s="10">
        <v>5164.3434343434346</v>
      </c>
      <c r="K236" s="10">
        <v>24940</v>
      </c>
    </row>
    <row r="237" spans="1:11">
      <c r="A237">
        <v>50</v>
      </c>
      <c r="B237">
        <v>2</v>
      </c>
      <c r="C237" t="s">
        <v>25</v>
      </c>
      <c r="D237">
        <v>2961</v>
      </c>
      <c r="E237">
        <v>23614</v>
      </c>
      <c r="F237">
        <v>0</v>
      </c>
      <c r="H237">
        <v>1149</v>
      </c>
      <c r="I237" s="10">
        <v>3402189</v>
      </c>
      <c r="J237" s="10">
        <v>0</v>
      </c>
      <c r="K237" s="10">
        <v>3402189</v>
      </c>
    </row>
    <row r="238" spans="1:11">
      <c r="A238">
        <v>50</v>
      </c>
      <c r="B238">
        <v>2</v>
      </c>
      <c r="C238" t="s">
        <v>28</v>
      </c>
      <c r="D238">
        <v>789</v>
      </c>
      <c r="E238">
        <v>6958</v>
      </c>
      <c r="F238">
        <v>3396</v>
      </c>
      <c r="H238">
        <v>1149</v>
      </c>
      <c r="I238" s="10">
        <v>609218.79833880626</v>
      </c>
      <c r="J238" s="10">
        <v>297342.20166119374</v>
      </c>
      <c r="K238" s="10">
        <v>906561</v>
      </c>
    </row>
    <row r="239" spans="1:11">
      <c r="A239">
        <v>50</v>
      </c>
      <c r="B239">
        <v>2</v>
      </c>
      <c r="C239" t="s">
        <v>26</v>
      </c>
      <c r="D239">
        <v>3419</v>
      </c>
      <c r="E239">
        <v>24114</v>
      </c>
      <c r="F239">
        <v>9571</v>
      </c>
      <c r="H239">
        <v>1149</v>
      </c>
      <c r="I239" s="10">
        <v>2812236.4593736087</v>
      </c>
      <c r="J239" s="10">
        <v>1116194.5406263915</v>
      </c>
      <c r="K239" s="10">
        <v>3928431</v>
      </c>
    </row>
    <row r="240" spans="1:11">
      <c r="A240">
        <v>50</v>
      </c>
      <c r="B240">
        <v>2</v>
      </c>
      <c r="C240" t="s">
        <v>27</v>
      </c>
      <c r="D240">
        <v>77</v>
      </c>
      <c r="E240">
        <v>0</v>
      </c>
      <c r="F240">
        <v>286</v>
      </c>
      <c r="H240">
        <v>1149</v>
      </c>
      <c r="I240" s="10">
        <v>0</v>
      </c>
      <c r="J240" s="10">
        <v>88473</v>
      </c>
      <c r="K240" s="10">
        <v>88473</v>
      </c>
    </row>
    <row r="241" spans="1:11">
      <c r="A241">
        <v>50</v>
      </c>
      <c r="B241">
        <v>3</v>
      </c>
      <c r="C241" t="s">
        <v>25</v>
      </c>
      <c r="D241">
        <v>435</v>
      </c>
      <c r="E241">
        <v>2797</v>
      </c>
      <c r="F241">
        <v>0</v>
      </c>
      <c r="H241">
        <v>1068</v>
      </c>
      <c r="I241" s="10">
        <v>464580</v>
      </c>
      <c r="J241" s="10">
        <v>0</v>
      </c>
      <c r="K241" s="10">
        <v>464580</v>
      </c>
    </row>
    <row r="242" spans="1:11">
      <c r="A242">
        <v>50</v>
      </c>
      <c r="B242">
        <v>3</v>
      </c>
      <c r="C242" t="s">
        <v>28</v>
      </c>
      <c r="D242">
        <v>88</v>
      </c>
      <c r="E242">
        <v>684</v>
      </c>
      <c r="F242">
        <v>331</v>
      </c>
      <c r="H242">
        <v>1068</v>
      </c>
      <c r="I242" s="10">
        <v>63335.030541871922</v>
      </c>
      <c r="J242" s="10">
        <v>30648.969458128078</v>
      </c>
      <c r="K242" s="10">
        <v>93984</v>
      </c>
    </row>
    <row r="243" spans="1:11">
      <c r="A243">
        <v>50</v>
      </c>
      <c r="B243">
        <v>3</v>
      </c>
      <c r="C243" t="s">
        <v>26</v>
      </c>
      <c r="D243">
        <v>577</v>
      </c>
      <c r="E243">
        <v>3161</v>
      </c>
      <c r="F243">
        <v>1487</v>
      </c>
      <c r="H243">
        <v>1068</v>
      </c>
      <c r="I243" s="10">
        <v>419088.20912220317</v>
      </c>
      <c r="J243" s="10">
        <v>197147.79087779691</v>
      </c>
      <c r="K243" s="10">
        <v>616236.00000000012</v>
      </c>
    </row>
    <row r="244" spans="1:11">
      <c r="A244">
        <v>50</v>
      </c>
      <c r="B244">
        <v>3</v>
      </c>
      <c r="C244" t="s">
        <v>27</v>
      </c>
      <c r="D244">
        <v>14</v>
      </c>
      <c r="E244">
        <v>0</v>
      </c>
      <c r="F244">
        <v>43</v>
      </c>
      <c r="H244">
        <v>1068</v>
      </c>
      <c r="I244" s="10">
        <v>0</v>
      </c>
      <c r="J244" s="10">
        <v>14952</v>
      </c>
      <c r="K244" s="10">
        <v>14952</v>
      </c>
    </row>
    <row r="245" spans="1:11">
      <c r="A245">
        <v>50</v>
      </c>
      <c r="B245">
        <v>4</v>
      </c>
      <c r="C245" t="s">
        <v>25</v>
      </c>
      <c r="D245">
        <v>1039</v>
      </c>
      <c r="E245">
        <v>7348</v>
      </c>
      <c r="F245">
        <v>0</v>
      </c>
      <c r="H245">
        <v>994</v>
      </c>
      <c r="I245" s="10">
        <v>1032766</v>
      </c>
      <c r="J245" s="10">
        <v>0</v>
      </c>
      <c r="K245" s="10">
        <v>1032766</v>
      </c>
    </row>
    <row r="246" spans="1:11">
      <c r="A246">
        <v>50</v>
      </c>
      <c r="B246">
        <v>4</v>
      </c>
      <c r="C246" t="s">
        <v>28</v>
      </c>
      <c r="D246">
        <v>273</v>
      </c>
      <c r="E246">
        <v>2107</v>
      </c>
      <c r="F246">
        <v>1135</v>
      </c>
      <c r="H246">
        <v>994</v>
      </c>
      <c r="I246" s="10">
        <v>176360.18938926587</v>
      </c>
      <c r="J246" s="10">
        <v>95001.810610734115</v>
      </c>
      <c r="K246" s="10">
        <v>271362</v>
      </c>
    </row>
    <row r="247" spans="1:11">
      <c r="A247">
        <v>50</v>
      </c>
      <c r="B247">
        <v>4</v>
      </c>
      <c r="C247" t="s">
        <v>26</v>
      </c>
      <c r="D247">
        <v>1651</v>
      </c>
      <c r="E247">
        <v>9658</v>
      </c>
      <c r="F247">
        <v>4162</v>
      </c>
      <c r="H247">
        <v>994</v>
      </c>
      <c r="I247" s="10">
        <v>1146865.8358900144</v>
      </c>
      <c r="J247" s="10">
        <v>494228.16410998546</v>
      </c>
      <c r="K247" s="10">
        <v>1641094</v>
      </c>
    </row>
    <row r="248" spans="1:11">
      <c r="A248">
        <v>50</v>
      </c>
      <c r="B248">
        <v>4</v>
      </c>
      <c r="C248" t="s">
        <v>27</v>
      </c>
      <c r="D248">
        <v>42</v>
      </c>
      <c r="E248">
        <v>0</v>
      </c>
      <c r="F248">
        <v>164</v>
      </c>
      <c r="H248">
        <v>994</v>
      </c>
      <c r="I248" s="10">
        <v>0</v>
      </c>
      <c r="J248" s="10">
        <v>41748</v>
      </c>
      <c r="K248" s="10">
        <v>41748</v>
      </c>
    </row>
    <row r="249" spans="1:11">
      <c r="A249">
        <v>50</v>
      </c>
      <c r="B249">
        <v>5</v>
      </c>
      <c r="C249" t="s">
        <v>25</v>
      </c>
      <c r="D249">
        <v>9</v>
      </c>
      <c r="E249">
        <v>62</v>
      </c>
      <c r="F249">
        <v>0</v>
      </c>
      <c r="H249">
        <v>952</v>
      </c>
      <c r="I249" s="10">
        <v>8568</v>
      </c>
      <c r="J249" s="10">
        <v>0</v>
      </c>
      <c r="K249" s="10">
        <v>8568</v>
      </c>
    </row>
    <row r="250" spans="1:11">
      <c r="A250">
        <v>50</v>
      </c>
      <c r="B250">
        <v>5</v>
      </c>
      <c r="C250" t="s">
        <v>28</v>
      </c>
      <c r="D250">
        <v>8</v>
      </c>
      <c r="E250">
        <v>48</v>
      </c>
      <c r="F250">
        <v>42</v>
      </c>
      <c r="H250">
        <v>952</v>
      </c>
      <c r="I250" s="10">
        <v>4061.8666666666668</v>
      </c>
      <c r="J250" s="10">
        <v>3554.1333333333332</v>
      </c>
      <c r="K250" s="10">
        <v>7616</v>
      </c>
    </row>
    <row r="251" spans="1:11">
      <c r="A251">
        <v>50</v>
      </c>
      <c r="B251">
        <v>5</v>
      </c>
      <c r="C251" t="s">
        <v>26</v>
      </c>
      <c r="D251">
        <v>24</v>
      </c>
      <c r="E251">
        <v>137</v>
      </c>
      <c r="F251">
        <v>78</v>
      </c>
      <c r="H251">
        <v>952</v>
      </c>
      <c r="I251" s="10">
        <v>14558.958139534883</v>
      </c>
      <c r="J251" s="10">
        <v>8289.0418604651168</v>
      </c>
      <c r="K251" s="10">
        <v>22848</v>
      </c>
    </row>
    <row r="252" spans="1:11">
      <c r="A252">
        <v>50</v>
      </c>
      <c r="B252">
        <v>5</v>
      </c>
      <c r="C252" t="s">
        <v>27</v>
      </c>
      <c r="D252">
        <v>1</v>
      </c>
      <c r="E252">
        <v>0</v>
      </c>
      <c r="F252">
        <v>6</v>
      </c>
      <c r="H252">
        <v>952</v>
      </c>
      <c r="I252" s="10">
        <v>0</v>
      </c>
      <c r="J252" s="10">
        <v>952</v>
      </c>
      <c r="K252" s="10">
        <v>952</v>
      </c>
    </row>
    <row r="253" spans="1:11">
      <c r="A253">
        <v>50</v>
      </c>
      <c r="B253">
        <v>6</v>
      </c>
      <c r="C253" t="s">
        <v>25</v>
      </c>
      <c r="D253">
        <v>4</v>
      </c>
      <c r="E253">
        <v>32</v>
      </c>
      <c r="F253">
        <v>0</v>
      </c>
      <c r="H253">
        <v>952</v>
      </c>
      <c r="I253" s="10">
        <v>3808</v>
      </c>
      <c r="J253" s="10">
        <v>0</v>
      </c>
      <c r="K253" s="10">
        <v>3808</v>
      </c>
    </row>
    <row r="254" spans="1:11">
      <c r="A254">
        <v>50</v>
      </c>
      <c r="B254">
        <v>6</v>
      </c>
      <c r="C254" t="s">
        <v>26</v>
      </c>
      <c r="D254">
        <v>2</v>
      </c>
      <c r="E254">
        <v>18</v>
      </c>
      <c r="F254">
        <v>3</v>
      </c>
      <c r="H254">
        <v>952</v>
      </c>
      <c r="I254" s="10">
        <v>1632</v>
      </c>
      <c r="J254" s="10">
        <v>272</v>
      </c>
      <c r="K254" s="10">
        <v>1904</v>
      </c>
    </row>
    <row r="255" spans="1:11">
      <c r="A255">
        <v>50</v>
      </c>
      <c r="B255">
        <v>6</v>
      </c>
      <c r="C255" t="s">
        <v>27</v>
      </c>
      <c r="D255">
        <v>2</v>
      </c>
      <c r="E255">
        <v>0</v>
      </c>
      <c r="F255">
        <v>4</v>
      </c>
      <c r="H255">
        <v>952</v>
      </c>
      <c r="I255" s="10">
        <v>0</v>
      </c>
      <c r="J255" s="10">
        <v>1904</v>
      </c>
      <c r="K255" s="10">
        <v>1904</v>
      </c>
    </row>
    <row r="256" spans="1:11">
      <c r="A256">
        <v>50</v>
      </c>
      <c r="B256">
        <v>7</v>
      </c>
      <c r="C256" t="s">
        <v>26</v>
      </c>
      <c r="D256">
        <v>2</v>
      </c>
      <c r="E256">
        <v>12</v>
      </c>
      <c r="F256">
        <v>3</v>
      </c>
      <c r="H256">
        <v>952</v>
      </c>
      <c r="I256" s="10">
        <v>1523.2</v>
      </c>
      <c r="J256" s="10">
        <v>380.8</v>
      </c>
      <c r="K256" s="10">
        <v>1904</v>
      </c>
    </row>
    <row r="257" spans="1:11">
      <c r="A257">
        <v>50</v>
      </c>
      <c r="B257">
        <v>7</v>
      </c>
      <c r="C257" t="s">
        <v>27</v>
      </c>
      <c r="D257">
        <v>1</v>
      </c>
      <c r="E257">
        <v>0</v>
      </c>
      <c r="F257">
        <v>2</v>
      </c>
      <c r="H257">
        <v>952</v>
      </c>
      <c r="I257" s="10">
        <v>0</v>
      </c>
      <c r="J257" s="10">
        <v>952</v>
      </c>
      <c r="K257" s="10">
        <v>952</v>
      </c>
    </row>
    <row r="258" spans="1:11">
      <c r="A258">
        <v>50</v>
      </c>
      <c r="B258">
        <v>9</v>
      </c>
      <c r="C258" t="s">
        <v>25</v>
      </c>
      <c r="D258">
        <v>1</v>
      </c>
      <c r="E258">
        <v>4</v>
      </c>
      <c r="F258">
        <v>0</v>
      </c>
      <c r="H258">
        <v>1149</v>
      </c>
      <c r="I258" s="10">
        <v>1149</v>
      </c>
      <c r="J258" s="10">
        <v>0</v>
      </c>
      <c r="K258" s="10">
        <v>1149</v>
      </c>
    </row>
    <row r="259" spans="1:11">
      <c r="A259">
        <v>50</v>
      </c>
      <c r="B259" t="s">
        <v>29</v>
      </c>
      <c r="C259" t="s">
        <v>25</v>
      </c>
      <c r="D259">
        <v>1</v>
      </c>
      <c r="E259">
        <v>9</v>
      </c>
      <c r="F259">
        <v>0</v>
      </c>
      <c r="H259">
        <v>1149</v>
      </c>
      <c r="I259" s="10">
        <v>1149</v>
      </c>
      <c r="J259" s="10">
        <v>0</v>
      </c>
      <c r="K259" s="10">
        <v>1149</v>
      </c>
    </row>
    <row r="260" spans="1:11">
      <c r="A260">
        <v>50</v>
      </c>
      <c r="B260" t="s">
        <v>29</v>
      </c>
      <c r="C260" t="s">
        <v>28</v>
      </c>
      <c r="D260">
        <v>1</v>
      </c>
      <c r="E260">
        <v>3</v>
      </c>
      <c r="F260">
        <v>8</v>
      </c>
      <c r="H260">
        <v>1149</v>
      </c>
      <c r="I260" s="10">
        <v>313.36363636363632</v>
      </c>
      <c r="J260" s="10">
        <v>835.63636363636363</v>
      </c>
      <c r="K260" s="10">
        <v>1149</v>
      </c>
    </row>
    <row r="261" spans="1:11">
      <c r="A261">
        <v>50</v>
      </c>
      <c r="B261" t="s">
        <v>29</v>
      </c>
      <c r="C261" t="s">
        <v>26</v>
      </c>
      <c r="D261">
        <v>1</v>
      </c>
      <c r="E261">
        <v>8</v>
      </c>
      <c r="F261">
        <v>0</v>
      </c>
      <c r="H261">
        <v>1149</v>
      </c>
      <c r="I261" s="10">
        <v>1149</v>
      </c>
      <c r="J261" s="10">
        <v>0</v>
      </c>
      <c r="K261" s="10">
        <v>1149</v>
      </c>
    </row>
    <row r="262" spans="1:11">
      <c r="A262">
        <v>50</v>
      </c>
      <c r="B262" t="s">
        <v>30</v>
      </c>
      <c r="C262" t="s">
        <v>25</v>
      </c>
      <c r="D262">
        <v>1</v>
      </c>
      <c r="E262">
        <v>4</v>
      </c>
      <c r="F262">
        <v>0</v>
      </c>
      <c r="H262">
        <v>1149</v>
      </c>
      <c r="I262" s="10">
        <v>1149</v>
      </c>
      <c r="J262" s="10">
        <v>0</v>
      </c>
      <c r="K262" s="10">
        <v>1149</v>
      </c>
    </row>
    <row r="263" spans="1:11">
      <c r="A263">
        <v>55</v>
      </c>
      <c r="B263">
        <v>0</v>
      </c>
      <c r="C263" t="s">
        <v>26</v>
      </c>
      <c r="D263">
        <v>3</v>
      </c>
      <c r="E263">
        <v>17</v>
      </c>
      <c r="F263">
        <v>16</v>
      </c>
      <c r="H263">
        <v>1276</v>
      </c>
      <c r="I263" s="10">
        <v>1972</v>
      </c>
      <c r="J263" s="10">
        <v>1856</v>
      </c>
      <c r="K263" s="10">
        <v>3828</v>
      </c>
    </row>
    <row r="264" spans="1:11">
      <c r="A264">
        <v>55</v>
      </c>
      <c r="B264">
        <v>0</v>
      </c>
      <c r="C264" t="s">
        <v>27</v>
      </c>
      <c r="D264">
        <v>4</v>
      </c>
      <c r="E264">
        <v>0</v>
      </c>
      <c r="F264">
        <v>40</v>
      </c>
      <c r="H264">
        <v>1276</v>
      </c>
      <c r="I264" s="10">
        <v>0</v>
      </c>
      <c r="J264" s="10">
        <v>5104</v>
      </c>
      <c r="K264" s="10">
        <v>5104</v>
      </c>
    </row>
    <row r="265" spans="1:11">
      <c r="A265">
        <v>55</v>
      </c>
      <c r="B265">
        <v>1</v>
      </c>
      <c r="C265" t="s">
        <v>25</v>
      </c>
      <c r="D265">
        <v>14</v>
      </c>
      <c r="E265">
        <v>140</v>
      </c>
      <c r="F265">
        <v>0</v>
      </c>
      <c r="H265">
        <v>1395</v>
      </c>
      <c r="I265" s="10">
        <v>19530</v>
      </c>
      <c r="J265" s="10">
        <v>0</v>
      </c>
      <c r="K265" s="10">
        <v>19530</v>
      </c>
    </row>
    <row r="266" spans="1:11">
      <c r="A266">
        <v>55</v>
      </c>
      <c r="B266">
        <v>1</v>
      </c>
      <c r="C266" t="s">
        <v>28</v>
      </c>
      <c r="D266">
        <v>1</v>
      </c>
      <c r="E266">
        <v>8</v>
      </c>
      <c r="F266">
        <v>8</v>
      </c>
      <c r="H266">
        <v>1395</v>
      </c>
      <c r="I266" s="10">
        <v>697.5</v>
      </c>
      <c r="J266" s="10">
        <v>697.5</v>
      </c>
      <c r="K266" s="10">
        <v>1395</v>
      </c>
    </row>
    <row r="267" spans="1:11">
      <c r="A267">
        <v>55</v>
      </c>
      <c r="B267">
        <v>1</v>
      </c>
      <c r="C267" t="s">
        <v>26</v>
      </c>
      <c r="D267">
        <v>12</v>
      </c>
      <c r="E267">
        <v>102</v>
      </c>
      <c r="F267">
        <v>58</v>
      </c>
      <c r="H267">
        <v>1395</v>
      </c>
      <c r="I267" s="10">
        <v>10671.75</v>
      </c>
      <c r="J267" s="10">
        <v>6068.2499999999991</v>
      </c>
      <c r="K267" s="10">
        <v>16740</v>
      </c>
    </row>
    <row r="268" spans="1:11">
      <c r="A268">
        <v>55</v>
      </c>
      <c r="B268">
        <v>1</v>
      </c>
      <c r="C268" t="s">
        <v>27</v>
      </c>
      <c r="D268">
        <v>1</v>
      </c>
      <c r="E268">
        <v>0</v>
      </c>
      <c r="F268">
        <v>8</v>
      </c>
      <c r="H268">
        <v>1276</v>
      </c>
      <c r="I268" s="10">
        <v>0</v>
      </c>
      <c r="J268" s="10">
        <v>1276</v>
      </c>
      <c r="K268" s="10">
        <v>1276</v>
      </c>
    </row>
    <row r="269" spans="1:11">
      <c r="A269">
        <v>55</v>
      </c>
      <c r="B269">
        <v>2</v>
      </c>
      <c r="C269" t="s">
        <v>25</v>
      </c>
      <c r="D269">
        <v>1500</v>
      </c>
      <c r="E269">
        <v>13068</v>
      </c>
      <c r="F269">
        <v>0</v>
      </c>
      <c r="H269">
        <v>1276</v>
      </c>
      <c r="I269" s="10">
        <v>1914000</v>
      </c>
      <c r="J269" s="10">
        <v>0</v>
      </c>
      <c r="K269" s="10">
        <v>1914000</v>
      </c>
    </row>
    <row r="270" spans="1:11">
      <c r="A270">
        <v>55</v>
      </c>
      <c r="B270">
        <v>2</v>
      </c>
      <c r="C270" t="s">
        <v>28</v>
      </c>
      <c r="D270">
        <v>392</v>
      </c>
      <c r="E270">
        <v>3648</v>
      </c>
      <c r="F270">
        <v>1568</v>
      </c>
      <c r="H270">
        <v>1276</v>
      </c>
      <c r="I270" s="10">
        <v>349827.53374233132</v>
      </c>
      <c r="J270" s="10">
        <v>150364.46625766871</v>
      </c>
      <c r="K270" s="10">
        <v>500192</v>
      </c>
    </row>
    <row r="271" spans="1:11">
      <c r="A271">
        <v>55</v>
      </c>
      <c r="B271">
        <v>2</v>
      </c>
      <c r="C271" t="s">
        <v>26</v>
      </c>
      <c r="D271">
        <v>1567</v>
      </c>
      <c r="E271">
        <v>12629</v>
      </c>
      <c r="F271">
        <v>4680</v>
      </c>
      <c r="H271">
        <v>1276</v>
      </c>
      <c r="I271" s="10">
        <v>1458870.2101796751</v>
      </c>
      <c r="J271" s="10">
        <v>540621.78982032463</v>
      </c>
      <c r="K271" s="10">
        <v>1999491.9999999998</v>
      </c>
    </row>
    <row r="272" spans="1:11">
      <c r="A272">
        <v>55</v>
      </c>
      <c r="B272">
        <v>2</v>
      </c>
      <c r="C272" t="s">
        <v>27</v>
      </c>
      <c r="D272">
        <v>24</v>
      </c>
      <c r="E272">
        <v>0</v>
      </c>
      <c r="F272">
        <v>84</v>
      </c>
      <c r="H272">
        <v>1276</v>
      </c>
      <c r="I272" s="10">
        <v>0</v>
      </c>
      <c r="J272" s="10">
        <v>30624</v>
      </c>
      <c r="K272" s="10">
        <v>30624</v>
      </c>
    </row>
    <row r="273" spans="1:11">
      <c r="A273">
        <v>55</v>
      </c>
      <c r="B273">
        <v>3</v>
      </c>
      <c r="C273" t="s">
        <v>25</v>
      </c>
      <c r="D273">
        <v>50</v>
      </c>
      <c r="E273">
        <v>340</v>
      </c>
      <c r="F273">
        <v>0</v>
      </c>
      <c r="H273">
        <v>1196</v>
      </c>
      <c r="I273" s="10">
        <v>59800</v>
      </c>
      <c r="J273" s="10">
        <v>0</v>
      </c>
      <c r="K273" s="10">
        <v>59800</v>
      </c>
    </row>
    <row r="274" spans="1:11">
      <c r="A274">
        <v>55</v>
      </c>
      <c r="B274">
        <v>3</v>
      </c>
      <c r="C274" t="s">
        <v>28</v>
      </c>
      <c r="D274">
        <v>21</v>
      </c>
      <c r="E274">
        <v>156</v>
      </c>
      <c r="F274">
        <v>87</v>
      </c>
      <c r="H274">
        <v>1196</v>
      </c>
      <c r="I274" s="10">
        <v>16123.85185185185</v>
      </c>
      <c r="J274" s="10">
        <v>8992.1481481481478</v>
      </c>
      <c r="K274" s="10">
        <v>25116</v>
      </c>
    </row>
    <row r="275" spans="1:11">
      <c r="A275">
        <v>55</v>
      </c>
      <c r="B275">
        <v>3</v>
      </c>
      <c r="C275" t="s">
        <v>26</v>
      </c>
      <c r="D275">
        <v>80</v>
      </c>
      <c r="E275">
        <v>507</v>
      </c>
      <c r="F275">
        <v>213</v>
      </c>
      <c r="H275">
        <v>1196</v>
      </c>
      <c r="I275" s="10">
        <v>67374.666666666672</v>
      </c>
      <c r="J275" s="10">
        <v>28305.333333333336</v>
      </c>
      <c r="K275" s="10">
        <v>95680</v>
      </c>
    </row>
    <row r="276" spans="1:11">
      <c r="A276">
        <v>55</v>
      </c>
      <c r="B276">
        <v>3</v>
      </c>
      <c r="C276" t="s">
        <v>27</v>
      </c>
      <c r="D276">
        <v>5</v>
      </c>
      <c r="E276">
        <v>0</v>
      </c>
      <c r="F276">
        <v>17</v>
      </c>
      <c r="H276">
        <v>1196</v>
      </c>
      <c r="I276" s="10">
        <v>0</v>
      </c>
      <c r="J276" s="10">
        <v>5980</v>
      </c>
      <c r="K276" s="10">
        <v>5980</v>
      </c>
    </row>
    <row r="277" spans="1:11">
      <c r="A277">
        <v>55</v>
      </c>
      <c r="B277">
        <v>4</v>
      </c>
      <c r="C277" t="s">
        <v>25</v>
      </c>
      <c r="D277">
        <v>102</v>
      </c>
      <c r="E277">
        <v>708</v>
      </c>
      <c r="F277">
        <v>0</v>
      </c>
      <c r="H277">
        <v>1100</v>
      </c>
      <c r="I277" s="10">
        <v>112200</v>
      </c>
      <c r="J277" s="10">
        <v>0</v>
      </c>
      <c r="K277" s="10">
        <v>112200</v>
      </c>
    </row>
    <row r="278" spans="1:11">
      <c r="A278">
        <v>55</v>
      </c>
      <c r="B278">
        <v>4</v>
      </c>
      <c r="C278" t="s">
        <v>28</v>
      </c>
      <c r="D278">
        <v>26</v>
      </c>
      <c r="E278">
        <v>192</v>
      </c>
      <c r="F278">
        <v>122</v>
      </c>
      <c r="H278">
        <v>1100</v>
      </c>
      <c r="I278" s="10">
        <v>17487.898089171973</v>
      </c>
      <c r="J278" s="10">
        <v>11112.101910828025</v>
      </c>
      <c r="K278" s="10">
        <v>28600</v>
      </c>
    </row>
    <row r="279" spans="1:11">
      <c r="A279">
        <v>55</v>
      </c>
      <c r="B279">
        <v>4</v>
      </c>
      <c r="C279" t="s">
        <v>26</v>
      </c>
      <c r="D279">
        <v>121</v>
      </c>
      <c r="E279">
        <v>770</v>
      </c>
      <c r="F279">
        <v>328</v>
      </c>
      <c r="H279">
        <v>1100</v>
      </c>
      <c r="I279" s="10">
        <v>93339.70856102003</v>
      </c>
      <c r="J279" s="10">
        <v>39760.291438979963</v>
      </c>
      <c r="K279" s="10">
        <v>133100</v>
      </c>
    </row>
    <row r="280" spans="1:11">
      <c r="A280">
        <v>55</v>
      </c>
      <c r="B280">
        <v>4</v>
      </c>
      <c r="C280" t="s">
        <v>27</v>
      </c>
      <c r="D280">
        <v>9</v>
      </c>
      <c r="E280">
        <v>0</v>
      </c>
      <c r="F280">
        <v>32</v>
      </c>
      <c r="H280">
        <v>1100</v>
      </c>
      <c r="I280" s="10">
        <v>0</v>
      </c>
      <c r="J280" s="10">
        <v>9900</v>
      </c>
      <c r="K280" s="10">
        <v>9900</v>
      </c>
    </row>
    <row r="281" spans="1:11">
      <c r="A281">
        <v>55</v>
      </c>
      <c r="B281">
        <v>5</v>
      </c>
      <c r="C281" t="s">
        <v>25</v>
      </c>
      <c r="D281">
        <v>3</v>
      </c>
      <c r="E281">
        <v>18</v>
      </c>
      <c r="F281">
        <v>0</v>
      </c>
      <c r="H281">
        <v>1100</v>
      </c>
      <c r="I281" s="10">
        <v>3300</v>
      </c>
      <c r="J281" s="10">
        <v>0</v>
      </c>
      <c r="K281" s="10">
        <v>3300</v>
      </c>
    </row>
    <row r="282" spans="1:11">
      <c r="A282">
        <v>55</v>
      </c>
      <c r="B282">
        <v>5</v>
      </c>
      <c r="C282" t="s">
        <v>28</v>
      </c>
      <c r="D282">
        <v>6</v>
      </c>
      <c r="E282">
        <v>50</v>
      </c>
      <c r="F282">
        <v>33</v>
      </c>
      <c r="H282">
        <v>1100</v>
      </c>
      <c r="I282" s="10">
        <v>3975.9036144578317</v>
      </c>
      <c r="J282" s="10">
        <v>2624.0963855421687</v>
      </c>
      <c r="K282" s="10">
        <v>6600</v>
      </c>
    </row>
    <row r="283" spans="1:11">
      <c r="A283">
        <v>55</v>
      </c>
      <c r="B283">
        <v>5</v>
      </c>
      <c r="C283" t="s">
        <v>26</v>
      </c>
      <c r="D283">
        <v>6</v>
      </c>
      <c r="E283">
        <v>42</v>
      </c>
      <c r="F283">
        <v>19</v>
      </c>
      <c r="H283">
        <v>1100</v>
      </c>
      <c r="I283" s="10">
        <v>4544.2622950819677</v>
      </c>
      <c r="J283" s="10">
        <v>2055.7377049180327</v>
      </c>
      <c r="K283" s="10">
        <v>6600</v>
      </c>
    </row>
    <row r="284" spans="1:11">
      <c r="A284">
        <v>55</v>
      </c>
      <c r="B284">
        <v>5</v>
      </c>
      <c r="C284" t="s">
        <v>27</v>
      </c>
      <c r="D284">
        <v>3</v>
      </c>
      <c r="E284">
        <v>0</v>
      </c>
      <c r="F284">
        <v>7</v>
      </c>
      <c r="H284">
        <v>1100</v>
      </c>
      <c r="I284" s="10">
        <v>0</v>
      </c>
      <c r="J284" s="10">
        <v>3300</v>
      </c>
      <c r="K284" s="10">
        <v>3300</v>
      </c>
    </row>
    <row r="285" spans="1:11">
      <c r="A285">
        <v>55</v>
      </c>
      <c r="B285">
        <v>6</v>
      </c>
      <c r="C285" t="s">
        <v>25</v>
      </c>
      <c r="D285">
        <v>2</v>
      </c>
      <c r="E285">
        <v>18</v>
      </c>
      <c r="F285">
        <v>0</v>
      </c>
      <c r="H285">
        <v>1100</v>
      </c>
      <c r="I285" s="10">
        <v>2200</v>
      </c>
      <c r="J285" s="10">
        <v>0</v>
      </c>
      <c r="K285" s="10">
        <v>2200</v>
      </c>
    </row>
    <row r="286" spans="1:11">
      <c r="A286">
        <v>55</v>
      </c>
      <c r="B286" t="s">
        <v>30</v>
      </c>
      <c r="C286" t="s">
        <v>25</v>
      </c>
      <c r="D286">
        <v>2</v>
      </c>
      <c r="E286">
        <v>14</v>
      </c>
      <c r="F286">
        <v>0</v>
      </c>
      <c r="H286">
        <v>1276</v>
      </c>
      <c r="I286" s="10">
        <v>2552</v>
      </c>
      <c r="J286" s="10">
        <v>0</v>
      </c>
      <c r="K286" s="10">
        <v>2552</v>
      </c>
    </row>
    <row r="287" spans="1:11">
      <c r="A287">
        <v>60</v>
      </c>
      <c r="B287">
        <v>0</v>
      </c>
      <c r="C287" t="s">
        <v>28</v>
      </c>
      <c r="D287">
        <v>1</v>
      </c>
      <c r="E287">
        <v>15</v>
      </c>
      <c r="F287">
        <v>3</v>
      </c>
      <c r="H287">
        <v>1472</v>
      </c>
      <c r="I287" s="10">
        <v>1226.6666666666667</v>
      </c>
      <c r="J287" s="10">
        <v>245.33333333333331</v>
      </c>
      <c r="K287" s="10">
        <v>1472</v>
      </c>
    </row>
    <row r="288" spans="1:11">
      <c r="A288">
        <v>60</v>
      </c>
      <c r="B288">
        <v>1</v>
      </c>
      <c r="C288" t="s">
        <v>25</v>
      </c>
      <c r="D288">
        <v>2</v>
      </c>
      <c r="E288">
        <v>18</v>
      </c>
      <c r="F288">
        <v>0</v>
      </c>
      <c r="H288">
        <v>1630</v>
      </c>
      <c r="I288" s="10">
        <v>3260</v>
      </c>
      <c r="J288" s="10">
        <v>0</v>
      </c>
      <c r="K288" s="10">
        <v>3260</v>
      </c>
    </row>
    <row r="289" spans="1:11">
      <c r="A289">
        <v>60</v>
      </c>
      <c r="B289">
        <v>1</v>
      </c>
      <c r="C289" t="s">
        <v>26</v>
      </c>
      <c r="D289">
        <v>5</v>
      </c>
      <c r="E289">
        <v>60</v>
      </c>
      <c r="F289">
        <v>20</v>
      </c>
      <c r="H289">
        <v>1630</v>
      </c>
      <c r="I289" s="10">
        <v>6112.5</v>
      </c>
      <c r="J289" s="10">
        <v>2037.5</v>
      </c>
      <c r="K289" s="10">
        <v>8150</v>
      </c>
    </row>
    <row r="290" spans="1:11">
      <c r="A290">
        <v>60</v>
      </c>
      <c r="B290">
        <v>2</v>
      </c>
      <c r="C290" t="s">
        <v>25</v>
      </c>
      <c r="D290">
        <v>375</v>
      </c>
      <c r="E290">
        <v>3350</v>
      </c>
      <c r="F290">
        <v>0</v>
      </c>
      <c r="H290">
        <v>1472</v>
      </c>
      <c r="I290" s="10">
        <v>552000</v>
      </c>
      <c r="J290" s="10">
        <v>0</v>
      </c>
      <c r="K290" s="10">
        <v>552000</v>
      </c>
    </row>
    <row r="291" spans="1:11">
      <c r="A291">
        <v>60</v>
      </c>
      <c r="B291">
        <v>2</v>
      </c>
      <c r="C291" t="s">
        <v>28</v>
      </c>
      <c r="D291">
        <v>108</v>
      </c>
      <c r="E291">
        <v>1059</v>
      </c>
      <c r="F291">
        <v>479</v>
      </c>
      <c r="H291">
        <v>1472</v>
      </c>
      <c r="I291" s="10">
        <v>109463.9687906372</v>
      </c>
      <c r="J291" s="10">
        <v>49512.031209362802</v>
      </c>
      <c r="K291" s="10">
        <v>158976</v>
      </c>
    </row>
    <row r="292" spans="1:11">
      <c r="A292">
        <v>60</v>
      </c>
      <c r="B292">
        <v>2</v>
      </c>
      <c r="C292" t="s">
        <v>26</v>
      </c>
      <c r="D292">
        <v>320</v>
      </c>
      <c r="E292">
        <v>2923</v>
      </c>
      <c r="F292">
        <v>1018</v>
      </c>
      <c r="H292">
        <v>1472</v>
      </c>
      <c r="I292" s="10">
        <v>349365.62293834053</v>
      </c>
      <c r="J292" s="10">
        <v>121674.37706165948</v>
      </c>
      <c r="K292" s="10">
        <v>471040</v>
      </c>
    </row>
    <row r="293" spans="1:11">
      <c r="A293">
        <v>60</v>
      </c>
      <c r="B293">
        <v>2</v>
      </c>
      <c r="C293" t="s">
        <v>27</v>
      </c>
      <c r="D293">
        <v>2</v>
      </c>
      <c r="E293">
        <v>0</v>
      </c>
      <c r="F293">
        <v>5</v>
      </c>
      <c r="H293">
        <v>1472</v>
      </c>
      <c r="I293" s="10">
        <v>0</v>
      </c>
      <c r="J293" s="10">
        <v>2944</v>
      </c>
      <c r="K293" s="10">
        <v>2944</v>
      </c>
    </row>
    <row r="294" spans="1:11">
      <c r="A294">
        <v>60</v>
      </c>
      <c r="B294">
        <v>3</v>
      </c>
      <c r="C294" t="s">
        <v>25</v>
      </c>
      <c r="D294">
        <v>18</v>
      </c>
      <c r="E294">
        <v>142</v>
      </c>
      <c r="F294">
        <v>0</v>
      </c>
      <c r="H294">
        <v>1374</v>
      </c>
      <c r="I294" s="10">
        <v>24732</v>
      </c>
      <c r="J294" s="10">
        <v>0</v>
      </c>
      <c r="K294" s="10">
        <v>24732</v>
      </c>
    </row>
    <row r="295" spans="1:11">
      <c r="A295">
        <v>60</v>
      </c>
      <c r="B295">
        <v>3</v>
      </c>
      <c r="C295" t="s">
        <v>28</v>
      </c>
      <c r="D295">
        <v>3</v>
      </c>
      <c r="E295">
        <v>24</v>
      </c>
      <c r="F295">
        <v>8</v>
      </c>
      <c r="H295">
        <v>1374</v>
      </c>
      <c r="I295" s="10">
        <v>3091.5</v>
      </c>
      <c r="J295" s="10">
        <v>1030.5</v>
      </c>
      <c r="K295" s="10">
        <v>4122</v>
      </c>
    </row>
    <row r="296" spans="1:11">
      <c r="A296">
        <v>60</v>
      </c>
      <c r="B296">
        <v>3</v>
      </c>
      <c r="C296" t="s">
        <v>26</v>
      </c>
      <c r="D296">
        <v>18</v>
      </c>
      <c r="E296">
        <v>134</v>
      </c>
      <c r="F296">
        <v>49</v>
      </c>
      <c r="H296">
        <v>1374</v>
      </c>
      <c r="I296" s="10">
        <v>18109.77049180328</v>
      </c>
      <c r="J296" s="10">
        <v>6622.2295081967222</v>
      </c>
      <c r="K296" s="10">
        <v>24732</v>
      </c>
    </row>
    <row r="297" spans="1:11">
      <c r="A297">
        <v>60</v>
      </c>
      <c r="B297">
        <v>3</v>
      </c>
      <c r="C297" t="s">
        <v>27</v>
      </c>
      <c r="D297">
        <v>3</v>
      </c>
      <c r="E297">
        <v>0</v>
      </c>
      <c r="F297">
        <v>10</v>
      </c>
      <c r="H297">
        <v>1374</v>
      </c>
      <c r="I297" s="10">
        <v>0</v>
      </c>
      <c r="J297" s="10">
        <v>4122</v>
      </c>
      <c r="K297" s="10">
        <v>4122</v>
      </c>
    </row>
    <row r="298" spans="1:11">
      <c r="A298">
        <v>60</v>
      </c>
      <c r="B298">
        <v>4</v>
      </c>
      <c r="C298" t="s">
        <v>25</v>
      </c>
      <c r="D298">
        <v>6</v>
      </c>
      <c r="E298">
        <v>43</v>
      </c>
      <c r="F298">
        <v>0</v>
      </c>
      <c r="H298">
        <v>1374</v>
      </c>
      <c r="I298" s="10">
        <v>8244</v>
      </c>
      <c r="J298" s="10">
        <v>0</v>
      </c>
      <c r="K298" s="10">
        <v>8244</v>
      </c>
    </row>
    <row r="299" spans="1:11">
      <c r="A299">
        <v>60</v>
      </c>
      <c r="B299">
        <v>4</v>
      </c>
      <c r="C299" t="s">
        <v>26</v>
      </c>
      <c r="D299">
        <v>10</v>
      </c>
      <c r="E299">
        <v>67</v>
      </c>
      <c r="F299">
        <v>23</v>
      </c>
      <c r="H299">
        <v>1374</v>
      </c>
      <c r="I299" s="10">
        <v>10228.666666666666</v>
      </c>
      <c r="J299" s="10">
        <v>3511.333333333333</v>
      </c>
      <c r="K299" s="10">
        <v>13740</v>
      </c>
    </row>
    <row r="300" spans="1:11">
      <c r="A300">
        <v>60</v>
      </c>
      <c r="B300">
        <v>5</v>
      </c>
      <c r="C300" t="s">
        <v>25</v>
      </c>
      <c r="D300">
        <v>2</v>
      </c>
      <c r="E300">
        <v>14</v>
      </c>
      <c r="F300">
        <v>0</v>
      </c>
      <c r="H300">
        <v>1374</v>
      </c>
      <c r="I300" s="10">
        <v>2748</v>
      </c>
      <c r="J300" s="10">
        <v>0</v>
      </c>
      <c r="K300" s="10">
        <v>2748</v>
      </c>
    </row>
    <row r="301" spans="1:11">
      <c r="A301">
        <v>60</v>
      </c>
      <c r="B301">
        <v>6</v>
      </c>
      <c r="C301" t="s">
        <v>25</v>
      </c>
      <c r="D301">
        <v>2</v>
      </c>
      <c r="E301">
        <v>18</v>
      </c>
      <c r="F301">
        <v>0</v>
      </c>
      <c r="H301">
        <v>1374</v>
      </c>
      <c r="I301" s="10">
        <v>2748</v>
      </c>
      <c r="J301" s="10">
        <v>0</v>
      </c>
      <c r="K301" s="10">
        <v>2748</v>
      </c>
    </row>
    <row r="302" spans="1:11">
      <c r="A302">
        <v>60</v>
      </c>
      <c r="B302">
        <v>6</v>
      </c>
      <c r="C302" t="s">
        <v>27</v>
      </c>
      <c r="D302">
        <v>2</v>
      </c>
      <c r="E302">
        <v>0</v>
      </c>
      <c r="F302">
        <v>7</v>
      </c>
      <c r="H302">
        <v>1374</v>
      </c>
      <c r="I302" s="10">
        <v>0</v>
      </c>
      <c r="J302" s="10">
        <v>2748</v>
      </c>
      <c r="K302" s="10">
        <v>2748</v>
      </c>
    </row>
    <row r="303" spans="1:11">
      <c r="A303">
        <v>60</v>
      </c>
      <c r="B303" t="s">
        <v>29</v>
      </c>
      <c r="C303" t="s">
        <v>27</v>
      </c>
      <c r="D303">
        <v>1</v>
      </c>
      <c r="E303">
        <v>0</v>
      </c>
      <c r="F303">
        <v>3</v>
      </c>
      <c r="H303">
        <v>1472</v>
      </c>
      <c r="I303" s="10">
        <v>0</v>
      </c>
      <c r="J303" s="10">
        <v>1472</v>
      </c>
      <c r="K303" s="10">
        <v>1472</v>
      </c>
    </row>
    <row r="304" spans="1:11">
      <c r="A304">
        <v>60</v>
      </c>
      <c r="B304" t="s">
        <v>30</v>
      </c>
      <c r="C304" t="s">
        <v>25</v>
      </c>
      <c r="D304">
        <v>1</v>
      </c>
      <c r="E304">
        <v>8</v>
      </c>
      <c r="F304">
        <v>0</v>
      </c>
      <c r="H304">
        <v>1472</v>
      </c>
      <c r="I304" s="10">
        <v>1472</v>
      </c>
      <c r="J304" s="10">
        <v>0</v>
      </c>
      <c r="K304" s="10">
        <v>1472</v>
      </c>
    </row>
    <row r="305" spans="1:11">
      <c r="A305">
        <v>65</v>
      </c>
      <c r="B305">
        <v>1</v>
      </c>
      <c r="C305" t="s">
        <v>25</v>
      </c>
      <c r="D305">
        <v>4</v>
      </c>
      <c r="E305">
        <v>38</v>
      </c>
      <c r="F305">
        <v>0</v>
      </c>
      <c r="H305">
        <v>2160</v>
      </c>
      <c r="I305" s="10">
        <v>8640</v>
      </c>
      <c r="J305" s="10">
        <v>0</v>
      </c>
      <c r="K305" s="10">
        <v>8640</v>
      </c>
    </row>
    <row r="306" spans="1:11">
      <c r="A306">
        <v>65</v>
      </c>
      <c r="B306">
        <v>1</v>
      </c>
      <c r="C306" t="s">
        <v>28</v>
      </c>
      <c r="D306">
        <v>2</v>
      </c>
      <c r="E306">
        <v>16</v>
      </c>
      <c r="F306">
        <v>15</v>
      </c>
      <c r="H306">
        <v>2160</v>
      </c>
      <c r="I306" s="10">
        <v>2229.6774193548385</v>
      </c>
      <c r="J306" s="10">
        <v>2090.3225806451615</v>
      </c>
      <c r="K306" s="10">
        <v>4320</v>
      </c>
    </row>
    <row r="307" spans="1:11">
      <c r="A307">
        <v>65</v>
      </c>
      <c r="B307">
        <v>1</v>
      </c>
      <c r="C307" t="s">
        <v>26</v>
      </c>
      <c r="D307">
        <v>2</v>
      </c>
      <c r="E307">
        <v>16</v>
      </c>
      <c r="F307">
        <v>5</v>
      </c>
      <c r="H307">
        <v>2160</v>
      </c>
      <c r="I307" s="10">
        <v>3291.4285714285711</v>
      </c>
      <c r="J307" s="10">
        <v>1028.5714285714284</v>
      </c>
      <c r="K307" s="10">
        <v>4320</v>
      </c>
    </row>
    <row r="308" spans="1:11">
      <c r="A308">
        <v>65</v>
      </c>
      <c r="B308">
        <v>2</v>
      </c>
      <c r="C308" t="s">
        <v>25</v>
      </c>
      <c r="D308">
        <v>172</v>
      </c>
      <c r="E308">
        <v>1515</v>
      </c>
      <c r="F308">
        <v>0</v>
      </c>
      <c r="H308">
        <v>1837</v>
      </c>
      <c r="I308" s="10">
        <v>315964</v>
      </c>
      <c r="J308" s="10">
        <v>0</v>
      </c>
      <c r="K308" s="10">
        <v>315964</v>
      </c>
    </row>
    <row r="309" spans="1:11">
      <c r="A309">
        <v>65</v>
      </c>
      <c r="B309">
        <v>2</v>
      </c>
      <c r="C309" t="s">
        <v>28</v>
      </c>
      <c r="D309">
        <v>28</v>
      </c>
      <c r="E309">
        <v>250</v>
      </c>
      <c r="F309">
        <v>110</v>
      </c>
      <c r="H309">
        <v>1837</v>
      </c>
      <c r="I309" s="10">
        <v>35719.444444444438</v>
      </c>
      <c r="J309" s="10">
        <v>15716.555555555558</v>
      </c>
      <c r="K309" s="10">
        <v>51436</v>
      </c>
    </row>
    <row r="310" spans="1:11">
      <c r="A310">
        <v>65</v>
      </c>
      <c r="B310">
        <v>2</v>
      </c>
      <c r="C310" t="s">
        <v>26</v>
      </c>
      <c r="D310">
        <v>121</v>
      </c>
      <c r="E310">
        <v>1064</v>
      </c>
      <c r="F310">
        <v>357</v>
      </c>
      <c r="H310">
        <v>1837</v>
      </c>
      <c r="I310" s="10">
        <v>166434.00985221675</v>
      </c>
      <c r="J310" s="10">
        <v>55842.990147783254</v>
      </c>
      <c r="K310" s="10">
        <v>222277</v>
      </c>
    </row>
    <row r="311" spans="1:11">
      <c r="A311">
        <v>65</v>
      </c>
      <c r="B311">
        <v>2</v>
      </c>
      <c r="C311" t="s">
        <v>27</v>
      </c>
      <c r="D311">
        <v>4</v>
      </c>
      <c r="E311">
        <v>0</v>
      </c>
      <c r="F311">
        <v>13</v>
      </c>
      <c r="H311">
        <v>1837</v>
      </c>
      <c r="I311" s="10">
        <v>0</v>
      </c>
      <c r="J311" s="10">
        <v>7348</v>
      </c>
      <c r="K311" s="10">
        <v>7348</v>
      </c>
    </row>
    <row r="312" spans="1:11">
      <c r="A312">
        <v>65</v>
      </c>
      <c r="B312">
        <v>3</v>
      </c>
      <c r="C312" t="s">
        <v>25</v>
      </c>
      <c r="D312">
        <v>6</v>
      </c>
      <c r="E312">
        <v>46</v>
      </c>
      <c r="F312">
        <v>0</v>
      </c>
      <c r="H312">
        <v>1613</v>
      </c>
      <c r="I312" s="10">
        <v>9678</v>
      </c>
      <c r="J312" s="10">
        <v>0</v>
      </c>
      <c r="K312" s="10">
        <v>9678</v>
      </c>
    </row>
    <row r="313" spans="1:11">
      <c r="A313">
        <v>65</v>
      </c>
      <c r="B313">
        <v>3</v>
      </c>
      <c r="C313" t="s">
        <v>28</v>
      </c>
      <c r="D313">
        <v>1</v>
      </c>
      <c r="E313">
        <v>3</v>
      </c>
      <c r="F313">
        <v>3</v>
      </c>
      <c r="H313">
        <v>1613</v>
      </c>
      <c r="I313" s="10">
        <v>806.5</v>
      </c>
      <c r="J313" s="10">
        <v>806.5</v>
      </c>
      <c r="K313" s="10">
        <v>1613</v>
      </c>
    </row>
    <row r="314" spans="1:11">
      <c r="A314">
        <v>65</v>
      </c>
      <c r="B314">
        <v>3</v>
      </c>
      <c r="C314" t="s">
        <v>26</v>
      </c>
      <c r="D314">
        <v>7</v>
      </c>
      <c r="E314">
        <v>46</v>
      </c>
      <c r="F314">
        <v>16</v>
      </c>
      <c r="H314">
        <v>1613</v>
      </c>
      <c r="I314" s="10">
        <v>8377.1935483870966</v>
      </c>
      <c r="J314" s="10">
        <v>2913.8064516129029</v>
      </c>
      <c r="K314" s="10">
        <v>11291</v>
      </c>
    </row>
    <row r="315" spans="1:11">
      <c r="A315">
        <v>65</v>
      </c>
      <c r="B315">
        <v>4</v>
      </c>
      <c r="C315" t="s">
        <v>26</v>
      </c>
      <c r="D315">
        <v>3</v>
      </c>
      <c r="E315">
        <v>22</v>
      </c>
      <c r="F315">
        <v>11</v>
      </c>
      <c r="H315">
        <v>1613</v>
      </c>
      <c r="I315" s="10">
        <v>3226</v>
      </c>
      <c r="J315" s="10">
        <v>1613</v>
      </c>
      <c r="K315" s="10">
        <v>4839</v>
      </c>
    </row>
    <row r="316" spans="1:11">
      <c r="A316">
        <v>65</v>
      </c>
      <c r="B316">
        <v>4</v>
      </c>
      <c r="C316" t="s">
        <v>27</v>
      </c>
      <c r="D316">
        <v>1</v>
      </c>
      <c r="E316">
        <v>0</v>
      </c>
      <c r="F316">
        <v>12</v>
      </c>
      <c r="H316">
        <v>1613</v>
      </c>
      <c r="I316" s="10">
        <v>0</v>
      </c>
      <c r="J316" s="10">
        <v>1613</v>
      </c>
      <c r="K316" s="10">
        <v>1613</v>
      </c>
    </row>
    <row r="317" spans="1:11">
      <c r="A317">
        <v>65</v>
      </c>
      <c r="B317">
        <v>5</v>
      </c>
      <c r="C317" t="s">
        <v>26</v>
      </c>
      <c r="D317">
        <v>1</v>
      </c>
      <c r="E317">
        <v>4</v>
      </c>
      <c r="F317">
        <v>0</v>
      </c>
      <c r="H317">
        <v>1613</v>
      </c>
      <c r="I317" s="10">
        <v>1613</v>
      </c>
      <c r="J317" s="10">
        <v>0</v>
      </c>
      <c r="K317" s="10">
        <v>1613</v>
      </c>
    </row>
    <row r="318" spans="1:11">
      <c r="A318">
        <v>70</v>
      </c>
      <c r="B318">
        <v>1</v>
      </c>
      <c r="C318" t="s">
        <v>25</v>
      </c>
      <c r="D318">
        <v>1</v>
      </c>
      <c r="E318">
        <v>8</v>
      </c>
      <c r="F318">
        <v>0</v>
      </c>
      <c r="H318">
        <v>2459</v>
      </c>
      <c r="I318" s="10">
        <v>2459</v>
      </c>
      <c r="J318" s="10">
        <v>0</v>
      </c>
      <c r="K318" s="10">
        <v>2459</v>
      </c>
    </row>
    <row r="319" spans="1:11">
      <c r="A319">
        <v>70</v>
      </c>
      <c r="B319">
        <v>1</v>
      </c>
      <c r="C319" t="s">
        <v>26</v>
      </c>
      <c r="D319">
        <v>1</v>
      </c>
      <c r="E319">
        <v>8</v>
      </c>
      <c r="F319">
        <v>0</v>
      </c>
      <c r="H319">
        <v>2459</v>
      </c>
      <c r="I319" s="10">
        <v>2459</v>
      </c>
      <c r="J319" s="10">
        <v>0</v>
      </c>
      <c r="K319" s="10">
        <v>2459</v>
      </c>
    </row>
    <row r="320" spans="1:11">
      <c r="A320">
        <v>70</v>
      </c>
      <c r="B320">
        <v>2</v>
      </c>
      <c r="C320" t="s">
        <v>25</v>
      </c>
      <c r="D320">
        <v>54</v>
      </c>
      <c r="E320">
        <v>462</v>
      </c>
      <c r="F320">
        <v>0</v>
      </c>
      <c r="H320">
        <v>2278</v>
      </c>
      <c r="I320" s="10">
        <v>123012</v>
      </c>
      <c r="J320" s="10">
        <v>0</v>
      </c>
      <c r="K320" s="10">
        <v>123012</v>
      </c>
    </row>
    <row r="321" spans="1:11">
      <c r="A321">
        <v>70</v>
      </c>
      <c r="B321">
        <v>2</v>
      </c>
      <c r="C321" t="s">
        <v>28</v>
      </c>
      <c r="D321">
        <v>8</v>
      </c>
      <c r="E321">
        <v>96</v>
      </c>
      <c r="F321">
        <v>37</v>
      </c>
      <c r="H321">
        <v>2278</v>
      </c>
      <c r="I321" s="10">
        <v>13154.165413533834</v>
      </c>
      <c r="J321" s="10">
        <v>5069.8345864661651</v>
      </c>
      <c r="K321" s="10">
        <v>18224</v>
      </c>
    </row>
    <row r="322" spans="1:11">
      <c r="A322">
        <v>70</v>
      </c>
      <c r="B322">
        <v>2</v>
      </c>
      <c r="C322" t="s">
        <v>26</v>
      </c>
      <c r="D322">
        <v>42</v>
      </c>
      <c r="E322">
        <v>322</v>
      </c>
      <c r="F322">
        <v>100</v>
      </c>
      <c r="H322">
        <v>2278</v>
      </c>
      <c r="I322" s="10">
        <v>73003.962085308056</v>
      </c>
      <c r="J322" s="10">
        <v>22672.037914691944</v>
      </c>
      <c r="K322" s="10">
        <v>95676</v>
      </c>
    </row>
    <row r="323" spans="1:11">
      <c r="A323">
        <v>70</v>
      </c>
      <c r="B323">
        <v>2</v>
      </c>
      <c r="C323" t="s">
        <v>27</v>
      </c>
      <c r="D323">
        <v>1</v>
      </c>
      <c r="E323">
        <v>0</v>
      </c>
      <c r="F323">
        <v>4</v>
      </c>
      <c r="H323">
        <v>2278</v>
      </c>
      <c r="I323" s="10">
        <v>0</v>
      </c>
      <c r="J323" s="10">
        <v>2278</v>
      </c>
      <c r="K323" s="10">
        <v>2278</v>
      </c>
    </row>
    <row r="324" spans="1:11">
      <c r="A324">
        <v>70</v>
      </c>
      <c r="B324">
        <v>3</v>
      </c>
      <c r="C324" t="s">
        <v>25</v>
      </c>
      <c r="D324">
        <v>2</v>
      </c>
      <c r="E324">
        <v>16</v>
      </c>
      <c r="F324">
        <v>0</v>
      </c>
      <c r="H324">
        <v>2278</v>
      </c>
      <c r="I324" s="10">
        <v>4556</v>
      </c>
      <c r="J324" s="10">
        <v>0</v>
      </c>
      <c r="K324" s="10">
        <v>4556</v>
      </c>
    </row>
    <row r="325" spans="1:11">
      <c r="A325">
        <v>70</v>
      </c>
      <c r="B325">
        <v>4</v>
      </c>
      <c r="C325" t="s">
        <v>26</v>
      </c>
      <c r="D325">
        <v>1</v>
      </c>
      <c r="E325">
        <v>2</v>
      </c>
      <c r="F325">
        <v>2</v>
      </c>
      <c r="H325">
        <v>2278</v>
      </c>
      <c r="I325" s="10">
        <v>1139</v>
      </c>
      <c r="J325" s="10">
        <v>1139</v>
      </c>
      <c r="K325" s="10">
        <v>2278</v>
      </c>
    </row>
    <row r="326" spans="1:11">
      <c r="A326">
        <v>70</v>
      </c>
      <c r="B326">
        <v>6</v>
      </c>
      <c r="C326" t="s">
        <v>26</v>
      </c>
      <c r="D326">
        <v>1</v>
      </c>
      <c r="E326">
        <v>7</v>
      </c>
      <c r="F326">
        <v>5</v>
      </c>
      <c r="H326">
        <v>2278</v>
      </c>
      <c r="I326" s="10">
        <v>1328.8333333333335</v>
      </c>
      <c r="J326" s="10">
        <v>949.16666666666674</v>
      </c>
      <c r="K326" s="10">
        <v>2278</v>
      </c>
    </row>
    <row r="327" spans="1:11">
      <c r="A327">
        <v>75</v>
      </c>
      <c r="B327">
        <v>1</v>
      </c>
      <c r="C327" t="s">
        <v>25</v>
      </c>
      <c r="D327">
        <v>1</v>
      </c>
      <c r="E327">
        <v>10</v>
      </c>
      <c r="F327">
        <v>0</v>
      </c>
      <c r="H327">
        <v>2753</v>
      </c>
      <c r="I327" s="10">
        <v>2753</v>
      </c>
      <c r="J327" s="10">
        <v>0</v>
      </c>
      <c r="K327" s="10">
        <v>2753</v>
      </c>
    </row>
    <row r="328" spans="1:11">
      <c r="A328">
        <v>75</v>
      </c>
      <c r="B328">
        <v>2</v>
      </c>
      <c r="C328" t="s">
        <v>25</v>
      </c>
      <c r="D328">
        <v>17</v>
      </c>
      <c r="E328">
        <v>157</v>
      </c>
      <c r="F328">
        <v>0</v>
      </c>
      <c r="H328">
        <v>3156</v>
      </c>
      <c r="I328" s="10">
        <v>53652</v>
      </c>
      <c r="J328" s="10">
        <v>0</v>
      </c>
      <c r="K328" s="10">
        <v>53652</v>
      </c>
    </row>
    <row r="329" spans="1:11">
      <c r="A329">
        <v>75</v>
      </c>
      <c r="B329">
        <v>2</v>
      </c>
      <c r="C329" t="s">
        <v>28</v>
      </c>
      <c r="D329">
        <v>4</v>
      </c>
      <c r="E329">
        <v>33</v>
      </c>
      <c r="F329">
        <v>16</v>
      </c>
      <c r="H329">
        <v>3156</v>
      </c>
      <c r="I329" s="10">
        <v>8501.8775510204086</v>
      </c>
      <c r="J329" s="10">
        <v>4122.1224489795914</v>
      </c>
      <c r="K329" s="10">
        <v>12624</v>
      </c>
    </row>
    <row r="330" spans="1:11">
      <c r="A330">
        <v>75</v>
      </c>
      <c r="B330">
        <v>2</v>
      </c>
      <c r="C330" t="s">
        <v>26</v>
      </c>
      <c r="D330">
        <v>5</v>
      </c>
      <c r="E330">
        <v>45</v>
      </c>
      <c r="F330">
        <v>8</v>
      </c>
      <c r="H330">
        <v>3156</v>
      </c>
      <c r="I330" s="10">
        <v>13398.113207547171</v>
      </c>
      <c r="J330" s="10">
        <v>2381.8867924528299</v>
      </c>
      <c r="K330" s="10">
        <v>15780</v>
      </c>
    </row>
    <row r="331" spans="1:11">
      <c r="A331">
        <v>75</v>
      </c>
      <c r="B331">
        <v>4</v>
      </c>
      <c r="C331" t="s">
        <v>26</v>
      </c>
      <c r="D331">
        <v>1</v>
      </c>
      <c r="E331">
        <v>8</v>
      </c>
      <c r="F331">
        <v>3</v>
      </c>
      <c r="H331">
        <v>3156</v>
      </c>
      <c r="I331" s="10">
        <v>2295.2727272727275</v>
      </c>
      <c r="J331" s="10">
        <v>860.72727272727263</v>
      </c>
      <c r="K331" s="10">
        <v>3156</v>
      </c>
    </row>
    <row r="332" spans="1:11">
      <c r="A332">
        <v>80</v>
      </c>
      <c r="B332">
        <v>1</v>
      </c>
      <c r="C332" t="s">
        <v>25</v>
      </c>
      <c r="D332">
        <v>2</v>
      </c>
      <c r="E332">
        <v>20</v>
      </c>
      <c r="F332">
        <v>0</v>
      </c>
      <c r="H332">
        <v>3188</v>
      </c>
      <c r="I332" s="10">
        <v>6376</v>
      </c>
      <c r="J332" s="10">
        <v>0</v>
      </c>
      <c r="K332" s="10">
        <v>6376</v>
      </c>
    </row>
    <row r="333" spans="1:11">
      <c r="A333">
        <v>80</v>
      </c>
      <c r="B333">
        <v>2</v>
      </c>
      <c r="C333" t="s">
        <v>25</v>
      </c>
      <c r="D333">
        <v>9</v>
      </c>
      <c r="E333">
        <v>76</v>
      </c>
      <c r="F333">
        <v>0</v>
      </c>
      <c r="H333">
        <v>3188</v>
      </c>
      <c r="I333" s="10">
        <v>28692</v>
      </c>
      <c r="J333" s="10">
        <v>0</v>
      </c>
      <c r="K333" s="10">
        <v>28692</v>
      </c>
    </row>
    <row r="334" spans="1:11">
      <c r="A334">
        <v>80</v>
      </c>
      <c r="B334">
        <v>2</v>
      </c>
      <c r="C334" t="s">
        <v>28</v>
      </c>
      <c r="D334">
        <v>1</v>
      </c>
      <c r="E334">
        <v>12</v>
      </c>
      <c r="F334">
        <v>5</v>
      </c>
      <c r="H334">
        <v>3188</v>
      </c>
      <c r="I334" s="10">
        <v>2250.3529411764707</v>
      </c>
      <c r="J334" s="10">
        <v>937.64705882352939</v>
      </c>
      <c r="K334" s="10">
        <v>3188</v>
      </c>
    </row>
    <row r="335" spans="1:11">
      <c r="A335">
        <v>80</v>
      </c>
      <c r="B335">
        <v>2</v>
      </c>
      <c r="C335" t="s">
        <v>26</v>
      </c>
      <c r="D335">
        <v>1</v>
      </c>
      <c r="E335">
        <v>12</v>
      </c>
      <c r="F335">
        <v>6</v>
      </c>
      <c r="H335">
        <v>3188</v>
      </c>
      <c r="I335" s="10">
        <v>2125.333333333333</v>
      </c>
      <c r="J335" s="10">
        <v>1062.6666666666665</v>
      </c>
      <c r="K335" s="10">
        <v>3187.9999999999995</v>
      </c>
    </row>
    <row r="336" spans="1:11">
      <c r="A336">
        <v>80</v>
      </c>
      <c r="B336" t="s">
        <v>30</v>
      </c>
      <c r="C336" t="s">
        <v>25</v>
      </c>
      <c r="D336">
        <v>1</v>
      </c>
      <c r="E336">
        <v>6</v>
      </c>
      <c r="F336">
        <v>0</v>
      </c>
      <c r="H336">
        <v>3188</v>
      </c>
      <c r="I336" s="10">
        <v>3188</v>
      </c>
      <c r="J336" s="10">
        <v>0</v>
      </c>
      <c r="K336" s="10">
        <v>3188</v>
      </c>
    </row>
    <row r="337" spans="1:11">
      <c r="A337">
        <v>85</v>
      </c>
      <c r="B337">
        <v>2</v>
      </c>
      <c r="C337" t="s">
        <v>25</v>
      </c>
      <c r="D337">
        <v>3</v>
      </c>
      <c r="E337">
        <v>19</v>
      </c>
      <c r="F337">
        <v>0</v>
      </c>
      <c r="H337">
        <v>7087</v>
      </c>
      <c r="I337" s="10">
        <v>21261</v>
      </c>
      <c r="J337" s="10">
        <v>0</v>
      </c>
      <c r="K337" s="10">
        <v>21261</v>
      </c>
    </row>
    <row r="338" spans="1:11">
      <c r="A338">
        <v>85</v>
      </c>
      <c r="B338" t="s">
        <v>30</v>
      </c>
      <c r="C338" t="s">
        <v>25</v>
      </c>
      <c r="D338">
        <v>2</v>
      </c>
      <c r="E338">
        <v>12</v>
      </c>
      <c r="F338">
        <v>0</v>
      </c>
      <c r="H338">
        <v>7087</v>
      </c>
      <c r="I338" s="10">
        <v>14174</v>
      </c>
      <c r="J338" s="10">
        <v>0</v>
      </c>
      <c r="K338" s="10">
        <v>14174</v>
      </c>
    </row>
    <row r="339" spans="1:11">
      <c r="A339">
        <v>90</v>
      </c>
      <c r="B339">
        <v>1</v>
      </c>
      <c r="C339" t="s">
        <v>25</v>
      </c>
      <c r="D339">
        <v>1</v>
      </c>
      <c r="E339">
        <v>8</v>
      </c>
      <c r="F339">
        <v>0</v>
      </c>
      <c r="H339">
        <v>8722</v>
      </c>
      <c r="I339" s="10">
        <v>8722</v>
      </c>
      <c r="J339" s="10">
        <v>0</v>
      </c>
      <c r="K339" s="10">
        <v>8722</v>
      </c>
    </row>
    <row r="340" spans="1:11">
      <c r="A340">
        <v>90</v>
      </c>
      <c r="B340" t="s">
        <v>30</v>
      </c>
      <c r="C340" t="s">
        <v>25</v>
      </c>
      <c r="D340">
        <v>1</v>
      </c>
      <c r="E340">
        <v>6</v>
      </c>
      <c r="F340">
        <v>0</v>
      </c>
      <c r="H340">
        <v>8722</v>
      </c>
      <c r="I340" s="10">
        <v>8722</v>
      </c>
      <c r="J340" s="10">
        <v>0</v>
      </c>
      <c r="K340" s="10">
        <v>8722</v>
      </c>
    </row>
    <row r="341" spans="1:11">
      <c r="A341">
        <v>100</v>
      </c>
      <c r="B341" t="s">
        <v>30</v>
      </c>
      <c r="C341" t="s">
        <v>25</v>
      </c>
      <c r="D341">
        <v>1</v>
      </c>
      <c r="E341">
        <v>6</v>
      </c>
      <c r="F341">
        <v>0</v>
      </c>
      <c r="H341">
        <v>9780</v>
      </c>
      <c r="I341" s="10">
        <v>9780</v>
      </c>
      <c r="J341" s="10">
        <v>0</v>
      </c>
      <c r="K341" s="10">
        <v>9780</v>
      </c>
    </row>
    <row r="342" spans="1:11">
      <c r="A342">
        <v>105</v>
      </c>
      <c r="B342" t="s">
        <v>30</v>
      </c>
      <c r="C342" t="s">
        <v>25</v>
      </c>
      <c r="D342">
        <v>1</v>
      </c>
      <c r="E342">
        <v>6</v>
      </c>
      <c r="F342">
        <v>0</v>
      </c>
      <c r="H342">
        <v>9780</v>
      </c>
      <c r="I342" s="10">
        <v>9780</v>
      </c>
      <c r="J342" s="10">
        <v>0</v>
      </c>
      <c r="K342" s="10">
        <v>9780</v>
      </c>
    </row>
    <row r="343" spans="1:11">
      <c r="I343" s="10"/>
      <c r="J343" s="10"/>
      <c r="K343" s="10"/>
    </row>
    <row r="344" spans="1:11">
      <c r="I344" s="10"/>
      <c r="J344" s="10"/>
      <c r="K344" s="10"/>
    </row>
    <row r="345" spans="1:11" ht="15">
      <c r="A345" s="7" t="str">
        <f>A1</f>
        <v>Kentucky Power</v>
      </c>
      <c r="D345" s="131"/>
      <c r="E345" s="131"/>
      <c r="F345" s="131"/>
    </row>
    <row r="346" spans="1:11" ht="15">
      <c r="A346" s="7" t="str">
        <f>A2</f>
        <v>Account 364 - Poles</v>
      </c>
      <c r="D346" s="131"/>
      <c r="E346" s="131"/>
      <c r="F346" s="131"/>
    </row>
    <row r="347" spans="1:11" ht="15">
      <c r="A347" s="7" t="str">
        <f>A3</f>
        <v>Test Period Ending September 30, 2014</v>
      </c>
      <c r="D347" s="131"/>
      <c r="E347" s="131"/>
      <c r="F347" s="131"/>
    </row>
    <row r="348" spans="1:11">
      <c r="D348" s="131"/>
      <c r="E348" s="131"/>
      <c r="F348" s="131"/>
      <c r="K348" s="130"/>
    </row>
    <row r="349" spans="1:11">
      <c r="D349" s="131"/>
      <c r="E349" s="131"/>
      <c r="F349" s="131"/>
      <c r="K349" s="130"/>
    </row>
    <row r="350" spans="1:11" ht="13.5" thickBot="1">
      <c r="I350" s="10"/>
      <c r="J350" s="10"/>
      <c r="K350" s="10"/>
    </row>
    <row r="351" spans="1:11" s="17" customFormat="1" ht="26.25" thickBot="1">
      <c r="A351" s="11" t="s">
        <v>232</v>
      </c>
      <c r="B351" s="12"/>
      <c r="C351" s="13"/>
      <c r="D351" s="14" t="str">
        <f>+D5</f>
        <v>Number of poles</v>
      </c>
      <c r="E351" s="14" t="str">
        <f>+E5</f>
        <v>Primary Connections</v>
      </c>
      <c r="F351" s="14" t="str">
        <f>+F5</f>
        <v>Secondary Connections</v>
      </c>
      <c r="G351" s="13"/>
      <c r="H351" s="13"/>
      <c r="I351" s="15" t="s">
        <v>6</v>
      </c>
      <c r="J351" s="15" t="s">
        <v>7</v>
      </c>
      <c r="K351" s="16"/>
    </row>
    <row r="352" spans="1:11" s="17" customFormat="1">
      <c r="A352" s="18" t="s">
        <v>0</v>
      </c>
      <c r="B352" s="19"/>
      <c r="C352" s="20"/>
      <c r="D352" s="21">
        <f>SUM(D6:D342)</f>
        <v>201026</v>
      </c>
      <c r="E352" s="21">
        <f>SUM(E6:E342)</f>
        <v>679968</v>
      </c>
      <c r="F352" s="21">
        <f>SUM(F6:F342)</f>
        <v>438956</v>
      </c>
      <c r="G352" s="20"/>
      <c r="H352" s="20"/>
      <c r="I352" s="22">
        <f>SUM(I6:I342)</f>
        <v>85286855.764609575</v>
      </c>
      <c r="J352" s="22">
        <f>SUM(J6:J342)</f>
        <v>64345659.235390343</v>
      </c>
      <c r="K352" s="23">
        <f>SUM(K6:K342)</f>
        <v>149632515</v>
      </c>
    </row>
    <row r="353" spans="1:11" s="17" customFormat="1" ht="13.5" thickBot="1">
      <c r="A353" s="24"/>
      <c r="B353" s="25"/>
      <c r="C353" s="25"/>
      <c r="D353" s="25"/>
      <c r="E353" s="25"/>
      <c r="F353" s="25"/>
      <c r="G353" s="25"/>
      <c r="H353" s="25"/>
      <c r="I353" s="26">
        <f>I352/K352</f>
        <v>0.56997542121516553</v>
      </c>
      <c r="J353" s="26">
        <f>J352/K352</f>
        <v>0.43002457878483391</v>
      </c>
      <c r="K353" s="27"/>
    </row>
    <row r="354" spans="1:11" s="17" customFormat="1">
      <c r="A354" s="28"/>
      <c r="B354" s="28"/>
      <c r="C354" s="28"/>
      <c r="D354" s="28"/>
      <c r="E354" s="28"/>
      <c r="F354" s="28"/>
      <c r="G354" s="28"/>
      <c r="H354" s="28"/>
      <c r="I354" s="29"/>
      <c r="J354" s="29"/>
      <c r="K354" s="30"/>
    </row>
    <row r="355" spans="1:11" s="17" customFormat="1" ht="13.5" thickBot="1"/>
    <row r="356" spans="1:11" s="17" customFormat="1" ht="26.25" thickBot="1">
      <c r="A356" s="11"/>
      <c r="B356" s="12"/>
      <c r="C356" s="31"/>
      <c r="D356" s="14" t="str">
        <f>+D351</f>
        <v>Number of poles</v>
      </c>
      <c r="E356" s="14" t="str">
        <f>+E351</f>
        <v>Primary Connections</v>
      </c>
      <c r="F356" s="14" t="str">
        <f>+F351</f>
        <v>Secondary Connections</v>
      </c>
      <c r="G356" s="14" t="s">
        <v>230</v>
      </c>
      <c r="H356" s="31" t="s">
        <v>231</v>
      </c>
      <c r="I356" s="15" t="s">
        <v>6</v>
      </c>
      <c r="J356" s="15" t="s">
        <v>7</v>
      </c>
      <c r="K356" s="32"/>
    </row>
    <row r="357" spans="1:11" s="17" customFormat="1">
      <c r="A357" s="18" t="s">
        <v>32</v>
      </c>
      <c r="B357" s="19"/>
      <c r="C357" s="33"/>
      <c r="D357" s="21">
        <f>D352</f>
        <v>201026</v>
      </c>
      <c r="E357" s="21">
        <f>E352</f>
        <v>679968</v>
      </c>
      <c r="F357" s="21">
        <f>F352</f>
        <v>438956</v>
      </c>
      <c r="G357" s="34" t="s">
        <v>33</v>
      </c>
      <c r="H357" s="35">
        <v>615</v>
      </c>
      <c r="I357" s="208">
        <f>(E357/(E357+F357))*D357*H357</f>
        <v>75130318.956711993</v>
      </c>
      <c r="J357" s="22">
        <f>(F357/(E357+F357))*D357*H357</f>
        <v>48500671.043288015</v>
      </c>
      <c r="K357" s="23">
        <f>I357+J357</f>
        <v>123630990</v>
      </c>
    </row>
    <row r="358" spans="1:11" s="17" customFormat="1" ht="13.5" thickBot="1">
      <c r="A358" s="36" t="s">
        <v>34</v>
      </c>
      <c r="B358" s="37"/>
      <c r="C358" s="38"/>
      <c r="D358" s="25"/>
      <c r="E358" s="25"/>
      <c r="F358" s="25"/>
      <c r="G358" s="25"/>
      <c r="H358" s="25"/>
      <c r="I358" s="26">
        <f>I357/K352</f>
        <v>0.50209888510336131</v>
      </c>
      <c r="J358" s="26">
        <f>J357/K352</f>
        <v>0.3241318976914076</v>
      </c>
      <c r="K358" s="39">
        <f>K357/K352</f>
        <v>0.82623078279476891</v>
      </c>
    </row>
    <row r="359" spans="1:11" s="17" customFormat="1">
      <c r="A359" s="18" t="s">
        <v>31</v>
      </c>
      <c r="B359" s="19"/>
      <c r="C359" s="33"/>
      <c r="D359" s="20"/>
      <c r="E359" s="20"/>
      <c r="F359" s="20"/>
      <c r="G359" s="20"/>
      <c r="H359" s="20"/>
      <c r="I359" s="22">
        <f>I352-I357</f>
        <v>10156536.807897583</v>
      </c>
      <c r="J359" s="22">
        <f>J352-J357</f>
        <v>15844988.192102328</v>
      </c>
      <c r="K359" s="23">
        <f>K352-K357</f>
        <v>26001525</v>
      </c>
    </row>
    <row r="360" spans="1:11" s="17" customFormat="1" ht="13.5" thickBot="1">
      <c r="A360" s="24"/>
      <c r="B360" s="25"/>
      <c r="C360" s="25"/>
      <c r="D360" s="25"/>
      <c r="E360" s="25"/>
      <c r="F360" s="25"/>
      <c r="G360" s="25"/>
      <c r="H360" s="25"/>
      <c r="I360" s="26">
        <f>I359/K352</f>
        <v>6.7876536111804192E-2</v>
      </c>
      <c r="J360" s="26">
        <f>J359/K352</f>
        <v>0.10589268109342631</v>
      </c>
      <c r="K360" s="39">
        <f>K359/K352</f>
        <v>0.17376921720523109</v>
      </c>
    </row>
    <row r="363" spans="1:11">
      <c r="B363" s="200" t="s">
        <v>223</v>
      </c>
    </row>
    <row r="364" spans="1:11">
      <c r="B364" s="3"/>
      <c r="C364" s="3"/>
      <c r="D364" s="3"/>
      <c r="E364" s="3"/>
      <c r="F364" s="3"/>
      <c r="G364" s="3"/>
      <c r="H364" s="3"/>
    </row>
    <row r="365" spans="1:11">
      <c r="B365" s="201"/>
      <c r="C365" s="3"/>
      <c r="D365" s="3"/>
      <c r="E365" s="3"/>
      <c r="F365" s="3"/>
      <c r="G365" s="3"/>
      <c r="H365" s="3"/>
    </row>
    <row r="366" spans="1:11">
      <c r="B366" s="201"/>
      <c r="C366" s="3"/>
      <c r="D366" s="3"/>
      <c r="E366" s="3"/>
      <c r="F366" s="3"/>
      <c r="G366" s="3"/>
      <c r="H366" s="3"/>
    </row>
    <row r="367" spans="1:11">
      <c r="B367" s="202"/>
      <c r="C367" s="3"/>
      <c r="D367" s="3"/>
      <c r="E367" s="3"/>
      <c r="F367" s="3"/>
      <c r="G367" s="3"/>
      <c r="H367" s="3"/>
    </row>
  </sheetData>
  <phoneticPr fontId="7" type="noConversion"/>
  <printOptions horizontalCentered="1"/>
  <pageMargins left="0.25" right="0.25" top="0.75" bottom="0.5" header="0.5" footer="0.5"/>
  <pageSetup scale="85" fitToHeight="12" orientation="portrait" r:id="rId1"/>
  <headerFooter alignWithMargins="0">
    <oddHeader>&amp;RExhibit AEV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opLeftCell="A82" zoomScale="85" zoomScaleNormal="85" workbookViewId="0">
      <selection activeCell="G129" sqref="G129"/>
    </sheetView>
  </sheetViews>
  <sheetFormatPr defaultRowHeight="12.75"/>
  <cols>
    <col min="1" max="1" width="15.42578125" customWidth="1"/>
    <col min="2" max="2" width="8.140625" bestFit="1" customWidth="1"/>
    <col min="3" max="3" width="9" bestFit="1" customWidth="1"/>
    <col min="4" max="6" width="14.140625" bestFit="1" customWidth="1"/>
    <col min="7" max="7" width="16.28515625" customWidth="1"/>
    <col min="8" max="8" width="12.5703125" bestFit="1" customWidth="1"/>
    <col min="9" max="10" width="12.28515625" bestFit="1" customWidth="1"/>
    <col min="11" max="11" width="11.5703125" customWidth="1"/>
    <col min="12" max="12" width="12.7109375" style="41" customWidth="1"/>
    <col min="13" max="13" width="14.140625" style="41" bestFit="1" customWidth="1"/>
    <col min="14" max="14" width="13.42578125" customWidth="1"/>
  </cols>
  <sheetData>
    <row r="1" spans="1:13" ht="15">
      <c r="A1" s="7" t="str">
        <f>Acct_364!A1</f>
        <v>Kentucky Power</v>
      </c>
    </row>
    <row r="2" spans="1:13" ht="15">
      <c r="A2" s="7" t="s">
        <v>35</v>
      </c>
    </row>
    <row r="3" spans="1:13" ht="15">
      <c r="A3" s="7" t="str">
        <f>Acct_364!A3</f>
        <v>Test Period Ending September 30, 2014</v>
      </c>
    </row>
    <row r="5" spans="1:13" s="9" customFormat="1" ht="51">
      <c r="A5" s="195" t="s">
        <v>36</v>
      </c>
      <c r="B5" s="196" t="s">
        <v>37</v>
      </c>
      <c r="C5" s="196" t="s">
        <v>38</v>
      </c>
      <c r="D5" s="197" t="s">
        <v>219</v>
      </c>
      <c r="E5" s="197" t="s">
        <v>220</v>
      </c>
      <c r="F5" s="197" t="s">
        <v>221</v>
      </c>
      <c r="G5" s="197" t="s">
        <v>222</v>
      </c>
      <c r="H5" s="198" t="s">
        <v>22</v>
      </c>
      <c r="I5" s="198" t="s">
        <v>23</v>
      </c>
      <c r="J5" s="199" t="s">
        <v>24</v>
      </c>
    </row>
    <row r="6" spans="1:13">
      <c r="A6" s="42" t="s">
        <v>41</v>
      </c>
      <c r="B6" s="8">
        <v>1.38</v>
      </c>
      <c r="C6" s="8">
        <v>2.4500000000000002</v>
      </c>
      <c r="D6" s="131">
        <v>5039221.0599999996</v>
      </c>
      <c r="E6" s="131">
        <v>2593876.2050000001</v>
      </c>
      <c r="F6" s="131">
        <v>58701.195</v>
      </c>
      <c r="G6" s="131">
        <v>36398.474999999999</v>
      </c>
      <c r="H6" s="10">
        <f>B6*(D6+E6)</f>
        <v>10533674.225699998</v>
      </c>
      <c r="I6" s="10">
        <f>C6*(F6+G6)</f>
        <v>232994.19150000002</v>
      </c>
      <c r="J6" s="10">
        <f>H6+I6</f>
        <v>10766668.417199999</v>
      </c>
      <c r="L6"/>
      <c r="M6"/>
    </row>
    <row r="7" spans="1:13">
      <c r="A7" s="42" t="s">
        <v>42</v>
      </c>
      <c r="B7" s="8">
        <v>1.38</v>
      </c>
      <c r="C7" s="8">
        <v>2.4500000000000002</v>
      </c>
      <c r="D7" s="131">
        <v>264644.13500000001</v>
      </c>
      <c r="E7" s="131">
        <v>293362.94</v>
      </c>
      <c r="F7" s="131">
        <v>6514521.2000000002</v>
      </c>
      <c r="G7" s="131">
        <v>3066586.9049999998</v>
      </c>
      <c r="H7" s="10">
        <f t="shared" ref="H7:H70" si="0">B7*(D7+E7)</f>
        <v>770049.76349999988</v>
      </c>
      <c r="I7" s="10">
        <f t="shared" ref="I7:I70" si="1">C7*(F7+G7)</f>
        <v>23473714.857250001</v>
      </c>
      <c r="J7" s="10">
        <f t="shared" ref="J7:J70" si="2">H7+I7</f>
        <v>24243764.620750003</v>
      </c>
      <c r="L7"/>
      <c r="M7"/>
    </row>
    <row r="8" spans="1:13">
      <c r="A8" s="42" t="s">
        <v>43</v>
      </c>
      <c r="B8" s="8">
        <v>1.38</v>
      </c>
      <c r="C8" s="8">
        <v>2.4500000000000002</v>
      </c>
      <c r="D8" s="131">
        <v>455168.435</v>
      </c>
      <c r="E8" s="131">
        <v>158539.78</v>
      </c>
      <c r="F8" s="131">
        <v>106674.36</v>
      </c>
      <c r="G8" s="131">
        <v>60914.404999999999</v>
      </c>
      <c r="H8" s="10">
        <f t="shared" si="0"/>
        <v>846917.33669999987</v>
      </c>
      <c r="I8" s="10">
        <f t="shared" si="1"/>
        <v>410592.47425000009</v>
      </c>
      <c r="J8" s="10">
        <f t="shared" si="2"/>
        <v>1257509.8109499998</v>
      </c>
      <c r="L8"/>
      <c r="M8"/>
    </row>
    <row r="9" spans="1:13">
      <c r="A9" s="42" t="s">
        <v>162</v>
      </c>
      <c r="B9" s="8">
        <v>2.79</v>
      </c>
      <c r="C9" s="8">
        <f>C8/B8*B9</f>
        <v>4.9532608695652183</v>
      </c>
      <c r="D9" s="131">
        <v>197.54</v>
      </c>
      <c r="E9" s="131">
        <v>197.54</v>
      </c>
      <c r="F9" s="131">
        <v>139.44</v>
      </c>
      <c r="G9" s="131">
        <v>139.44</v>
      </c>
      <c r="H9" s="10">
        <f t="shared" si="0"/>
        <v>1102.2731999999999</v>
      </c>
      <c r="I9" s="10">
        <f t="shared" si="1"/>
        <v>1381.3653913043481</v>
      </c>
      <c r="J9" s="10">
        <f t="shared" si="2"/>
        <v>2483.6385913043478</v>
      </c>
      <c r="L9"/>
      <c r="M9"/>
    </row>
    <row r="10" spans="1:13">
      <c r="A10" s="42" t="s">
        <v>44</v>
      </c>
      <c r="B10" s="8">
        <v>2.79</v>
      </c>
      <c r="C10" s="8">
        <f>C9/B9*B10</f>
        <v>4.9532608695652183</v>
      </c>
      <c r="D10" s="131">
        <v>34148.375</v>
      </c>
      <c r="E10" s="131">
        <v>14981.975</v>
      </c>
      <c r="F10" s="131">
        <v>8600.67</v>
      </c>
      <c r="G10" s="131">
        <v>4273.51</v>
      </c>
      <c r="H10" s="10">
        <f t="shared" si="0"/>
        <v>137073.6765</v>
      </c>
      <c r="I10" s="10">
        <f t="shared" si="1"/>
        <v>63769.172021739141</v>
      </c>
      <c r="J10" s="10">
        <f t="shared" si="2"/>
        <v>200842.84852173913</v>
      </c>
      <c r="L10"/>
      <c r="M10"/>
    </row>
    <row r="11" spans="1:13">
      <c r="A11" s="42" t="s">
        <v>163</v>
      </c>
      <c r="B11" s="8">
        <v>2.79</v>
      </c>
      <c r="C11" s="8"/>
      <c r="D11" s="131">
        <v>31996.174999999999</v>
      </c>
      <c r="E11" s="131">
        <v>1985.2049999999999</v>
      </c>
      <c r="F11" s="131">
        <v>0</v>
      </c>
      <c r="G11" s="131">
        <v>0</v>
      </c>
      <c r="H11" s="10">
        <f t="shared" si="0"/>
        <v>94808.050199999998</v>
      </c>
      <c r="I11" s="10">
        <f t="shared" si="1"/>
        <v>0</v>
      </c>
      <c r="J11" s="10">
        <f t="shared" si="2"/>
        <v>94808.050199999998</v>
      </c>
      <c r="L11"/>
      <c r="M11"/>
    </row>
    <row r="12" spans="1:13">
      <c r="A12" s="42" t="s">
        <v>45</v>
      </c>
      <c r="B12" s="8">
        <v>1.38</v>
      </c>
      <c r="C12" s="8">
        <v>2.4500000000000002</v>
      </c>
      <c r="D12" s="131">
        <v>5522.8050000000003</v>
      </c>
      <c r="E12" s="131">
        <v>2366.75</v>
      </c>
      <c r="F12" s="131">
        <v>853.9</v>
      </c>
      <c r="G12" s="131">
        <v>558.35</v>
      </c>
      <c r="H12" s="10">
        <f t="shared" si="0"/>
        <v>10887.5859</v>
      </c>
      <c r="I12" s="10">
        <f t="shared" si="1"/>
        <v>3460.0125000000003</v>
      </c>
      <c r="J12" s="10">
        <f t="shared" si="2"/>
        <v>14347.598400000001</v>
      </c>
      <c r="L12"/>
      <c r="M12"/>
    </row>
    <row r="13" spans="1:13">
      <c r="A13" s="42" t="s">
        <v>175</v>
      </c>
      <c r="B13" s="8">
        <v>1.88</v>
      </c>
      <c r="C13" s="8"/>
      <c r="D13" s="131">
        <v>0</v>
      </c>
      <c r="E13" s="131">
        <v>876.95</v>
      </c>
      <c r="F13" s="131">
        <v>0</v>
      </c>
      <c r="G13" s="131">
        <v>0</v>
      </c>
      <c r="H13" s="10">
        <f t="shared" si="0"/>
        <v>1648.6659999999999</v>
      </c>
      <c r="I13" s="10">
        <f t="shared" si="1"/>
        <v>0</v>
      </c>
      <c r="J13" s="10">
        <f t="shared" si="2"/>
        <v>1648.6659999999999</v>
      </c>
      <c r="L13"/>
      <c r="M13"/>
    </row>
    <row r="14" spans="1:13">
      <c r="A14" s="42" t="s">
        <v>46</v>
      </c>
      <c r="B14" s="8">
        <v>1.88</v>
      </c>
      <c r="C14" s="8"/>
      <c r="D14" s="131">
        <v>0</v>
      </c>
      <c r="E14" s="131">
        <v>3519.4349999999999</v>
      </c>
      <c r="F14" s="131">
        <v>0</v>
      </c>
      <c r="G14" s="131">
        <v>0</v>
      </c>
      <c r="H14" s="10">
        <f t="shared" si="0"/>
        <v>6616.5377999999992</v>
      </c>
      <c r="I14" s="10">
        <f t="shared" si="1"/>
        <v>0</v>
      </c>
      <c r="J14" s="10">
        <f t="shared" si="2"/>
        <v>6616.5377999999992</v>
      </c>
      <c r="L14"/>
      <c r="M14"/>
    </row>
    <row r="15" spans="1:13">
      <c r="A15" s="42" t="s">
        <v>47</v>
      </c>
      <c r="B15" s="8">
        <v>1.88</v>
      </c>
      <c r="C15" s="8">
        <f>C8/B8*B15</f>
        <v>3.3376811594202902</v>
      </c>
      <c r="D15" s="131">
        <v>0</v>
      </c>
      <c r="E15" s="131">
        <v>98990.264999999999</v>
      </c>
      <c r="F15" s="131">
        <v>0</v>
      </c>
      <c r="G15" s="131">
        <v>538.88</v>
      </c>
      <c r="H15" s="10">
        <f t="shared" si="0"/>
        <v>186101.69819999998</v>
      </c>
      <c r="I15" s="10">
        <f t="shared" si="1"/>
        <v>1798.609623188406</v>
      </c>
      <c r="J15" s="10">
        <f t="shared" si="2"/>
        <v>187900.3078231884</v>
      </c>
      <c r="L15"/>
      <c r="M15"/>
    </row>
    <row r="16" spans="1:13">
      <c r="A16" s="42" t="s">
        <v>201</v>
      </c>
      <c r="B16" s="8">
        <v>1.88</v>
      </c>
      <c r="C16" s="8"/>
      <c r="D16" s="131">
        <v>0</v>
      </c>
      <c r="E16" s="131">
        <v>399.27499999999998</v>
      </c>
      <c r="F16" s="131">
        <v>0</v>
      </c>
      <c r="G16" s="131">
        <v>0</v>
      </c>
      <c r="H16" s="10">
        <f t="shared" si="0"/>
        <v>750.63699999999994</v>
      </c>
      <c r="I16" s="10">
        <f t="shared" si="1"/>
        <v>0</v>
      </c>
      <c r="J16" s="10">
        <f t="shared" si="2"/>
        <v>750.63699999999994</v>
      </c>
      <c r="L16"/>
      <c r="M16"/>
    </row>
    <row r="17" spans="1:13">
      <c r="A17" s="42" t="s">
        <v>48</v>
      </c>
      <c r="B17" s="8">
        <v>1.38</v>
      </c>
      <c r="C17" s="8">
        <v>2.4500000000000002</v>
      </c>
      <c r="D17" s="131">
        <v>243.69</v>
      </c>
      <c r="E17" s="131">
        <v>283.70999999999998</v>
      </c>
      <c r="F17" s="131">
        <v>94.25</v>
      </c>
      <c r="G17" s="131">
        <v>47.125</v>
      </c>
      <c r="H17" s="10">
        <f t="shared" si="0"/>
        <v>727.8119999999999</v>
      </c>
      <c r="I17" s="10">
        <f t="shared" si="1"/>
        <v>346.36875000000003</v>
      </c>
      <c r="J17" s="10">
        <f t="shared" si="2"/>
        <v>1074.18075</v>
      </c>
      <c r="L17"/>
      <c r="M17"/>
    </row>
    <row r="18" spans="1:13">
      <c r="A18" s="42" t="s">
        <v>202</v>
      </c>
      <c r="B18" s="8"/>
      <c r="C18" s="8">
        <v>2.4500000000000002</v>
      </c>
      <c r="D18" s="131">
        <v>0</v>
      </c>
      <c r="E18" s="131">
        <v>0</v>
      </c>
      <c r="F18" s="131">
        <v>569.55999999999995</v>
      </c>
      <c r="G18" s="131">
        <v>284.77999999999997</v>
      </c>
      <c r="H18" s="10">
        <f t="shared" si="0"/>
        <v>0</v>
      </c>
      <c r="I18" s="10">
        <f t="shared" si="1"/>
        <v>2093.1329999999998</v>
      </c>
      <c r="J18" s="10">
        <f t="shared" si="2"/>
        <v>2093.1329999999998</v>
      </c>
      <c r="L18"/>
      <c r="M18"/>
    </row>
    <row r="19" spans="1:13">
      <c r="A19" s="42" t="s">
        <v>49</v>
      </c>
      <c r="B19" s="8">
        <v>1.38</v>
      </c>
      <c r="C19" s="8"/>
      <c r="D19" s="131">
        <v>0</v>
      </c>
      <c r="E19" s="131">
        <v>114.97</v>
      </c>
      <c r="F19" s="131">
        <v>0</v>
      </c>
      <c r="G19" s="131">
        <v>0</v>
      </c>
      <c r="H19" s="10">
        <f t="shared" si="0"/>
        <v>158.65859999999998</v>
      </c>
      <c r="I19" s="10">
        <f t="shared" si="1"/>
        <v>0</v>
      </c>
      <c r="J19" s="10">
        <f t="shared" si="2"/>
        <v>158.65859999999998</v>
      </c>
      <c r="L19"/>
      <c r="M19"/>
    </row>
    <row r="20" spans="1:13">
      <c r="A20" s="42" t="s">
        <v>50</v>
      </c>
      <c r="B20" s="8">
        <v>2.79</v>
      </c>
      <c r="C20" s="8">
        <f>C24/B24*B20</f>
        <v>4.9532608695652183</v>
      </c>
      <c r="D20" s="131">
        <v>0</v>
      </c>
      <c r="E20" s="131">
        <v>212.67500000000001</v>
      </c>
      <c r="F20" s="131">
        <v>0</v>
      </c>
      <c r="G20" s="131">
        <v>68.41</v>
      </c>
      <c r="H20" s="10">
        <f t="shared" si="0"/>
        <v>593.36324999999999</v>
      </c>
      <c r="I20" s="10">
        <f t="shared" si="1"/>
        <v>338.85257608695656</v>
      </c>
      <c r="J20" s="10">
        <f t="shared" si="2"/>
        <v>932.21582608695655</v>
      </c>
      <c r="L20"/>
      <c r="M20"/>
    </row>
    <row r="21" spans="1:13">
      <c r="A21" s="42" t="s">
        <v>51</v>
      </c>
      <c r="B21" s="8">
        <f>1.38+(0.33*(1.38+1.66)/2)</f>
        <v>1.8815999999999999</v>
      </c>
      <c r="C21" s="8"/>
      <c r="D21" s="131">
        <v>178.82</v>
      </c>
      <c r="E21" s="131">
        <v>304.39</v>
      </c>
      <c r="F21" s="131">
        <v>0</v>
      </c>
      <c r="G21" s="131">
        <v>0</v>
      </c>
      <c r="H21" s="10">
        <f t="shared" si="0"/>
        <v>909.2079359999999</v>
      </c>
      <c r="I21" s="10">
        <f t="shared" si="1"/>
        <v>0</v>
      </c>
      <c r="J21" s="10">
        <f t="shared" si="2"/>
        <v>909.2079359999999</v>
      </c>
      <c r="L21"/>
      <c r="M21"/>
    </row>
    <row r="22" spans="1:13">
      <c r="A22" s="42" t="s">
        <v>52</v>
      </c>
      <c r="B22" s="8">
        <f>1.38+(0.33*(1.38+1.66)/2)</f>
        <v>1.8815999999999999</v>
      </c>
      <c r="C22" s="8">
        <f>C6/B6*B22</f>
        <v>3.3405217391304354</v>
      </c>
      <c r="D22" s="131">
        <v>20.785</v>
      </c>
      <c r="E22" s="131">
        <v>20.785</v>
      </c>
      <c r="F22" s="131">
        <v>92467.345000000001</v>
      </c>
      <c r="G22" s="131">
        <v>31852.595000000001</v>
      </c>
      <c r="H22" s="10">
        <f t="shared" si="0"/>
        <v>78.218112000000005</v>
      </c>
      <c r="I22" s="10">
        <f t="shared" si="1"/>
        <v>415293.4621773914</v>
      </c>
      <c r="J22" s="10">
        <f t="shared" si="2"/>
        <v>415371.68028939137</v>
      </c>
      <c r="L22"/>
      <c r="M22"/>
    </row>
    <row r="23" spans="1:13">
      <c r="A23" s="42" t="s">
        <v>53</v>
      </c>
      <c r="B23" s="8">
        <f>1.38+(0.33*(1.38+1.66)/2)</f>
        <v>1.8815999999999999</v>
      </c>
      <c r="C23" s="8">
        <f>C7/B7*B23</f>
        <v>3.3405217391304354</v>
      </c>
      <c r="D23" s="131">
        <v>12038.22</v>
      </c>
      <c r="E23" s="131">
        <v>4895.2299999999996</v>
      </c>
      <c r="F23" s="131">
        <v>2907.62</v>
      </c>
      <c r="G23" s="131">
        <v>1453.81</v>
      </c>
      <c r="H23" s="10">
        <f t="shared" si="0"/>
        <v>31861.979519999993</v>
      </c>
      <c r="I23" s="10">
        <f t="shared" si="1"/>
        <v>14569.451728695656</v>
      </c>
      <c r="J23" s="10">
        <f t="shared" si="2"/>
        <v>46431.431248695648</v>
      </c>
      <c r="L23"/>
      <c r="M23"/>
    </row>
    <row r="24" spans="1:13">
      <c r="A24" s="42" t="s">
        <v>54</v>
      </c>
      <c r="B24" s="8">
        <f>2.79+(0.33*(2.79+4.52)/2)</f>
        <v>3.9961500000000001</v>
      </c>
      <c r="C24" s="8">
        <f>C8/B8*B24</f>
        <v>7.0946141304347838</v>
      </c>
      <c r="D24" s="131">
        <v>2084.9699999999998</v>
      </c>
      <c r="E24" s="131">
        <v>294.97000000000003</v>
      </c>
      <c r="F24" s="131">
        <v>79.2</v>
      </c>
      <c r="G24" s="131">
        <v>26.4</v>
      </c>
      <c r="H24" s="10">
        <f t="shared" si="0"/>
        <v>9510.5972309999979</v>
      </c>
      <c r="I24" s="10">
        <f t="shared" si="1"/>
        <v>749.19125217391309</v>
      </c>
      <c r="J24" s="10">
        <f t="shared" si="2"/>
        <v>10259.78848317391</v>
      </c>
      <c r="L24"/>
      <c r="M24"/>
    </row>
    <row r="25" spans="1:13">
      <c r="A25" s="42" t="s">
        <v>55</v>
      </c>
      <c r="B25" s="8">
        <v>0.82</v>
      </c>
      <c r="C25" s="8">
        <v>1.52</v>
      </c>
      <c r="D25" s="131">
        <v>1438.96</v>
      </c>
      <c r="E25" s="131">
        <v>1238.8699999999999</v>
      </c>
      <c r="F25" s="131">
        <v>535.98</v>
      </c>
      <c r="G25" s="131">
        <v>345.99</v>
      </c>
      <c r="H25" s="10">
        <f t="shared" si="0"/>
        <v>2195.8206</v>
      </c>
      <c r="I25" s="10">
        <f t="shared" si="1"/>
        <v>1340.5944</v>
      </c>
      <c r="J25" s="10">
        <f t="shared" si="2"/>
        <v>3536.415</v>
      </c>
      <c r="L25"/>
      <c r="M25"/>
    </row>
    <row r="26" spans="1:13">
      <c r="A26" s="42" t="s">
        <v>56</v>
      </c>
      <c r="B26" s="8">
        <v>0.82</v>
      </c>
      <c r="C26" s="8">
        <v>1.52</v>
      </c>
      <c r="D26" s="131">
        <v>19267486.600000001</v>
      </c>
      <c r="E26" s="131">
        <v>15217518.455</v>
      </c>
      <c r="F26" s="131">
        <v>460094.85499999998</v>
      </c>
      <c r="G26" s="131">
        <v>257041.89499999999</v>
      </c>
      <c r="H26" s="10">
        <f t="shared" si="0"/>
        <v>28277704.145099998</v>
      </c>
      <c r="I26" s="10">
        <f t="shared" si="1"/>
        <v>1090047.8600000001</v>
      </c>
      <c r="J26" s="10">
        <f t="shared" si="2"/>
        <v>29367752.005099997</v>
      </c>
      <c r="L26"/>
      <c r="M26"/>
    </row>
    <row r="27" spans="1:13">
      <c r="A27" s="42" t="s">
        <v>57</v>
      </c>
      <c r="B27" s="8">
        <v>0.82</v>
      </c>
      <c r="C27" s="8">
        <v>1.52</v>
      </c>
      <c r="D27" s="131">
        <v>28433.334999999999</v>
      </c>
      <c r="E27" s="131">
        <v>21695.395</v>
      </c>
      <c r="F27" s="131">
        <v>0</v>
      </c>
      <c r="G27" s="131">
        <v>17.155000000000001</v>
      </c>
      <c r="H27" s="10">
        <f t="shared" si="0"/>
        <v>41105.558599999997</v>
      </c>
      <c r="I27" s="10">
        <f t="shared" si="1"/>
        <v>26.075600000000001</v>
      </c>
      <c r="J27" s="10">
        <f t="shared" si="2"/>
        <v>41131.634199999993</v>
      </c>
      <c r="L27"/>
      <c r="M27"/>
    </row>
    <row r="28" spans="1:13">
      <c r="A28" s="42" t="s">
        <v>58</v>
      </c>
      <c r="B28" s="8">
        <v>0.82</v>
      </c>
      <c r="C28" s="8">
        <v>1.52</v>
      </c>
      <c r="D28" s="131">
        <v>438404.73499999999</v>
      </c>
      <c r="E28" s="131">
        <v>351622.03</v>
      </c>
      <c r="F28" s="131">
        <v>5342886.95</v>
      </c>
      <c r="G28" s="131">
        <v>2484578.2200000002</v>
      </c>
      <c r="H28" s="10">
        <f t="shared" si="0"/>
        <v>647821.9473</v>
      </c>
      <c r="I28" s="10">
        <f t="shared" si="1"/>
        <v>11897747.0584</v>
      </c>
      <c r="J28" s="10">
        <f t="shared" si="2"/>
        <v>12545569.0057</v>
      </c>
      <c r="L28"/>
      <c r="M28"/>
    </row>
    <row r="29" spans="1:13">
      <c r="A29" s="42" t="s">
        <v>59</v>
      </c>
      <c r="B29" s="8">
        <v>0.82</v>
      </c>
      <c r="C29" s="8">
        <v>1.52</v>
      </c>
      <c r="D29" s="131">
        <v>4445345.6749999998</v>
      </c>
      <c r="E29" s="131">
        <v>3294943.4950000001</v>
      </c>
      <c r="F29" s="131">
        <v>587086.28500000003</v>
      </c>
      <c r="G29" s="131">
        <v>346058.17</v>
      </c>
      <c r="H29" s="10">
        <f t="shared" si="0"/>
        <v>6347037.1193999993</v>
      </c>
      <c r="I29" s="10">
        <f t="shared" si="1"/>
        <v>1418379.5716000001</v>
      </c>
      <c r="J29" s="10">
        <f t="shared" si="2"/>
        <v>7765416.6909999996</v>
      </c>
      <c r="L29"/>
      <c r="M29"/>
    </row>
    <row r="30" spans="1:13">
      <c r="A30" s="42" t="s">
        <v>164</v>
      </c>
      <c r="B30" s="8">
        <v>2.36</v>
      </c>
      <c r="C30" s="8">
        <f>C29/B29*B30</f>
        <v>4.3746341463414637</v>
      </c>
      <c r="D30" s="131">
        <v>2370.79</v>
      </c>
      <c r="E30" s="131">
        <v>2370.79</v>
      </c>
      <c r="F30" s="131">
        <v>764.42</v>
      </c>
      <c r="G30" s="131">
        <v>412.76</v>
      </c>
      <c r="H30" s="10">
        <f t="shared" si="0"/>
        <v>11190.128799999999</v>
      </c>
      <c r="I30" s="10">
        <f t="shared" si="1"/>
        <v>5149.7318243902437</v>
      </c>
      <c r="J30" s="10">
        <f t="shared" si="2"/>
        <v>16339.860624390243</v>
      </c>
      <c r="L30"/>
      <c r="M30"/>
    </row>
    <row r="31" spans="1:13">
      <c r="A31" s="42" t="s">
        <v>60</v>
      </c>
      <c r="B31" s="8">
        <v>2.36</v>
      </c>
      <c r="C31" s="8">
        <v>4.37</v>
      </c>
      <c r="D31" s="131">
        <v>252787.22</v>
      </c>
      <c r="E31" s="131">
        <v>59503.385000000002</v>
      </c>
      <c r="F31" s="131">
        <v>35841.004999999997</v>
      </c>
      <c r="G31" s="131">
        <v>22175.35</v>
      </c>
      <c r="H31" s="10">
        <f t="shared" si="0"/>
        <v>737005.82779999997</v>
      </c>
      <c r="I31" s="10">
        <f t="shared" si="1"/>
        <v>253531.47134999998</v>
      </c>
      <c r="J31" s="10">
        <f t="shared" si="2"/>
        <v>990537.29914999998</v>
      </c>
      <c r="L31"/>
      <c r="M31"/>
    </row>
    <row r="32" spans="1:13">
      <c r="A32" s="42" t="s">
        <v>61</v>
      </c>
      <c r="B32" s="8">
        <v>2.36</v>
      </c>
      <c r="C32" s="8">
        <v>4.37</v>
      </c>
      <c r="D32" s="131">
        <v>42513.13</v>
      </c>
      <c r="E32" s="131">
        <v>1753.25</v>
      </c>
      <c r="F32" s="131">
        <v>653.37</v>
      </c>
      <c r="G32" s="131">
        <v>156.36000000000001</v>
      </c>
      <c r="H32" s="10">
        <f t="shared" si="0"/>
        <v>104468.65679999998</v>
      </c>
      <c r="I32" s="10">
        <f t="shared" si="1"/>
        <v>3538.5201000000002</v>
      </c>
      <c r="J32" s="10">
        <f t="shared" si="2"/>
        <v>108007.17689999998</v>
      </c>
      <c r="L32"/>
      <c r="M32"/>
    </row>
    <row r="33" spans="1:13">
      <c r="A33" s="42" t="s">
        <v>165</v>
      </c>
      <c r="B33" s="8">
        <v>0.82</v>
      </c>
      <c r="C33" s="8">
        <v>1.52</v>
      </c>
      <c r="D33" s="131">
        <v>734.78</v>
      </c>
      <c r="E33" s="131">
        <v>2193.61</v>
      </c>
      <c r="F33" s="131">
        <v>490.03</v>
      </c>
      <c r="G33" s="131">
        <v>319.83999999999997</v>
      </c>
      <c r="H33" s="10">
        <f t="shared" si="0"/>
        <v>2401.2798000000003</v>
      </c>
      <c r="I33" s="10">
        <f t="shared" si="1"/>
        <v>1231.0023999999999</v>
      </c>
      <c r="J33" s="10">
        <f t="shared" si="2"/>
        <v>3632.2822000000001</v>
      </c>
      <c r="L33"/>
      <c r="M33"/>
    </row>
    <row r="34" spans="1:13">
      <c r="A34" s="42" t="s">
        <v>62</v>
      </c>
      <c r="B34" s="8">
        <f>1.38+(0.66*(1.38+1.66)/2)</f>
        <v>2.3832</v>
      </c>
      <c r="C34" s="8">
        <f>C6/B6*B34</f>
        <v>4.2310434782608706</v>
      </c>
      <c r="D34" s="131">
        <v>4463.67</v>
      </c>
      <c r="E34" s="131">
        <v>18427.59</v>
      </c>
      <c r="F34" s="131">
        <v>174.24</v>
      </c>
      <c r="G34" s="131">
        <v>87.12</v>
      </c>
      <c r="H34" s="10">
        <f t="shared" si="0"/>
        <v>54554.450832000002</v>
      </c>
      <c r="I34" s="10">
        <f t="shared" si="1"/>
        <v>1105.8255234782612</v>
      </c>
      <c r="J34" s="10">
        <f t="shared" si="2"/>
        <v>55660.276355478265</v>
      </c>
      <c r="L34"/>
      <c r="M34"/>
    </row>
    <row r="35" spans="1:13">
      <c r="A35" s="42" t="s">
        <v>63</v>
      </c>
      <c r="B35" s="8">
        <f>1.38+(0.66*(1.38+1.66)/2)</f>
        <v>2.3832</v>
      </c>
      <c r="C35" s="8">
        <f>C7/B7*B35</f>
        <v>4.2310434782608706</v>
      </c>
      <c r="D35" s="131">
        <v>9565.32</v>
      </c>
      <c r="E35" s="131">
        <v>3302.2</v>
      </c>
      <c r="F35" s="131">
        <v>14377.72</v>
      </c>
      <c r="G35" s="131">
        <v>6878.48</v>
      </c>
      <c r="H35" s="10">
        <f t="shared" si="0"/>
        <v>30665.873664000002</v>
      </c>
      <c r="I35" s="10">
        <f t="shared" si="1"/>
        <v>89935.906382608708</v>
      </c>
      <c r="J35" s="10">
        <f t="shared" si="2"/>
        <v>120601.78004660871</v>
      </c>
      <c r="L35"/>
      <c r="M35"/>
    </row>
    <row r="36" spans="1:13">
      <c r="A36" s="42" t="s">
        <v>64</v>
      </c>
      <c r="B36" s="8">
        <f>1.38+(0.66*(1.38+1.66)/2)</f>
        <v>2.3832</v>
      </c>
      <c r="C36" s="8">
        <f>C8/B8*B36</f>
        <v>4.2310434782608706</v>
      </c>
      <c r="D36" s="131">
        <v>267579.09000000003</v>
      </c>
      <c r="E36" s="131">
        <v>18013.400000000001</v>
      </c>
      <c r="F36" s="131">
        <v>4723.55</v>
      </c>
      <c r="G36" s="131">
        <v>2575.9899999999998</v>
      </c>
      <c r="H36" s="10">
        <f t="shared" si="0"/>
        <v>680624.02216800011</v>
      </c>
      <c r="I36" s="10">
        <f t="shared" si="1"/>
        <v>30884.671111304357</v>
      </c>
      <c r="J36" s="10">
        <f t="shared" si="2"/>
        <v>711508.69327930443</v>
      </c>
      <c r="L36"/>
      <c r="M36"/>
    </row>
    <row r="37" spans="1:13">
      <c r="A37" s="42" t="s">
        <v>65</v>
      </c>
      <c r="B37" s="8">
        <f>2.79+(0.66*(2.79+4.52)/2)</f>
        <v>5.2023000000000001</v>
      </c>
      <c r="C37" s="8">
        <f>C8/B8*B37</f>
        <v>9.2359673913043494</v>
      </c>
      <c r="D37" s="131">
        <v>2314.89</v>
      </c>
      <c r="E37" s="131">
        <v>0</v>
      </c>
      <c r="F37" s="131">
        <v>342.98</v>
      </c>
      <c r="G37" s="131">
        <v>171.49</v>
      </c>
      <c r="H37" s="10">
        <f t="shared" si="0"/>
        <v>12042.752247</v>
      </c>
      <c r="I37" s="10">
        <f t="shared" si="1"/>
        <v>4751.6281438043488</v>
      </c>
      <c r="J37" s="10">
        <f t="shared" si="2"/>
        <v>16794.380390804348</v>
      </c>
      <c r="L37"/>
      <c r="M37"/>
    </row>
    <row r="38" spans="1:13">
      <c r="A38" s="42" t="s">
        <v>66</v>
      </c>
      <c r="B38" s="8">
        <v>2.04</v>
      </c>
      <c r="C38" s="8">
        <v>5.93</v>
      </c>
      <c r="D38" s="131">
        <v>31059.54</v>
      </c>
      <c r="E38" s="131">
        <v>11111.65</v>
      </c>
      <c r="F38" s="131">
        <v>418.35</v>
      </c>
      <c r="G38" s="131">
        <v>304.18</v>
      </c>
      <c r="H38" s="10">
        <f t="shared" si="0"/>
        <v>86029.227600000013</v>
      </c>
      <c r="I38" s="10">
        <f t="shared" si="1"/>
        <v>4284.6028999999999</v>
      </c>
      <c r="J38" s="10">
        <f t="shared" si="2"/>
        <v>90313.830500000011</v>
      </c>
      <c r="L38"/>
      <c r="M38"/>
    </row>
    <row r="39" spans="1:13">
      <c r="A39" s="42" t="s">
        <v>67</v>
      </c>
      <c r="B39" s="8">
        <v>2.04</v>
      </c>
      <c r="C39" s="8">
        <v>5.93</v>
      </c>
      <c r="D39" s="131">
        <v>19594.68</v>
      </c>
      <c r="E39" s="131">
        <v>19011.689999999999</v>
      </c>
      <c r="F39" s="131">
        <v>81853.615000000005</v>
      </c>
      <c r="G39" s="131">
        <v>29732.57</v>
      </c>
      <c r="H39" s="10">
        <f t="shared" si="0"/>
        <v>78756.994799999986</v>
      </c>
      <c r="I39" s="10">
        <f t="shared" si="1"/>
        <v>661706.07704999996</v>
      </c>
      <c r="J39" s="10">
        <f t="shared" si="2"/>
        <v>740463.07184999995</v>
      </c>
      <c r="L39"/>
      <c r="M39"/>
    </row>
    <row r="40" spans="1:13">
      <c r="A40" s="42" t="s">
        <v>68</v>
      </c>
      <c r="B40" s="8">
        <v>2.12</v>
      </c>
      <c r="C40" s="8">
        <v>6.63</v>
      </c>
      <c r="D40" s="131">
        <v>75760.259999999995</v>
      </c>
      <c r="E40" s="131">
        <v>3066.4850000000001</v>
      </c>
      <c r="F40" s="131">
        <v>237.46</v>
      </c>
      <c r="G40" s="131">
        <v>178.64</v>
      </c>
      <c r="H40" s="10">
        <f t="shared" si="0"/>
        <v>167112.69940000001</v>
      </c>
      <c r="I40" s="10">
        <f t="shared" si="1"/>
        <v>2758.7429999999999</v>
      </c>
      <c r="J40" s="10">
        <f t="shared" si="2"/>
        <v>169871.4424</v>
      </c>
      <c r="L40"/>
      <c r="M40"/>
    </row>
    <row r="41" spans="1:13">
      <c r="A41" s="42" t="s">
        <v>69</v>
      </c>
      <c r="B41" s="8"/>
      <c r="C41" s="8">
        <v>4.4000000000000004</v>
      </c>
      <c r="D41" s="131">
        <v>0</v>
      </c>
      <c r="E41" s="131">
        <v>0</v>
      </c>
      <c r="F41" s="131">
        <v>1797.24</v>
      </c>
      <c r="G41" s="131">
        <v>706.11500000000001</v>
      </c>
      <c r="H41" s="10">
        <f t="shared" si="0"/>
        <v>0</v>
      </c>
      <c r="I41" s="10">
        <f t="shared" si="1"/>
        <v>11014.762000000001</v>
      </c>
      <c r="J41" s="10">
        <f t="shared" si="2"/>
        <v>11014.762000000001</v>
      </c>
      <c r="L41"/>
      <c r="M41"/>
    </row>
    <row r="42" spans="1:13">
      <c r="A42" s="42" t="s">
        <v>203</v>
      </c>
      <c r="B42" s="8">
        <v>2.12</v>
      </c>
      <c r="C42" s="8"/>
      <c r="D42" s="131">
        <v>307.09500000000003</v>
      </c>
      <c r="E42" s="131">
        <v>0</v>
      </c>
      <c r="F42" s="131">
        <v>0</v>
      </c>
      <c r="G42" s="131">
        <v>0</v>
      </c>
      <c r="H42" s="10">
        <f t="shared" si="0"/>
        <v>651.04140000000007</v>
      </c>
      <c r="I42" s="10">
        <f t="shared" si="1"/>
        <v>0</v>
      </c>
      <c r="J42" s="10">
        <f t="shared" si="2"/>
        <v>651.04140000000007</v>
      </c>
      <c r="L42"/>
      <c r="M42"/>
    </row>
    <row r="43" spans="1:13">
      <c r="A43" s="42" t="s">
        <v>204</v>
      </c>
      <c r="B43" s="8">
        <v>1.66</v>
      </c>
      <c r="C43" s="8"/>
      <c r="D43" s="131">
        <v>1322.85</v>
      </c>
      <c r="E43" s="131">
        <v>0</v>
      </c>
      <c r="F43" s="131">
        <v>0</v>
      </c>
      <c r="G43" s="131">
        <v>0</v>
      </c>
      <c r="H43" s="10">
        <f t="shared" si="0"/>
        <v>2195.9309999999996</v>
      </c>
      <c r="I43" s="10">
        <f t="shared" si="1"/>
        <v>0</v>
      </c>
      <c r="J43" s="10">
        <f t="shared" si="2"/>
        <v>2195.9309999999996</v>
      </c>
      <c r="L43"/>
      <c r="M43"/>
    </row>
    <row r="44" spans="1:13">
      <c r="A44" s="42" t="s">
        <v>71</v>
      </c>
      <c r="B44" s="8">
        <v>1.66</v>
      </c>
      <c r="C44" s="8">
        <v>3.21</v>
      </c>
      <c r="D44" s="131">
        <v>7160936.2699999996</v>
      </c>
      <c r="E44" s="131">
        <v>1473248.49</v>
      </c>
      <c r="F44" s="131">
        <v>3158.95</v>
      </c>
      <c r="G44" s="131">
        <v>4352.1400000000003</v>
      </c>
      <c r="H44" s="10">
        <f t="shared" si="0"/>
        <v>14332746.701599998</v>
      </c>
      <c r="I44" s="10">
        <f t="shared" si="1"/>
        <v>24110.598900000001</v>
      </c>
      <c r="J44" s="10">
        <f t="shared" si="2"/>
        <v>14356857.300499998</v>
      </c>
      <c r="L44"/>
      <c r="M44"/>
    </row>
    <row r="45" spans="1:13">
      <c r="A45" s="42" t="s">
        <v>72</v>
      </c>
      <c r="B45" s="8">
        <v>1.66</v>
      </c>
      <c r="C45" s="8">
        <v>3.21</v>
      </c>
      <c r="D45" s="131">
        <v>543955.995</v>
      </c>
      <c r="E45" s="131">
        <v>123911.235</v>
      </c>
      <c r="F45" s="131">
        <v>1305560.6000000001</v>
      </c>
      <c r="G45" s="131">
        <v>603681.71499999997</v>
      </c>
      <c r="H45" s="10">
        <f t="shared" si="0"/>
        <v>1108659.6017999998</v>
      </c>
      <c r="I45" s="10">
        <f t="shared" si="1"/>
        <v>6128667.83115</v>
      </c>
      <c r="J45" s="10">
        <f t="shared" si="2"/>
        <v>7237327.4329499993</v>
      </c>
      <c r="L45"/>
      <c r="M45"/>
    </row>
    <row r="46" spans="1:13">
      <c r="A46" s="42" t="s">
        <v>73</v>
      </c>
      <c r="B46" s="8">
        <v>1.66</v>
      </c>
      <c r="C46" s="8">
        <v>3.21</v>
      </c>
      <c r="D46" s="131">
        <v>307130.40500000003</v>
      </c>
      <c r="E46" s="131">
        <v>102267.27499999999</v>
      </c>
      <c r="F46" s="131">
        <v>2200.48</v>
      </c>
      <c r="G46" s="131">
        <v>1100.24</v>
      </c>
      <c r="H46" s="10">
        <f t="shared" si="0"/>
        <v>679600.14880000008</v>
      </c>
      <c r="I46" s="10">
        <f t="shared" si="1"/>
        <v>10595.3112</v>
      </c>
      <c r="J46" s="10">
        <f t="shared" si="2"/>
        <v>690195.46000000008</v>
      </c>
      <c r="L46"/>
      <c r="M46"/>
    </row>
    <row r="47" spans="1:13">
      <c r="A47" s="42" t="s">
        <v>205</v>
      </c>
      <c r="B47" s="8">
        <v>1.66</v>
      </c>
      <c r="C47" s="8"/>
      <c r="D47" s="131">
        <v>0</v>
      </c>
      <c r="E47" s="131">
        <v>245.82</v>
      </c>
      <c r="F47" s="131">
        <v>0</v>
      </c>
      <c r="G47" s="131">
        <v>0</v>
      </c>
      <c r="H47" s="10">
        <f t="shared" si="0"/>
        <v>408.06119999999999</v>
      </c>
      <c r="I47" s="10">
        <f t="shared" si="1"/>
        <v>0</v>
      </c>
      <c r="J47" s="10">
        <f t="shared" si="2"/>
        <v>408.06119999999999</v>
      </c>
      <c r="L47"/>
      <c r="M47"/>
    </row>
    <row r="48" spans="1:13">
      <c r="A48" s="42" t="s">
        <v>74</v>
      </c>
      <c r="B48" s="8">
        <v>4.5199999999999996</v>
      </c>
      <c r="C48" s="8">
        <f>C44/B44*B48</f>
        <v>8.7404819277108423</v>
      </c>
      <c r="D48" s="131">
        <v>73217.210000000006</v>
      </c>
      <c r="E48" s="131">
        <v>76332.23</v>
      </c>
      <c r="F48" s="131">
        <v>3271.05</v>
      </c>
      <c r="G48" s="131">
        <v>2187.7199999999998</v>
      </c>
      <c r="H48" s="10">
        <f t="shared" si="0"/>
        <v>675963.46879999992</v>
      </c>
      <c r="I48" s="10">
        <f t="shared" si="1"/>
        <v>47712.280532530116</v>
      </c>
      <c r="J48" s="10">
        <f t="shared" si="2"/>
        <v>723675.74933253007</v>
      </c>
      <c r="L48"/>
      <c r="M48"/>
    </row>
    <row r="49" spans="1:13">
      <c r="A49" s="42" t="s">
        <v>106</v>
      </c>
      <c r="B49" s="8">
        <v>1.66</v>
      </c>
      <c r="C49" s="8">
        <v>3.21</v>
      </c>
      <c r="D49" s="131">
        <v>0</v>
      </c>
      <c r="E49" s="131">
        <v>293.48</v>
      </c>
      <c r="F49" s="131">
        <v>609.72</v>
      </c>
      <c r="G49" s="131">
        <v>304.86</v>
      </c>
      <c r="H49" s="10">
        <f t="shared" si="0"/>
        <v>487.17680000000001</v>
      </c>
      <c r="I49" s="10">
        <f t="shared" si="1"/>
        <v>2935.8018000000002</v>
      </c>
      <c r="J49" s="10">
        <f t="shared" si="2"/>
        <v>3422.9786000000004</v>
      </c>
      <c r="L49"/>
      <c r="M49"/>
    </row>
    <row r="50" spans="1:13">
      <c r="A50" s="42" t="s">
        <v>206</v>
      </c>
      <c r="B50" s="8">
        <v>0.78</v>
      </c>
      <c r="C50" s="8"/>
      <c r="D50" s="131">
        <v>742.21</v>
      </c>
      <c r="E50" s="131">
        <v>742.21</v>
      </c>
      <c r="F50" s="131">
        <v>0</v>
      </c>
      <c r="G50" s="131">
        <v>0</v>
      </c>
      <c r="H50" s="10">
        <f t="shared" si="0"/>
        <v>1157.8476000000001</v>
      </c>
      <c r="I50" s="10">
        <f t="shared" si="1"/>
        <v>0</v>
      </c>
      <c r="J50" s="10">
        <f t="shared" si="2"/>
        <v>1157.8476000000001</v>
      </c>
      <c r="L50"/>
      <c r="M50"/>
    </row>
    <row r="51" spans="1:13">
      <c r="A51" s="42" t="s">
        <v>75</v>
      </c>
      <c r="B51" s="8">
        <v>0.78</v>
      </c>
      <c r="C51" s="8">
        <v>1.1499999999999999</v>
      </c>
      <c r="D51" s="131">
        <v>25298.67</v>
      </c>
      <c r="E51" s="131">
        <v>17578.474999999999</v>
      </c>
      <c r="F51" s="131">
        <v>12708.355</v>
      </c>
      <c r="G51" s="131">
        <v>7729.2449999999999</v>
      </c>
      <c r="H51" s="10">
        <f t="shared" si="0"/>
        <v>33444.1731</v>
      </c>
      <c r="I51" s="10">
        <f t="shared" si="1"/>
        <v>23503.239999999998</v>
      </c>
      <c r="J51" s="10">
        <f t="shared" si="2"/>
        <v>56947.413099999998</v>
      </c>
      <c r="L51"/>
      <c r="M51"/>
    </row>
    <row r="52" spans="1:13">
      <c r="A52" s="42" t="s">
        <v>166</v>
      </c>
      <c r="B52" s="8">
        <v>0.78</v>
      </c>
      <c r="C52" s="8"/>
      <c r="D52" s="131">
        <v>0</v>
      </c>
      <c r="E52" s="131">
        <v>1311.57</v>
      </c>
      <c r="F52" s="131">
        <v>0</v>
      </c>
      <c r="G52" s="131">
        <v>0</v>
      </c>
      <c r="H52" s="10">
        <f t="shared" si="0"/>
        <v>1023.0246</v>
      </c>
      <c r="I52" s="10">
        <f t="shared" si="1"/>
        <v>0</v>
      </c>
      <c r="J52" s="10">
        <f t="shared" si="2"/>
        <v>1023.0246</v>
      </c>
      <c r="L52"/>
      <c r="M52"/>
    </row>
    <row r="53" spans="1:13">
      <c r="A53" s="42" t="s">
        <v>207</v>
      </c>
      <c r="B53" s="8">
        <v>0.78</v>
      </c>
      <c r="C53" s="8"/>
      <c r="D53" s="131">
        <v>260.20999999999998</v>
      </c>
      <c r="E53" s="131">
        <v>260.20999999999998</v>
      </c>
      <c r="F53" s="131">
        <v>0</v>
      </c>
      <c r="G53" s="131">
        <v>0</v>
      </c>
      <c r="H53" s="10">
        <f t="shared" si="0"/>
        <v>405.92759999999998</v>
      </c>
      <c r="I53" s="10">
        <f t="shared" si="1"/>
        <v>0</v>
      </c>
      <c r="J53" s="10">
        <f t="shared" si="2"/>
        <v>405.92759999999998</v>
      </c>
      <c r="L53"/>
      <c r="M53"/>
    </row>
    <row r="54" spans="1:13">
      <c r="A54" s="42" t="s">
        <v>76</v>
      </c>
      <c r="B54" s="8">
        <v>1.26</v>
      </c>
      <c r="C54" s="8">
        <v>3.62</v>
      </c>
      <c r="D54" s="131">
        <v>244735.96</v>
      </c>
      <c r="E54" s="131">
        <v>151857.875</v>
      </c>
      <c r="F54" s="131">
        <v>3362.03</v>
      </c>
      <c r="G54" s="131">
        <v>1989.9649999999999</v>
      </c>
      <c r="H54" s="10">
        <f t="shared" si="0"/>
        <v>499708.23209999996</v>
      </c>
      <c r="I54" s="10">
        <f t="shared" si="1"/>
        <v>19374.2219</v>
      </c>
      <c r="J54" s="10">
        <f t="shared" si="2"/>
        <v>519082.45399999997</v>
      </c>
      <c r="L54"/>
      <c r="M54"/>
    </row>
    <row r="55" spans="1:13">
      <c r="A55" s="42" t="s">
        <v>167</v>
      </c>
      <c r="B55" s="8">
        <v>1.26</v>
      </c>
      <c r="C55" s="8"/>
      <c r="D55" s="131">
        <v>0</v>
      </c>
      <c r="E55" s="131">
        <v>707.96</v>
      </c>
      <c r="F55" s="131">
        <v>0</v>
      </c>
      <c r="G55" s="131">
        <v>0</v>
      </c>
      <c r="H55" s="10">
        <f t="shared" si="0"/>
        <v>892.02960000000007</v>
      </c>
      <c r="I55" s="10">
        <f t="shared" si="1"/>
        <v>0</v>
      </c>
      <c r="J55" s="10">
        <f t="shared" si="2"/>
        <v>892.02960000000007</v>
      </c>
      <c r="L55"/>
      <c r="M55"/>
    </row>
    <row r="56" spans="1:13">
      <c r="A56" s="42" t="s">
        <v>77</v>
      </c>
      <c r="B56" s="8">
        <v>0.78</v>
      </c>
      <c r="C56" s="8">
        <v>1.1499999999999999</v>
      </c>
      <c r="D56" s="131">
        <v>17293.395</v>
      </c>
      <c r="E56" s="131">
        <v>14444.094999999999</v>
      </c>
      <c r="F56" s="131">
        <v>2150359.08</v>
      </c>
      <c r="G56" s="131">
        <v>1653807.9450000001</v>
      </c>
      <c r="H56" s="10">
        <f t="shared" si="0"/>
        <v>24755.242200000001</v>
      </c>
      <c r="I56" s="10">
        <f t="shared" si="1"/>
        <v>4374792.0787500003</v>
      </c>
      <c r="J56" s="10">
        <f t="shared" si="2"/>
        <v>4399547.3209500005</v>
      </c>
      <c r="L56"/>
      <c r="M56"/>
    </row>
    <row r="57" spans="1:13">
      <c r="A57" s="42" t="s">
        <v>78</v>
      </c>
      <c r="B57" s="8">
        <v>0.78</v>
      </c>
      <c r="C57" s="8">
        <v>1.1499999999999999</v>
      </c>
      <c r="D57" s="131">
        <v>973852.05500000005</v>
      </c>
      <c r="E57" s="131">
        <v>886849.245</v>
      </c>
      <c r="F57" s="131">
        <v>70228.595000000001</v>
      </c>
      <c r="G57" s="131">
        <v>40973.99</v>
      </c>
      <c r="H57" s="10">
        <f t="shared" si="0"/>
        <v>1451347.0140000002</v>
      </c>
      <c r="I57" s="10">
        <f t="shared" si="1"/>
        <v>127882.97274999999</v>
      </c>
      <c r="J57" s="10">
        <f t="shared" si="2"/>
        <v>1579229.9867500002</v>
      </c>
      <c r="L57"/>
      <c r="M57"/>
    </row>
    <row r="58" spans="1:13">
      <c r="A58" s="42" t="s">
        <v>168</v>
      </c>
      <c r="B58" s="8">
        <v>1.26</v>
      </c>
      <c r="C58" s="8">
        <v>3.62</v>
      </c>
      <c r="D58" s="131">
        <v>227.34</v>
      </c>
      <c r="E58" s="131">
        <v>3324.7350000000001</v>
      </c>
      <c r="F58" s="131">
        <v>293.5</v>
      </c>
      <c r="G58" s="131">
        <v>453.66500000000002</v>
      </c>
      <c r="H58" s="10">
        <f t="shared" si="0"/>
        <v>4475.6145000000006</v>
      </c>
      <c r="I58" s="10">
        <f t="shared" si="1"/>
        <v>2704.7372999999998</v>
      </c>
      <c r="J58" s="10">
        <f t="shared" si="2"/>
        <v>7180.3518000000004</v>
      </c>
      <c r="L58"/>
      <c r="M58"/>
    </row>
    <row r="59" spans="1:13">
      <c r="A59" s="42" t="s">
        <v>208</v>
      </c>
      <c r="B59" s="8">
        <v>1.26</v>
      </c>
      <c r="C59" s="8"/>
      <c r="D59" s="131">
        <v>236.23</v>
      </c>
      <c r="E59" s="131">
        <v>0</v>
      </c>
      <c r="F59" s="131">
        <v>0</v>
      </c>
      <c r="G59" s="131">
        <v>0</v>
      </c>
      <c r="H59" s="10">
        <f t="shared" si="0"/>
        <v>297.64979999999997</v>
      </c>
      <c r="I59" s="10">
        <f t="shared" si="1"/>
        <v>0</v>
      </c>
      <c r="J59" s="10">
        <f t="shared" si="2"/>
        <v>297.64979999999997</v>
      </c>
      <c r="L59"/>
      <c r="M59"/>
    </row>
    <row r="60" spans="1:13">
      <c r="A60" s="42" t="s">
        <v>79</v>
      </c>
      <c r="B60" s="8">
        <v>1.26</v>
      </c>
      <c r="C60" s="8">
        <v>3.62</v>
      </c>
      <c r="D60" s="131">
        <v>5021794.8449999997</v>
      </c>
      <c r="E60" s="131">
        <v>3204501.915</v>
      </c>
      <c r="F60" s="131">
        <v>1114139.6950000001</v>
      </c>
      <c r="G60" s="131">
        <v>621071.93500000006</v>
      </c>
      <c r="H60" s="10">
        <f t="shared" si="0"/>
        <v>10365133.9176</v>
      </c>
      <c r="I60" s="10">
        <f t="shared" si="1"/>
        <v>6281466.1006000005</v>
      </c>
      <c r="J60" s="10">
        <f t="shared" si="2"/>
        <v>16646600.018200001</v>
      </c>
      <c r="L60"/>
      <c r="M60"/>
    </row>
    <row r="61" spans="1:13">
      <c r="A61" s="42" t="s">
        <v>80</v>
      </c>
      <c r="B61" s="8">
        <v>1.26</v>
      </c>
      <c r="C61" s="8">
        <v>3.62</v>
      </c>
      <c r="D61" s="131">
        <v>14082.96</v>
      </c>
      <c r="E61" s="131">
        <v>14330.97</v>
      </c>
      <c r="F61" s="131">
        <v>4825.6049999999996</v>
      </c>
      <c r="G61" s="131">
        <v>2583.7249999999999</v>
      </c>
      <c r="H61" s="10">
        <f t="shared" si="0"/>
        <v>35801.551800000001</v>
      </c>
      <c r="I61" s="10">
        <f t="shared" si="1"/>
        <v>26821.774600000001</v>
      </c>
      <c r="J61" s="10">
        <f t="shared" si="2"/>
        <v>62623.326400000005</v>
      </c>
      <c r="L61"/>
      <c r="M61"/>
    </row>
    <row r="62" spans="1:13">
      <c r="A62" s="42" t="s">
        <v>81</v>
      </c>
      <c r="B62" s="8">
        <v>0.78</v>
      </c>
      <c r="C62" s="8">
        <v>1.1499999999999999</v>
      </c>
      <c r="D62" s="131">
        <v>268.51</v>
      </c>
      <c r="E62" s="131">
        <v>155.78</v>
      </c>
      <c r="F62" s="131">
        <v>0</v>
      </c>
      <c r="G62" s="131">
        <v>156.91999999999999</v>
      </c>
      <c r="H62" s="10">
        <f t="shared" si="0"/>
        <v>330.94619999999998</v>
      </c>
      <c r="I62" s="10">
        <f t="shared" si="1"/>
        <v>180.45799999999997</v>
      </c>
      <c r="J62" s="10">
        <f t="shared" si="2"/>
        <v>511.40419999999995</v>
      </c>
      <c r="L62"/>
      <c r="M62"/>
    </row>
    <row r="63" spans="1:13">
      <c r="A63" s="42" t="s">
        <v>82</v>
      </c>
      <c r="B63" s="8"/>
      <c r="C63" s="8">
        <v>6.15</v>
      </c>
      <c r="D63" s="131">
        <v>0</v>
      </c>
      <c r="E63" s="131">
        <v>0</v>
      </c>
      <c r="F63" s="131">
        <v>2915.94</v>
      </c>
      <c r="G63" s="131">
        <v>740.18</v>
      </c>
      <c r="H63" s="10">
        <f t="shared" si="0"/>
        <v>0</v>
      </c>
      <c r="I63" s="10">
        <f t="shared" si="1"/>
        <v>22485.137999999999</v>
      </c>
      <c r="J63" s="10">
        <f t="shared" si="2"/>
        <v>22485.137999999999</v>
      </c>
      <c r="L63"/>
      <c r="M63"/>
    </row>
    <row r="64" spans="1:13">
      <c r="A64" s="42" t="s">
        <v>83</v>
      </c>
      <c r="B64" s="8"/>
      <c r="C64" s="8">
        <v>35.96</v>
      </c>
      <c r="D64" s="131">
        <v>0</v>
      </c>
      <c r="E64" s="131">
        <v>0</v>
      </c>
      <c r="F64" s="131">
        <v>277.58999999999997</v>
      </c>
      <c r="G64" s="131">
        <v>85.59</v>
      </c>
      <c r="H64" s="10">
        <f t="shared" si="0"/>
        <v>0</v>
      </c>
      <c r="I64" s="10">
        <f t="shared" si="1"/>
        <v>13059.952799999999</v>
      </c>
      <c r="J64" s="10">
        <f t="shared" si="2"/>
        <v>13059.952799999999</v>
      </c>
      <c r="L64"/>
      <c r="M64"/>
    </row>
    <row r="65" spans="1:13">
      <c r="A65" s="42" t="s">
        <v>84</v>
      </c>
      <c r="B65" s="8">
        <v>2.52</v>
      </c>
      <c r="C65" s="8">
        <f>C44/B44*B65</f>
        <v>4.8730120481927717</v>
      </c>
      <c r="D65" s="131">
        <v>5657769.4299999997</v>
      </c>
      <c r="E65" s="131">
        <v>14243.61</v>
      </c>
      <c r="F65" s="131">
        <v>9562.7749999999996</v>
      </c>
      <c r="G65" s="131">
        <v>2657.5050000000001</v>
      </c>
      <c r="H65" s="10">
        <f t="shared" si="0"/>
        <v>14293472.8608</v>
      </c>
      <c r="I65" s="10">
        <f t="shared" si="1"/>
        <v>59549.571672289159</v>
      </c>
      <c r="J65" s="10">
        <f t="shared" si="2"/>
        <v>14353022.432472289</v>
      </c>
      <c r="L65"/>
      <c r="M65"/>
    </row>
    <row r="66" spans="1:13">
      <c r="A66" s="42" t="s">
        <v>85</v>
      </c>
      <c r="B66" s="8">
        <v>0.78</v>
      </c>
      <c r="C66" s="8"/>
      <c r="D66" s="131">
        <v>7507.3649999999998</v>
      </c>
      <c r="E66" s="131">
        <v>6164.28</v>
      </c>
      <c r="F66" s="131">
        <v>0</v>
      </c>
      <c r="G66" s="131">
        <v>0</v>
      </c>
      <c r="H66" s="10">
        <f t="shared" si="0"/>
        <v>10663.883100000001</v>
      </c>
      <c r="I66" s="10">
        <f t="shared" si="1"/>
        <v>0</v>
      </c>
      <c r="J66" s="10">
        <f t="shared" si="2"/>
        <v>10663.883100000001</v>
      </c>
      <c r="L66"/>
      <c r="M66"/>
    </row>
    <row r="67" spans="1:13">
      <c r="A67" s="42" t="s">
        <v>209</v>
      </c>
      <c r="B67" s="8"/>
      <c r="C67" s="8">
        <v>1.1499999999999999</v>
      </c>
      <c r="D67" s="131">
        <v>0</v>
      </c>
      <c r="E67" s="131">
        <v>0</v>
      </c>
      <c r="F67" s="131">
        <v>644.02499999999998</v>
      </c>
      <c r="G67" s="131">
        <v>644.02499999999998</v>
      </c>
      <c r="H67" s="10">
        <f t="shared" si="0"/>
        <v>0</v>
      </c>
      <c r="I67" s="10">
        <f t="shared" si="1"/>
        <v>1481.2574999999999</v>
      </c>
      <c r="J67" s="10">
        <f t="shared" si="2"/>
        <v>1481.2574999999999</v>
      </c>
      <c r="L67"/>
      <c r="M67"/>
    </row>
    <row r="68" spans="1:13">
      <c r="A68" s="42" t="s">
        <v>86</v>
      </c>
      <c r="B68" s="8">
        <v>1.26</v>
      </c>
      <c r="C68" s="8">
        <v>3.62</v>
      </c>
      <c r="D68" s="131">
        <v>2179306.915</v>
      </c>
      <c r="E68" s="131">
        <v>1863959.47</v>
      </c>
      <c r="F68" s="131">
        <v>99859.48</v>
      </c>
      <c r="G68" s="131">
        <v>65287.565000000002</v>
      </c>
      <c r="H68" s="10">
        <f t="shared" si="0"/>
        <v>5094515.6450999994</v>
      </c>
      <c r="I68" s="10">
        <f t="shared" si="1"/>
        <v>597832.30290000001</v>
      </c>
      <c r="J68" s="10">
        <f t="shared" si="2"/>
        <v>5692347.9479999989</v>
      </c>
      <c r="L68"/>
      <c r="M68"/>
    </row>
    <row r="69" spans="1:13">
      <c r="A69" s="42" t="s">
        <v>210</v>
      </c>
      <c r="B69" s="8">
        <v>1.26</v>
      </c>
      <c r="C69" s="8"/>
      <c r="D69" s="131">
        <v>1636.93</v>
      </c>
      <c r="E69" s="131">
        <v>1122.18</v>
      </c>
      <c r="F69" s="131">
        <v>0</v>
      </c>
      <c r="G69" s="131">
        <v>0</v>
      </c>
      <c r="H69" s="10">
        <f t="shared" si="0"/>
        <v>3476.4786000000004</v>
      </c>
      <c r="I69" s="10">
        <f t="shared" si="1"/>
        <v>0</v>
      </c>
      <c r="J69" s="10">
        <f t="shared" si="2"/>
        <v>3476.4786000000004</v>
      </c>
      <c r="L69"/>
      <c r="M69"/>
    </row>
    <row r="70" spans="1:13">
      <c r="A70" s="42" t="s">
        <v>87</v>
      </c>
      <c r="B70" s="8">
        <v>0.78</v>
      </c>
      <c r="C70" s="8">
        <v>1.1499999999999999</v>
      </c>
      <c r="D70" s="131">
        <v>3929.13</v>
      </c>
      <c r="E70" s="131">
        <v>4152.2849999999999</v>
      </c>
      <c r="F70" s="131">
        <v>2168.3049999999998</v>
      </c>
      <c r="G70" s="131">
        <v>1313.4449999999999</v>
      </c>
      <c r="H70" s="10">
        <f t="shared" si="0"/>
        <v>6303.5037000000002</v>
      </c>
      <c r="I70" s="10">
        <f t="shared" si="1"/>
        <v>4004.0124999999998</v>
      </c>
      <c r="J70" s="10">
        <f t="shared" si="2"/>
        <v>10307.5162</v>
      </c>
      <c r="L70"/>
      <c r="M70"/>
    </row>
    <row r="71" spans="1:13">
      <c r="A71" s="42" t="s">
        <v>88</v>
      </c>
      <c r="B71" s="8">
        <v>0.78</v>
      </c>
      <c r="C71" s="8">
        <v>1.1499999999999999</v>
      </c>
      <c r="D71" s="131">
        <v>6100.96</v>
      </c>
      <c r="E71" s="131">
        <v>3258.61</v>
      </c>
      <c r="F71" s="131">
        <v>791.13</v>
      </c>
      <c r="G71" s="131">
        <v>791.13</v>
      </c>
      <c r="H71" s="10">
        <f t="shared" ref="H71:H88" si="3">B71*(D71+E71)</f>
        <v>7300.4646000000002</v>
      </c>
      <c r="I71" s="10">
        <f t="shared" ref="I71:I88" si="4">C71*(F71+G71)</f>
        <v>1819.5989999999999</v>
      </c>
      <c r="J71" s="10">
        <f t="shared" ref="J71:J88" si="5">H71+I71</f>
        <v>9120.0635999999995</v>
      </c>
      <c r="L71"/>
      <c r="M71"/>
    </row>
    <row r="72" spans="1:13">
      <c r="A72" s="42" t="s">
        <v>89</v>
      </c>
      <c r="B72" s="8">
        <v>1.26</v>
      </c>
      <c r="C72" s="8">
        <v>3.62</v>
      </c>
      <c r="D72" s="131">
        <v>886176.93500000006</v>
      </c>
      <c r="E72" s="131">
        <v>677418.08499999996</v>
      </c>
      <c r="F72" s="131">
        <v>138726.315</v>
      </c>
      <c r="G72" s="131">
        <v>75394.11</v>
      </c>
      <c r="H72" s="10">
        <f t="shared" si="3"/>
        <v>1970129.7252</v>
      </c>
      <c r="I72" s="10">
        <f t="shared" si="4"/>
        <v>775115.93849999993</v>
      </c>
      <c r="J72" s="10">
        <f t="shared" si="5"/>
        <v>2745245.6636999999</v>
      </c>
      <c r="L72"/>
      <c r="M72"/>
    </row>
    <row r="73" spans="1:13">
      <c r="A73" s="42" t="s">
        <v>90</v>
      </c>
      <c r="B73" s="8">
        <v>1.26</v>
      </c>
      <c r="C73" s="8">
        <v>3.62</v>
      </c>
      <c r="D73" s="131">
        <v>224461.81</v>
      </c>
      <c r="E73" s="131">
        <v>117417.88</v>
      </c>
      <c r="F73" s="131">
        <v>145612.345</v>
      </c>
      <c r="G73" s="131">
        <v>84235.42</v>
      </c>
      <c r="H73" s="10">
        <f t="shared" si="3"/>
        <v>430768.4094</v>
      </c>
      <c r="I73" s="10">
        <f t="shared" si="4"/>
        <v>832048.90930000006</v>
      </c>
      <c r="J73" s="10">
        <f t="shared" si="5"/>
        <v>1262817.3187000002</v>
      </c>
      <c r="L73"/>
      <c r="M73"/>
    </row>
    <row r="74" spans="1:13">
      <c r="A74" s="42" t="s">
        <v>91</v>
      </c>
      <c r="B74" s="8">
        <v>1.26</v>
      </c>
      <c r="C74" s="8">
        <v>3.62</v>
      </c>
      <c r="D74" s="131">
        <v>1341.97</v>
      </c>
      <c r="E74" s="131">
        <v>1291.22</v>
      </c>
      <c r="F74" s="131">
        <v>29857.67</v>
      </c>
      <c r="G74" s="131">
        <v>20769.544999999998</v>
      </c>
      <c r="H74" s="10">
        <f t="shared" si="3"/>
        <v>3317.8194000000003</v>
      </c>
      <c r="I74" s="10">
        <f t="shared" si="4"/>
        <v>183270.5183</v>
      </c>
      <c r="J74" s="10">
        <f t="shared" si="5"/>
        <v>186588.3377</v>
      </c>
      <c r="L74"/>
      <c r="M74"/>
    </row>
    <row r="75" spans="1:13">
      <c r="A75" s="42" t="s">
        <v>211</v>
      </c>
      <c r="B75" s="8">
        <v>0.78</v>
      </c>
      <c r="C75" s="8"/>
      <c r="D75" s="131">
        <v>523.04999999999995</v>
      </c>
      <c r="E75" s="131">
        <v>523.04999999999995</v>
      </c>
      <c r="F75" s="131">
        <v>0</v>
      </c>
      <c r="G75" s="131">
        <v>0</v>
      </c>
      <c r="H75" s="10">
        <f t="shared" si="3"/>
        <v>815.95799999999997</v>
      </c>
      <c r="I75" s="10">
        <f t="shared" si="4"/>
        <v>0</v>
      </c>
      <c r="J75" s="10">
        <f t="shared" si="5"/>
        <v>815.95799999999997</v>
      </c>
      <c r="L75"/>
      <c r="M75"/>
    </row>
    <row r="76" spans="1:13">
      <c r="A76" s="42" t="s">
        <v>92</v>
      </c>
      <c r="B76" s="8">
        <v>10.52</v>
      </c>
      <c r="C76" s="8">
        <v>9.8699999999999992</v>
      </c>
      <c r="D76" s="131">
        <v>373.065</v>
      </c>
      <c r="E76" s="131">
        <v>0</v>
      </c>
      <c r="F76" s="131">
        <v>3147.01</v>
      </c>
      <c r="G76" s="131">
        <v>819.97500000000002</v>
      </c>
      <c r="H76" s="10">
        <f t="shared" si="3"/>
        <v>3924.6437999999998</v>
      </c>
      <c r="I76" s="10">
        <f t="shared" si="4"/>
        <v>39154.141949999997</v>
      </c>
      <c r="J76" s="10">
        <f t="shared" si="5"/>
        <v>43078.785749999995</v>
      </c>
      <c r="L76"/>
      <c r="M76"/>
    </row>
    <row r="77" spans="1:13">
      <c r="A77" s="42" t="s">
        <v>94</v>
      </c>
      <c r="B77" s="8">
        <v>3.06</v>
      </c>
      <c r="C77" s="8"/>
      <c r="D77" s="131">
        <v>83.28</v>
      </c>
      <c r="E77" s="131">
        <v>0</v>
      </c>
      <c r="F77" s="131">
        <v>0</v>
      </c>
      <c r="G77" s="131">
        <v>0</v>
      </c>
      <c r="H77" s="10">
        <f t="shared" si="3"/>
        <v>254.83680000000001</v>
      </c>
      <c r="I77" s="10">
        <f t="shared" si="4"/>
        <v>0</v>
      </c>
      <c r="J77" s="10">
        <f t="shared" si="5"/>
        <v>254.83680000000001</v>
      </c>
      <c r="L77"/>
      <c r="M77"/>
    </row>
    <row r="78" spans="1:13">
      <c r="A78" s="42" t="s">
        <v>176</v>
      </c>
      <c r="B78" s="8">
        <v>0.78</v>
      </c>
      <c r="C78" s="8"/>
      <c r="D78" s="131">
        <v>1008.42</v>
      </c>
      <c r="E78" s="131">
        <v>1008.42</v>
      </c>
      <c r="F78" s="131">
        <v>0</v>
      </c>
      <c r="G78" s="131">
        <v>0</v>
      </c>
      <c r="H78" s="10">
        <f t="shared" si="3"/>
        <v>1573.1351999999999</v>
      </c>
      <c r="I78" s="10">
        <f t="shared" si="4"/>
        <v>0</v>
      </c>
      <c r="J78" s="10">
        <f t="shared" si="5"/>
        <v>1573.1351999999999</v>
      </c>
      <c r="L78"/>
      <c r="M78"/>
    </row>
    <row r="79" spans="1:13">
      <c r="A79" s="42" t="s">
        <v>95</v>
      </c>
      <c r="B79" s="8">
        <v>1.26</v>
      </c>
      <c r="C79" s="8">
        <v>3.62</v>
      </c>
      <c r="D79" s="131">
        <v>115189.995</v>
      </c>
      <c r="E79" s="131">
        <v>86322.294999999998</v>
      </c>
      <c r="F79" s="131">
        <v>1060.98</v>
      </c>
      <c r="G79" s="131">
        <v>747.3</v>
      </c>
      <c r="H79" s="10">
        <f t="shared" si="3"/>
        <v>253905.48539999998</v>
      </c>
      <c r="I79" s="10">
        <f t="shared" si="4"/>
        <v>6545.9736000000003</v>
      </c>
      <c r="J79" s="10">
        <f t="shared" si="5"/>
        <v>260451.45899999997</v>
      </c>
      <c r="L79"/>
      <c r="M79"/>
    </row>
    <row r="80" spans="1:13">
      <c r="A80" s="42" t="s">
        <v>212</v>
      </c>
      <c r="B80" s="8">
        <v>1.26</v>
      </c>
      <c r="C80" s="8">
        <v>3.62</v>
      </c>
      <c r="D80" s="131">
        <v>87595.024999999994</v>
      </c>
      <c r="E80" s="131">
        <v>67134.404999999999</v>
      </c>
      <c r="F80" s="131">
        <v>1492.02</v>
      </c>
      <c r="G80" s="131">
        <v>1373.85</v>
      </c>
      <c r="H80" s="10">
        <f t="shared" si="3"/>
        <v>194959.08179999999</v>
      </c>
      <c r="I80" s="10">
        <f t="shared" si="4"/>
        <v>10374.4494</v>
      </c>
      <c r="J80" s="10">
        <f t="shared" si="5"/>
        <v>205333.5312</v>
      </c>
      <c r="L80"/>
      <c r="M80"/>
    </row>
    <row r="81" spans="1:13">
      <c r="A81" s="42" t="s">
        <v>96</v>
      </c>
      <c r="B81" s="8">
        <v>1.26</v>
      </c>
      <c r="C81" s="8">
        <v>3.62</v>
      </c>
      <c r="D81" s="131">
        <v>0</v>
      </c>
      <c r="E81" s="131">
        <v>580.21</v>
      </c>
      <c r="F81" s="131">
        <v>549.12</v>
      </c>
      <c r="G81" s="131">
        <v>171.87</v>
      </c>
      <c r="H81" s="10">
        <f t="shared" si="3"/>
        <v>731.06460000000004</v>
      </c>
      <c r="I81" s="10">
        <f t="shared" si="4"/>
        <v>2609.9838</v>
      </c>
      <c r="J81" s="10">
        <f t="shared" si="5"/>
        <v>3341.0484000000001</v>
      </c>
      <c r="L81"/>
      <c r="M81"/>
    </row>
    <row r="82" spans="1:13">
      <c r="A82" s="42" t="s">
        <v>97</v>
      </c>
      <c r="B82" s="8">
        <v>0.82</v>
      </c>
      <c r="C82" s="8"/>
      <c r="D82" s="131">
        <v>726.41499999999996</v>
      </c>
      <c r="E82" s="131">
        <v>13288.97</v>
      </c>
      <c r="F82" s="131">
        <v>0</v>
      </c>
      <c r="G82" s="131">
        <v>0</v>
      </c>
      <c r="H82" s="10">
        <f t="shared" si="3"/>
        <v>11492.615699999998</v>
      </c>
      <c r="I82" s="10">
        <f t="shared" si="4"/>
        <v>0</v>
      </c>
      <c r="J82" s="10">
        <f t="shared" si="5"/>
        <v>11492.615699999998</v>
      </c>
      <c r="L82"/>
      <c r="M82"/>
    </row>
    <row r="83" spans="1:13">
      <c r="A83" s="42" t="s">
        <v>98</v>
      </c>
      <c r="B83" s="8">
        <v>0.82</v>
      </c>
      <c r="C83" s="8">
        <v>1.52</v>
      </c>
      <c r="D83" s="131">
        <v>655.79</v>
      </c>
      <c r="E83" s="131">
        <v>2370.5</v>
      </c>
      <c r="F83" s="131">
        <v>7867.8649999999998</v>
      </c>
      <c r="G83" s="131">
        <v>4232.08</v>
      </c>
      <c r="H83" s="10">
        <f t="shared" si="3"/>
        <v>2481.5578</v>
      </c>
      <c r="I83" s="10">
        <f t="shared" si="4"/>
        <v>18391.916399999998</v>
      </c>
      <c r="J83" s="10">
        <f t="shared" si="5"/>
        <v>20873.474199999997</v>
      </c>
      <c r="L83"/>
      <c r="M83"/>
    </row>
    <row r="84" spans="1:13">
      <c r="A84" s="42" t="s">
        <v>213</v>
      </c>
      <c r="B84" s="8">
        <v>0.82</v>
      </c>
      <c r="C84" s="8"/>
      <c r="D84" s="131">
        <v>0</v>
      </c>
      <c r="E84" s="131">
        <v>1516.325</v>
      </c>
      <c r="F84" s="131">
        <v>0</v>
      </c>
      <c r="G84" s="131">
        <v>0</v>
      </c>
      <c r="H84" s="10">
        <f t="shared" si="3"/>
        <v>1243.3865000000001</v>
      </c>
      <c r="I84" s="10">
        <f t="shared" si="4"/>
        <v>0</v>
      </c>
      <c r="J84" s="10">
        <f t="shared" si="5"/>
        <v>1243.3865000000001</v>
      </c>
      <c r="L84"/>
      <c r="M84"/>
    </row>
    <row r="85" spans="1:13">
      <c r="A85" s="42" t="s">
        <v>214</v>
      </c>
      <c r="B85" s="8">
        <v>0.82</v>
      </c>
      <c r="C85" s="8"/>
      <c r="D85" s="131">
        <v>0</v>
      </c>
      <c r="E85" s="131">
        <v>92.63</v>
      </c>
      <c r="F85" s="131">
        <v>0</v>
      </c>
      <c r="G85" s="131">
        <v>0</v>
      </c>
      <c r="H85" s="10">
        <f t="shared" si="3"/>
        <v>75.956599999999995</v>
      </c>
      <c r="I85" s="10">
        <f t="shared" si="4"/>
        <v>0</v>
      </c>
      <c r="J85" s="10">
        <f t="shared" si="5"/>
        <v>75.956599999999995</v>
      </c>
      <c r="L85"/>
      <c r="M85"/>
    </row>
    <row r="86" spans="1:13">
      <c r="A86" s="42" t="s">
        <v>169</v>
      </c>
      <c r="B86" s="8">
        <v>2.36</v>
      </c>
      <c r="C86" s="8"/>
      <c r="D86" s="131">
        <v>7222.4650000000001</v>
      </c>
      <c r="E86" s="131">
        <v>5491.35</v>
      </c>
      <c r="F86" s="131">
        <v>0</v>
      </c>
      <c r="G86" s="131">
        <v>0</v>
      </c>
      <c r="H86" s="10">
        <f t="shared" si="3"/>
        <v>30004.6034</v>
      </c>
      <c r="I86" s="10">
        <f t="shared" si="4"/>
        <v>0</v>
      </c>
      <c r="J86" s="10">
        <f t="shared" si="5"/>
        <v>30004.6034</v>
      </c>
      <c r="L86"/>
      <c r="M86"/>
    </row>
    <row r="87" spans="1:13">
      <c r="A87" s="42" t="s">
        <v>99</v>
      </c>
      <c r="B87" s="8">
        <v>2.36</v>
      </c>
      <c r="C87" s="8"/>
      <c r="D87" s="131">
        <v>897.80499999999995</v>
      </c>
      <c r="E87" s="131">
        <v>494.86500000000001</v>
      </c>
      <c r="F87" s="131">
        <v>0</v>
      </c>
      <c r="G87" s="131">
        <v>0</v>
      </c>
      <c r="H87" s="10">
        <f t="shared" si="3"/>
        <v>3286.7012</v>
      </c>
      <c r="I87" s="10">
        <f t="shared" si="4"/>
        <v>0</v>
      </c>
      <c r="J87" s="10">
        <f t="shared" si="5"/>
        <v>3286.7012</v>
      </c>
      <c r="L87"/>
      <c r="M87"/>
    </row>
    <row r="88" spans="1:13">
      <c r="A88" s="42" t="s">
        <v>100</v>
      </c>
      <c r="B88" s="8">
        <v>0.82</v>
      </c>
      <c r="C88" s="8">
        <v>1.52</v>
      </c>
      <c r="D88" s="131">
        <v>24020.075000000001</v>
      </c>
      <c r="E88" s="131">
        <v>46347.834999999999</v>
      </c>
      <c r="F88" s="131">
        <v>91696.960000000006</v>
      </c>
      <c r="G88" s="131">
        <v>74449.684999999998</v>
      </c>
      <c r="H88" s="10">
        <f t="shared" si="3"/>
        <v>57701.686199999996</v>
      </c>
      <c r="I88" s="10">
        <f t="shared" si="4"/>
        <v>252542.90040000004</v>
      </c>
      <c r="J88" s="10">
        <f t="shared" si="5"/>
        <v>310244.58660000004</v>
      </c>
      <c r="L88"/>
      <c r="M88"/>
    </row>
    <row r="89" spans="1:13">
      <c r="A89" s="42"/>
      <c r="B89" s="165"/>
      <c r="C89" s="165"/>
      <c r="L89"/>
      <c r="M89"/>
    </row>
    <row r="90" spans="1:13">
      <c r="A90" s="42" t="s">
        <v>0</v>
      </c>
      <c r="B90" s="8"/>
      <c r="C90" s="8"/>
      <c r="D90" s="131">
        <f t="shared" ref="D90:J90" si="6">SUM(D6:D89)</f>
        <v>54327506.725000016</v>
      </c>
      <c r="E90" s="131">
        <f t="shared" si="6"/>
        <v>31187557.390000001</v>
      </c>
      <c r="F90" s="131">
        <f t="shared" si="6"/>
        <v>18524833.980000008</v>
      </c>
      <c r="G90" s="131">
        <f t="shared" si="6"/>
        <v>9628990.75</v>
      </c>
      <c r="H90" s="131">
        <f t="shared" si="6"/>
        <v>101516071.59725998</v>
      </c>
      <c r="I90" s="131">
        <f t="shared" si="6"/>
        <v>59989569.21731098</v>
      </c>
      <c r="J90" s="131">
        <f t="shared" si="6"/>
        <v>161505640.81457105</v>
      </c>
      <c r="L90"/>
      <c r="M90"/>
    </row>
    <row r="91" spans="1:13" ht="13.5" thickBot="1"/>
    <row r="92" spans="1:13" ht="13.5" thickBot="1">
      <c r="A92" s="49" t="s">
        <v>232</v>
      </c>
      <c r="B92" s="45"/>
      <c r="C92" s="46"/>
      <c r="D92" s="46"/>
      <c r="E92" s="46"/>
      <c r="F92" s="46"/>
      <c r="G92" s="46"/>
      <c r="H92" s="47" t="s">
        <v>6</v>
      </c>
      <c r="I92" s="47" t="s">
        <v>7</v>
      </c>
      <c r="J92" s="48" t="s">
        <v>0</v>
      </c>
      <c r="L92"/>
      <c r="M92"/>
    </row>
    <row r="93" spans="1:13">
      <c r="A93" s="49" t="s">
        <v>0</v>
      </c>
      <c r="B93" s="50"/>
      <c r="C93" s="51"/>
      <c r="D93" s="133"/>
      <c r="E93" s="133"/>
      <c r="F93" s="133"/>
      <c r="G93" s="133"/>
      <c r="H93" s="52">
        <f>H90</f>
        <v>101516071.59725998</v>
      </c>
      <c r="I93" s="52">
        <f>I90</f>
        <v>59989569.21731098</v>
      </c>
      <c r="J93" s="52">
        <f>J90</f>
        <v>161505640.81457105</v>
      </c>
      <c r="L93"/>
      <c r="M93"/>
    </row>
    <row r="94" spans="1:13" ht="13.5" thickBot="1">
      <c r="A94" s="54"/>
      <c r="B94" s="55"/>
      <c r="C94" s="56"/>
      <c r="D94" s="132"/>
      <c r="E94" s="132"/>
      <c r="F94" s="132"/>
      <c r="G94" s="132"/>
      <c r="H94" s="57">
        <f>H93/J93</f>
        <v>0.62856053253157451</v>
      </c>
      <c r="I94" s="57">
        <f>I93/J93</f>
        <v>0.37143946746842488</v>
      </c>
      <c r="J94" s="58">
        <f>H94+I94</f>
        <v>0.99999999999999933</v>
      </c>
      <c r="L94"/>
      <c r="M94"/>
    </row>
    <row r="95" spans="1:13">
      <c r="B95" s="59"/>
      <c r="L95"/>
      <c r="M95"/>
    </row>
    <row r="96" spans="1:13">
      <c r="B96" s="59"/>
      <c r="L96"/>
      <c r="M96"/>
    </row>
    <row r="97" spans="1:14" ht="13.5" thickBot="1">
      <c r="B97" s="59"/>
      <c r="L97"/>
      <c r="M97"/>
    </row>
    <row r="98" spans="1:14">
      <c r="A98" s="134"/>
      <c r="B98" s="51"/>
      <c r="C98" s="51"/>
      <c r="D98" s="51"/>
      <c r="E98" s="51"/>
      <c r="F98" s="51"/>
      <c r="G98" s="51"/>
      <c r="H98" s="135" t="s">
        <v>6</v>
      </c>
      <c r="I98" s="135" t="s">
        <v>7</v>
      </c>
      <c r="J98" s="136" t="s">
        <v>0</v>
      </c>
      <c r="L98"/>
      <c r="M98"/>
    </row>
    <row r="99" spans="1:14" s="143" customFormat="1" ht="38.25">
      <c r="A99" s="149"/>
      <c r="B99" s="142"/>
      <c r="C99" s="142"/>
      <c r="D99" s="147" t="str">
        <f>+D5</f>
        <v>Pri Span Total (feet)</v>
      </c>
      <c r="E99" s="147" t="str">
        <f>+E5</f>
        <v>Pri Neutral Span Total (feet)</v>
      </c>
      <c r="F99" s="147" t="str">
        <f>+F5</f>
        <v>Sec Span Total (feet)</v>
      </c>
      <c r="G99" s="147" t="str">
        <f>+G5</f>
        <v>Sec Neutral Span Total (feet)</v>
      </c>
      <c r="H99" s="146"/>
      <c r="I99" s="146"/>
      <c r="J99" s="161"/>
    </row>
    <row r="100" spans="1:14">
      <c r="A100" s="148"/>
      <c r="B100" s="94"/>
      <c r="C100" s="94"/>
      <c r="D100" s="152">
        <f>+D90</f>
        <v>54327506.725000016</v>
      </c>
      <c r="E100" s="153">
        <f>+E90</f>
        <v>31187557.390000001</v>
      </c>
      <c r="F100" s="152">
        <f>+F90</f>
        <v>18524833.980000008</v>
      </c>
      <c r="G100" s="153">
        <f>+G90</f>
        <v>9628990.75</v>
      </c>
      <c r="H100" s="141"/>
      <c r="I100" s="141"/>
      <c r="J100" s="156"/>
      <c r="L100"/>
      <c r="M100"/>
    </row>
    <row r="101" spans="1:14" ht="13.5" thickBot="1">
      <c r="A101" s="148"/>
      <c r="B101" s="94"/>
      <c r="C101" s="94"/>
      <c r="D101" s="94"/>
      <c r="E101" s="94"/>
      <c r="F101" s="94"/>
      <c r="G101" s="94"/>
      <c r="H101" s="141"/>
      <c r="I101" s="141"/>
      <c r="J101" s="156"/>
      <c r="L101"/>
      <c r="M101"/>
    </row>
    <row r="102" spans="1:14" ht="13.5" thickBot="1">
      <c r="A102" s="137" t="s">
        <v>32</v>
      </c>
      <c r="B102" s="138"/>
      <c r="C102" s="60" t="s">
        <v>157</v>
      </c>
      <c r="D102" s="46"/>
      <c r="E102" s="61">
        <f>ROUND((0.77+0.87)/2,2)</f>
        <v>0.82</v>
      </c>
      <c r="F102" s="60" t="s">
        <v>156</v>
      </c>
      <c r="G102" s="209">
        <v>1.52</v>
      </c>
      <c r="H102" s="139">
        <f>E102*(D100+E100)</f>
        <v>70122352.574300006</v>
      </c>
      <c r="I102" s="139">
        <f>G102*(F100+G100)</f>
        <v>42793813.589600012</v>
      </c>
      <c r="J102" s="140">
        <f>H102+I102</f>
        <v>112916166.16390002</v>
      </c>
      <c r="L102"/>
      <c r="M102"/>
    </row>
    <row r="103" spans="1:14" ht="13.5" thickBot="1">
      <c r="A103" s="62" t="s">
        <v>34</v>
      </c>
      <c r="B103" s="56"/>
      <c r="C103" s="56"/>
      <c r="D103" s="56"/>
      <c r="E103" s="56"/>
      <c r="F103" s="56"/>
      <c r="G103" s="56"/>
      <c r="H103" s="57">
        <f>H102/J93</f>
        <v>0.4341789687383697</v>
      </c>
      <c r="I103" s="57">
        <f>I102/J93</f>
        <v>0.26496791922415103</v>
      </c>
      <c r="J103" s="58">
        <f>J102/J93</f>
        <v>0.69914688796252067</v>
      </c>
      <c r="L103"/>
      <c r="M103"/>
    </row>
    <row r="104" spans="1:14">
      <c r="A104" s="49" t="s">
        <v>31</v>
      </c>
      <c r="B104" s="51"/>
      <c r="C104" s="51"/>
      <c r="D104" s="51"/>
      <c r="E104" s="51"/>
      <c r="F104" s="51"/>
      <c r="G104" s="51"/>
      <c r="H104" s="52">
        <f>H93-H102</f>
        <v>31393719.022959977</v>
      </c>
      <c r="I104" s="52">
        <f>I93-I102</f>
        <v>17195755.627710968</v>
      </c>
      <c r="J104" s="53">
        <f>J93-J102</f>
        <v>48589474.650671035</v>
      </c>
      <c r="L104"/>
      <c r="M104"/>
    </row>
    <row r="105" spans="1:14" ht="13.5" thickBot="1">
      <c r="A105" s="62" t="s">
        <v>34</v>
      </c>
      <c r="B105" s="56"/>
      <c r="C105" s="56"/>
      <c r="D105" s="56"/>
      <c r="E105" s="56"/>
      <c r="F105" s="56"/>
      <c r="G105" s="56"/>
      <c r="H105" s="57">
        <f>H104/J93</f>
        <v>0.19438156379320487</v>
      </c>
      <c r="I105" s="57">
        <f>I104/J93</f>
        <v>0.10647154824427386</v>
      </c>
      <c r="J105" s="58">
        <f>J104/J93</f>
        <v>0.30085311203747928</v>
      </c>
      <c r="L105"/>
      <c r="M105"/>
    </row>
    <row r="106" spans="1:14">
      <c r="L106"/>
      <c r="M106"/>
    </row>
    <row r="107" spans="1:14">
      <c r="A107" s="40" t="s">
        <v>177</v>
      </c>
      <c r="L107"/>
      <c r="M107"/>
      <c r="N107" s="10"/>
    </row>
    <row r="108" spans="1:14">
      <c r="A108" s="200" t="s">
        <v>229</v>
      </c>
      <c r="K108" s="3"/>
      <c r="L108"/>
      <c r="M108"/>
    </row>
  </sheetData>
  <phoneticPr fontId="7" type="noConversion"/>
  <printOptions horizontalCentered="1"/>
  <pageMargins left="0.25" right="0.25" top="0.75" bottom="0.5" header="0.5" footer="0.5"/>
  <pageSetup scale="79" fitToHeight="8" orientation="portrait" r:id="rId1"/>
  <headerFooter alignWithMargins="0">
    <oddHeader>&amp;RExhibit AEV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opLeftCell="A22" zoomScale="85" zoomScaleNormal="85" workbookViewId="0">
      <selection activeCell="A3" sqref="A3"/>
    </sheetView>
  </sheetViews>
  <sheetFormatPr defaultRowHeight="12.75"/>
  <cols>
    <col min="1" max="1" width="9.28515625" customWidth="1"/>
    <col min="2" max="2" width="9.5703125" customWidth="1"/>
    <col min="4" max="5" width="11.28515625" customWidth="1"/>
    <col min="6" max="6" width="13.42578125" customWidth="1"/>
    <col min="7" max="7" width="10.7109375" bestFit="1" customWidth="1"/>
    <col min="8" max="11" width="11.28515625" customWidth="1"/>
    <col min="12" max="13" width="11.140625" style="41" bestFit="1" customWidth="1"/>
    <col min="14" max="14" width="13.28515625" bestFit="1" customWidth="1"/>
  </cols>
  <sheetData>
    <row r="1" spans="1:14" ht="15">
      <c r="A1" s="7" t="str">
        <f>Acct_364!A1</f>
        <v>Kentucky Power</v>
      </c>
    </row>
    <row r="2" spans="1:14" ht="15">
      <c r="A2" s="7" t="s">
        <v>103</v>
      </c>
    </row>
    <row r="3" spans="1:14" ht="15">
      <c r="A3" s="7" t="str">
        <f>Acct_364!A3</f>
        <v>Test Period Ending September 30, 2014</v>
      </c>
    </row>
    <row r="5" spans="1:14">
      <c r="N5" s="130"/>
    </row>
    <row r="6" spans="1:14">
      <c r="I6" s="8"/>
      <c r="J6" s="8"/>
      <c r="N6" s="130"/>
    </row>
    <row r="7" spans="1:14" s="9" customFormat="1" ht="51">
      <c r="A7" s="9" t="s">
        <v>36</v>
      </c>
      <c r="B7" s="196" t="s">
        <v>37</v>
      </c>
      <c r="C7" s="196" t="s">
        <v>38</v>
      </c>
      <c r="D7" s="205" t="s">
        <v>104</v>
      </c>
      <c r="E7" s="205" t="s">
        <v>39</v>
      </c>
      <c r="F7" s="205" t="s">
        <v>105</v>
      </c>
      <c r="G7" s="205" t="s">
        <v>40</v>
      </c>
      <c r="H7" s="206" t="s">
        <v>22</v>
      </c>
      <c r="I7" s="206" t="s">
        <v>23</v>
      </c>
      <c r="J7" s="206" t="s">
        <v>24</v>
      </c>
    </row>
    <row r="8" spans="1:14">
      <c r="A8" s="42" t="s">
        <v>42</v>
      </c>
      <c r="B8" s="41">
        <f>(3.96+5.01)/2</f>
        <v>4.4849999999999994</v>
      </c>
      <c r="C8" s="41">
        <v>2.2599999999999998</v>
      </c>
      <c r="D8">
        <v>814816.4</v>
      </c>
      <c r="E8">
        <v>35908.75</v>
      </c>
      <c r="F8">
        <v>54975.1</v>
      </c>
      <c r="G8">
        <v>25895.91</v>
      </c>
      <c r="H8" s="10">
        <f>B8*(D8+E8)</f>
        <v>3815502.2977499994</v>
      </c>
      <c r="I8" s="10">
        <f>C8*(F8+G8)</f>
        <v>182768.48259999996</v>
      </c>
      <c r="J8" s="10">
        <f>H8+I8</f>
        <v>3998270.7803499992</v>
      </c>
      <c r="L8"/>
      <c r="M8"/>
    </row>
    <row r="9" spans="1:14">
      <c r="A9" s="42" t="s">
        <v>44</v>
      </c>
      <c r="B9" s="41">
        <f>B8*6</f>
        <v>26.909999999999997</v>
      </c>
      <c r="C9" s="41">
        <f>C8*6</f>
        <v>13.559999999999999</v>
      </c>
      <c r="D9">
        <v>8043.41</v>
      </c>
      <c r="E9">
        <v>769.86</v>
      </c>
      <c r="F9">
        <v>0</v>
      </c>
      <c r="G9">
        <v>48.75</v>
      </c>
      <c r="H9" s="10">
        <f t="shared" ref="H9:H30" si="0">B9*(D9+E9)</f>
        <v>237165.09569999998</v>
      </c>
      <c r="I9" s="10">
        <f t="shared" ref="I9:I30" si="1">C9*(F9+G9)</f>
        <v>661.05</v>
      </c>
      <c r="J9" s="10">
        <f t="shared" ref="J9:J30" si="2">H9+I9</f>
        <v>237826.14569999996</v>
      </c>
      <c r="L9"/>
      <c r="M9"/>
    </row>
    <row r="10" spans="1:14">
      <c r="A10" s="42" t="s">
        <v>52</v>
      </c>
      <c r="B10" s="42"/>
      <c r="C10" s="41">
        <f>(C8+C14)/2</f>
        <v>3.33</v>
      </c>
      <c r="D10">
        <v>0</v>
      </c>
      <c r="E10">
        <v>0</v>
      </c>
      <c r="F10">
        <v>2544.86</v>
      </c>
      <c r="G10">
        <v>964.45</v>
      </c>
      <c r="H10" s="10">
        <f t="shared" si="0"/>
        <v>0</v>
      </c>
      <c r="I10" s="10">
        <f t="shared" si="1"/>
        <v>11686.002300000002</v>
      </c>
      <c r="J10" s="10">
        <f t="shared" si="2"/>
        <v>11686.002300000002</v>
      </c>
      <c r="L10"/>
      <c r="M10"/>
    </row>
    <row r="11" spans="1:14">
      <c r="A11" s="42" t="s">
        <v>54</v>
      </c>
      <c r="B11" s="41">
        <v>26.91</v>
      </c>
      <c r="C11" s="42"/>
      <c r="D11">
        <v>2660.91</v>
      </c>
      <c r="E11">
        <v>0</v>
      </c>
      <c r="F11">
        <v>0</v>
      </c>
      <c r="G11">
        <v>0</v>
      </c>
      <c r="H11" s="10">
        <f t="shared" si="0"/>
        <v>71605.088099999994</v>
      </c>
      <c r="I11" s="10">
        <f t="shared" si="1"/>
        <v>0</v>
      </c>
      <c r="J11" s="10">
        <f t="shared" si="2"/>
        <v>71605.088099999994</v>
      </c>
      <c r="L11"/>
      <c r="M11"/>
    </row>
    <row r="12" spans="1:14">
      <c r="A12" s="42" t="s">
        <v>58</v>
      </c>
      <c r="B12" s="41">
        <v>3.24</v>
      </c>
      <c r="C12" s="41">
        <v>2.2599999999999998</v>
      </c>
      <c r="D12">
        <v>36053</v>
      </c>
      <c r="E12">
        <v>2876.44</v>
      </c>
      <c r="F12">
        <v>2643.95</v>
      </c>
      <c r="G12">
        <v>1478.08</v>
      </c>
      <c r="H12" s="10">
        <f t="shared" si="0"/>
        <v>126131.38560000001</v>
      </c>
      <c r="I12" s="10">
        <f t="shared" si="1"/>
        <v>9315.7877999999982</v>
      </c>
      <c r="J12" s="10">
        <f t="shared" si="2"/>
        <v>135447.1734</v>
      </c>
      <c r="L12"/>
      <c r="M12"/>
    </row>
    <row r="13" spans="1:14">
      <c r="A13" s="42" t="s">
        <v>60</v>
      </c>
      <c r="B13" s="41">
        <f>B12*6</f>
        <v>19.440000000000001</v>
      </c>
      <c r="C13" s="42"/>
      <c r="D13">
        <v>5183.2700000000004</v>
      </c>
      <c r="E13">
        <v>58.07</v>
      </c>
      <c r="F13">
        <v>0</v>
      </c>
      <c r="G13">
        <v>0</v>
      </c>
      <c r="H13" s="10">
        <f t="shared" si="0"/>
        <v>101891.6496</v>
      </c>
      <c r="I13" s="10">
        <f t="shared" si="1"/>
        <v>0</v>
      </c>
      <c r="J13" s="10">
        <f t="shared" si="2"/>
        <v>101891.6496</v>
      </c>
      <c r="L13"/>
      <c r="M13"/>
    </row>
    <row r="14" spans="1:14">
      <c r="A14" s="42" t="s">
        <v>69</v>
      </c>
      <c r="B14" s="41">
        <v>2.52</v>
      </c>
      <c r="C14" s="41">
        <v>4.4000000000000004</v>
      </c>
      <c r="D14">
        <v>356.3</v>
      </c>
      <c r="E14">
        <v>5351.66</v>
      </c>
      <c r="F14">
        <v>192633.49</v>
      </c>
      <c r="G14">
        <v>85268.29</v>
      </c>
      <c r="H14" s="10">
        <f t="shared" si="0"/>
        <v>14384.0592</v>
      </c>
      <c r="I14" s="10">
        <f t="shared" si="1"/>
        <v>1222767.8319999999</v>
      </c>
      <c r="J14" s="10">
        <f t="shared" si="2"/>
        <v>1237151.8912</v>
      </c>
      <c r="L14"/>
      <c r="M14"/>
    </row>
    <row r="15" spans="1:14">
      <c r="A15" s="42" t="s">
        <v>70</v>
      </c>
      <c r="B15" s="41">
        <v>24.93</v>
      </c>
      <c r="C15" s="41">
        <f>3*8.31</f>
        <v>24.93</v>
      </c>
      <c r="D15">
        <v>0</v>
      </c>
      <c r="E15">
        <v>295.89999999999998</v>
      </c>
      <c r="F15">
        <v>620.6</v>
      </c>
      <c r="G15">
        <v>7438.83</v>
      </c>
      <c r="H15" s="10">
        <f t="shared" si="0"/>
        <v>7376.7869999999994</v>
      </c>
      <c r="I15" s="10">
        <f t="shared" si="1"/>
        <v>200921.58989999999</v>
      </c>
      <c r="J15" s="10">
        <f t="shared" si="2"/>
        <v>208298.3769</v>
      </c>
      <c r="L15"/>
      <c r="M15"/>
    </row>
    <row r="16" spans="1:14">
      <c r="A16" s="42" t="s">
        <v>72</v>
      </c>
      <c r="B16" s="41">
        <f>(5.83+6.93)/2</f>
        <v>6.38</v>
      </c>
      <c r="C16" s="41">
        <v>2.99</v>
      </c>
      <c r="D16">
        <v>33981.08</v>
      </c>
      <c r="E16">
        <v>7500.17</v>
      </c>
      <c r="F16">
        <v>49562.78</v>
      </c>
      <c r="G16">
        <v>23408.79</v>
      </c>
      <c r="H16" s="10">
        <f t="shared" si="0"/>
        <v>264650.375</v>
      </c>
      <c r="I16" s="10">
        <f t="shared" si="1"/>
        <v>218184.99430000005</v>
      </c>
      <c r="J16" s="10">
        <f t="shared" si="2"/>
        <v>482835.36930000002</v>
      </c>
      <c r="L16"/>
      <c r="M16"/>
    </row>
    <row r="17" spans="1:13">
      <c r="A17" s="42" t="s">
        <v>74</v>
      </c>
      <c r="B17" s="41">
        <v>23.85</v>
      </c>
      <c r="C17" s="8">
        <f>C21/C27*C21</f>
        <v>23.845133689839574</v>
      </c>
      <c r="D17">
        <v>0</v>
      </c>
      <c r="E17">
        <v>860.23</v>
      </c>
      <c r="F17">
        <v>543.98</v>
      </c>
      <c r="G17">
        <v>271.99</v>
      </c>
      <c r="H17" s="10">
        <f t="shared" si="0"/>
        <v>20516.485500000003</v>
      </c>
      <c r="I17" s="10">
        <f t="shared" si="1"/>
        <v>19456.913736898397</v>
      </c>
      <c r="J17" s="10">
        <f t="shared" si="2"/>
        <v>39973.399236898404</v>
      </c>
      <c r="L17"/>
      <c r="M17"/>
    </row>
    <row r="18" spans="1:13">
      <c r="A18" s="42" t="s">
        <v>77</v>
      </c>
      <c r="B18" s="42"/>
      <c r="C18" s="41">
        <v>1.1599999999999999</v>
      </c>
      <c r="D18">
        <v>0</v>
      </c>
      <c r="E18">
        <v>0</v>
      </c>
      <c r="F18">
        <v>19949.71</v>
      </c>
      <c r="G18">
        <v>16763.54</v>
      </c>
      <c r="H18" s="10">
        <f t="shared" si="0"/>
        <v>0</v>
      </c>
      <c r="I18" s="10">
        <f t="shared" si="1"/>
        <v>42587.369999999995</v>
      </c>
      <c r="J18" s="10">
        <f t="shared" si="2"/>
        <v>42587.369999999995</v>
      </c>
      <c r="L18"/>
      <c r="M18"/>
    </row>
    <row r="19" spans="1:13">
      <c r="A19" s="42" t="s">
        <v>79</v>
      </c>
      <c r="B19" s="42"/>
      <c r="C19" s="41">
        <v>4.28</v>
      </c>
      <c r="D19">
        <v>0</v>
      </c>
      <c r="E19">
        <v>0</v>
      </c>
      <c r="F19">
        <v>281.12</v>
      </c>
      <c r="G19">
        <v>140.56</v>
      </c>
      <c r="H19" s="10">
        <f t="shared" si="0"/>
        <v>0</v>
      </c>
      <c r="I19" s="10">
        <f t="shared" si="1"/>
        <v>1804.7904000000001</v>
      </c>
      <c r="J19" s="10">
        <f t="shared" si="2"/>
        <v>1804.7904000000001</v>
      </c>
      <c r="L19"/>
      <c r="M19"/>
    </row>
    <row r="20" spans="1:13">
      <c r="A20" s="42" t="s">
        <v>82</v>
      </c>
      <c r="B20" s="41">
        <v>6.03</v>
      </c>
      <c r="C20" s="41">
        <v>6.15</v>
      </c>
      <c r="D20">
        <v>1428.87</v>
      </c>
      <c r="E20">
        <v>90.8</v>
      </c>
      <c r="F20">
        <v>10437.459999999999</v>
      </c>
      <c r="G20">
        <v>4372.1400000000003</v>
      </c>
      <c r="H20" s="10">
        <f t="shared" si="0"/>
        <v>9163.6100999999999</v>
      </c>
      <c r="I20" s="10">
        <f t="shared" si="1"/>
        <v>91079.039999999994</v>
      </c>
      <c r="J20" s="10">
        <f t="shared" si="2"/>
        <v>100242.6501</v>
      </c>
      <c r="L20"/>
      <c r="M20"/>
    </row>
    <row r="21" spans="1:13">
      <c r="A21" s="42" t="s">
        <v>83</v>
      </c>
      <c r="B21" s="41">
        <v>35.96</v>
      </c>
      <c r="C21" s="41">
        <v>35.96</v>
      </c>
      <c r="D21">
        <v>751.38</v>
      </c>
      <c r="E21">
        <v>0</v>
      </c>
      <c r="F21">
        <v>15452.06</v>
      </c>
      <c r="G21">
        <v>0</v>
      </c>
      <c r="H21" s="10">
        <f t="shared" si="0"/>
        <v>27019.624800000001</v>
      </c>
      <c r="I21" s="10">
        <f t="shared" si="1"/>
        <v>555656.07759999996</v>
      </c>
      <c r="J21" s="10">
        <f t="shared" si="2"/>
        <v>582675.70239999995</v>
      </c>
      <c r="L21"/>
      <c r="M21"/>
    </row>
    <row r="22" spans="1:13">
      <c r="A22" s="42" t="s">
        <v>209</v>
      </c>
      <c r="B22" s="41">
        <v>0.78</v>
      </c>
      <c r="C22" s="41">
        <v>1.08</v>
      </c>
      <c r="D22">
        <v>0</v>
      </c>
      <c r="E22">
        <v>0</v>
      </c>
      <c r="F22">
        <v>406.23</v>
      </c>
      <c r="G22">
        <v>406.23</v>
      </c>
      <c r="H22" s="10">
        <f t="shared" si="0"/>
        <v>0</v>
      </c>
      <c r="I22" s="10">
        <f t="shared" si="1"/>
        <v>877.45680000000004</v>
      </c>
      <c r="J22" s="10">
        <f t="shared" si="2"/>
        <v>877.45680000000004</v>
      </c>
      <c r="L22"/>
      <c r="M22"/>
    </row>
    <row r="23" spans="1:13">
      <c r="A23" s="42" t="s">
        <v>87</v>
      </c>
      <c r="B23" s="41">
        <v>0.78</v>
      </c>
      <c r="C23" s="41">
        <v>1.08</v>
      </c>
      <c r="D23">
        <v>636.15</v>
      </c>
      <c r="E23">
        <v>84.54</v>
      </c>
      <c r="F23">
        <v>85068.58</v>
      </c>
      <c r="G23">
        <v>71532.02</v>
      </c>
      <c r="H23" s="10">
        <f t="shared" si="0"/>
        <v>562.13819999999998</v>
      </c>
      <c r="I23" s="10">
        <f t="shared" si="1"/>
        <v>169128.64800000002</v>
      </c>
      <c r="J23" s="10">
        <f t="shared" si="2"/>
        <v>169690.7862</v>
      </c>
      <c r="L23"/>
      <c r="M23"/>
    </row>
    <row r="24" spans="1:13">
      <c r="A24" s="42" t="s">
        <v>89</v>
      </c>
      <c r="B24" s="42"/>
      <c r="C24" s="41">
        <v>3.57</v>
      </c>
      <c r="D24">
        <v>0</v>
      </c>
      <c r="E24">
        <v>0</v>
      </c>
      <c r="F24">
        <v>116.73</v>
      </c>
      <c r="G24">
        <v>116.73</v>
      </c>
      <c r="H24" s="10">
        <f t="shared" si="0"/>
        <v>0</v>
      </c>
      <c r="I24" s="10">
        <f t="shared" si="1"/>
        <v>833.45219999999995</v>
      </c>
      <c r="J24" s="10">
        <f t="shared" si="2"/>
        <v>833.45219999999995</v>
      </c>
      <c r="L24"/>
      <c r="M24"/>
    </row>
    <row r="25" spans="1:13">
      <c r="A25" s="42" t="s">
        <v>90</v>
      </c>
      <c r="B25" s="41">
        <v>1.26</v>
      </c>
      <c r="C25" s="41">
        <v>3.57</v>
      </c>
      <c r="D25">
        <v>443.92</v>
      </c>
      <c r="E25">
        <v>206.47</v>
      </c>
      <c r="F25">
        <v>8286.9500000000007</v>
      </c>
      <c r="G25">
        <v>6406.77</v>
      </c>
      <c r="H25" s="10">
        <f t="shared" si="0"/>
        <v>819.4914</v>
      </c>
      <c r="I25" s="10">
        <f t="shared" si="1"/>
        <v>52456.580399999999</v>
      </c>
      <c r="J25" s="10">
        <f t="shared" si="2"/>
        <v>53276.071799999998</v>
      </c>
      <c r="L25"/>
      <c r="M25"/>
    </row>
    <row r="26" spans="1:13">
      <c r="A26" s="42" t="s">
        <v>92</v>
      </c>
      <c r="B26" s="41">
        <f>(9.34+11.7)/2</f>
        <v>10.52</v>
      </c>
      <c r="C26" s="41">
        <v>9.8699999999999992</v>
      </c>
      <c r="D26">
        <v>46596.14</v>
      </c>
      <c r="E26">
        <v>224.14</v>
      </c>
      <c r="F26">
        <v>145.65</v>
      </c>
      <c r="G26">
        <v>48.55</v>
      </c>
      <c r="H26" s="10">
        <f t="shared" si="0"/>
        <v>492549.34559999994</v>
      </c>
      <c r="I26" s="10">
        <f t="shared" si="1"/>
        <v>1916.7539999999997</v>
      </c>
      <c r="J26" s="10">
        <f t="shared" si="2"/>
        <v>494466.09959999996</v>
      </c>
      <c r="L26"/>
      <c r="M26"/>
    </row>
    <row r="27" spans="1:13">
      <c r="A27" s="42" t="s">
        <v>93</v>
      </c>
      <c r="B27" s="41">
        <v>54.23</v>
      </c>
      <c r="C27" s="41">
        <v>54.23</v>
      </c>
      <c r="D27">
        <v>887.7</v>
      </c>
      <c r="E27">
        <v>0</v>
      </c>
      <c r="F27">
        <v>729.24</v>
      </c>
      <c r="G27">
        <v>40.700000000000003</v>
      </c>
      <c r="H27" s="10">
        <f t="shared" si="0"/>
        <v>48139.970999999998</v>
      </c>
      <c r="I27" s="10">
        <f t="shared" si="1"/>
        <v>41753.8462</v>
      </c>
      <c r="J27" s="10">
        <f t="shared" si="2"/>
        <v>89893.81719999999</v>
      </c>
      <c r="L27"/>
      <c r="M27"/>
    </row>
    <row r="28" spans="1:13">
      <c r="A28" s="42" t="s">
        <v>96</v>
      </c>
      <c r="B28" s="42"/>
      <c r="C28" s="41">
        <v>3.57</v>
      </c>
      <c r="D28">
        <v>0</v>
      </c>
      <c r="E28">
        <v>0</v>
      </c>
      <c r="F28">
        <v>4620.9799999999996</v>
      </c>
      <c r="G28">
        <v>2310.4899999999998</v>
      </c>
      <c r="H28" s="10">
        <f t="shared" si="0"/>
        <v>0</v>
      </c>
      <c r="I28" s="10">
        <f t="shared" si="1"/>
        <v>24745.347899999997</v>
      </c>
      <c r="J28" s="10">
        <f t="shared" si="2"/>
        <v>24745.347899999997</v>
      </c>
      <c r="L28"/>
      <c r="M28"/>
    </row>
    <row r="29" spans="1:13">
      <c r="A29" s="42" t="s">
        <v>98</v>
      </c>
      <c r="B29" s="41">
        <f>(3.96+5.01)/2</f>
        <v>4.4849999999999994</v>
      </c>
      <c r="C29" s="41">
        <v>4.4000000000000004</v>
      </c>
      <c r="D29">
        <v>1175.97</v>
      </c>
      <c r="E29">
        <v>0</v>
      </c>
      <c r="F29">
        <v>308.85000000000002</v>
      </c>
      <c r="G29">
        <v>284.44</v>
      </c>
      <c r="H29" s="10">
        <f t="shared" si="0"/>
        <v>5274.225449999999</v>
      </c>
      <c r="I29" s="10">
        <f t="shared" si="1"/>
        <v>2610.4760000000001</v>
      </c>
      <c r="J29" s="10">
        <f t="shared" si="2"/>
        <v>7884.7014499999987</v>
      </c>
      <c r="L29"/>
      <c r="M29"/>
    </row>
    <row r="30" spans="1:13">
      <c r="A30" s="42" t="s">
        <v>100</v>
      </c>
      <c r="B30" s="41">
        <f>(3.96+5.01)/2</f>
        <v>4.4849999999999994</v>
      </c>
      <c r="C30" s="41">
        <v>4.4000000000000004</v>
      </c>
      <c r="D30">
        <v>4199.97</v>
      </c>
      <c r="E30">
        <v>1041.03</v>
      </c>
      <c r="F30">
        <v>5338.69</v>
      </c>
      <c r="G30">
        <v>3728.99</v>
      </c>
      <c r="H30" s="10">
        <f t="shared" si="0"/>
        <v>23505.884999999998</v>
      </c>
      <c r="I30" s="10">
        <f t="shared" si="1"/>
        <v>39897.792000000001</v>
      </c>
      <c r="J30" s="10">
        <f t="shared" si="2"/>
        <v>63403.676999999996</v>
      </c>
      <c r="L30"/>
      <c r="M30"/>
    </row>
    <row r="31" spans="1:13">
      <c r="L31"/>
      <c r="M31"/>
    </row>
    <row r="32" spans="1:13">
      <c r="A32" s="42" t="s">
        <v>0</v>
      </c>
      <c r="B32" s="8">
        <f>H32/(D32+E32)</f>
        <v>5.2013317355707835</v>
      </c>
      <c r="C32" s="8">
        <f>I32/(F32+G32)</f>
        <v>4.0974176597674674</v>
      </c>
      <c r="D32" s="43">
        <f t="shared" ref="D32:J32" si="3">SUM(D8:D30)</f>
        <v>957214.47000000009</v>
      </c>
      <c r="E32" s="43">
        <f t="shared" si="3"/>
        <v>55268.060000000005</v>
      </c>
      <c r="F32" s="43">
        <f t="shared" si="3"/>
        <v>454667.01</v>
      </c>
      <c r="G32" s="43">
        <f t="shared" si="3"/>
        <v>250926.25</v>
      </c>
      <c r="H32" s="43">
        <f t="shared" si="3"/>
        <v>5266257.5149999987</v>
      </c>
      <c r="I32" s="43">
        <f t="shared" si="3"/>
        <v>2891110.2841368983</v>
      </c>
      <c r="J32" s="43">
        <f t="shared" si="3"/>
        <v>8157367.7991368975</v>
      </c>
      <c r="L32"/>
      <c r="M32"/>
    </row>
    <row r="33" spans="1:13" ht="13.5" thickBot="1">
      <c r="H33" s="41"/>
      <c r="I33" s="41"/>
      <c r="L33"/>
      <c r="M33"/>
    </row>
    <row r="34" spans="1:13" ht="13.5" thickBot="1">
      <c r="A34" s="44" t="s">
        <v>232</v>
      </c>
      <c r="B34" s="45"/>
      <c r="C34" s="46"/>
      <c r="D34" s="46"/>
      <c r="E34" s="46"/>
      <c r="F34" s="46"/>
      <c r="G34" s="46"/>
      <c r="H34" s="47" t="s">
        <v>6</v>
      </c>
      <c r="I34" s="47" t="s">
        <v>7</v>
      </c>
      <c r="J34" s="48" t="s">
        <v>0</v>
      </c>
      <c r="L34"/>
      <c r="M34"/>
    </row>
    <row r="35" spans="1:13">
      <c r="A35" s="49" t="s">
        <v>0</v>
      </c>
      <c r="B35" s="50"/>
      <c r="C35" s="51"/>
      <c r="D35" s="51"/>
      <c r="E35" s="145"/>
      <c r="F35" s="145"/>
      <c r="G35" s="145"/>
      <c r="H35" s="52">
        <f>H32</f>
        <v>5266257.5149999987</v>
      </c>
      <c r="I35" s="52">
        <f>I32</f>
        <v>2891110.2841368983</v>
      </c>
      <c r="J35" s="52">
        <f>J32</f>
        <v>8157367.7991368975</v>
      </c>
      <c r="L35"/>
      <c r="M35"/>
    </row>
    <row r="36" spans="1:13" ht="13.5" thickBot="1">
      <c r="A36" s="54"/>
      <c r="B36" s="55"/>
      <c r="C36" s="56"/>
      <c r="D36" s="56"/>
      <c r="E36" s="144"/>
      <c r="F36" s="144"/>
      <c r="G36" s="144"/>
      <c r="H36" s="57">
        <f>H35/J35</f>
        <v>0.64558294350258461</v>
      </c>
      <c r="I36" s="57">
        <f>I35/J35</f>
        <v>0.35441705649741534</v>
      </c>
      <c r="J36" s="58">
        <f>H36+I36</f>
        <v>1</v>
      </c>
      <c r="L36"/>
      <c r="M36"/>
    </row>
    <row r="37" spans="1:13">
      <c r="B37" s="59"/>
      <c r="L37"/>
      <c r="M37"/>
    </row>
    <row r="38" spans="1:13" ht="13.5" thickBot="1">
      <c r="B38" s="59"/>
      <c r="L38"/>
      <c r="M38"/>
    </row>
    <row r="39" spans="1:13">
      <c r="A39" s="134"/>
      <c r="B39" s="51"/>
      <c r="C39" s="51"/>
      <c r="D39" s="162"/>
      <c r="E39" s="162"/>
      <c r="F39" s="162"/>
      <c r="G39" s="162"/>
      <c r="H39" s="135" t="s">
        <v>6</v>
      </c>
      <c r="I39" s="135" t="s">
        <v>7</v>
      </c>
      <c r="J39" s="136" t="s">
        <v>0</v>
      </c>
      <c r="L39"/>
      <c r="M39"/>
    </row>
    <row r="40" spans="1:13" s="151" customFormat="1" ht="38.25">
      <c r="A40" s="150"/>
      <c r="D40" s="159" t="s">
        <v>104</v>
      </c>
      <c r="E40" s="160" t="s">
        <v>39</v>
      </c>
      <c r="F40" s="159" t="s">
        <v>105</v>
      </c>
      <c r="G40" s="160" t="s">
        <v>40</v>
      </c>
      <c r="H40" s="154"/>
      <c r="I40" s="154"/>
      <c r="J40" s="155"/>
    </row>
    <row r="41" spans="1:13" s="94" customFormat="1">
      <c r="A41" s="148"/>
      <c r="D41" s="157">
        <f>+D32</f>
        <v>957214.47000000009</v>
      </c>
      <c r="E41" s="158">
        <f>+E32</f>
        <v>55268.060000000005</v>
      </c>
      <c r="F41" s="157">
        <f>+F32</f>
        <v>454667.01</v>
      </c>
      <c r="G41" s="158">
        <f>+G32</f>
        <v>250926.25</v>
      </c>
      <c r="H41" s="141"/>
      <c r="I41" s="141"/>
      <c r="J41" s="156"/>
    </row>
    <row r="42" spans="1:13" s="94" customFormat="1" ht="13.5" thickBot="1">
      <c r="A42" s="148"/>
      <c r="H42" s="141"/>
      <c r="I42" s="141"/>
      <c r="J42" s="156"/>
    </row>
    <row r="43" spans="1:13" ht="13.5" thickBot="1">
      <c r="A43" s="137" t="s">
        <v>32</v>
      </c>
      <c r="B43" s="138"/>
      <c r="C43" s="94"/>
      <c r="D43" s="60" t="s">
        <v>101</v>
      </c>
      <c r="E43" s="61">
        <v>3.24</v>
      </c>
      <c r="F43" s="60" t="s">
        <v>102</v>
      </c>
      <c r="G43" s="61">
        <v>2.2599999999999998</v>
      </c>
      <c r="H43" s="139">
        <f>E43*(D41+E41)</f>
        <v>3280443.3972000005</v>
      </c>
      <c r="I43" s="139">
        <f>G43*(F41+G41)</f>
        <v>1594640.7675999999</v>
      </c>
      <c r="J43" s="140">
        <f>H43+I43</f>
        <v>4875084.1648000004</v>
      </c>
      <c r="L43"/>
      <c r="M43"/>
    </row>
    <row r="44" spans="1:13" ht="13.5" thickBot="1">
      <c r="A44" s="62" t="s">
        <v>34</v>
      </c>
      <c r="B44" s="56"/>
      <c r="C44" s="56"/>
      <c r="D44" s="56"/>
      <c r="E44" s="56"/>
      <c r="F44" s="56"/>
      <c r="G44" s="56"/>
      <c r="H44" s="57">
        <f>H43/J35</f>
        <v>0.40214484352993041</v>
      </c>
      <c r="I44" s="57">
        <f>I43/J35</f>
        <v>0.19548472091312633</v>
      </c>
      <c r="J44" s="58">
        <f>J43/J35</f>
        <v>0.5976295644430567</v>
      </c>
      <c r="L44"/>
      <c r="M44"/>
    </row>
    <row r="45" spans="1:13">
      <c r="A45" s="49" t="s">
        <v>31</v>
      </c>
      <c r="B45" s="51"/>
      <c r="C45" s="51"/>
      <c r="D45" s="51"/>
      <c r="E45" s="51"/>
      <c r="F45" s="51"/>
      <c r="G45" s="51"/>
      <c r="H45" s="52">
        <f>H35-H43</f>
        <v>1985814.1177999983</v>
      </c>
      <c r="I45" s="52">
        <f>I35-I43</f>
        <v>1296469.5165368984</v>
      </c>
      <c r="J45" s="53">
        <f>J35-J43</f>
        <v>3282283.6343368972</v>
      </c>
      <c r="L45"/>
      <c r="M45"/>
    </row>
    <row r="46" spans="1:13" ht="13.5" thickBot="1">
      <c r="A46" s="62" t="s">
        <v>34</v>
      </c>
      <c r="B46" s="56"/>
      <c r="C46" s="56"/>
      <c r="D46" s="56"/>
      <c r="E46" s="56"/>
      <c r="F46" s="56"/>
      <c r="G46" s="56"/>
      <c r="H46" s="57">
        <f>H45/J35</f>
        <v>0.2434380999726542</v>
      </c>
      <c r="I46" s="57">
        <f>I45/J35</f>
        <v>0.15893233558428901</v>
      </c>
      <c r="J46" s="58">
        <f>J45/J35</f>
        <v>0.4023704355569433</v>
      </c>
      <c r="L46"/>
      <c r="M46"/>
    </row>
    <row r="49" spans="1:10">
      <c r="A49" s="200" t="s">
        <v>224</v>
      </c>
    </row>
    <row r="50" spans="1:10">
      <c r="A50" s="200" t="s">
        <v>225</v>
      </c>
      <c r="I50" s="3"/>
      <c r="J50" s="3"/>
    </row>
  </sheetData>
  <phoneticPr fontId="7" type="noConversion"/>
  <printOptions horizontalCentered="1"/>
  <pageMargins left="0.25" right="0.25" top="0.5" bottom="0.25" header="0.5" footer="0.25"/>
  <pageSetup scale="96" orientation="portrait" r:id="rId1"/>
  <headerFooter alignWithMargins="0">
    <oddHeader>&amp;RExhibit AEV 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="75" zoomScaleNormal="75" workbookViewId="0">
      <selection activeCell="E46" sqref="E46"/>
    </sheetView>
  </sheetViews>
  <sheetFormatPr defaultRowHeight="12.75" outlineLevelRow="2"/>
  <cols>
    <col min="1" max="1" width="26.5703125" customWidth="1"/>
    <col min="2" max="2" width="31.5703125" customWidth="1"/>
    <col min="3" max="3" width="25.28515625" customWidth="1"/>
    <col min="4" max="4" width="17.42578125" bestFit="1" customWidth="1"/>
    <col min="5" max="5" width="34.28515625" customWidth="1"/>
    <col min="6" max="6" width="25.28515625" style="67" customWidth="1"/>
    <col min="7" max="7" width="21.42578125" bestFit="1" customWidth="1"/>
    <col min="8" max="8" width="21.140625" bestFit="1" customWidth="1"/>
  </cols>
  <sheetData>
    <row r="1" spans="1:8" ht="15">
      <c r="A1" s="63" t="s">
        <v>218</v>
      </c>
      <c r="B1" s="63"/>
      <c r="C1" s="63"/>
      <c r="D1" s="63"/>
      <c r="E1" s="63"/>
      <c r="F1" s="63"/>
      <c r="G1" s="5"/>
      <c r="H1" s="5"/>
    </row>
    <row r="2" spans="1:8" ht="15">
      <c r="A2" s="63" t="s">
        <v>107</v>
      </c>
      <c r="B2" s="63"/>
      <c r="C2" s="63"/>
      <c r="D2" s="63"/>
      <c r="E2" s="63"/>
      <c r="F2" s="63"/>
      <c r="G2" s="5"/>
      <c r="H2" s="5"/>
    </row>
    <row r="3" spans="1:8" ht="15">
      <c r="A3" s="228" t="str">
        <f>Acct_364!A3</f>
        <v>Test Period Ending September 30, 2014</v>
      </c>
      <c r="B3" s="228"/>
      <c r="C3" s="228"/>
      <c r="D3" s="228"/>
      <c r="E3" s="228"/>
      <c r="F3" s="228"/>
      <c r="G3" s="228"/>
      <c r="H3" s="228"/>
    </row>
    <row r="4" spans="1:8" ht="15">
      <c r="A4" s="63"/>
      <c r="B4" s="63"/>
      <c r="C4" s="63"/>
      <c r="D4" s="63"/>
      <c r="E4" s="63"/>
      <c r="F4" s="63"/>
      <c r="G4" s="5"/>
      <c r="H4" s="130"/>
    </row>
    <row r="5" spans="1:8" ht="15">
      <c r="B5" s="63"/>
      <c r="C5" s="63"/>
      <c r="D5" s="63"/>
      <c r="E5" s="63"/>
      <c r="F5" s="63"/>
      <c r="G5" s="5"/>
      <c r="H5" s="130"/>
    </row>
    <row r="6" spans="1:8" ht="15">
      <c r="A6" s="1"/>
      <c r="B6" s="63"/>
      <c r="C6" s="63"/>
      <c r="D6" s="63"/>
      <c r="E6" s="63"/>
      <c r="F6" s="63"/>
      <c r="G6" s="5"/>
      <c r="H6" s="130"/>
    </row>
    <row r="7" spans="1:8" s="6" customFormat="1" ht="26.25" thickBot="1">
      <c r="A7" s="64" t="s">
        <v>108</v>
      </c>
      <c r="B7" s="64" t="s">
        <v>109</v>
      </c>
      <c r="C7" s="64" t="s">
        <v>110</v>
      </c>
      <c r="D7" s="64" t="s">
        <v>111</v>
      </c>
      <c r="E7" s="64" t="s">
        <v>112</v>
      </c>
      <c r="F7" s="65" t="s">
        <v>233</v>
      </c>
      <c r="G7" s="66" t="s">
        <v>113</v>
      </c>
      <c r="H7" s="66" t="s">
        <v>114</v>
      </c>
    </row>
    <row r="8" spans="1:8" outlineLevel="2">
      <c r="A8" t="s">
        <v>215</v>
      </c>
      <c r="B8" t="s">
        <v>216</v>
      </c>
      <c r="C8" t="s">
        <v>115</v>
      </c>
      <c r="D8" s="2" t="s">
        <v>217</v>
      </c>
      <c r="E8" t="s">
        <v>121</v>
      </c>
      <c r="F8" s="194">
        <v>828.71</v>
      </c>
      <c r="G8" s="166"/>
      <c r="H8" s="166">
        <f>F8</f>
        <v>828.71</v>
      </c>
    </row>
    <row r="9" spans="1:8" outlineLevel="2">
      <c r="A9" t="s">
        <v>215</v>
      </c>
      <c r="B9" t="s">
        <v>216</v>
      </c>
      <c r="C9" t="s">
        <v>115</v>
      </c>
      <c r="D9" s="2" t="s">
        <v>217</v>
      </c>
      <c r="E9" t="s">
        <v>123</v>
      </c>
      <c r="F9" s="194">
        <v>2368.1</v>
      </c>
      <c r="G9" s="166"/>
      <c r="H9" s="166">
        <f t="shared" ref="H9:H20" si="0">F9</f>
        <v>2368.1</v>
      </c>
    </row>
    <row r="10" spans="1:8" outlineLevel="2">
      <c r="A10" t="s">
        <v>215</v>
      </c>
      <c r="B10" t="s">
        <v>216</v>
      </c>
      <c r="C10" t="s">
        <v>115</v>
      </c>
      <c r="D10" s="2" t="s">
        <v>217</v>
      </c>
      <c r="E10" t="s">
        <v>125</v>
      </c>
      <c r="F10" s="194">
        <v>87776.74</v>
      </c>
      <c r="G10" s="166">
        <f>F10</f>
        <v>87776.74</v>
      </c>
    </row>
    <row r="11" spans="1:8" outlineLevel="2">
      <c r="A11" t="s">
        <v>215</v>
      </c>
      <c r="B11" t="s">
        <v>216</v>
      </c>
      <c r="C11" t="s">
        <v>115</v>
      </c>
      <c r="D11" s="2" t="s">
        <v>217</v>
      </c>
      <c r="E11" t="s">
        <v>179</v>
      </c>
      <c r="F11" s="194">
        <v>94358.76</v>
      </c>
      <c r="G11" s="166"/>
      <c r="H11" s="166">
        <f t="shared" si="0"/>
        <v>94358.76</v>
      </c>
    </row>
    <row r="12" spans="1:8" outlineLevel="2">
      <c r="A12" t="s">
        <v>215</v>
      </c>
      <c r="B12" t="s">
        <v>216</v>
      </c>
      <c r="C12" t="s">
        <v>115</v>
      </c>
      <c r="D12" s="2" t="s">
        <v>217</v>
      </c>
      <c r="E12" t="s">
        <v>178</v>
      </c>
      <c r="F12" s="194">
        <v>114379.6</v>
      </c>
      <c r="G12" s="166"/>
      <c r="H12" s="166">
        <f t="shared" si="0"/>
        <v>114379.6</v>
      </c>
    </row>
    <row r="13" spans="1:8" outlineLevel="2">
      <c r="A13" t="s">
        <v>215</v>
      </c>
      <c r="B13" t="s">
        <v>216</v>
      </c>
      <c r="C13" t="s">
        <v>115</v>
      </c>
      <c r="D13" s="2" t="s">
        <v>217</v>
      </c>
      <c r="E13" t="s">
        <v>116</v>
      </c>
      <c r="F13" s="194">
        <v>117080.93000000001</v>
      </c>
      <c r="G13" s="166"/>
      <c r="H13" s="166">
        <f t="shared" si="0"/>
        <v>117080.93000000001</v>
      </c>
    </row>
    <row r="14" spans="1:8" outlineLevel="2">
      <c r="A14" t="s">
        <v>215</v>
      </c>
      <c r="B14" t="s">
        <v>216</v>
      </c>
      <c r="C14" t="s">
        <v>115</v>
      </c>
      <c r="D14" s="2" t="s">
        <v>217</v>
      </c>
      <c r="E14" t="s">
        <v>117</v>
      </c>
      <c r="F14" s="194">
        <v>236243.36000000002</v>
      </c>
      <c r="G14" s="166"/>
      <c r="H14" s="166">
        <f t="shared" si="0"/>
        <v>236243.36000000002</v>
      </c>
    </row>
    <row r="15" spans="1:8" outlineLevel="2">
      <c r="A15" t="s">
        <v>215</v>
      </c>
      <c r="B15" t="s">
        <v>216</v>
      </c>
      <c r="C15" t="s">
        <v>115</v>
      </c>
      <c r="D15" s="2" t="s">
        <v>217</v>
      </c>
      <c r="E15" t="s">
        <v>119</v>
      </c>
      <c r="F15" s="194">
        <v>393682.33</v>
      </c>
      <c r="G15" s="166"/>
      <c r="H15" s="166">
        <f t="shared" si="0"/>
        <v>393682.33</v>
      </c>
    </row>
    <row r="16" spans="1:8" outlineLevel="2">
      <c r="A16" t="s">
        <v>215</v>
      </c>
      <c r="B16" t="s">
        <v>216</v>
      </c>
      <c r="C16" t="s">
        <v>115</v>
      </c>
      <c r="D16" s="2" t="s">
        <v>217</v>
      </c>
      <c r="E16" t="s">
        <v>122</v>
      </c>
      <c r="F16" s="194">
        <v>906864.12</v>
      </c>
      <c r="G16" s="166"/>
      <c r="H16" s="166">
        <f t="shared" si="0"/>
        <v>906864.12</v>
      </c>
    </row>
    <row r="17" spans="1:8" outlineLevel="2">
      <c r="A17" t="s">
        <v>215</v>
      </c>
      <c r="B17" t="s">
        <v>216</v>
      </c>
      <c r="C17" t="s">
        <v>115</v>
      </c>
      <c r="D17" s="2" t="s">
        <v>217</v>
      </c>
      <c r="E17" t="s">
        <v>159</v>
      </c>
      <c r="F17" s="194">
        <v>1217406.8700000001</v>
      </c>
      <c r="G17" s="166"/>
      <c r="H17" s="166">
        <f t="shared" si="0"/>
        <v>1217406.8700000001</v>
      </c>
    </row>
    <row r="18" spans="1:8" outlineLevel="2">
      <c r="A18" t="s">
        <v>215</v>
      </c>
      <c r="B18" t="s">
        <v>216</v>
      </c>
      <c r="C18" t="s">
        <v>115</v>
      </c>
      <c r="D18" s="2" t="s">
        <v>217</v>
      </c>
      <c r="E18" t="s">
        <v>118</v>
      </c>
      <c r="F18" s="194">
        <v>1583501.73</v>
      </c>
      <c r="G18" s="166"/>
      <c r="H18" s="166">
        <f>F18</f>
        <v>1583501.73</v>
      </c>
    </row>
    <row r="19" spans="1:8" outlineLevel="2">
      <c r="A19" t="s">
        <v>215</v>
      </c>
      <c r="B19" t="s">
        <v>216</v>
      </c>
      <c r="C19" t="s">
        <v>115</v>
      </c>
      <c r="D19" s="2" t="s">
        <v>217</v>
      </c>
      <c r="E19" t="s">
        <v>124</v>
      </c>
      <c r="F19" s="194">
        <v>5655520.5899999999</v>
      </c>
      <c r="G19" s="166"/>
      <c r="H19" s="166">
        <f t="shared" si="0"/>
        <v>5655520.5899999999</v>
      </c>
    </row>
    <row r="20" spans="1:8" outlineLevel="2">
      <c r="A20" t="s">
        <v>215</v>
      </c>
      <c r="B20" t="s">
        <v>216</v>
      </c>
      <c r="C20" t="s">
        <v>115</v>
      </c>
      <c r="D20" s="2" t="s">
        <v>217</v>
      </c>
      <c r="E20" t="s">
        <v>120</v>
      </c>
      <c r="F20" s="194">
        <v>14099822.48</v>
      </c>
      <c r="G20" s="166"/>
      <c r="H20" s="166">
        <f t="shared" si="0"/>
        <v>14099822.48</v>
      </c>
    </row>
    <row r="21" spans="1:8" outlineLevel="2">
      <c r="A21" t="s">
        <v>215</v>
      </c>
      <c r="B21" t="s">
        <v>216</v>
      </c>
      <c r="C21" t="s">
        <v>115</v>
      </c>
      <c r="D21" s="2" t="s">
        <v>217</v>
      </c>
      <c r="E21" t="s">
        <v>126</v>
      </c>
      <c r="F21" s="194">
        <v>97811788.950000003</v>
      </c>
      <c r="G21" s="166">
        <f>F21</f>
        <v>97811788.950000003</v>
      </c>
    </row>
    <row r="22" spans="1:8" outlineLevel="2">
      <c r="A22" s="164"/>
      <c r="B22" s="164"/>
      <c r="C22" s="164"/>
      <c r="D22" s="164"/>
      <c r="E22" s="164"/>
      <c r="F22" s="163"/>
      <c r="G22" s="67"/>
      <c r="H22" s="67"/>
    </row>
    <row r="23" spans="1:8" outlineLevel="2">
      <c r="G23" s="67"/>
    </row>
    <row r="24" spans="1:8" ht="13.5" outlineLevel="1" thickBot="1">
      <c r="D24" s="68" t="s">
        <v>158</v>
      </c>
      <c r="E24" s="1"/>
      <c r="F24" s="69">
        <f>SUBTOTAL(9,F8:F21)</f>
        <v>122321623.27000001</v>
      </c>
      <c r="G24" s="69">
        <f>SUM(G8:G21)</f>
        <v>97899565.689999998</v>
      </c>
      <c r="H24" s="69">
        <f>SUM(H8:H21)</f>
        <v>24422057.579999998</v>
      </c>
    </row>
    <row r="25" spans="1:8" ht="13.5" outlineLevel="1" thickBot="1">
      <c r="A25" s="44" t="s">
        <v>232</v>
      </c>
      <c r="B25" s="46"/>
      <c r="C25" s="46"/>
      <c r="D25" s="70"/>
      <c r="E25" s="71"/>
      <c r="F25" s="72"/>
      <c r="G25" s="73" t="s">
        <v>7</v>
      </c>
      <c r="H25" s="74" t="s">
        <v>6</v>
      </c>
    </row>
    <row r="26" spans="1:8" ht="13.5" outlineLevel="1" thickBot="1">
      <c r="A26" s="49" t="s">
        <v>0</v>
      </c>
      <c r="B26" s="51"/>
      <c r="C26" s="51"/>
      <c r="D26" s="75"/>
      <c r="E26" s="76"/>
      <c r="F26" s="77"/>
      <c r="G26" s="73">
        <f>G24/F24</f>
        <v>0.80034554049292406</v>
      </c>
      <c r="H26" s="74">
        <f>H24/F24</f>
        <v>0.1996544595070758</v>
      </c>
    </row>
    <row r="27" spans="1:8" ht="13.5" outlineLevel="1" thickBot="1">
      <c r="A27" s="54"/>
      <c r="B27" s="56"/>
      <c r="C27" s="56"/>
      <c r="D27" s="78"/>
      <c r="E27" s="79"/>
      <c r="F27" s="80"/>
      <c r="G27" s="81"/>
      <c r="H27" s="82"/>
    </row>
    <row r="28" spans="1:8" outlineLevel="1">
      <c r="D28" s="68"/>
      <c r="E28" s="1"/>
      <c r="F28" s="69"/>
      <c r="G28" s="83"/>
      <c r="H28" s="83"/>
    </row>
    <row r="29" spans="1:8" outlineLevel="1">
      <c r="D29" s="68"/>
      <c r="E29" s="1"/>
      <c r="F29" s="69"/>
      <c r="G29" s="83"/>
      <c r="H29" s="83"/>
    </row>
    <row r="30" spans="1:8" ht="13.5" thickBot="1"/>
    <row r="31" spans="1:8">
      <c r="A31" s="84"/>
      <c r="B31" s="85" t="s">
        <v>127</v>
      </c>
      <c r="C31" s="85" t="s">
        <v>128</v>
      </c>
      <c r="D31" s="86"/>
      <c r="E31" s="87"/>
      <c r="F31" s="87"/>
      <c r="G31" s="51"/>
      <c r="H31" s="88"/>
    </row>
    <row r="32" spans="1:8">
      <c r="A32" s="89" t="s">
        <v>129</v>
      </c>
      <c r="B32" s="90">
        <f>+'Acct 368-# of TRNFs'!F18</f>
        <v>89197</v>
      </c>
      <c r="C32" s="91">
        <v>1116</v>
      </c>
      <c r="D32" s="92">
        <f>B32*C32</f>
        <v>99543852</v>
      </c>
      <c r="E32" s="93" t="s">
        <v>34</v>
      </c>
      <c r="F32" s="93" t="s">
        <v>34</v>
      </c>
      <c r="G32" s="94"/>
      <c r="H32" s="95"/>
    </row>
    <row r="33" spans="1:8" ht="15">
      <c r="A33" s="89" t="s">
        <v>130</v>
      </c>
      <c r="B33" s="96">
        <f>+'Acct 368-# of TRNFs'!F19</f>
        <v>1459</v>
      </c>
      <c r="C33" s="221">
        <v>1584</v>
      </c>
      <c r="D33" s="222">
        <f>B33*C33</f>
        <v>2311056</v>
      </c>
      <c r="E33" s="93" t="s">
        <v>34</v>
      </c>
      <c r="F33" s="93" t="s">
        <v>34</v>
      </c>
      <c r="G33" s="97" t="str">
        <f>+G25</f>
        <v>Secondary</v>
      </c>
      <c r="H33" s="98" t="str">
        <f>+H25</f>
        <v>Primary</v>
      </c>
    </row>
    <row r="34" spans="1:8">
      <c r="A34" s="99" t="s">
        <v>131</v>
      </c>
      <c r="B34" s="100">
        <f>SUM(B32:B33)</f>
        <v>90656</v>
      </c>
      <c r="C34" s="101"/>
      <c r="D34" s="92">
        <f>SUM(D32:D33)</f>
        <v>101854908</v>
      </c>
      <c r="E34" s="102"/>
      <c r="F34" s="103" t="str">
        <f>+A34</f>
        <v>Total Customer Related</v>
      </c>
      <c r="G34" s="104">
        <f>D34*G26</f>
        <v>81519121.395117059</v>
      </c>
      <c r="H34" s="105">
        <f>D34*H26</f>
        <v>20335786.604882933</v>
      </c>
    </row>
    <row r="35" spans="1:8">
      <c r="A35" s="99" t="s">
        <v>132</v>
      </c>
      <c r="B35" s="101"/>
      <c r="C35" s="101"/>
      <c r="D35" s="106">
        <f>F24-D34</f>
        <v>20466715.270000011</v>
      </c>
      <c r="E35" s="107"/>
      <c r="F35" s="108" t="str">
        <f>+A35</f>
        <v>Remaining Demand Related Portion</v>
      </c>
      <c r="G35" s="109">
        <f>D35*G26</f>
        <v>16380444.29488294</v>
      </c>
      <c r="H35" s="110">
        <f>D35*H26</f>
        <v>4086270.9751170673</v>
      </c>
    </row>
    <row r="36" spans="1:8">
      <c r="A36" s="89"/>
      <c r="B36" s="92"/>
      <c r="C36" s="101"/>
      <c r="D36" s="101"/>
      <c r="E36" s="93"/>
      <c r="F36" s="93"/>
      <c r="G36" s="94"/>
      <c r="H36" s="95"/>
    </row>
    <row r="37" spans="1:8">
      <c r="A37" s="111" t="s">
        <v>133</v>
      </c>
      <c r="B37" s="92"/>
      <c r="C37" s="101"/>
      <c r="D37" s="101"/>
      <c r="E37" s="112"/>
      <c r="F37" s="112"/>
      <c r="G37" s="113">
        <f>G34/F24</f>
        <v>0.6664326323987726</v>
      </c>
      <c r="H37" s="114">
        <f>H34/F24</f>
        <v>0.1662485017877488</v>
      </c>
    </row>
    <row r="38" spans="1:8" ht="13.5" thickBot="1">
      <c r="A38" s="115" t="s">
        <v>134</v>
      </c>
      <c r="B38" s="116"/>
      <c r="C38" s="117"/>
      <c r="D38" s="117"/>
      <c r="E38" s="118"/>
      <c r="F38" s="118"/>
      <c r="G38" s="119">
        <f>G35/F24</f>
        <v>0.13391290809415154</v>
      </c>
      <c r="H38" s="120">
        <f>H35/F24</f>
        <v>3.3405957719327008E-2</v>
      </c>
    </row>
    <row r="40" spans="1:8">
      <c r="A40" s="121"/>
      <c r="D40" t="s">
        <v>34</v>
      </c>
    </row>
    <row r="41" spans="1:8">
      <c r="A41" s="121"/>
      <c r="B41" s="40" t="s">
        <v>160</v>
      </c>
    </row>
    <row r="42" spans="1:8">
      <c r="B42" s="40" t="s">
        <v>161</v>
      </c>
    </row>
  </sheetData>
  <mergeCells count="1">
    <mergeCell ref="A3:H3"/>
  </mergeCells>
  <phoneticPr fontId="7" type="noConversion"/>
  <printOptions horizontalCentered="1"/>
  <pageMargins left="0.25" right="0.25" top="0.5" bottom="0.25" header="0.5" footer="0.25"/>
  <pageSetup scale="50" orientation="portrait" r:id="rId1"/>
  <headerFooter alignWithMargins="0">
    <oddHeader>&amp;RExhibit AEV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F21" sqref="F21"/>
    </sheetView>
  </sheetViews>
  <sheetFormatPr defaultRowHeight="12.75"/>
  <cols>
    <col min="1" max="1" width="22.85546875" bestFit="1" customWidth="1"/>
    <col min="2" max="2" width="16.42578125" bestFit="1" customWidth="1"/>
    <col min="3" max="3" width="31" bestFit="1" customWidth="1"/>
    <col min="4" max="4" width="10.5703125" bestFit="1" customWidth="1"/>
    <col min="5" max="5" width="22.140625" bestFit="1" customWidth="1"/>
    <col min="6" max="6" width="23.7109375" style="2" bestFit="1" customWidth="1"/>
    <col min="7" max="7" width="14.28515625" style="2" customWidth="1"/>
  </cols>
  <sheetData>
    <row r="1" spans="1:7" ht="15">
      <c r="A1" s="7" t="s">
        <v>218</v>
      </c>
      <c r="B1" s="3"/>
      <c r="C1" s="4"/>
    </row>
    <row r="2" spans="1:7">
      <c r="A2" s="4" t="s">
        <v>135</v>
      </c>
      <c r="B2" s="3"/>
      <c r="C2" s="4"/>
    </row>
    <row r="3" spans="1:7">
      <c r="A3" s="4" t="s">
        <v>226</v>
      </c>
      <c r="B3" s="3"/>
      <c r="C3" s="4"/>
    </row>
    <row r="4" spans="1:7" s="3" customFormat="1">
      <c r="A4" s="4"/>
      <c r="C4" s="4"/>
      <c r="F4" s="129"/>
      <c r="G4" s="130"/>
    </row>
    <row r="5" spans="1:7">
      <c r="A5" s="207" t="s">
        <v>228</v>
      </c>
      <c r="G5" s="167" t="s">
        <v>180</v>
      </c>
    </row>
    <row r="7" spans="1:7" s="1" customFormat="1" ht="18" customHeight="1">
      <c r="A7" s="1" t="s">
        <v>136</v>
      </c>
      <c r="B7" s="1" t="s">
        <v>137</v>
      </c>
      <c r="C7" s="1" t="s">
        <v>138</v>
      </c>
      <c r="D7" s="1" t="s">
        <v>139</v>
      </c>
      <c r="E7" s="1" t="s">
        <v>140</v>
      </c>
      <c r="F7" s="122" t="s">
        <v>141</v>
      </c>
      <c r="G7" s="6" t="s">
        <v>142</v>
      </c>
    </row>
    <row r="8" spans="1:7" ht="18" customHeight="1">
      <c r="A8" t="s">
        <v>125</v>
      </c>
      <c r="B8" t="s">
        <v>143</v>
      </c>
      <c r="C8" t="s">
        <v>144</v>
      </c>
      <c r="D8" t="s">
        <v>227</v>
      </c>
      <c r="E8" t="s">
        <v>199</v>
      </c>
      <c r="F8">
        <v>1</v>
      </c>
      <c r="G8" t="s">
        <v>145</v>
      </c>
    </row>
    <row r="9" spans="1:7" ht="18" customHeight="1">
      <c r="A9" t="s">
        <v>125</v>
      </c>
      <c r="B9" t="s">
        <v>143</v>
      </c>
      <c r="C9" t="s">
        <v>146</v>
      </c>
      <c r="D9" t="s">
        <v>227</v>
      </c>
      <c r="E9" t="s">
        <v>199</v>
      </c>
      <c r="F9">
        <v>1345</v>
      </c>
      <c r="G9" t="s">
        <v>145</v>
      </c>
    </row>
    <row r="10" spans="1:7" ht="18" customHeight="1">
      <c r="A10" t="s">
        <v>125</v>
      </c>
      <c r="B10" t="s">
        <v>143</v>
      </c>
      <c r="C10" t="s">
        <v>147</v>
      </c>
      <c r="D10" t="s">
        <v>227</v>
      </c>
      <c r="E10" t="s">
        <v>199</v>
      </c>
      <c r="F10">
        <v>1</v>
      </c>
      <c r="G10" t="s">
        <v>145</v>
      </c>
    </row>
    <row r="11" spans="1:7" ht="18" customHeight="1">
      <c r="A11" t="s">
        <v>125</v>
      </c>
      <c r="B11" t="s">
        <v>143</v>
      </c>
      <c r="C11" t="s">
        <v>148</v>
      </c>
      <c r="D11" t="s">
        <v>227</v>
      </c>
      <c r="E11" t="s">
        <v>199</v>
      </c>
      <c r="F11">
        <v>99</v>
      </c>
      <c r="G11" t="s">
        <v>145</v>
      </c>
    </row>
    <row r="12" spans="1:7" ht="18" customHeight="1">
      <c r="A12" t="s">
        <v>125</v>
      </c>
      <c r="B12" t="s">
        <v>143</v>
      </c>
      <c r="C12" t="s">
        <v>149</v>
      </c>
      <c r="D12" t="s">
        <v>227</v>
      </c>
      <c r="E12" t="s">
        <v>199</v>
      </c>
      <c r="F12">
        <v>89193</v>
      </c>
      <c r="G12" t="s">
        <v>150</v>
      </c>
    </row>
    <row r="13" spans="1:7" ht="18" customHeight="1">
      <c r="A13" t="s">
        <v>125</v>
      </c>
      <c r="B13" t="s">
        <v>143</v>
      </c>
      <c r="C13" t="s">
        <v>151</v>
      </c>
      <c r="D13" t="s">
        <v>227</v>
      </c>
      <c r="E13" t="s">
        <v>199</v>
      </c>
      <c r="F13">
        <v>4</v>
      </c>
      <c r="G13" t="s">
        <v>150</v>
      </c>
    </row>
    <row r="14" spans="1:7" ht="18" customHeight="1">
      <c r="A14" t="s">
        <v>125</v>
      </c>
      <c r="B14" t="s">
        <v>143</v>
      </c>
      <c r="C14" t="s">
        <v>152</v>
      </c>
      <c r="D14" t="s">
        <v>227</v>
      </c>
      <c r="E14" t="s">
        <v>199</v>
      </c>
      <c r="F14">
        <v>1</v>
      </c>
      <c r="G14" t="s">
        <v>145</v>
      </c>
    </row>
    <row r="15" spans="1:7" ht="18" customHeight="1">
      <c r="A15" t="s">
        <v>125</v>
      </c>
      <c r="B15" t="s">
        <v>143</v>
      </c>
      <c r="C15" t="s">
        <v>30</v>
      </c>
      <c r="D15" t="s">
        <v>227</v>
      </c>
      <c r="E15" t="s">
        <v>199</v>
      </c>
      <c r="F15">
        <v>12</v>
      </c>
      <c r="G15" t="s">
        <v>145</v>
      </c>
    </row>
    <row r="18" spans="5:7">
      <c r="E18" s="123" t="s">
        <v>153</v>
      </c>
      <c r="F18" s="124">
        <f>F12+F13</f>
        <v>89197</v>
      </c>
      <c r="G18"/>
    </row>
    <row r="19" spans="5:7">
      <c r="E19" s="125" t="s">
        <v>154</v>
      </c>
      <c r="F19" s="126">
        <f>SUM(F8:F15)-F18</f>
        <v>1459</v>
      </c>
      <c r="G19"/>
    </row>
    <row r="20" spans="5:7">
      <c r="E20" s="2"/>
      <c r="G20"/>
    </row>
    <row r="21" spans="5:7">
      <c r="E21" s="127" t="s">
        <v>155</v>
      </c>
      <c r="F21" s="128">
        <f>F18+F19</f>
        <v>90656</v>
      </c>
      <c r="G21"/>
    </row>
    <row r="23" spans="5:7">
      <c r="F23" s="129"/>
      <c r="G23" s="129"/>
    </row>
    <row r="24" spans="5:7">
      <c r="F24" s="129"/>
      <c r="G24" s="129"/>
    </row>
  </sheetData>
  <phoneticPr fontId="7" type="noConversion"/>
  <printOptions horizontalCentered="1"/>
  <pageMargins left="0.25" right="0.25" top="0.75" bottom="0.5" header="0.5" footer="0.5"/>
  <pageSetup scale="7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B931D9868C940A042DA894E8174CA" ma:contentTypeVersion="1" ma:contentTypeDescription="Create a new document." ma:contentTypeScope="" ma:versionID="be3b2bbe5dfab2c08437372aedcfdfa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9AAF00-FC6D-4E4F-814D-700D1D6FD1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C746F1-FB42-413B-9C3E-71DE7C22250E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2191392-C7B2-4CCC-9354-5CF9FDA889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Basic Service Charge Calc.</vt:lpstr>
      <vt:lpstr>Summary-Acct 364-368</vt:lpstr>
      <vt:lpstr>Acct_364</vt:lpstr>
      <vt:lpstr>Acct_365</vt:lpstr>
      <vt:lpstr>Acct_367</vt:lpstr>
      <vt:lpstr>Acct. 368</vt:lpstr>
      <vt:lpstr>Acct 368-# of TRNFs</vt:lpstr>
      <vt:lpstr>Acct_364!I_M_acct_364</vt:lpstr>
      <vt:lpstr>Acct_365!I_M_acct_365</vt:lpstr>
      <vt:lpstr>Acct_367!I_M_acct_367</vt:lpstr>
      <vt:lpstr>Acct_364!Michigan_acct_364</vt:lpstr>
      <vt:lpstr>Acct_365!Michigan_acct_365</vt:lpstr>
      <vt:lpstr>Acct_367!Michigan_acct_367</vt:lpstr>
      <vt:lpstr>'Acct 368-# of TRNFs'!Print_Area</vt:lpstr>
      <vt:lpstr>'Acct. 368'!Print_Area</vt:lpstr>
      <vt:lpstr>Acct_364!Print_Area</vt:lpstr>
      <vt:lpstr>Acct_365!Print_Area</vt:lpstr>
      <vt:lpstr>Acct_367!Print_Area</vt:lpstr>
      <vt:lpstr>'Basic Service Charge Calc.'!Print_Area</vt:lpstr>
      <vt:lpstr>'Summary-Acct 364-368'!Print_Area</vt:lpstr>
    </vt:vector>
  </TitlesOfParts>
  <Company>AEP-6-27-00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M. Roush</dc:creator>
  <cp:lastModifiedBy>Betsy Sekula</cp:lastModifiedBy>
  <cp:lastPrinted>2014-06-20T13:47:39Z</cp:lastPrinted>
  <dcterms:created xsi:type="dcterms:W3CDTF">2001-03-08T19:08:04Z</dcterms:created>
  <dcterms:modified xsi:type="dcterms:W3CDTF">2017-07-10T17:43:21Z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0x0101001B3B931D9868C940A042DA894E8174CA</vt:lpwstr>
  </property>
</Properties>
</file>