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610" windowWidth="19200" windowHeight="6390"/>
  </bookViews>
  <sheets>
    <sheet name="Reconciliation" sheetId="4" r:id="rId1"/>
    <sheet name="Summary Sheet" sheetId="2" r:id="rId2"/>
    <sheet name="Balance Sheet Detail" sheetId="1" r:id="rId3"/>
  </sheets>
  <externalReferences>
    <externalReference r:id="rId4"/>
    <externalReference r:id="rId5"/>
  </externalReferences>
  <definedNames>
    <definedName name="Begin_Print1" localSheetId="0">[1]IS!#REF!</definedName>
    <definedName name="Begin_Print1">[1]IS!#REF!</definedName>
    <definedName name="BS_BEGIN">'[2]BS Feb 2017'!$B$8</definedName>
    <definedName name="BS_CAP">'[2]BS Feb 2017'!$B$401</definedName>
    <definedName name="BS_END">'[2]BS Feb 2017'!$B$739</definedName>
    <definedName name="NvsASD">"V2009-09-30"</definedName>
    <definedName name="NvsAutoDrillOk">"VN"</definedName>
    <definedName name="NvsElapsedTime">0.000486111108330078</definedName>
    <definedName name="NvsEndTime">40094.7228240741</definedName>
    <definedName name="NvsInstanceHook">"""nvsMacro"""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"VX992"</definedName>
    <definedName name="NvsReqBUOnly">"VN"</definedName>
    <definedName name="NvsTransLed">"VN"</definedName>
    <definedName name="NvsTree.GL_PRPT_CONS">"NNNNN"</definedName>
    <definedName name="NvsTreeASD">"V2009-09-30"</definedName>
    <definedName name="NvsValTbl.ACCOUNT">"GL_ACCOUNT_TBL"</definedName>
    <definedName name="NvsValTbl.CURRENCY_CD">"CURRENCY_CD_TBL"</definedName>
    <definedName name="_xlnm.Print_Area" localSheetId="0">Reconciliation!$A$1:$D$62</definedName>
    <definedName name="_xlnm.Print_Titles" localSheetId="2">'Balance Sheet Detail'!$1:$4</definedName>
    <definedName name="_xlnm.Print_Titles" localSheetId="0">Reconciliation!$1:$6</definedName>
    <definedName name="Rev_End" localSheetId="0">[1]IS!#REF!</definedName>
    <definedName name="Rev_End">[1]IS!#REF!</definedName>
    <definedName name="search_directory_name">"R:\fcm90prd\nvision\rpts\Fin_Reports\"</definedName>
  </definedNames>
  <calcPr calcId="145621" iterate="1"/>
</workbook>
</file>

<file path=xl/calcChain.xml><?xml version="1.0" encoding="utf-8"?>
<calcChain xmlns="http://schemas.openxmlformats.org/spreadsheetml/2006/main">
  <c r="C29" i="1" l="1"/>
  <c r="D49" i="4" l="1"/>
  <c r="A11" i="4"/>
  <c r="A12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E490" i="1"/>
  <c r="E301" i="1"/>
  <c r="I300" i="1"/>
  <c r="I275" i="1"/>
  <c r="A27" i="4" l="1"/>
  <c r="A28" i="4" s="1"/>
  <c r="A31" i="4" s="1"/>
  <c r="A32" i="4" s="1"/>
  <c r="A33" i="4" s="1"/>
  <c r="A34" i="4" s="1"/>
  <c r="A35" i="4" s="1"/>
  <c r="A36" i="4" s="1"/>
  <c r="I65" i="1"/>
  <c r="I43" i="1"/>
  <c r="I94" i="1"/>
  <c r="D12" i="4" l="1"/>
  <c r="D48" i="4"/>
  <c r="D50" i="4" l="1"/>
  <c r="D56" i="2" l="1"/>
  <c r="H13" i="2"/>
  <c r="H11" i="2"/>
  <c r="H53" i="2"/>
  <c r="A37" i="4" l="1"/>
  <c r="A38" i="4" s="1"/>
  <c r="A39" i="4" s="1"/>
  <c r="A40" i="4" s="1"/>
  <c r="A41" i="4" s="1"/>
  <c r="A42" i="4" s="1"/>
  <c r="A43" i="4" s="1"/>
  <c r="A44" i="4" s="1"/>
  <c r="A46" i="4" s="1"/>
  <c r="A48" i="4" s="1"/>
  <c r="A49" i="4" s="1"/>
  <c r="A50" i="4" s="1"/>
  <c r="A52" i="4" s="1"/>
  <c r="A55" i="4" s="1"/>
  <c r="A56" i="4" s="1"/>
  <c r="A57" i="4" s="1"/>
  <c r="A58" i="4" s="1"/>
  <c r="A59" i="4" s="1"/>
  <c r="A61" i="4" s="1"/>
  <c r="F51" i="2" l="1"/>
  <c r="F56" i="2" s="1"/>
  <c r="H45" i="2"/>
  <c r="H46" i="2"/>
  <c r="H47" i="2"/>
  <c r="H48" i="2"/>
  <c r="H49" i="2"/>
  <c r="H50" i="2"/>
  <c r="D16" i="2"/>
  <c r="G274" i="1" l="1"/>
  <c r="K274" i="1" s="1"/>
  <c r="G464" i="1" l="1"/>
  <c r="G451" i="1"/>
  <c r="G365" i="1"/>
  <c r="K365" i="1" s="1"/>
  <c r="C467" i="1" l="1"/>
  <c r="C440" i="1"/>
  <c r="I451" i="1"/>
  <c r="K451" i="1" s="1"/>
  <c r="C455" i="1"/>
  <c r="K464" i="1"/>
  <c r="G425" i="1"/>
  <c r="K425" i="1" s="1"/>
  <c r="C382" i="1"/>
  <c r="C372" i="1" l="1"/>
  <c r="I323" i="1"/>
  <c r="G322" i="1"/>
  <c r="E303" i="1"/>
  <c r="E442" i="1" s="1"/>
  <c r="E271" i="1"/>
  <c r="I86" i="1"/>
  <c r="I97" i="1"/>
  <c r="I104" i="1"/>
  <c r="I129" i="1"/>
  <c r="I133" i="1"/>
  <c r="G297" i="1"/>
  <c r="K297" i="1" s="1"/>
  <c r="C255" i="1"/>
  <c r="C300" i="1" l="1"/>
  <c r="C272" i="1"/>
  <c r="C275" i="1" s="1"/>
  <c r="G295" i="1"/>
  <c r="K295" i="1" s="1"/>
  <c r="C323" i="1"/>
  <c r="K322" i="1"/>
  <c r="C262" i="1"/>
  <c r="C265" i="1" s="1"/>
  <c r="C282" i="1"/>
  <c r="C97" i="1"/>
  <c r="C301" i="1" l="1"/>
  <c r="C277" i="1"/>
  <c r="C54" i="1"/>
  <c r="G184" i="1"/>
  <c r="K184" i="1" s="1"/>
  <c r="G185" i="1"/>
  <c r="K185" i="1" s="1"/>
  <c r="G186" i="1"/>
  <c r="K186" i="1" s="1"/>
  <c r="G187" i="1"/>
  <c r="K187" i="1" s="1"/>
  <c r="G188" i="1"/>
  <c r="K188" i="1" s="1"/>
  <c r="G189" i="1"/>
  <c r="K189" i="1" s="1"/>
  <c r="G190" i="1"/>
  <c r="K190" i="1" s="1"/>
  <c r="G191" i="1"/>
  <c r="K191" i="1" s="1"/>
  <c r="G192" i="1"/>
  <c r="K192" i="1" s="1"/>
  <c r="G193" i="1"/>
  <c r="K193" i="1" s="1"/>
  <c r="G194" i="1"/>
  <c r="K194" i="1" s="1"/>
  <c r="G195" i="1"/>
  <c r="K195" i="1" s="1"/>
  <c r="G196" i="1"/>
  <c r="K196" i="1" s="1"/>
  <c r="G197" i="1"/>
  <c r="K197" i="1" s="1"/>
  <c r="G198" i="1"/>
  <c r="K198" i="1" s="1"/>
  <c r="G199" i="1"/>
  <c r="K199" i="1" s="1"/>
  <c r="G200" i="1"/>
  <c r="K200" i="1" s="1"/>
  <c r="G201" i="1"/>
  <c r="K201" i="1" s="1"/>
  <c r="G202" i="1"/>
  <c r="K202" i="1" s="1"/>
  <c r="G203" i="1"/>
  <c r="K203" i="1" s="1"/>
  <c r="G204" i="1"/>
  <c r="K204" i="1" s="1"/>
  <c r="G205" i="1"/>
  <c r="K205" i="1" s="1"/>
  <c r="G206" i="1"/>
  <c r="K206" i="1" s="1"/>
  <c r="G183" i="1"/>
  <c r="K183" i="1" s="1"/>
  <c r="G243" i="1" l="1"/>
  <c r="K243" i="1" s="1"/>
  <c r="G226" i="1"/>
  <c r="K226" i="1" s="1"/>
  <c r="G225" i="1"/>
  <c r="K225" i="1" s="1"/>
  <c r="C247" i="1" l="1"/>
  <c r="G214" i="1"/>
  <c r="K214" i="1" s="1"/>
  <c r="G181" i="1"/>
  <c r="I163" i="1"/>
  <c r="I162" i="1"/>
  <c r="I146" i="1"/>
  <c r="I140" i="1"/>
  <c r="I138" i="1"/>
  <c r="I207" i="1" l="1"/>
  <c r="C207" i="1"/>
  <c r="G138" i="1"/>
  <c r="K138" i="1" s="1"/>
  <c r="C153" i="1"/>
  <c r="I115" i="1"/>
  <c r="I114" i="1"/>
  <c r="I109" i="1"/>
  <c r="G83" i="1"/>
  <c r="K83" i="1" s="1"/>
  <c r="G82" i="1"/>
  <c r="K82" i="1" s="1"/>
  <c r="G77" i="1"/>
  <c r="K77" i="1" s="1"/>
  <c r="G64" i="1"/>
  <c r="I50" i="1"/>
  <c r="G40" i="1"/>
  <c r="K40" i="1" s="1"/>
  <c r="I9" i="1"/>
  <c r="C24" i="1"/>
  <c r="C28" i="1" l="1"/>
  <c r="C21" i="1"/>
  <c r="C10" i="1"/>
  <c r="C15" i="1" s="1"/>
  <c r="C65" i="1"/>
  <c r="C43" i="1"/>
  <c r="C94" i="1"/>
  <c r="C125" i="1"/>
  <c r="C133" i="1"/>
  <c r="C47" i="1"/>
  <c r="C104" i="1"/>
  <c r="C86" i="1"/>
  <c r="C105" i="1" s="1"/>
  <c r="C112" i="1"/>
  <c r="C129" i="1"/>
  <c r="C116" i="1"/>
  <c r="G109" i="1"/>
  <c r="K109" i="1" s="1"/>
  <c r="K64" i="1"/>
  <c r="C50" i="1"/>
  <c r="C30" i="1" l="1"/>
  <c r="C25" i="1"/>
  <c r="E499" i="1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51" i="2"/>
  <c r="H52" i="2"/>
  <c r="H54" i="2"/>
  <c r="H20" i="2"/>
  <c r="H10" i="2"/>
  <c r="D58" i="4" l="1"/>
  <c r="D57" i="4"/>
  <c r="H56" i="2"/>
  <c r="F12" i="2"/>
  <c r="G477" i="1"/>
  <c r="K477" i="1" s="1"/>
  <c r="G478" i="1"/>
  <c r="K478" i="1" s="1"/>
  <c r="G479" i="1"/>
  <c r="K479" i="1" s="1"/>
  <c r="G480" i="1"/>
  <c r="K480" i="1" s="1"/>
  <c r="G481" i="1"/>
  <c r="K481" i="1" s="1"/>
  <c r="G482" i="1"/>
  <c r="K482" i="1" s="1"/>
  <c r="G483" i="1"/>
  <c r="K483" i="1" s="1"/>
  <c r="G484" i="1"/>
  <c r="K484" i="1" s="1"/>
  <c r="G485" i="1"/>
  <c r="K485" i="1" s="1"/>
  <c r="G486" i="1"/>
  <c r="K486" i="1" s="1"/>
  <c r="G487" i="1"/>
  <c r="K487" i="1" s="1"/>
  <c r="G488" i="1"/>
  <c r="K488" i="1" s="1"/>
  <c r="G476" i="1"/>
  <c r="K476" i="1" s="1"/>
  <c r="G473" i="1"/>
  <c r="G474" i="1" s="1"/>
  <c r="G299" i="1"/>
  <c r="K299" i="1" s="1"/>
  <c r="G298" i="1"/>
  <c r="K298" i="1" s="1"/>
  <c r="G469" i="1"/>
  <c r="K469" i="1" s="1"/>
  <c r="G468" i="1"/>
  <c r="K468" i="1" s="1"/>
  <c r="G462" i="1"/>
  <c r="G463" i="1"/>
  <c r="K463" i="1" s="1"/>
  <c r="G465" i="1"/>
  <c r="K465" i="1" s="1"/>
  <c r="G466" i="1"/>
  <c r="K466" i="1" s="1"/>
  <c r="G460" i="1"/>
  <c r="G454" i="1"/>
  <c r="K454" i="1" s="1"/>
  <c r="G453" i="1"/>
  <c r="K453" i="1" s="1"/>
  <c r="G452" i="1"/>
  <c r="K452" i="1" s="1"/>
  <c r="G450" i="1"/>
  <c r="G449" i="1"/>
  <c r="G448" i="1"/>
  <c r="G447" i="1"/>
  <c r="K447" i="1" s="1"/>
  <c r="G446" i="1"/>
  <c r="K446" i="1" s="1"/>
  <c r="G445" i="1"/>
  <c r="G444" i="1"/>
  <c r="G439" i="1"/>
  <c r="K439" i="1" s="1"/>
  <c r="G438" i="1"/>
  <c r="K438" i="1" s="1"/>
  <c r="G437" i="1"/>
  <c r="K437" i="1" s="1"/>
  <c r="G436" i="1"/>
  <c r="K436" i="1" s="1"/>
  <c r="G435" i="1"/>
  <c r="K435" i="1" s="1"/>
  <c r="G434" i="1"/>
  <c r="K434" i="1" s="1"/>
  <c r="G433" i="1"/>
  <c r="K433" i="1" s="1"/>
  <c r="G432" i="1"/>
  <c r="K432" i="1" s="1"/>
  <c r="G431" i="1"/>
  <c r="K431" i="1" s="1"/>
  <c r="G430" i="1"/>
  <c r="K430" i="1" s="1"/>
  <c r="G429" i="1"/>
  <c r="K429" i="1" s="1"/>
  <c r="G428" i="1"/>
  <c r="K428" i="1" s="1"/>
  <c r="G427" i="1"/>
  <c r="K427" i="1" s="1"/>
  <c r="G426" i="1"/>
  <c r="K426" i="1" s="1"/>
  <c r="G424" i="1"/>
  <c r="K424" i="1" s="1"/>
  <c r="G423" i="1"/>
  <c r="K423" i="1" s="1"/>
  <c r="G422" i="1"/>
  <c r="K422" i="1" s="1"/>
  <c r="G421" i="1"/>
  <c r="K421" i="1" s="1"/>
  <c r="G420" i="1"/>
  <c r="K420" i="1" s="1"/>
  <c r="G419" i="1"/>
  <c r="K419" i="1" s="1"/>
  <c r="G418" i="1"/>
  <c r="G416" i="1"/>
  <c r="K416" i="1" s="1"/>
  <c r="G414" i="1"/>
  <c r="K414" i="1" s="1"/>
  <c r="G413" i="1"/>
  <c r="K413" i="1" s="1"/>
  <c r="G412" i="1"/>
  <c r="K412" i="1" s="1"/>
  <c r="G409" i="1"/>
  <c r="K409" i="1" s="1"/>
  <c r="G408" i="1"/>
  <c r="K408" i="1" s="1"/>
  <c r="G405" i="1"/>
  <c r="K405" i="1" s="1"/>
  <c r="G406" i="1"/>
  <c r="K406" i="1" s="1"/>
  <c r="G402" i="1"/>
  <c r="K402" i="1" s="1"/>
  <c r="G400" i="1"/>
  <c r="K400" i="1" s="1"/>
  <c r="G398" i="1"/>
  <c r="K398" i="1" s="1"/>
  <c r="G397" i="1"/>
  <c r="K397" i="1" s="1"/>
  <c r="G396" i="1"/>
  <c r="K396" i="1" s="1"/>
  <c r="G395" i="1"/>
  <c r="K395" i="1" s="1"/>
  <c r="G394" i="1"/>
  <c r="K394" i="1" s="1"/>
  <c r="G393" i="1"/>
  <c r="K393" i="1" s="1"/>
  <c r="G392" i="1"/>
  <c r="K392" i="1" s="1"/>
  <c r="G389" i="1"/>
  <c r="K389" i="1" s="1"/>
  <c r="G388" i="1"/>
  <c r="K388" i="1" s="1"/>
  <c r="G385" i="1"/>
  <c r="K385" i="1" s="1"/>
  <c r="G384" i="1"/>
  <c r="K384" i="1" s="1"/>
  <c r="G381" i="1"/>
  <c r="K381" i="1" s="1"/>
  <c r="G380" i="1"/>
  <c r="K380" i="1" s="1"/>
  <c r="G379" i="1"/>
  <c r="K379" i="1" s="1"/>
  <c r="G378" i="1"/>
  <c r="K378" i="1" s="1"/>
  <c r="G377" i="1"/>
  <c r="K377" i="1" s="1"/>
  <c r="G376" i="1"/>
  <c r="K376" i="1" s="1"/>
  <c r="G375" i="1"/>
  <c r="K375" i="1" s="1"/>
  <c r="G374" i="1"/>
  <c r="K374" i="1" s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K345" i="1" s="1"/>
  <c r="G346" i="1"/>
  <c r="K346" i="1" s="1"/>
  <c r="G347" i="1"/>
  <c r="K347" i="1" s="1"/>
  <c r="G348" i="1"/>
  <c r="K348" i="1" s="1"/>
  <c r="G349" i="1"/>
  <c r="K349" i="1" s="1"/>
  <c r="G350" i="1"/>
  <c r="K350" i="1" s="1"/>
  <c r="G351" i="1"/>
  <c r="K351" i="1" s="1"/>
  <c r="G352" i="1"/>
  <c r="K352" i="1" s="1"/>
  <c r="G353" i="1"/>
  <c r="K353" i="1" s="1"/>
  <c r="G354" i="1"/>
  <c r="K354" i="1" s="1"/>
  <c r="G355" i="1"/>
  <c r="K355" i="1" s="1"/>
  <c r="G356" i="1"/>
  <c r="K356" i="1" s="1"/>
  <c r="G357" i="1"/>
  <c r="K357" i="1" s="1"/>
  <c r="G358" i="1"/>
  <c r="K358" i="1" s="1"/>
  <c r="G359" i="1"/>
  <c r="K359" i="1" s="1"/>
  <c r="G360" i="1"/>
  <c r="K360" i="1" s="1"/>
  <c r="G361" i="1"/>
  <c r="K361" i="1" s="1"/>
  <c r="G362" i="1"/>
  <c r="K362" i="1" s="1"/>
  <c r="G363" i="1"/>
  <c r="K363" i="1" s="1"/>
  <c r="G364" i="1"/>
  <c r="K364" i="1" s="1"/>
  <c r="G366" i="1"/>
  <c r="K366" i="1" s="1"/>
  <c r="G367" i="1"/>
  <c r="G368" i="1"/>
  <c r="K368" i="1" s="1"/>
  <c r="G369" i="1"/>
  <c r="K369" i="1" s="1"/>
  <c r="G370" i="1"/>
  <c r="K370" i="1" s="1"/>
  <c r="G371" i="1"/>
  <c r="K371" i="1" s="1"/>
  <c r="G339" i="1"/>
  <c r="G336" i="1"/>
  <c r="K336" i="1" s="1"/>
  <c r="D35" i="4" s="1"/>
  <c r="G335" i="1"/>
  <c r="G325" i="1"/>
  <c r="K325" i="1" s="1"/>
  <c r="G326" i="1"/>
  <c r="K326" i="1" s="1"/>
  <c r="G327" i="1"/>
  <c r="K327" i="1" s="1"/>
  <c r="G328" i="1"/>
  <c r="K328" i="1" s="1"/>
  <c r="G329" i="1"/>
  <c r="K329" i="1" s="1"/>
  <c r="G330" i="1"/>
  <c r="K330" i="1" s="1"/>
  <c r="G331" i="1"/>
  <c r="K331" i="1" s="1"/>
  <c r="G332" i="1"/>
  <c r="K332" i="1" s="1"/>
  <c r="G306" i="1"/>
  <c r="K306" i="1" s="1"/>
  <c r="G307" i="1"/>
  <c r="K307" i="1" s="1"/>
  <c r="G308" i="1"/>
  <c r="K308" i="1" s="1"/>
  <c r="G309" i="1"/>
  <c r="K309" i="1" s="1"/>
  <c r="G310" i="1"/>
  <c r="K310" i="1" s="1"/>
  <c r="G311" i="1"/>
  <c r="K311" i="1" s="1"/>
  <c r="G312" i="1"/>
  <c r="K312" i="1" s="1"/>
  <c r="G313" i="1"/>
  <c r="K313" i="1" s="1"/>
  <c r="G314" i="1"/>
  <c r="K314" i="1" s="1"/>
  <c r="G315" i="1"/>
  <c r="K315" i="1" s="1"/>
  <c r="G316" i="1"/>
  <c r="K316" i="1" s="1"/>
  <c r="G317" i="1"/>
  <c r="K317" i="1" s="1"/>
  <c r="G318" i="1"/>
  <c r="K318" i="1" s="1"/>
  <c r="G319" i="1"/>
  <c r="K319" i="1" s="1"/>
  <c r="G320" i="1"/>
  <c r="K320" i="1" s="1"/>
  <c r="G321" i="1"/>
  <c r="K321" i="1" s="1"/>
  <c r="G305" i="1"/>
  <c r="G303" i="1"/>
  <c r="K303" i="1" s="1"/>
  <c r="G271" i="1"/>
  <c r="K271" i="1" s="1"/>
  <c r="G296" i="1"/>
  <c r="K296" i="1" s="1"/>
  <c r="G294" i="1"/>
  <c r="K294" i="1" s="1"/>
  <c r="G293" i="1"/>
  <c r="K293" i="1" s="1"/>
  <c r="G292" i="1"/>
  <c r="K292" i="1" s="1"/>
  <c r="G291" i="1"/>
  <c r="K291" i="1" s="1"/>
  <c r="G290" i="1"/>
  <c r="K290" i="1" s="1"/>
  <c r="G289" i="1"/>
  <c r="K289" i="1" s="1"/>
  <c r="G288" i="1"/>
  <c r="K288" i="1" s="1"/>
  <c r="G287" i="1"/>
  <c r="K287" i="1" s="1"/>
  <c r="G286" i="1"/>
  <c r="K286" i="1" s="1"/>
  <c r="G285" i="1"/>
  <c r="G281" i="1"/>
  <c r="G280" i="1"/>
  <c r="G239" i="1"/>
  <c r="K239" i="1" s="1"/>
  <c r="G240" i="1"/>
  <c r="G241" i="1"/>
  <c r="K241" i="1" s="1"/>
  <c r="G242" i="1"/>
  <c r="G244" i="1"/>
  <c r="K244" i="1" s="1"/>
  <c r="G245" i="1"/>
  <c r="K245" i="1" s="1"/>
  <c r="G246" i="1"/>
  <c r="K246" i="1" s="1"/>
  <c r="G222" i="1"/>
  <c r="K222" i="1" s="1"/>
  <c r="G223" i="1"/>
  <c r="K223" i="1" s="1"/>
  <c r="G224" i="1"/>
  <c r="G228" i="1"/>
  <c r="K228" i="1" s="1"/>
  <c r="G229" i="1"/>
  <c r="K229" i="1" s="1"/>
  <c r="G230" i="1"/>
  <c r="K230" i="1" s="1"/>
  <c r="G231" i="1"/>
  <c r="K231" i="1" s="1"/>
  <c r="G232" i="1"/>
  <c r="K232" i="1" s="1"/>
  <c r="G233" i="1"/>
  <c r="K233" i="1" s="1"/>
  <c r="G234" i="1"/>
  <c r="K234" i="1" s="1"/>
  <c r="G235" i="1"/>
  <c r="K235" i="1" s="1"/>
  <c r="G236" i="1"/>
  <c r="K236" i="1" s="1"/>
  <c r="G221" i="1"/>
  <c r="K221" i="1" s="1"/>
  <c r="G218" i="1"/>
  <c r="G215" i="1"/>
  <c r="K215" i="1" s="1"/>
  <c r="G213" i="1"/>
  <c r="G210" i="1"/>
  <c r="K210" i="1" s="1"/>
  <c r="G158" i="1"/>
  <c r="G159" i="1"/>
  <c r="K159" i="1" s="1"/>
  <c r="G160" i="1"/>
  <c r="K160" i="1" s="1"/>
  <c r="G161" i="1"/>
  <c r="K161" i="1" s="1"/>
  <c r="G162" i="1"/>
  <c r="K162" i="1" s="1"/>
  <c r="G163" i="1"/>
  <c r="K163" i="1" s="1"/>
  <c r="G164" i="1"/>
  <c r="K164" i="1" s="1"/>
  <c r="G165" i="1"/>
  <c r="K165" i="1" s="1"/>
  <c r="G166" i="1"/>
  <c r="K166" i="1" s="1"/>
  <c r="G167" i="1"/>
  <c r="K167" i="1" s="1"/>
  <c r="G168" i="1"/>
  <c r="K168" i="1" s="1"/>
  <c r="G169" i="1"/>
  <c r="K169" i="1" s="1"/>
  <c r="G170" i="1"/>
  <c r="K170" i="1" s="1"/>
  <c r="G171" i="1"/>
  <c r="K171" i="1" s="1"/>
  <c r="G172" i="1"/>
  <c r="K172" i="1" s="1"/>
  <c r="G173" i="1"/>
  <c r="K173" i="1" s="1"/>
  <c r="G174" i="1"/>
  <c r="K174" i="1" s="1"/>
  <c r="G175" i="1"/>
  <c r="K175" i="1" s="1"/>
  <c r="G176" i="1"/>
  <c r="K176" i="1" s="1"/>
  <c r="G177" i="1"/>
  <c r="K177" i="1" s="1"/>
  <c r="G178" i="1"/>
  <c r="K178" i="1" s="1"/>
  <c r="G179" i="1"/>
  <c r="K179" i="1" s="1"/>
  <c r="G180" i="1"/>
  <c r="K180" i="1" s="1"/>
  <c r="K181" i="1"/>
  <c r="G182" i="1"/>
  <c r="K182" i="1" s="1"/>
  <c r="G157" i="1"/>
  <c r="G59" i="1"/>
  <c r="G60" i="1"/>
  <c r="G61" i="1"/>
  <c r="K61" i="1" s="1"/>
  <c r="G152" i="1"/>
  <c r="K152" i="1" s="1"/>
  <c r="G227" i="1"/>
  <c r="K227" i="1" s="1"/>
  <c r="G37" i="1"/>
  <c r="G136" i="1"/>
  <c r="G137" i="1"/>
  <c r="G139" i="1"/>
  <c r="G140" i="1"/>
  <c r="K140" i="1" s="1"/>
  <c r="G141" i="1"/>
  <c r="G142" i="1"/>
  <c r="G143" i="1"/>
  <c r="G144" i="1"/>
  <c r="G145" i="1"/>
  <c r="G146" i="1"/>
  <c r="G147" i="1"/>
  <c r="G148" i="1"/>
  <c r="G149" i="1"/>
  <c r="G150" i="1"/>
  <c r="G135" i="1"/>
  <c r="G132" i="1"/>
  <c r="K132" i="1" s="1"/>
  <c r="G131" i="1"/>
  <c r="G128" i="1"/>
  <c r="K128" i="1" s="1"/>
  <c r="G127" i="1"/>
  <c r="G115" i="1"/>
  <c r="K115" i="1" s="1"/>
  <c r="G114" i="1"/>
  <c r="K114" i="1" s="1"/>
  <c r="G119" i="1"/>
  <c r="G120" i="1"/>
  <c r="G121" i="1"/>
  <c r="G122" i="1"/>
  <c r="G123" i="1"/>
  <c r="G124" i="1"/>
  <c r="G118" i="1"/>
  <c r="G108" i="1"/>
  <c r="G110" i="1"/>
  <c r="G111" i="1"/>
  <c r="G107" i="1"/>
  <c r="G100" i="1"/>
  <c r="G101" i="1"/>
  <c r="K101" i="1" s="1"/>
  <c r="G102" i="1"/>
  <c r="K102" i="1" s="1"/>
  <c r="G103" i="1"/>
  <c r="K103" i="1" s="1"/>
  <c r="G99" i="1"/>
  <c r="G96" i="1"/>
  <c r="G97" i="1" s="1"/>
  <c r="G89" i="1"/>
  <c r="K89" i="1" s="1"/>
  <c r="G90" i="1"/>
  <c r="K90" i="1" s="1"/>
  <c r="G91" i="1"/>
  <c r="K91" i="1" s="1"/>
  <c r="G92" i="1"/>
  <c r="K92" i="1" s="1"/>
  <c r="G93" i="1"/>
  <c r="K93" i="1" s="1"/>
  <c r="G151" i="1"/>
  <c r="G88" i="1"/>
  <c r="G71" i="1"/>
  <c r="K71" i="1" s="1"/>
  <c r="G72" i="1"/>
  <c r="K72" i="1" s="1"/>
  <c r="G73" i="1"/>
  <c r="G74" i="1"/>
  <c r="K74" i="1" s="1"/>
  <c r="G75" i="1"/>
  <c r="K75" i="1" s="1"/>
  <c r="G76" i="1"/>
  <c r="K76" i="1" s="1"/>
  <c r="G78" i="1"/>
  <c r="K78" i="1" s="1"/>
  <c r="G79" i="1"/>
  <c r="K79" i="1" s="1"/>
  <c r="G80" i="1"/>
  <c r="K80" i="1" s="1"/>
  <c r="G81" i="1"/>
  <c r="K81" i="1" s="1"/>
  <c r="G84" i="1"/>
  <c r="K84" i="1" s="1"/>
  <c r="G85" i="1"/>
  <c r="K85" i="1" s="1"/>
  <c r="G70" i="1"/>
  <c r="G67" i="1"/>
  <c r="K67" i="1" s="1"/>
  <c r="K68" i="1" s="1"/>
  <c r="G63" i="1"/>
  <c r="G62" i="1"/>
  <c r="G58" i="1"/>
  <c r="G53" i="1"/>
  <c r="G52" i="1"/>
  <c r="K52" i="1" s="1"/>
  <c r="G49" i="1"/>
  <c r="G45" i="1"/>
  <c r="G46" i="1"/>
  <c r="K46" i="1" s="1"/>
  <c r="G38" i="1"/>
  <c r="K38" i="1" s="1"/>
  <c r="G42" i="1"/>
  <c r="K42" i="1" s="1"/>
  <c r="G36" i="1"/>
  <c r="G41" i="1"/>
  <c r="K41" i="1" s="1"/>
  <c r="G39" i="1"/>
  <c r="K39" i="1" s="1"/>
  <c r="G34" i="1"/>
  <c r="K34" i="1" s="1"/>
  <c r="G32" i="1"/>
  <c r="G33" i="1" s="1"/>
  <c r="G17" i="1"/>
  <c r="G18" i="1"/>
  <c r="G19" i="1"/>
  <c r="G20" i="1"/>
  <c r="K20" i="1" s="1"/>
  <c r="G23" i="1"/>
  <c r="G24" i="1" s="1"/>
  <c r="G7" i="1"/>
  <c r="G14" i="1"/>
  <c r="G9" i="1"/>
  <c r="K9" i="1" s="1"/>
  <c r="G8" i="1"/>
  <c r="G6" i="1"/>
  <c r="G12" i="1"/>
  <c r="G13" i="1"/>
  <c r="G5" i="1"/>
  <c r="I470" i="1"/>
  <c r="I471" i="1" s="1"/>
  <c r="I458" i="1"/>
  <c r="I440" i="1"/>
  <c r="I417" i="1"/>
  <c r="I415" i="1"/>
  <c r="I410" i="1"/>
  <c r="I407" i="1"/>
  <c r="I403" i="1"/>
  <c r="I404" i="1" s="1"/>
  <c r="I401" i="1"/>
  <c r="I399" i="1"/>
  <c r="I390" i="1"/>
  <c r="I386" i="1"/>
  <c r="I382" i="1"/>
  <c r="I372" i="1"/>
  <c r="I333" i="1"/>
  <c r="I282" i="1"/>
  <c r="I301" i="1" s="1"/>
  <c r="I255" i="1"/>
  <c r="I237" i="1"/>
  <c r="I219" i="1"/>
  <c r="I216" i="1"/>
  <c r="I211" i="1"/>
  <c r="I68" i="1"/>
  <c r="I47" i="1"/>
  <c r="I35" i="1"/>
  <c r="I33" i="1"/>
  <c r="I262" i="1"/>
  <c r="G495" i="1"/>
  <c r="K495" i="1" s="1"/>
  <c r="I335" i="1"/>
  <c r="I337" i="1" s="1"/>
  <c r="I450" i="1"/>
  <c r="I449" i="1"/>
  <c r="I448" i="1"/>
  <c r="I445" i="1"/>
  <c r="I444" i="1"/>
  <c r="I473" i="1"/>
  <c r="I474" i="1" s="1"/>
  <c r="I490" i="1" s="1"/>
  <c r="C489" i="1"/>
  <c r="I242" i="1"/>
  <c r="I247" i="1" s="1"/>
  <c r="I17" i="1"/>
  <c r="I18" i="1"/>
  <c r="I19" i="1"/>
  <c r="I23" i="1"/>
  <c r="I24" i="1" s="1"/>
  <c r="I7" i="1"/>
  <c r="I108" i="1"/>
  <c r="I110" i="1"/>
  <c r="I111" i="1"/>
  <c r="I107" i="1"/>
  <c r="I119" i="1"/>
  <c r="I120" i="1"/>
  <c r="I121" i="1"/>
  <c r="I122" i="1"/>
  <c r="I123" i="1"/>
  <c r="I124" i="1"/>
  <c r="I118" i="1"/>
  <c r="I136" i="1"/>
  <c r="I137" i="1"/>
  <c r="I139" i="1"/>
  <c r="I141" i="1"/>
  <c r="I142" i="1"/>
  <c r="I143" i="1"/>
  <c r="I144" i="1"/>
  <c r="I147" i="1"/>
  <c r="I148" i="1"/>
  <c r="I149" i="1"/>
  <c r="I150" i="1"/>
  <c r="I135" i="1"/>
  <c r="I14" i="1"/>
  <c r="I12" i="1"/>
  <c r="I13" i="1"/>
  <c r="I6" i="1"/>
  <c r="I5" i="1"/>
  <c r="E457" i="1"/>
  <c r="E264" i="1"/>
  <c r="G264" i="1" s="1"/>
  <c r="K264" i="1" s="1"/>
  <c r="E258" i="1"/>
  <c r="G258" i="1" s="1"/>
  <c r="K258" i="1" s="1"/>
  <c r="E259" i="1"/>
  <c r="G259" i="1" s="1"/>
  <c r="E260" i="1"/>
  <c r="G260" i="1" s="1"/>
  <c r="K260" i="1" s="1"/>
  <c r="E261" i="1"/>
  <c r="G261" i="1" s="1"/>
  <c r="K261" i="1" s="1"/>
  <c r="E257" i="1"/>
  <c r="G257" i="1" s="1"/>
  <c r="K257" i="1" s="1"/>
  <c r="E254" i="1"/>
  <c r="E270" i="1"/>
  <c r="G270" i="1" s="1"/>
  <c r="E269" i="1"/>
  <c r="G269" i="1" s="1"/>
  <c r="E268" i="1"/>
  <c r="C474" i="1"/>
  <c r="C470" i="1"/>
  <c r="C461" i="1"/>
  <c r="C471" i="1" s="1"/>
  <c r="C458" i="1"/>
  <c r="C417" i="1"/>
  <c r="C415" i="1"/>
  <c r="C410" i="1"/>
  <c r="C407" i="1"/>
  <c r="C403" i="1"/>
  <c r="C404" i="1" s="1"/>
  <c r="G404" i="1" s="1"/>
  <c r="C401" i="1"/>
  <c r="C399" i="1"/>
  <c r="C390" i="1"/>
  <c r="C386" i="1"/>
  <c r="C337" i="1"/>
  <c r="C333" i="1"/>
  <c r="C237" i="1"/>
  <c r="C219" i="1"/>
  <c r="C216" i="1"/>
  <c r="C211" i="1"/>
  <c r="C68" i="1"/>
  <c r="C154" i="1" s="1"/>
  <c r="C35" i="1"/>
  <c r="C33" i="1"/>
  <c r="H12" i="2" l="1"/>
  <c r="D55" i="4" s="1"/>
  <c r="F16" i="2"/>
  <c r="H16" i="2" s="1"/>
  <c r="D56" i="4" s="1"/>
  <c r="C490" i="1"/>
  <c r="G300" i="1"/>
  <c r="E272" i="1"/>
  <c r="E275" i="1" s="1"/>
  <c r="K272" i="1"/>
  <c r="K275" i="1" s="1"/>
  <c r="D31" i="4" s="1"/>
  <c r="G153" i="1"/>
  <c r="I153" i="1"/>
  <c r="I21" i="1"/>
  <c r="G21" i="1"/>
  <c r="G10" i="1"/>
  <c r="G15" i="1" s="1"/>
  <c r="I10" i="1"/>
  <c r="I15" i="1" s="1"/>
  <c r="C55" i="1"/>
  <c r="G65" i="1"/>
  <c r="I55" i="1"/>
  <c r="K36" i="1"/>
  <c r="G43" i="1"/>
  <c r="K151" i="1"/>
  <c r="G94" i="1"/>
  <c r="I248" i="1"/>
  <c r="K59" i="1"/>
  <c r="K37" i="1"/>
  <c r="C248" i="1"/>
  <c r="I116" i="1"/>
  <c r="I125" i="1"/>
  <c r="K333" i="1"/>
  <c r="K489" i="1"/>
  <c r="K5" i="1"/>
  <c r="K7" i="1"/>
  <c r="G86" i="1"/>
  <c r="G207" i="1"/>
  <c r="K213" i="1"/>
  <c r="K216" i="1" s="1"/>
  <c r="G216" i="1"/>
  <c r="G282" i="1"/>
  <c r="G467" i="1"/>
  <c r="K467" i="1" s="1"/>
  <c r="K14" i="1"/>
  <c r="K339" i="1"/>
  <c r="G372" i="1"/>
  <c r="I265" i="1"/>
  <c r="I277" i="1" s="1"/>
  <c r="K211" i="1"/>
  <c r="D25" i="4" s="1"/>
  <c r="K462" i="1"/>
  <c r="K418" i="1"/>
  <c r="K440" i="1" s="1"/>
  <c r="G440" i="1"/>
  <c r="K367" i="1"/>
  <c r="K305" i="1"/>
  <c r="K323" i="1" s="1"/>
  <c r="G323" i="1"/>
  <c r="K70" i="1"/>
  <c r="K99" i="1"/>
  <c r="G104" i="1"/>
  <c r="K131" i="1"/>
  <c r="K133" i="1" s="1"/>
  <c r="D22" i="4" s="1"/>
  <c r="G133" i="1"/>
  <c r="K157" i="1"/>
  <c r="G129" i="1"/>
  <c r="K280" i="1"/>
  <c r="G268" i="1"/>
  <c r="I112" i="1"/>
  <c r="G112" i="1"/>
  <c r="K285" i="1"/>
  <c r="K300" i="1" s="1"/>
  <c r="D33" i="4" s="1"/>
  <c r="K45" i="1"/>
  <c r="G47" i="1"/>
  <c r="K107" i="1"/>
  <c r="G401" i="1"/>
  <c r="K123" i="1"/>
  <c r="K119" i="1"/>
  <c r="K62" i="1"/>
  <c r="K35" i="1"/>
  <c r="K58" i="1"/>
  <c r="K49" i="1"/>
  <c r="G50" i="1"/>
  <c r="K50" i="1" s="1"/>
  <c r="G35" i="1"/>
  <c r="K8" i="1"/>
  <c r="G211" i="1"/>
  <c r="K449" i="1"/>
  <c r="K242" i="1"/>
  <c r="K146" i="1"/>
  <c r="K137" i="1"/>
  <c r="K17" i="1"/>
  <c r="G390" i="1"/>
  <c r="K13" i="1"/>
  <c r="K12" i="1"/>
  <c r="K6" i="1"/>
  <c r="K135" i="1"/>
  <c r="K143" i="1"/>
  <c r="K139" i="1"/>
  <c r="K401" i="1"/>
  <c r="K150" i="1"/>
  <c r="K142" i="1"/>
  <c r="K390" i="1"/>
  <c r="D39" i="4" s="1"/>
  <c r="K450" i="1"/>
  <c r="K32" i="1"/>
  <c r="K111" i="1"/>
  <c r="K404" i="1"/>
  <c r="K110" i="1"/>
  <c r="K147" i="1"/>
  <c r="K407" i="1"/>
  <c r="K470" i="1"/>
  <c r="G386" i="1"/>
  <c r="K118" i="1"/>
  <c r="K335" i="1"/>
  <c r="K444" i="1"/>
  <c r="K53" i="1"/>
  <c r="G54" i="1"/>
  <c r="K88" i="1"/>
  <c r="K94" i="1" s="1"/>
  <c r="K60" i="1"/>
  <c r="K158" i="1"/>
  <c r="K23" i="1"/>
  <c r="K24" i="1" s="1"/>
  <c r="G403" i="1"/>
  <c r="K96" i="1"/>
  <c r="K97" i="1" s="1"/>
  <c r="K100" i="1"/>
  <c r="K218" i="1"/>
  <c r="G219" i="1"/>
  <c r="G417" i="1"/>
  <c r="K18" i="1"/>
  <c r="E255" i="1"/>
  <c r="G254" i="1"/>
  <c r="G68" i="1"/>
  <c r="G262" i="1"/>
  <c r="K259" i="1"/>
  <c r="E458" i="1"/>
  <c r="E491" i="1" s="1"/>
  <c r="G457" i="1"/>
  <c r="K124" i="1"/>
  <c r="K120" i="1"/>
  <c r="K281" i="1"/>
  <c r="K473" i="1"/>
  <c r="I411" i="1"/>
  <c r="I441" i="1" s="1"/>
  <c r="I442" i="1" s="1"/>
  <c r="K122" i="1"/>
  <c r="G237" i="1"/>
  <c r="K63" i="1"/>
  <c r="G125" i="1"/>
  <c r="K121" i="1"/>
  <c r="K149" i="1"/>
  <c r="K145" i="1"/>
  <c r="K141" i="1"/>
  <c r="K136" i="1"/>
  <c r="G247" i="1"/>
  <c r="K240" i="1"/>
  <c r="G461" i="1"/>
  <c r="K460" i="1"/>
  <c r="K224" i="1"/>
  <c r="K237" i="1" s="1"/>
  <c r="D26" i="4" s="1"/>
  <c r="G116" i="1"/>
  <c r="K127" i="1"/>
  <c r="K129" i="1" s="1"/>
  <c r="D21" i="4" s="1"/>
  <c r="K148" i="1"/>
  <c r="K144" i="1"/>
  <c r="K445" i="1"/>
  <c r="K448" i="1"/>
  <c r="K73" i="1"/>
  <c r="K108" i="1"/>
  <c r="K399" i="1"/>
  <c r="K386" i="1"/>
  <c r="D38" i="4" s="1"/>
  <c r="K19" i="1"/>
  <c r="E262" i="1"/>
  <c r="G399" i="1"/>
  <c r="G489" i="1"/>
  <c r="G490" i="1" s="1"/>
  <c r="K382" i="1"/>
  <c r="D37" i="4" s="1"/>
  <c r="K415" i="1"/>
  <c r="G410" i="1"/>
  <c r="K410" i="1" s="1"/>
  <c r="C411" i="1"/>
  <c r="C441" i="1" s="1"/>
  <c r="C442" i="1" s="1"/>
  <c r="G407" i="1"/>
  <c r="G415" i="1"/>
  <c r="G455" i="1"/>
  <c r="G470" i="1"/>
  <c r="G382" i="1"/>
  <c r="G337" i="1"/>
  <c r="G333" i="1"/>
  <c r="I455" i="1"/>
  <c r="G105" i="1" l="1"/>
  <c r="G301" i="1"/>
  <c r="D34" i="4"/>
  <c r="K207" i="1"/>
  <c r="D24" i="4" s="1"/>
  <c r="D59" i="4"/>
  <c r="G471" i="1"/>
  <c r="G272" i="1"/>
  <c r="G275" i="1" s="1"/>
  <c r="I154" i="1"/>
  <c r="G154" i="1"/>
  <c r="K153" i="1"/>
  <c r="D23" i="4" s="1"/>
  <c r="I25" i="1"/>
  <c r="G25" i="1"/>
  <c r="K21" i="1"/>
  <c r="K10" i="1"/>
  <c r="K15" i="1" s="1"/>
  <c r="K65" i="1"/>
  <c r="G55" i="1"/>
  <c r="K43" i="1"/>
  <c r="G248" i="1"/>
  <c r="K125" i="1"/>
  <c r="K86" i="1"/>
  <c r="K105" i="1" s="1"/>
  <c r="D20" i="4" s="1"/>
  <c r="K104" i="1"/>
  <c r="K247" i="1"/>
  <c r="D27" i="4" s="1"/>
  <c r="K47" i="1"/>
  <c r="K372" i="1"/>
  <c r="D36" i="4" s="1"/>
  <c r="K282" i="1"/>
  <c r="E265" i="1"/>
  <c r="E277" i="1" s="1"/>
  <c r="E493" i="1" s="1"/>
  <c r="K112" i="1"/>
  <c r="I491" i="1"/>
  <c r="I493" i="1" s="1"/>
  <c r="I497" i="1" s="1"/>
  <c r="K116" i="1"/>
  <c r="C491" i="1"/>
  <c r="K455" i="1"/>
  <c r="D41" i="4" s="1"/>
  <c r="K54" i="1"/>
  <c r="K474" i="1"/>
  <c r="K490" i="1" s="1"/>
  <c r="D43" i="4" s="1"/>
  <c r="K417" i="1"/>
  <c r="K262" i="1"/>
  <c r="K461" i="1"/>
  <c r="K471" i="1" s="1"/>
  <c r="D42" i="4" s="1"/>
  <c r="K33" i="1"/>
  <c r="K403" i="1"/>
  <c r="G411" i="1"/>
  <c r="K411" i="1" s="1"/>
  <c r="K219" i="1"/>
  <c r="K337" i="1"/>
  <c r="K457" i="1"/>
  <c r="G458" i="1"/>
  <c r="K254" i="1"/>
  <c r="G255" i="1"/>
  <c r="K441" i="1" l="1"/>
  <c r="D40" i="4" s="1"/>
  <c r="K301" i="1"/>
  <c r="D32" i="4"/>
  <c r="K154" i="1"/>
  <c r="K25" i="1"/>
  <c r="K55" i="1"/>
  <c r="K248" i="1"/>
  <c r="E497" i="1"/>
  <c r="E500" i="1" s="1"/>
  <c r="D19" i="4"/>
  <c r="C493" i="1"/>
  <c r="G441" i="1"/>
  <c r="G442" i="1" s="1"/>
  <c r="G265" i="1"/>
  <c r="G277" i="1" s="1"/>
  <c r="K458" i="1"/>
  <c r="K491" i="1" s="1"/>
  <c r="K255" i="1"/>
  <c r="G491" i="1"/>
  <c r="K442" i="1" l="1"/>
  <c r="D44" i="4"/>
  <c r="D18" i="4"/>
  <c r="C497" i="1"/>
  <c r="C500" i="1" s="1"/>
  <c r="I500" i="1"/>
  <c r="G493" i="1"/>
  <c r="K265" i="1"/>
  <c r="K277" i="1" s="1"/>
  <c r="D7" i="2"/>
  <c r="D15" i="2" s="1"/>
  <c r="K493" i="1" l="1"/>
  <c r="K497" i="1" s="1"/>
  <c r="K500" i="1" s="1"/>
  <c r="G497" i="1"/>
  <c r="G500" i="1" s="1"/>
  <c r="D17" i="2"/>
  <c r="D58" i="2" s="1"/>
  <c r="E501" i="1"/>
  <c r="C250" i="1" l="1"/>
  <c r="C499" i="1" s="1"/>
  <c r="G250" i="1" l="1"/>
  <c r="G499" i="1" s="1"/>
  <c r="G501" i="1" s="1"/>
  <c r="I250" i="1" l="1"/>
  <c r="I499" i="1" s="1"/>
  <c r="I501" i="1" s="1"/>
  <c r="F7" i="2" s="1"/>
  <c r="F15" i="2" s="1"/>
  <c r="F17" i="2" s="1"/>
  <c r="F58" i="2" s="1"/>
  <c r="K250" i="1" l="1"/>
  <c r="K499" i="1" s="1"/>
  <c r="K501" i="1" s="1"/>
  <c r="H7" i="2" s="1"/>
  <c r="H15" i="2" s="1"/>
  <c r="H17" i="2" s="1"/>
  <c r="H58" i="2" s="1"/>
  <c r="D17" i="4"/>
  <c r="D28" i="4" l="1"/>
  <c r="D46" i="4" l="1"/>
  <c r="D52" i="4" s="1"/>
  <c r="D61" i="4" s="1"/>
</calcChain>
</file>

<file path=xl/sharedStrings.xml><?xml version="1.0" encoding="utf-8"?>
<sst xmlns="http://schemas.openxmlformats.org/spreadsheetml/2006/main" count="608" uniqueCount="541">
  <si>
    <t>ASSETS</t>
  </si>
  <si>
    <t>Plant in Service</t>
  </si>
  <si>
    <t>Capital Leases</t>
  </si>
  <si>
    <t>Held For Fut Use</t>
  </si>
  <si>
    <t>Const Not Classifd</t>
  </si>
  <si>
    <t>Plant In Service</t>
  </si>
  <si>
    <t>Capital Leases - Gen &amp; Misc</t>
  </si>
  <si>
    <t>Accrued Capital Leases</t>
  </si>
  <si>
    <t>CWIP - Project</t>
  </si>
  <si>
    <t>ELECTRIC UTILITY PLANT</t>
  </si>
  <si>
    <t>Prov-Leased Assets</t>
  </si>
  <si>
    <t>A/P for Deprec of Plt</t>
  </si>
  <si>
    <t>RWIP - Project Detail</t>
  </si>
  <si>
    <t>Cost of Removal Reserve</t>
  </si>
  <si>
    <t>ARO Removal Deprec - Accretion</t>
  </si>
  <si>
    <t>A/P for Amort of Plt</t>
  </si>
  <si>
    <t>NET ELECTRIC UTILITY PLANT</t>
  </si>
  <si>
    <t>Nonutility Property - Owned</t>
  </si>
  <si>
    <t>Gross NonUtility Property</t>
  </si>
  <si>
    <t>Depr&amp;Amrt of Nonutl Prop-Ownd</t>
  </si>
  <si>
    <t>Less Depr &amp; Amort NonUtility Property</t>
  </si>
  <si>
    <t>Other Property - RWIP</t>
  </si>
  <si>
    <t>Other Property - CPR</t>
  </si>
  <si>
    <t>Oth Investments-Nonassociated</t>
  </si>
  <si>
    <t>Deferred Compensation Benefits</t>
  </si>
  <si>
    <t>Fbr Opt Lns-In Kind Sv-Invest</t>
  </si>
  <si>
    <t>Other Investments</t>
  </si>
  <si>
    <t>Non-UMWA PRW Funded Position</t>
  </si>
  <si>
    <t>SFAS 106 - Non-UMWA PRW</t>
  </si>
  <si>
    <t>Other Special Funds</t>
  </si>
  <si>
    <t>SO2 Allowance Inventory</t>
  </si>
  <si>
    <t>Allowance - NonCurrent</t>
  </si>
  <si>
    <t>Long-Term Unreal Gns - Non Aff</t>
  </si>
  <si>
    <t>L/T Asset MTM Collateral</t>
  </si>
  <si>
    <t>Long Term Energy Trading Contracts</t>
  </si>
  <si>
    <t>OTHER PROPERTY AND INVESTMENTS</t>
  </si>
  <si>
    <t>Cash</t>
  </si>
  <si>
    <t>Cash and Cash Equivalents</t>
  </si>
  <si>
    <t>Spec Deposit Mizuho Securities</t>
  </si>
  <si>
    <t>Spec Depost RBC</t>
  </si>
  <si>
    <t>Corp Borrow Prg (NR-Assoc)</t>
  </si>
  <si>
    <t>Advances to Affiliates</t>
  </si>
  <si>
    <t>Customer A/R - Electric</t>
  </si>
  <si>
    <t>Customer A/R-System Sales</t>
  </si>
  <si>
    <t>Transmission Sales Receivable</t>
  </si>
  <si>
    <t>Cust A/R - Factored</t>
  </si>
  <si>
    <t>Cust A/R-System Sales - MLR</t>
  </si>
  <si>
    <t>Cust A/R-Options &amp; Swaps - MLR</t>
  </si>
  <si>
    <t>Low Inc Energy Asst Pr (LIEAP)</t>
  </si>
  <si>
    <t>Customer A/R - Estimated</t>
  </si>
  <si>
    <t>PJM AR Accrual</t>
  </si>
  <si>
    <t>Accrued Power Brokers</t>
  </si>
  <si>
    <t>Customer A/R - REC activity</t>
  </si>
  <si>
    <t>Other Accounts Rec - Cust</t>
  </si>
  <si>
    <t>AR Peoplesoft Billing - Cust</t>
  </si>
  <si>
    <t>Acct Rec - Customers</t>
  </si>
  <si>
    <t>2001 Employee Biweekly Pay Cnv</t>
  </si>
  <si>
    <t>Damage Recovery - Third Party</t>
  </si>
  <si>
    <t>Damage Recovery Offset Demand</t>
  </si>
  <si>
    <t>Other Accounts Rec - Misc</t>
  </si>
  <si>
    <t>AR Peoplesoft Billing - Misc</t>
  </si>
  <si>
    <t>Rents Receivable</t>
  </si>
  <si>
    <t>Acct Rec - Miscellaneous</t>
  </si>
  <si>
    <t>Uncoll Accts-Other Receivables</t>
  </si>
  <si>
    <t>Acct Rec - AP for Uncollectible Accounts</t>
  </si>
  <si>
    <t>A/R Assoc Co - InterUnit G/L</t>
  </si>
  <si>
    <t>A/R Assoc Co - Intercompany</t>
  </si>
  <si>
    <t>A/R Assoc Co - InterUnit A/P</t>
  </si>
  <si>
    <t>A/R Assoc Co - Multi Pmts</t>
  </si>
  <si>
    <t>Fleet - M4 - A/R</t>
  </si>
  <si>
    <t>Acct Rec - Associated Companies</t>
  </si>
  <si>
    <t>Fuel Stock - Coal</t>
  </si>
  <si>
    <t>Fuel Stock - Oil</t>
  </si>
  <si>
    <t>Fuel Stock Coal - Intransit</t>
  </si>
  <si>
    <t>Fuel Stock Exp Undistributed</t>
  </si>
  <si>
    <t>Fuel Stock</t>
  </si>
  <si>
    <t>M&amp;S - Regular</t>
  </si>
  <si>
    <t>M&amp;S -  Exempt Material</t>
  </si>
  <si>
    <t>M&amp;S - Lime and Limestone</t>
  </si>
  <si>
    <t>Materials &amp; Supplies - Urea</t>
  </si>
  <si>
    <t>Transportation Inventory</t>
  </si>
  <si>
    <t>M&amp;S-Lime &amp; Limestone Intransit</t>
  </si>
  <si>
    <t>M&amp;S Inv - Urea In-Transit</t>
  </si>
  <si>
    <t>Plant Materials and Supplies</t>
  </si>
  <si>
    <t>SO2 Allowance Inventory - Curr</t>
  </si>
  <si>
    <t>CSAPR Current SO2 Inv</t>
  </si>
  <si>
    <t>Allowance Inventory</t>
  </si>
  <si>
    <t>Accrued Utility Revenues</t>
  </si>
  <si>
    <t>Acrd Utility Rev-Factored-Assc</t>
  </si>
  <si>
    <t>Curr. Unreal Gains - NonAffil</t>
  </si>
  <si>
    <t>S/T Asset MTM Collateral</t>
  </si>
  <si>
    <t>Energy Trading</t>
  </si>
  <si>
    <t>Prepaid Insurance</t>
  </si>
  <si>
    <t>Prepaid Taxes</t>
  </si>
  <si>
    <t>Prepaid Carry Cost-Factored AR</t>
  </si>
  <si>
    <t>Prepaid Pension Benefits</t>
  </si>
  <si>
    <t>Prepaid Sales Taxes</t>
  </si>
  <si>
    <t>Prepaid Use Taxes</t>
  </si>
  <si>
    <t>FAS 158 Qual Contra Asset</t>
  </si>
  <si>
    <t>Prepaid Insurance - EIS</t>
  </si>
  <si>
    <t>Prepaid Lease</t>
  </si>
  <si>
    <t>PRW Without MED-D Benefits</t>
  </si>
  <si>
    <t>PRW for Med-D Benefits</t>
  </si>
  <si>
    <t>FAS158 Contra-PRW Exclud Med-D</t>
  </si>
  <si>
    <t>Spec Allowance Inv NOx</t>
  </si>
  <si>
    <t>Spec Deposits - Elect Trading</t>
  </si>
  <si>
    <t>Spec Deposit UBS Securities</t>
  </si>
  <si>
    <t>Spec Deposits-Trading Contra</t>
  </si>
  <si>
    <t>Billings and Deferred Projects</t>
  </si>
  <si>
    <t>CURRENT ASSETS</t>
  </si>
  <si>
    <t>SFAS 112 Postemployment Benef</t>
  </si>
  <si>
    <t>DSM Incentives</t>
  </si>
  <si>
    <t>Energy Efficiency Recovery</t>
  </si>
  <si>
    <t>DSM Lost Revenues</t>
  </si>
  <si>
    <t>DSM Program Costs</t>
  </si>
  <si>
    <t>HRJ 765kV Post Service AFUDC</t>
  </si>
  <si>
    <t>HRJ 765kV Depreciation Expense</t>
  </si>
  <si>
    <t>Unrecovered Fuel Cost</t>
  </si>
  <si>
    <t>Unreal Loss on Fwd Commitments</t>
  </si>
  <si>
    <t>Deferred Storm Expense</t>
  </si>
  <si>
    <t>Asset Retirement Obligations</t>
  </si>
  <si>
    <t>Defd Equity Carry Chg-Non Fuel</t>
  </si>
  <si>
    <t>BridgeCo TO Funding</t>
  </si>
  <si>
    <t>Other PJM Integration</t>
  </si>
  <si>
    <t>Carry Chgs-RTO Startup Costs</t>
  </si>
  <si>
    <t>Alliance RTO Deferred Expense</t>
  </si>
  <si>
    <t>REG ASSET FAS 158 QUAL PLAN</t>
  </si>
  <si>
    <t>REG ASSET FAS 158 OPEB PLAN</t>
  </si>
  <si>
    <t>REG Asset FAS 158 SERP Plan</t>
  </si>
  <si>
    <t>Deferred Carbon Mgmt Research</t>
  </si>
  <si>
    <t>SFAS 106 Medicare Subsidy</t>
  </si>
  <si>
    <t>SFAS 109 Flow Thru Defd FIT</t>
  </si>
  <si>
    <t>SFAS 109 Flow Thru Defrd SIT</t>
  </si>
  <si>
    <t>Net CCS FEED Study Costs</t>
  </si>
  <si>
    <t>CCS FEED Study Reserve</t>
  </si>
  <si>
    <t>ATR Under-Recovery</t>
  </si>
  <si>
    <t>Loss Rec Debt-Debentures</t>
  </si>
  <si>
    <t>Unamortized Loss on Reacquired Debt</t>
  </si>
  <si>
    <t>Unamort Debt Exp - Inst Pur Cn</t>
  </si>
  <si>
    <t>Unamort Debt Exp - Sr Unsec Nt</t>
  </si>
  <si>
    <t>Unamortized Debt Expense</t>
  </si>
  <si>
    <t>Transp-Assigned Vehicles</t>
  </si>
  <si>
    <t>Clearing Accounts</t>
  </si>
  <si>
    <t>Prelimin Surv&amp;Investgtn Chrgs</t>
  </si>
  <si>
    <t>Prelim Survey &amp; Invstgtn Resrv</t>
  </si>
  <si>
    <t>MDD-Internal Billing Only</t>
  </si>
  <si>
    <t>Allowances</t>
  </si>
  <si>
    <t>Deferred Property Taxes</t>
  </si>
  <si>
    <t>Agency Fees - Factored A/R</t>
  </si>
  <si>
    <t>Defd Property Tax - Cap Leases</t>
  </si>
  <si>
    <t>Estimated Barging Bills</t>
  </si>
  <si>
    <t>Unamortized Credit Line Fees</t>
  </si>
  <si>
    <t>Deferred Expenses - Current</t>
  </si>
  <si>
    <t>Def Lease Assets - Non Taxable</t>
  </si>
  <si>
    <t>Other Deferred Debits</t>
  </si>
  <si>
    <t>ADIT Federal - Pension OCI</t>
  </si>
  <si>
    <t>ADIT Federal Non-UMWA PRW OCI</t>
  </si>
  <si>
    <t>ADIT-Fed-Hdg-CF-Int Rate</t>
  </si>
  <si>
    <t>Accum Deferred FIT - Other</t>
  </si>
  <si>
    <t>Accum Defd FIT - Oth Inc &amp; Ded</t>
  </si>
  <si>
    <t>Acc Dfd FIT - FAS109 Flow Thru</t>
  </si>
  <si>
    <t>Accum Dfd FIT - FAS 109 Excess</t>
  </si>
  <si>
    <t>Accumulated Deferred Income Taxes</t>
  </si>
  <si>
    <t>TOTAL DEFERRED CHARGES</t>
  </si>
  <si>
    <t>TOTAL ASSETS</t>
  </si>
  <si>
    <t xml:space="preserve"> </t>
  </si>
  <si>
    <t>CAPITALIZATION and LIABILITIES</t>
  </si>
  <si>
    <t>COMMON STOCK</t>
  </si>
  <si>
    <t>Common Stock Issued-Affiliated</t>
  </si>
  <si>
    <t>Common Stock</t>
  </si>
  <si>
    <t>Donations Recvd from Stckhldrs</t>
  </si>
  <si>
    <t>DSIT Apportionment Adj.</t>
  </si>
  <si>
    <t>OCI-Min Pen Liab FAS 158-Qual</t>
  </si>
  <si>
    <t>OCI-Min Pen Liab FAS 158-OPEB</t>
  </si>
  <si>
    <t>Accum OCI-Hdg-CF-Int Rate</t>
  </si>
  <si>
    <t>Paid-In-Capital</t>
  </si>
  <si>
    <t>Retained Earnings</t>
  </si>
  <si>
    <t>COMMON SHAREHOLDERS' EQUITY</t>
  </si>
  <si>
    <t>Other Long Term Debt - Other</t>
  </si>
  <si>
    <t>Senior Unsecured Notes</t>
  </si>
  <si>
    <t>Unam Disc LTD-Dr-Sr Unsec Note</t>
  </si>
  <si>
    <t>CAPITALIZATION</t>
  </si>
  <si>
    <t>Obligatns Undr Cap Lse-Noncurr</t>
  </si>
  <si>
    <t>Accrued Noncur Lease Oblig</t>
  </si>
  <si>
    <t>Obligations Under Capital  Lease-NonCurrent</t>
  </si>
  <si>
    <t>Accumulated Provision Rate Relief</t>
  </si>
  <si>
    <t>Accm Prv I/D - Worker's Com</t>
  </si>
  <si>
    <t>Accm Prv for Pensions&amp;Benefits</t>
  </si>
  <si>
    <t>Supplemental Savings Plan</t>
  </si>
  <si>
    <t>SFAS 87 - Pensions</t>
  </si>
  <si>
    <t>Perf Share Incentive Plan</t>
  </si>
  <si>
    <t>Incentive Comp Deferral Plan</t>
  </si>
  <si>
    <t>FAS 158 SERP Payable Long Term</t>
  </si>
  <si>
    <t>FAS 158 Qual Payable Long Term</t>
  </si>
  <si>
    <t>Econ. Development Fund NonCurr</t>
  </si>
  <si>
    <t>Accumlated Provision - Miscellanous</t>
  </si>
  <si>
    <t>Other NonCurrent Liabilities</t>
  </si>
  <si>
    <t>Instl Purchase Contracts-Curr</t>
  </si>
  <si>
    <t>Corp Borrow Program (NP-Assoc)</t>
  </si>
  <si>
    <t>Accounts Payable - Regular</t>
  </si>
  <si>
    <t>Unvouchered Invoices</t>
  </si>
  <si>
    <t>Retention</t>
  </si>
  <si>
    <t>Uninvoiced Fuel</t>
  </si>
  <si>
    <t>Accounts Payable - Purch Power</t>
  </si>
  <si>
    <t>Elect Trad-Options&amp;Swaps</t>
  </si>
  <si>
    <t>Emission Allowance Trading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</si>
  <si>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</si>
  <si>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</si>
  <si>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</si>
  <si>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</si>
  <si>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</si>
  <si>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</si>
  <si>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</si>
  <si>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</si>
  <si>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MISO AP Accrual</t>
  </si>
  <si>
    <t>Customer A/P - REC Activity</t>
  </si>
  <si>
    <t>A/P General</t>
  </si>
  <si>
    <t>A/P Assoc Co - InterUnit G/L</t>
  </si>
  <si>
    <t>A/P-Assc Co-AEPSC-Agent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</si>
  <si>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</si>
  <si>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</si>
  <si>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</si>
  <si>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</si>
  <si>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</si>
  <si>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Fleet - M4 - A/P</t>
  </si>
  <si>
    <t>A/P Associated Companies</t>
  </si>
  <si>
    <t>Customer Deposits-Active</t>
  </si>
  <si>
    <t>Deposits - Trading Activity</t>
  </si>
  <si>
    <t>Customer Deposits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</si>
  <si>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</si>
  <si>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</si>
  <si>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</si>
  <si>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</si>
  <si>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</si>
  <si>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</si>
  <si>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Personal Property Taxes</t>
  </si>
  <si>
    <t>State Franchise Taxes</t>
  </si>
  <si>
    <t>State Business Occupatn Taxes</t>
  </si>
  <si>
    <t>State Gross Receipts Tax</t>
  </si>
  <si>
    <t>Municipal License Fees Accrd</t>
  </si>
  <si>
    <t>Pers Prop Tax-Cap Leases</t>
  </si>
  <si>
    <t>Real Prop Tax-Cap Leases</t>
  </si>
  <si>
    <t>FICA - Incentive accrual</t>
  </si>
  <si>
    <t>State Inc Tax-Short Term FIN48</t>
  </si>
  <si>
    <t>Fed Inc Tax-Long Term FIN48</t>
  </si>
  <si>
    <t>State Inc Tax-Long Term FIN48</t>
  </si>
  <si>
    <t>SEC Accum Defd SIT - FIN 48</t>
  </si>
  <si>
    <t>Federal Income Tax - IRS Audit</t>
  </si>
  <si>
    <t>Accum Defd FIT- IRS Audit</t>
  </si>
  <si>
    <t>Taxes Accrued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</si>
  <si>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</si>
  <si>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</si>
  <si>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</si>
  <si>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</si>
  <si>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</si>
  <si>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</si>
  <si>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Acrd Int. - SIT Reserve - ST</t>
  </si>
  <si>
    <t>Interest Accrued</t>
  </si>
  <si>
    <t>Oblig Under Cap Leases - Curr</t>
  </si>
  <si>
    <t>Accrued Cur Lease Oblig</t>
  </si>
  <si>
    <t>Obligation Under Capital Leases</t>
  </si>
  <si>
    <t>Curr. Unreal Losses - NonAffil</t>
  </si>
  <si>
    <t>S/T Liability MTM Collateral</t>
  </si>
  <si>
    <t>Energy Contracts Current</t>
  </si>
  <si>
    <t>Federal Income Tax Withheld</t>
  </si>
  <si>
    <t>State Income Tax Withheld</t>
  </si>
  <si>
    <t>Local Income Tax Withheld</t>
  </si>
  <si>
    <t>State Sales Tax Collected</t>
  </si>
  <si>
    <t>School District Tax Withheld</t>
  </si>
  <si>
    <t>Franchise Fee Collected</t>
  </si>
  <si>
    <t>KY Utility Gr Receipts Lic Tax</t>
  </si>
  <si>
    <t>Tax Collections Payable</t>
  </si>
  <si>
    <t>Revenue Refunds Accrued</t>
  </si>
  <si>
    <t>Revenue Refunds Accured</t>
  </si>
  <si>
    <t>Accrued Lease Expense</t>
  </si>
  <si>
    <t>Accrued Rents - NonAffiliated</t>
  </si>
  <si>
    <t>Accrued Rents</t>
  </si>
  <si>
    <t>Vacation Pay - This Year</t>
  </si>
  <si>
    <t>Vacation Pay - Next Year</t>
  </si>
  <si>
    <t>Accrued Vacations</t>
  </si>
  <si>
    <t>Non-Productive Payroll</t>
  </si>
  <si>
    <t>Miscellaneous Employee Benefits</t>
  </si>
  <si>
    <t>Employee Benefits</t>
  </si>
  <si>
    <t>P/R Ded - Medical Insurance</t>
  </si>
  <si>
    <t>P/R Ded - Dental Insurance</t>
  </si>
  <si>
    <t>P/R Ded - LTD Ins Premiums</t>
  </si>
  <si>
    <t>Payroll Deductions</t>
  </si>
  <si>
    <t>Adm Liab-Cur-S/Ins-W/C</t>
  </si>
  <si>
    <t>Accrued Workers' Compensation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</si>
  <si>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</si>
  <si>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</si>
  <si>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</si>
  <si>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</si>
  <si>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</si>
  <si>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Econ. Development Fund Curr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</si>
  <si>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</si>
  <si>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</si>
  <si>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</si>
  <si>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</si>
  <si>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</si>
  <si>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</si>
  <si>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</si>
  <si>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</si>
  <si>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</si>
  <si>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</si>
  <si>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Federal Mitigation Accru (NSR)</t>
  </si>
  <si>
    <t>AEP Transmission ICP</t>
  </si>
  <si>
    <t>Miscellaneous Current and Accrued Liab</t>
  </si>
  <si>
    <t>Other Current and Accrued Liabilities</t>
  </si>
  <si>
    <t>Current Liabilities</t>
  </si>
  <si>
    <t>Acc Dfd FIT - Accel Amort Prop</t>
  </si>
  <si>
    <t>Accum Defd FIT - Utility Prop</t>
  </si>
  <si>
    <t>Acc Dfrd FIT FAS 109 Flow Thru</t>
  </si>
  <si>
    <t>Acc Dfrd FIT - SFAS 109 Excess</t>
  </si>
  <si>
    <t>Accum Deferred SIT - Other</t>
  </si>
  <si>
    <t>Acc Dfd SIT-WV Pollution Cntrl</t>
  </si>
  <si>
    <t>Accum Dfrd FIT - Oth Inc &amp; Ded</t>
  </si>
  <si>
    <t>Acc Dfd FIT FAS 109 Flow Thru</t>
  </si>
  <si>
    <t>Acc Dfrd SIT FAS 109 Flow Thru</t>
  </si>
  <si>
    <t>Deferred Income Taxes</t>
  </si>
  <si>
    <t>Accum Deferred ITC - Federal</t>
  </si>
  <si>
    <t>Deferred Investment Tax Credits</t>
  </si>
  <si>
    <t>Over Recovered Fuel Cost</t>
  </si>
  <si>
    <t>Over Recover of Fuel Cost</t>
  </si>
  <si>
    <t>Other Regulatory Liabilities</t>
  </si>
  <si>
    <t>Unreal Gain on Fwd Commitments</t>
  </si>
  <si>
    <t>Home Energy Assist Prgm - KPCO</t>
  </si>
  <si>
    <t>Green Pricing Option</t>
  </si>
  <si>
    <t>Other Regulatory Liability</t>
  </si>
  <si>
    <t>SFAS109 Flow Thru Def FIT Liab</t>
  </si>
  <si>
    <t>SFAS 109 Exces Deferred FIT</t>
  </si>
  <si>
    <t>FAS109 DFIT Reclass (Acct 254)</t>
  </si>
  <si>
    <t>Regulatory Liabilities</t>
  </si>
  <si>
    <t>LT Unreal Losses - Non Affil</t>
  </si>
  <si>
    <t>L/T Liability MTM Collateral</t>
  </si>
  <si>
    <t>Customer Adv for Construction</t>
  </si>
  <si>
    <t>Customer Advances for Construction</t>
  </si>
  <si>
    <t>Other Deferred Credits</t>
  </si>
  <si>
    <t>Customer Advance Receipts</t>
  </si>
  <si>
    <t>Deferred Rev -Pole Attachments</t>
  </si>
  <si>
    <t>IPP - System Upgrade Credits</t>
  </si>
  <si>
    <t>Fbr Opt Lns-In Kind Sv-Dfd Gns</t>
  </si>
  <si>
    <t>MACSS Unidentified EDI Cash</t>
  </si>
  <si>
    <t>Other Deferred Credits-Curr</t>
  </si>
  <si>
    <t>Federl Mitigation Deferal(NSR)</t>
  </si>
  <si>
    <t>Contr In Aid of Constr Advance</t>
  </si>
  <si>
    <t>Fbr Opt Lns-Sold-Defd Rev</t>
  </si>
  <si>
    <t>Deferred Rev-Bonus Lease Curr</t>
  </si>
  <si>
    <t>Deferred Rev-Bonus Lease NC</t>
  </si>
  <si>
    <t>Deferred Credits</t>
  </si>
  <si>
    <t>DEFERRED CREDITS &amp; REGULATED LIABILITIES</t>
  </si>
  <si>
    <t>CAPITAL &amp; LIABILITIES</t>
  </si>
  <si>
    <t>Capitalization</t>
  </si>
  <si>
    <t>Rate Base</t>
  </si>
  <si>
    <t>Accounts Receivable / Cash Working Capital</t>
  </si>
  <si>
    <t>Adjustments</t>
  </si>
  <si>
    <t>Weather Normalization</t>
  </si>
  <si>
    <t>Customer Annualization</t>
  </si>
  <si>
    <t>FGD Movement from Base to Environmental (Mitchell)</t>
  </si>
  <si>
    <t>Mitchell Coal Stock</t>
  </si>
  <si>
    <t xml:space="preserve">Rate Base </t>
  </si>
  <si>
    <t>Adj #</t>
  </si>
  <si>
    <t>Adjustment Subtotals</t>
  </si>
  <si>
    <t>Proforma Debt Adjustment</t>
  </si>
  <si>
    <t>FRECO A/C 124 Property</t>
  </si>
  <si>
    <t>CARRS Site</t>
  </si>
  <si>
    <t>Non-Utility</t>
  </si>
  <si>
    <t>Jurisdictional Allocation Adjustment</t>
  </si>
  <si>
    <t>Schedule 3</t>
  </si>
  <si>
    <t>Section V Exhibit 1</t>
  </si>
  <si>
    <t>Schedule 4</t>
  </si>
  <si>
    <t>Difference in</t>
  </si>
  <si>
    <t>Capitalization &amp;</t>
  </si>
  <si>
    <t>All Balance Sheet</t>
  </si>
  <si>
    <t>Items Not in</t>
  </si>
  <si>
    <t>Section IV</t>
  </si>
  <si>
    <t>Page 3 &amp; 4</t>
  </si>
  <si>
    <t>Assets</t>
  </si>
  <si>
    <t>Liabilities</t>
  </si>
  <si>
    <t>Totals from Balance Sheet Detail:</t>
  </si>
  <si>
    <t>Subtotal</t>
  </si>
  <si>
    <t>Total</t>
  </si>
  <si>
    <t>Other Property - RETIRE</t>
  </si>
  <si>
    <t>Other Property and Investments</t>
  </si>
  <si>
    <t>Emergency LIEAP</t>
  </si>
  <si>
    <t>Cust A/R-Contra-Home Warranty</t>
  </si>
  <si>
    <t>AR PS Bill-Cust Home Warranty</t>
  </si>
  <si>
    <t>Fuel Stock - Gas</t>
  </si>
  <si>
    <t>Other Prepayments</t>
  </si>
  <si>
    <t>Unamort Debt Exp Notes Payable</t>
  </si>
  <si>
    <t>1823376</t>
  </si>
  <si>
    <t>Cost of Removal-Big Sandy Coal</t>
  </si>
  <si>
    <t>1823377</t>
  </si>
  <si>
    <t>NBV - AROs Retired Plants</t>
  </si>
  <si>
    <t>1823378</t>
  </si>
  <si>
    <t>M&amp;S - Retiring Plants</t>
  </si>
  <si>
    <t>1823379</t>
  </si>
  <si>
    <t>Unrecovered Plant - Big Sandy</t>
  </si>
  <si>
    <t>1823380</t>
  </si>
  <si>
    <t>Spent AROs - Big Sandy Coal</t>
  </si>
  <si>
    <t>1823410</t>
  </si>
  <si>
    <t>BS1OR Unrecognized Equity CC</t>
  </si>
  <si>
    <t>1823411</t>
  </si>
  <si>
    <t>BS1OR Under Recovery CC</t>
  </si>
  <si>
    <t>1823414</t>
  </si>
  <si>
    <t>Capacity Charge Tariff Rev</t>
  </si>
  <si>
    <t>1823515</t>
  </si>
  <si>
    <t>IGCC Pre-Construction Costs</t>
  </si>
  <si>
    <t>1823516</t>
  </si>
  <si>
    <t>BS1OR Under Recovery</t>
  </si>
  <si>
    <t>1823517</t>
  </si>
  <si>
    <t>Big Sandy Recov O/U Balancing</t>
  </si>
  <si>
    <t>1823518</t>
  </si>
  <si>
    <t>BSRR Unit 2 O&amp;M</t>
  </si>
  <si>
    <t>1823519</t>
  </si>
  <si>
    <t>Unrecovered Purch Power-PPA</t>
  </si>
  <si>
    <t>1823520</t>
  </si>
  <si>
    <t>Deferred Dep - Environmental</t>
  </si>
  <si>
    <t>1823521</t>
  </si>
  <si>
    <t>Carrying Charge - Environmenta</t>
  </si>
  <si>
    <t>1823522</t>
  </si>
  <si>
    <t>CC - Environmental Unrec Equit</t>
  </si>
  <si>
    <t>1823523</t>
  </si>
  <si>
    <t>Deferred O&amp;M - Environmental</t>
  </si>
  <si>
    <t>1823524</t>
  </si>
  <si>
    <t>Deferred Consumable Exp - Envi</t>
  </si>
  <si>
    <t>1823525</t>
  </si>
  <si>
    <t>Deferred Property Tax - Enviro</t>
  </si>
  <si>
    <t>1823536</t>
  </si>
  <si>
    <t>CC-NERC Compl/Cyber Unrec Eqty</t>
  </si>
  <si>
    <t>1823537</t>
  </si>
  <si>
    <t>CC-NERC Compliance/Cyber Sec</t>
  </si>
  <si>
    <t>1823538</t>
  </si>
  <si>
    <t>Def Depr-NERC Compli/Cybersec</t>
  </si>
  <si>
    <t>1823547</t>
  </si>
  <si>
    <t>Def Depr-Big Sandy Unit 1 Gas</t>
  </si>
  <si>
    <t>1823550</t>
  </si>
  <si>
    <t>Def Prop Tax-Big Sandy U1 Gas</t>
  </si>
  <si>
    <t>Deferred Expenses</t>
  </si>
  <si>
    <t>Unidentified Cash Receipts</t>
  </si>
  <si>
    <t>Senior Unsecured Notes-Current</t>
  </si>
  <si>
    <t>ARO - Current</t>
  </si>
  <si>
    <t>Home Warranty Payables</t>
  </si>
  <si>
    <t>Reorg Payroll Tax Accrual</t>
  </si>
  <si>
    <t>Acrd Int. - SIT Reserve - LT</t>
  </si>
  <si>
    <t>Severance Accrual</t>
  </si>
  <si>
    <t>Reorg Severance Accrual</t>
  </si>
  <si>
    <t>Quality of Service</t>
  </si>
  <si>
    <t>KY Enhanced Reliability Liab</t>
  </si>
  <si>
    <t>Acc Dfd SIT-Transferred Plants</t>
  </si>
  <si>
    <t>Deposits Flexible Spending</t>
  </si>
  <si>
    <t>Non-Highway Fuel Tx Credt</t>
  </si>
  <si>
    <t>Big Sandy/Decommissioning Rider Removal</t>
  </si>
  <si>
    <t>Removal of Mitchell FGD Consumables</t>
  </si>
  <si>
    <t>Going-Level Adjustments to Cash Working Capital &amp; Other Ratebase Items</t>
  </si>
  <si>
    <t>Decommissioning Rider Removal</t>
  </si>
  <si>
    <t>Remove Mitchell FGD Expenses</t>
  </si>
  <si>
    <t>Remove FGD revenue and deferrals</t>
  </si>
  <si>
    <t>Big Sandy Unit 1 deferrals</t>
  </si>
  <si>
    <t>Fuel over/under</t>
  </si>
  <si>
    <t>System sales clause</t>
  </si>
  <si>
    <t>PPA Rider sync</t>
  </si>
  <si>
    <t>DSM Rider</t>
  </si>
  <si>
    <t>HEAP surcharge</t>
  </si>
  <si>
    <t>Economic Development surcharge</t>
  </si>
  <si>
    <t>Normalize major storms</t>
  </si>
  <si>
    <t>Amorize storm cost deferral</t>
  </si>
  <si>
    <t>Rate case expense</t>
  </si>
  <si>
    <t>Postage rate expense</t>
  </si>
  <si>
    <t>Eliminate advertising expense</t>
  </si>
  <si>
    <t>Annulaize lease costs</t>
  </si>
  <si>
    <t>Pension and OPEB expense</t>
  </si>
  <si>
    <t>Group Benefit expense</t>
  </si>
  <si>
    <t>Remove PJM BLIs from FAC</t>
  </si>
  <si>
    <t>Peaking unit equivalent</t>
  </si>
  <si>
    <t>Forced outage</t>
  </si>
  <si>
    <t>PJM LSE OATT</t>
  </si>
  <si>
    <t>PJM fees</t>
  </si>
  <si>
    <t>32-39</t>
  </si>
  <si>
    <t>Severance</t>
  </si>
  <si>
    <t>Incentive comp &amp; payroll</t>
  </si>
  <si>
    <t>Non-recoverable business expense</t>
  </si>
  <si>
    <t>Plant maintenance normalization</t>
  </si>
  <si>
    <t>Emplyee complement increase</t>
  </si>
  <si>
    <t>Base forestry expense</t>
  </si>
  <si>
    <t>KENTUCKY POWER COMPANY</t>
  </si>
  <si>
    <t>Line</t>
  </si>
  <si>
    <t>No.</t>
  </si>
  <si>
    <t>Description</t>
  </si>
  <si>
    <t>Total KPSC Jurisdiction Rate Base</t>
  </si>
  <si>
    <t>Accounts Receivable Net</t>
  </si>
  <si>
    <t>Energy Trading Contracts</t>
  </si>
  <si>
    <t>Accounts Payable</t>
  </si>
  <si>
    <t>Total KPSC Jurisdiction Capitalization</t>
  </si>
  <si>
    <t>Capitalization - A/R Financing</t>
  </si>
  <si>
    <t>Effect of Adjustments</t>
  </si>
  <si>
    <t>Summary of Differences</t>
  </si>
  <si>
    <t>Jurisdictional Adjustment</t>
  </si>
  <si>
    <t>Adjustments to Cash Working Capital</t>
  </si>
  <si>
    <t>Adjustments to Rate Base</t>
  </si>
  <si>
    <t>Difference (Capitalization less Rate Base)</t>
  </si>
  <si>
    <t>Adjustments to Capitalization</t>
  </si>
  <si>
    <t>(Section V, Schedule 1, line 18)</t>
  </si>
  <si>
    <t>(Section V, Schedule 1, line 16)</t>
  </si>
  <si>
    <t>(Section V, Schedule 4, column 2, line 43)</t>
  </si>
  <si>
    <t>Per Books 2/28/2017</t>
  </si>
  <si>
    <t>Capital and Liabilities</t>
  </si>
  <si>
    <t>Regulatory Assets</t>
  </si>
  <si>
    <t>less Accum Provision - Depre, Depl</t>
  </si>
  <si>
    <t>less Accum Provision - Amort.</t>
  </si>
  <si>
    <t>Prepayments &amp; Other Current Assets</t>
  </si>
  <si>
    <t>Long-Term Debt</t>
  </si>
  <si>
    <t>Subtotal as Shown in Application</t>
  </si>
  <si>
    <t>A</t>
  </si>
  <si>
    <t>B</t>
  </si>
  <si>
    <t>A + B</t>
  </si>
  <si>
    <t>Original Cost - Electric Plant in Service</t>
  </si>
  <si>
    <t>Accum Prov for Depr, Depl &amp; Amort</t>
  </si>
  <si>
    <t>C</t>
  </si>
  <si>
    <t>D</t>
  </si>
  <si>
    <t>Net Original Cost</t>
  </si>
  <si>
    <t>Net Plant</t>
  </si>
  <si>
    <t>Prepayments and Other Current Assets</t>
  </si>
  <si>
    <t>Long Term Debt</t>
  </si>
  <si>
    <t>Accumulated Provisions - Misc. - NonCurrent</t>
  </si>
  <si>
    <t>Obligations Under Capital Leases - Noncurrent</t>
  </si>
  <si>
    <t>Trading Deposits</t>
  </si>
  <si>
    <t>Obligations Under Capital Leases - Current</t>
  </si>
  <si>
    <t>Energy Contracts</t>
  </si>
  <si>
    <t>Total (14 + 29)</t>
  </si>
  <si>
    <t>Less: Cash Working Capital</t>
  </si>
  <si>
    <t>(Section V, Schedule 3, column 3, line 16)</t>
  </si>
  <si>
    <t>Unamortized Debt</t>
  </si>
  <si>
    <t>Accts Receivable</t>
  </si>
  <si>
    <t>Subtotal (4 through 14)</t>
  </si>
  <si>
    <t>Subtotal (16 through 29)</t>
  </si>
  <si>
    <t>Subtotal (31 + 32)</t>
  </si>
  <si>
    <t>Difference (pre-adjustments) (30 + 33)</t>
  </si>
  <si>
    <t>Subtotal (35 through 38)</t>
  </si>
  <si>
    <t>Overall Difference (34 + 39)</t>
  </si>
  <si>
    <t>C +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</si>
</sst>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&quot;&quot;;_(@_)"/>
    <numFmt numFmtId="166" formatCode="[Blue]#,##0,_);[Red]\(#,##0,\)"/>
    <numFmt numFmtId="167" formatCode="_(&quot;$&quot;* #,##0_);_(&quot;$&quot;* \(#,##0\);_(&quot;$&quot;* &quot;-&quot;??_);_(@_)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4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6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7" fillId="2" borderId="2" applyNumberFormat="0" applyAlignment="0" applyProtection="0"/>
    <xf numFmtId="0" fontId="18" fillId="2" borderId="2" applyNumberFormat="0" applyAlignment="0" applyProtection="0"/>
    <xf numFmtId="0" fontId="19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0" fillId="10" borderId="3" applyNumberFormat="0" applyAlignment="0" applyProtection="0"/>
    <xf numFmtId="0" fontId="21" fillId="26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6" fillId="9" borderId="2" applyNumberFormat="0" applyAlignment="0" applyProtection="0"/>
    <xf numFmtId="0" fontId="47" fillId="9" borderId="2" applyNumberFormat="0" applyAlignment="0" applyProtection="0"/>
    <xf numFmtId="41" fontId="48" fillId="0" borderId="0">
      <alignment horizontal="left"/>
    </xf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0" borderId="0"/>
    <xf numFmtId="0" fontId="5" fillId="0" borderId="0"/>
    <xf numFmtId="37" fontId="6" fillId="0" borderId="0"/>
    <xf numFmtId="0" fontId="6" fillId="0" borderId="0"/>
    <xf numFmtId="0" fontId="23" fillId="0" borderId="0"/>
    <xf numFmtId="0" fontId="1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5" fillId="0" borderId="0"/>
    <xf numFmtId="0" fontId="56" fillId="0" borderId="0"/>
    <xf numFmtId="0" fontId="56" fillId="0" borderId="0"/>
    <xf numFmtId="0" fontId="5" fillId="0" borderId="0"/>
    <xf numFmtId="0" fontId="5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0" fontId="3" fillId="5" borderId="11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0" fontId="3" fillId="5" borderId="2" applyNumberFormat="0" applyFont="0" applyAlignment="0" applyProtection="0"/>
    <xf numFmtId="43" fontId="46" fillId="0" borderId="0"/>
    <xf numFmtId="166" fontId="57" fillId="0" borderId="0"/>
    <xf numFmtId="0" fontId="58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59" fillId="2" borderId="12" applyNumberFormat="0" applyAlignment="0" applyProtection="0"/>
    <xf numFmtId="0" fontId="60" fillId="2" borderId="12" applyNumberFormat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0" fontId="61" fillId="0" borderId="13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23" fillId="27" borderId="0" applyNumberFormat="0" applyFon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76" fillId="0" borderId="13">
      <alignment horizontal="center"/>
    </xf>
    <xf numFmtId="3" fontId="75" fillId="0" borderId="0" applyFont="0" applyFill="0" applyBorder="0" applyAlignment="0" applyProtection="0"/>
    <xf numFmtId="0" fontId="75" fillId="27" borderId="0" applyNumberFormat="0" applyFont="0" applyBorder="0" applyAlignment="0" applyProtection="0"/>
    <xf numFmtId="9" fontId="1" fillId="0" borderId="0" applyFont="0" applyFill="0" applyBorder="0" applyAlignment="0" applyProtection="0"/>
    <xf numFmtId="0" fontId="77" fillId="0" borderId="0"/>
    <xf numFmtId="44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7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37" fontId="0" fillId="0" borderId="0" xfId="1" applyNumberFormat="1" applyFont="1" applyFill="1" applyAlignment="1"/>
    <xf numFmtId="37" fontId="0" fillId="0" borderId="1" xfId="1" applyNumberFormat="1" applyFont="1" applyFill="1" applyBorder="1" applyAlignment="1"/>
    <xf numFmtId="37" fontId="2" fillId="0" borderId="0" xfId="1" applyNumberFormat="1" applyFont="1" applyFill="1" applyAlignment="1"/>
    <xf numFmtId="37" fontId="4" fillId="0" borderId="0" xfId="1" applyNumberFormat="1" applyFont="1" applyFill="1" applyBorder="1" applyAlignment="1"/>
    <xf numFmtId="37" fontId="4" fillId="0" borderId="0" xfId="1" applyNumberFormat="1" applyFont="1" applyFill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0" fillId="0" borderId="0" xfId="1" applyNumberFormat="1" applyFont="1" applyFill="1" applyBorder="1" applyAlignment="1"/>
    <xf numFmtId="164" fontId="0" fillId="0" borderId="0" xfId="1" applyNumberFormat="1" applyFont="1"/>
    <xf numFmtId="37" fontId="4" fillId="0" borderId="0" xfId="0" applyNumberFormat="1" applyFont="1" applyFill="1"/>
    <xf numFmtId="37" fontId="0" fillId="0" borderId="0" xfId="0" applyNumberFormat="1" applyFill="1"/>
    <xf numFmtId="0" fontId="4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0" fontId="2" fillId="0" borderId="0" xfId="0" applyFont="1" applyFill="1"/>
    <xf numFmtId="37" fontId="0" fillId="0" borderId="1" xfId="0" applyNumberFormat="1" applyFill="1" applyBorder="1"/>
    <xf numFmtId="37" fontId="0" fillId="0" borderId="0" xfId="0" applyNumberFormat="1" applyFill="1" applyBorder="1"/>
    <xf numFmtId="37" fontId="4" fillId="0" borderId="0" xfId="0" applyNumberFormat="1" applyFont="1" applyFill="1" applyBorder="1"/>
    <xf numFmtId="37" fontId="2" fillId="0" borderId="0" xfId="0" applyNumberFormat="1" applyFont="1" applyFill="1"/>
    <xf numFmtId="49" fontId="70" fillId="0" borderId="0" xfId="5" applyNumberFormat="1" applyFont="1" applyFill="1" applyAlignment="1">
      <alignment horizontal="left" vertical="center"/>
    </xf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71" fillId="0" borderId="0" xfId="5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0" fillId="0" borderId="0" xfId="2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37" fontId="4" fillId="0" borderId="0" xfId="0" applyNumberFormat="1" applyFont="1" applyFill="1" applyAlignment="1">
      <alignment horizontal="center" vertical="center"/>
    </xf>
    <xf numFmtId="164" fontId="2" fillId="0" borderId="0" xfId="1" applyNumberFormat="1" applyFont="1"/>
    <xf numFmtId="0" fontId="0" fillId="0" borderId="13" xfId="0" applyBorder="1" applyAlignment="1">
      <alignment vertical="center"/>
    </xf>
    <xf numFmtId="164" fontId="0" fillId="0" borderId="13" xfId="1" applyNumberFormat="1" applyFont="1" applyBorder="1"/>
    <xf numFmtId="0" fontId="2" fillId="0" borderId="0" xfId="0" applyFont="1" applyAlignment="1">
      <alignment horizontal="right" vertical="center"/>
    </xf>
    <xf numFmtId="49" fontId="70" fillId="0" borderId="0" xfId="5" applyNumberFormat="1" applyFont="1" applyFill="1" applyAlignment="1">
      <alignment horizontal="right" vertical="center"/>
    </xf>
    <xf numFmtId="37" fontId="1" fillId="0" borderId="0" xfId="1" applyNumberFormat="1" applyFont="1" applyFill="1" applyAlignment="1"/>
    <xf numFmtId="37" fontId="1" fillId="0" borderId="0" xfId="1" applyNumberFormat="1" applyFont="1" applyFill="1" applyBorder="1" applyAlignment="1"/>
    <xf numFmtId="0" fontId="0" fillId="0" borderId="0" xfId="0" quotePrefix="1" applyFill="1"/>
    <xf numFmtId="164" fontId="0" fillId="0" borderId="1" xfId="1" applyNumberFormat="1" applyFont="1" applyFill="1" applyBorder="1"/>
    <xf numFmtId="164" fontId="0" fillId="0" borderId="0" xfId="0" applyNumberFormat="1"/>
    <xf numFmtId="10" fontId="0" fillId="0" borderId="0" xfId="736" applyNumberFormat="1" applyFont="1"/>
    <xf numFmtId="0" fontId="73" fillId="0" borderId="0" xfId="737" applyFont="1"/>
    <xf numFmtId="0" fontId="74" fillId="0" borderId="0" xfId="737" applyFont="1" applyBorder="1" applyAlignment="1">
      <alignment horizontal="left" wrapText="1"/>
    </xf>
    <xf numFmtId="0" fontId="3" fillId="0" borderId="0" xfId="737" applyFont="1"/>
    <xf numFmtId="0" fontId="74" fillId="0" borderId="0" xfId="737" applyFont="1"/>
    <xf numFmtId="0" fontId="3" fillId="0" borderId="0" xfId="737" applyFont="1" applyAlignment="1">
      <alignment horizontal="center"/>
    </xf>
    <xf numFmtId="0" fontId="3" fillId="0" borderId="0" xfId="737" applyFont="1" applyAlignment="1">
      <alignment horizontal="centerContinuous"/>
    </xf>
    <xf numFmtId="0" fontId="78" fillId="0" borderId="0" xfId="0" applyFont="1" applyAlignment="1">
      <alignment horizontal="center" wrapText="1"/>
    </xf>
    <xf numFmtId="0" fontId="3" fillId="0" borderId="0" xfId="737" applyFont="1" applyFill="1"/>
    <xf numFmtId="37" fontId="3" fillId="0" borderId="0" xfId="737" applyNumberFormat="1" applyFont="1"/>
    <xf numFmtId="43" fontId="3" fillId="0" borderId="0" xfId="1" applyFont="1"/>
    <xf numFmtId="43" fontId="3" fillId="0" borderId="0" xfId="737" applyNumberFormat="1" applyFont="1"/>
    <xf numFmtId="0" fontId="4" fillId="0" borderId="0" xfId="0" applyFont="1" applyFill="1"/>
    <xf numFmtId="0" fontId="1" fillId="0" borderId="0" xfId="0" applyFont="1" applyFill="1"/>
    <xf numFmtId="37" fontId="1" fillId="0" borderId="0" xfId="0" applyNumberFormat="1" applyFont="1" applyFill="1"/>
    <xf numFmtId="0" fontId="0" fillId="0" borderId="0" xfId="0" applyFill="1" applyBorder="1"/>
    <xf numFmtId="37" fontId="2" fillId="0" borderId="1" xfId="1" applyNumberFormat="1" applyFont="1" applyFill="1" applyBorder="1" applyAlignment="1"/>
    <xf numFmtId="37" fontId="2" fillId="0" borderId="1" xfId="0" applyNumberFormat="1" applyFont="1" applyFill="1" applyBorder="1"/>
    <xf numFmtId="0" fontId="1" fillId="0" borderId="0" xfId="0" applyFont="1" applyFill="1" applyBorder="1"/>
    <xf numFmtId="37" fontId="1" fillId="0" borderId="0" xfId="0" applyNumberFormat="1" applyFont="1" applyFill="1" applyBorder="1"/>
    <xf numFmtId="37" fontId="0" fillId="0" borderId="18" xfId="1" applyNumberFormat="1" applyFont="1" applyFill="1" applyBorder="1" applyAlignment="1"/>
    <xf numFmtId="0" fontId="0" fillId="0" borderId="18" xfId="0" applyFill="1" applyBorder="1"/>
    <xf numFmtId="37" fontId="0" fillId="0" borderId="19" xfId="0" applyNumberFormat="1" applyFill="1" applyBorder="1"/>
    <xf numFmtId="0" fontId="2" fillId="28" borderId="20" xfId="0" applyFont="1" applyFill="1" applyBorder="1"/>
    <xf numFmtId="37" fontId="0" fillId="0" borderId="21" xfId="0" applyNumberFormat="1" applyFill="1" applyBorder="1"/>
    <xf numFmtId="0" fontId="2" fillId="28" borderId="22" xfId="0" applyFont="1" applyFill="1" applyBorder="1"/>
    <xf numFmtId="0" fontId="2" fillId="28" borderId="23" xfId="0" applyFont="1" applyFill="1" applyBorder="1"/>
    <xf numFmtId="37" fontId="0" fillId="0" borderId="13" xfId="1" applyNumberFormat="1" applyFont="1" applyFill="1" applyBorder="1" applyAlignment="1"/>
    <xf numFmtId="0" fontId="0" fillId="0" borderId="13" xfId="0" applyFill="1" applyBorder="1"/>
    <xf numFmtId="37" fontId="0" fillId="0" borderId="24" xfId="0" applyNumberFormat="1" applyFill="1" applyBorder="1"/>
    <xf numFmtId="0" fontId="79" fillId="28" borderId="17" xfId="0" applyFont="1" applyFill="1" applyBorder="1"/>
    <xf numFmtId="167" fontId="55" fillId="0" borderId="1" xfId="738" applyNumberFormat="1" applyFont="1" applyFill="1" applyBorder="1"/>
    <xf numFmtId="167" fontId="73" fillId="0" borderId="0" xfId="737" applyNumberFormat="1" applyFont="1" applyFill="1"/>
    <xf numFmtId="167" fontId="3" fillId="0" borderId="0" xfId="737" applyNumberFormat="1" applyFont="1" applyFill="1"/>
    <xf numFmtId="0" fontId="78" fillId="0" borderId="0" xfId="0" applyFont="1" applyFill="1" applyAlignment="1">
      <alignment horizontal="center" wrapText="1"/>
    </xf>
    <xf numFmtId="37" fontId="3" fillId="0" borderId="0" xfId="737" applyNumberFormat="1" applyFont="1" applyFill="1"/>
    <xf numFmtId="37" fontId="3" fillId="0" borderId="1" xfId="737" applyNumberFormat="1" applyFont="1" applyFill="1" applyBorder="1"/>
    <xf numFmtId="37" fontId="3" fillId="0" borderId="0" xfId="737" applyNumberFormat="1" applyFont="1" applyFill="1" applyBorder="1"/>
    <xf numFmtId="37" fontId="3" fillId="0" borderId="13" xfId="737" applyNumberFormat="1" applyFont="1" applyFill="1" applyBorder="1"/>
    <xf numFmtId="164" fontId="78" fillId="0" borderId="0" xfId="739" applyNumberFormat="1" applyFont="1" applyFill="1"/>
    <xf numFmtId="164" fontId="55" fillId="0" borderId="0" xfId="739" applyNumberFormat="1" applyFont="1" applyFill="1"/>
    <xf numFmtId="164" fontId="55" fillId="0" borderId="1" xfId="739" applyNumberFormat="1" applyFont="1" applyFill="1" applyBorder="1"/>
    <xf numFmtId="164" fontId="3" fillId="0" borderId="0" xfId="737" applyNumberFormat="1" applyFont="1" applyFill="1"/>
    <xf numFmtId="164" fontId="73" fillId="0" borderId="1" xfId="737" applyNumberFormat="1" applyFont="1" applyFill="1" applyBorder="1"/>
    <xf numFmtId="164" fontId="73" fillId="0" borderId="16" xfId="737" applyNumberFormat="1" applyFont="1" applyFill="1" applyBorder="1"/>
    <xf numFmtId="37" fontId="2" fillId="0" borderId="0" xfId="1" applyNumberFormat="1" applyFont="1" applyFill="1" applyBorder="1" applyAlignment="1"/>
    <xf numFmtId="37" fontId="1" fillId="0" borderId="1" xfId="1" applyNumberFormat="1" applyFont="1" applyFill="1" applyBorder="1" applyAlignment="1"/>
    <xf numFmtId="0" fontId="73" fillId="0" borderId="0" xfId="737" applyFont="1" applyBorder="1" applyAlignment="1">
      <alignment horizontal="center" wrapText="1"/>
    </xf>
    <xf numFmtId="0" fontId="78" fillId="0" borderId="0" xfId="0" applyFont="1" applyAlignment="1">
      <alignment horizontal="center" wrapText="1"/>
    </xf>
    <xf numFmtId="0" fontId="73" fillId="0" borderId="0" xfId="737" applyFont="1" applyAlignment="1">
      <alignment horizontal="center"/>
    </xf>
    <xf numFmtId="164" fontId="0" fillId="0" borderId="0" xfId="1" applyNumberFormat="1" applyFont="1" applyFill="1" applyBorder="1"/>
  </cellXfs>
  <cellStyles count="741">
    <cellStyle name="20% - Accent1 2" xfId="9"/>
    <cellStyle name="20% - Accent1 2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2 2" xfId="17"/>
    <cellStyle name="20% - Accent2 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2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4 2" xfId="31"/>
    <cellStyle name="20% - Accent4 2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5 2" xfId="39"/>
    <cellStyle name="20% - Accent5 2 2" xfId="40"/>
    <cellStyle name="20% - Accent5 3" xfId="41"/>
    <cellStyle name="20% - Accent5 4" xfId="42"/>
    <cellStyle name="20% - Accent5 5" xfId="43"/>
    <cellStyle name="20% - Accent5 6" xfId="44"/>
    <cellStyle name="20% - Accent6 2" xfId="45"/>
    <cellStyle name="20% - Accent6 2 2" xfId="46"/>
    <cellStyle name="20% - Accent6 3" xfId="47"/>
    <cellStyle name="20% - Accent6 4" xfId="48"/>
    <cellStyle name="20% - Accent6 5" xfId="49"/>
    <cellStyle name="20% - Accent6 6" xfId="50"/>
    <cellStyle name="40% - Accent1 2" xfId="51"/>
    <cellStyle name="40% - Accent1 2 2" xfId="52"/>
    <cellStyle name="40% - Accent1 3" xfId="53"/>
    <cellStyle name="40% - Accent1 4" xfId="54"/>
    <cellStyle name="40% - Accent1 5" xfId="55"/>
    <cellStyle name="40% - Accent1 6" xfId="56"/>
    <cellStyle name="40% - Accent1 7" xfId="57"/>
    <cellStyle name="40% - Accent1 8" xfId="58"/>
    <cellStyle name="40% - Accent2 2" xfId="59"/>
    <cellStyle name="40% - Accent2 2 2" xfId="60"/>
    <cellStyle name="40% - Accent2 3" xfId="61"/>
    <cellStyle name="40% - Accent2 4" xfId="62"/>
    <cellStyle name="40% - Accent2 5" xfId="63"/>
    <cellStyle name="40% - Accent2 6" xfId="64"/>
    <cellStyle name="40% - Accent3 2" xfId="65"/>
    <cellStyle name="40% - Accent3 2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4 2" xfId="73"/>
    <cellStyle name="40% - Accent4 2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5 2" xfId="81"/>
    <cellStyle name="40% - Accent5 2 2" xfId="82"/>
    <cellStyle name="40% - Accent5 3" xfId="83"/>
    <cellStyle name="40% - Accent5 4" xfId="84"/>
    <cellStyle name="40% - Accent5 5" xfId="85"/>
    <cellStyle name="40% - Accent5 6" xfId="86"/>
    <cellStyle name="40% - Accent6 2" xfId="87"/>
    <cellStyle name="40% - Accent6 2 2" xfId="88"/>
    <cellStyle name="40% - Accent6 3" xfId="89"/>
    <cellStyle name="40% - Accent6 4" xfId="90"/>
    <cellStyle name="40% - Accent6 5" xfId="91"/>
    <cellStyle name="40% - Accent6 6" xfId="92"/>
    <cellStyle name="40% - Accent6 7" xfId="93"/>
    <cellStyle name="40% - Accent6 8" xfId="94"/>
    <cellStyle name="60% - Accent1 2" xfId="95"/>
    <cellStyle name="60% - Accent1 3" xfId="96"/>
    <cellStyle name="60% - Accent1 4" xfId="97"/>
    <cellStyle name="60% - Accent1 5" xfId="98"/>
    <cellStyle name="60% - Accent1 6" xfId="99"/>
    <cellStyle name="60% - Accent1 7" xfId="100"/>
    <cellStyle name="60% - Accent1 8" xfId="101"/>
    <cellStyle name="60% - Accent2 2" xfId="102"/>
    <cellStyle name="60% - Accent2 3" xfId="103"/>
    <cellStyle name="60% - Accent2 4" xfId="104"/>
    <cellStyle name="60% - Accent2 5" xfId="105"/>
    <cellStyle name="60% - Accent2 6" xfId="106"/>
    <cellStyle name="60% - Accent3 2" xfId="107"/>
    <cellStyle name="60% - Accent3 3" xfId="108"/>
    <cellStyle name="60% - Accent3 4" xfId="109"/>
    <cellStyle name="60% - Accent3 5" xfId="110"/>
    <cellStyle name="60% - Accent3 6" xfId="111"/>
    <cellStyle name="60% - Accent3 7" xfId="112"/>
    <cellStyle name="60% - Accent3 8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4 7" xfId="119"/>
    <cellStyle name="60% - Accent4 8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 2" xfId="126"/>
    <cellStyle name="60% - Accent6 3" xfId="127"/>
    <cellStyle name="60% - Accent6 4" xfId="128"/>
    <cellStyle name="60% - Accent6 5" xfId="129"/>
    <cellStyle name="60% - Accent6 6" xfId="130"/>
    <cellStyle name="60% - Accent6 7" xfId="131"/>
    <cellStyle name="60% - Accent6 8" xfId="132"/>
    <cellStyle name="Accent1 2" xfId="133"/>
    <cellStyle name="Accent1 3" xfId="134"/>
    <cellStyle name="Accent1 4" xfId="135"/>
    <cellStyle name="Accent1 5" xfId="136"/>
    <cellStyle name="Accent1 6" xfId="137"/>
    <cellStyle name="Accent1 7" xfId="138"/>
    <cellStyle name="Accent1 8" xfId="139"/>
    <cellStyle name="Accent2 2" xfId="140"/>
    <cellStyle name="Accent2 3" xfId="141"/>
    <cellStyle name="Accent2 4" xfId="142"/>
    <cellStyle name="Accent2 5" xfId="143"/>
    <cellStyle name="Accent2 6" xfId="144"/>
    <cellStyle name="Accent3 2" xfId="145"/>
    <cellStyle name="Accent3 3" xfId="146"/>
    <cellStyle name="Accent3 4" xfId="147"/>
    <cellStyle name="Accent3 5" xfId="148"/>
    <cellStyle name="Accent3 6" xfId="149"/>
    <cellStyle name="Accent4 2" xfId="150"/>
    <cellStyle name="Accent4 3" xfId="151"/>
    <cellStyle name="Accent4 4" xfId="152"/>
    <cellStyle name="Accent4 5" xfId="153"/>
    <cellStyle name="Accent4 6" xfId="154"/>
    <cellStyle name="Accent4 7" xfId="155"/>
    <cellStyle name="Accent4 8" xfId="156"/>
    <cellStyle name="Accent5 2" xfId="157"/>
    <cellStyle name="Accent5 3" xfId="158"/>
    <cellStyle name="Accent5 4" xfId="159"/>
    <cellStyle name="Accent5 5" xfId="160"/>
    <cellStyle name="Accent5 6" xfId="161"/>
    <cellStyle name="Accent6 2" xfId="162"/>
    <cellStyle name="Accent6 3" xfId="163"/>
    <cellStyle name="Accent6 4" xfId="164"/>
    <cellStyle name="Accent6 5" xfId="165"/>
    <cellStyle name="Accent6 6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Calculation 2" xfId="174"/>
    <cellStyle name="Calculation 3" xfId="175"/>
    <cellStyle name="Calculation 4" xfId="176"/>
    <cellStyle name="Calculation 5" xfId="177"/>
    <cellStyle name="Calculation 6" xfId="178"/>
    <cellStyle name="Check Cell 2" xfId="179"/>
    <cellStyle name="Check Cell 3" xfId="180"/>
    <cellStyle name="Check Cell 4" xfId="181"/>
    <cellStyle name="Check Cell 5" xfId="182"/>
    <cellStyle name="Check Cell 6" xfId="183"/>
    <cellStyle name="Check Cell 7" xfId="184"/>
    <cellStyle name="Check Cell 8" xfId="185"/>
    <cellStyle name="Comma" xfId="1" builtinId="3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6"/>
    <cellStyle name="Comma 17" xfId="192"/>
    <cellStyle name="Comma 17 2" xfId="474"/>
    <cellStyle name="Comma 17 2 2" xfId="523"/>
    <cellStyle name="Comma 17 2 2 2" xfId="647"/>
    <cellStyle name="Comma 17 2 3" xfId="606"/>
    <cellStyle name="Comma 17 3" xfId="502"/>
    <cellStyle name="Comma 17 3 2" xfId="524"/>
    <cellStyle name="Comma 17 3 2 2" xfId="648"/>
    <cellStyle name="Comma 17 3 3" xfId="626"/>
    <cellStyle name="Comma 17 4" xfId="522"/>
    <cellStyle name="Comma 17 4 2" xfId="646"/>
    <cellStyle name="Comma 17 5" xfId="584"/>
    <cellStyle name="Comma 18" xfId="193"/>
    <cellStyle name="Comma 19" xfId="7"/>
    <cellStyle name="Comma 2" xfId="194"/>
    <cellStyle name="Comma 2 2" xfId="195"/>
    <cellStyle name="Comma 2 2 2" xfId="453"/>
    <cellStyle name="Comma 2 2 3" xfId="475"/>
    <cellStyle name="Comma 2 2 4" xfId="709"/>
    <cellStyle name="Comma 2 2 5" xfId="710"/>
    <cellStyle name="Comma 2 3" xfId="196"/>
    <cellStyle name="Comma 2 4" xfId="197"/>
    <cellStyle name="Comma 2 5" xfId="711"/>
    <cellStyle name="Comma 2 6" xfId="712"/>
    <cellStyle name="Comma 2 7" xfId="713"/>
    <cellStyle name="Comma 2_Allocators" xfId="198"/>
    <cellStyle name="Comma 20" xfId="199"/>
    <cellStyle name="Comma 20 2" xfId="476"/>
    <cellStyle name="Comma 20 2 2" xfId="526"/>
    <cellStyle name="Comma 20 2 2 2" xfId="650"/>
    <cellStyle name="Comma 20 2 3" xfId="607"/>
    <cellStyle name="Comma 20 3" xfId="503"/>
    <cellStyle name="Comma 20 3 2" xfId="527"/>
    <cellStyle name="Comma 20 3 2 2" xfId="651"/>
    <cellStyle name="Comma 20 3 3" xfId="627"/>
    <cellStyle name="Comma 20 4" xfId="525"/>
    <cellStyle name="Comma 20 4 2" xfId="649"/>
    <cellStyle name="Comma 20 5" xfId="585"/>
    <cellStyle name="Comma 21" xfId="3"/>
    <cellStyle name="Comma 22" xfId="739"/>
    <cellStyle name="Comma 3" xfId="200"/>
    <cellStyle name="Comma 3 10" xfId="470"/>
    <cellStyle name="Comma 3 10 2" xfId="500"/>
    <cellStyle name="Comma 3 10 2 2" xfId="529"/>
    <cellStyle name="Comma 3 10 2 2 2" xfId="653"/>
    <cellStyle name="Comma 3 10 2 3" xfId="624"/>
    <cellStyle name="Comma 3 10 3" xfId="520"/>
    <cellStyle name="Comma 3 10 3 2" xfId="530"/>
    <cellStyle name="Comma 3 10 3 2 2" xfId="654"/>
    <cellStyle name="Comma 3 10 3 3" xfId="644"/>
    <cellStyle name="Comma 3 10 4" xfId="528"/>
    <cellStyle name="Comma 3 10 4 2" xfId="652"/>
    <cellStyle name="Comma 3 10 5" xfId="602"/>
    <cellStyle name="Comma 3 11" xfId="477"/>
    <cellStyle name="Comma 3 12" xfId="472"/>
    <cellStyle name="Comma 3 12 2" xfId="531"/>
    <cellStyle name="Comma 3 12 2 2" xfId="655"/>
    <cellStyle name="Comma 3 12 3" xfId="604"/>
    <cellStyle name="Comma 3 13" xfId="714"/>
    <cellStyle name="Comma 3 13 2" xfId="715"/>
    <cellStyle name="Comma 3 2" xfId="201"/>
    <cellStyle name="Comma 3 3" xfId="202"/>
    <cellStyle name="Comma 3 4" xfId="454"/>
    <cellStyle name="Comma 3 4 2" xfId="488"/>
    <cellStyle name="Comma 3 4 2 2" xfId="533"/>
    <cellStyle name="Comma 3 4 2 2 2" xfId="657"/>
    <cellStyle name="Comma 3 4 2 3" xfId="612"/>
    <cellStyle name="Comma 3 4 3" xfId="508"/>
    <cellStyle name="Comma 3 4 3 2" xfId="534"/>
    <cellStyle name="Comma 3 4 3 2 2" xfId="658"/>
    <cellStyle name="Comma 3 4 3 3" xfId="632"/>
    <cellStyle name="Comma 3 4 4" xfId="532"/>
    <cellStyle name="Comma 3 4 4 2" xfId="656"/>
    <cellStyle name="Comma 3 4 5" xfId="590"/>
    <cellStyle name="Comma 3 5" xfId="460"/>
    <cellStyle name="Comma 3 5 2" xfId="490"/>
    <cellStyle name="Comma 3 5 2 2" xfId="536"/>
    <cellStyle name="Comma 3 5 2 2 2" xfId="660"/>
    <cellStyle name="Comma 3 5 2 3" xfId="614"/>
    <cellStyle name="Comma 3 5 3" xfId="510"/>
    <cellStyle name="Comma 3 5 3 2" xfId="537"/>
    <cellStyle name="Comma 3 5 3 2 2" xfId="661"/>
    <cellStyle name="Comma 3 5 3 3" xfId="634"/>
    <cellStyle name="Comma 3 5 4" xfId="535"/>
    <cellStyle name="Comma 3 5 4 2" xfId="659"/>
    <cellStyle name="Comma 3 5 5" xfId="592"/>
    <cellStyle name="Comma 3 6" xfId="462"/>
    <cellStyle name="Comma 3 6 2" xfId="492"/>
    <cellStyle name="Comma 3 6 2 2" xfId="539"/>
    <cellStyle name="Comma 3 6 2 2 2" xfId="663"/>
    <cellStyle name="Comma 3 6 2 3" xfId="616"/>
    <cellStyle name="Comma 3 6 3" xfId="512"/>
    <cellStyle name="Comma 3 6 3 2" xfId="540"/>
    <cellStyle name="Comma 3 6 3 2 2" xfId="664"/>
    <cellStyle name="Comma 3 6 3 3" xfId="636"/>
    <cellStyle name="Comma 3 6 4" xfId="538"/>
    <cellStyle name="Comma 3 6 4 2" xfId="662"/>
    <cellStyle name="Comma 3 6 5" xfId="594"/>
    <cellStyle name="Comma 3 7" xfId="464"/>
    <cellStyle name="Comma 3 7 2" xfId="494"/>
    <cellStyle name="Comma 3 7 2 2" xfId="542"/>
    <cellStyle name="Comma 3 7 2 2 2" xfId="666"/>
    <cellStyle name="Comma 3 7 2 3" xfId="618"/>
    <cellStyle name="Comma 3 7 3" xfId="514"/>
    <cellStyle name="Comma 3 7 3 2" xfId="543"/>
    <cellStyle name="Comma 3 7 3 2 2" xfId="667"/>
    <cellStyle name="Comma 3 7 3 3" xfId="638"/>
    <cellStyle name="Comma 3 7 4" xfId="541"/>
    <cellStyle name="Comma 3 7 4 2" xfId="665"/>
    <cellStyle name="Comma 3 7 5" xfId="596"/>
    <cellStyle name="Comma 3 8" xfId="466"/>
    <cellStyle name="Comma 3 8 2" xfId="496"/>
    <cellStyle name="Comma 3 8 2 2" xfId="545"/>
    <cellStyle name="Comma 3 8 2 2 2" xfId="669"/>
    <cellStyle name="Comma 3 8 2 3" xfId="620"/>
    <cellStyle name="Comma 3 8 3" xfId="516"/>
    <cellStyle name="Comma 3 8 3 2" xfId="546"/>
    <cellStyle name="Comma 3 8 3 2 2" xfId="670"/>
    <cellStyle name="Comma 3 8 3 3" xfId="640"/>
    <cellStyle name="Comma 3 8 4" xfId="544"/>
    <cellStyle name="Comma 3 8 4 2" xfId="668"/>
    <cellStyle name="Comma 3 8 5" xfId="598"/>
    <cellStyle name="Comma 3 9" xfId="468"/>
    <cellStyle name="Comma 3 9 2" xfId="498"/>
    <cellStyle name="Comma 3 9 2 2" xfId="548"/>
    <cellStyle name="Comma 3 9 2 2 2" xfId="672"/>
    <cellStyle name="Comma 3 9 2 3" xfId="622"/>
    <cellStyle name="Comma 3 9 3" xfId="518"/>
    <cellStyle name="Comma 3 9 3 2" xfId="549"/>
    <cellStyle name="Comma 3 9 3 2 2" xfId="673"/>
    <cellStyle name="Comma 3 9 3 3" xfId="642"/>
    <cellStyle name="Comma 3 9 4" xfId="547"/>
    <cellStyle name="Comma 3 9 4 2" xfId="671"/>
    <cellStyle name="Comma 3 9 5" xfId="600"/>
    <cellStyle name="Comma 4" xfId="203"/>
    <cellStyle name="Comma 4 2" xfId="8"/>
    <cellStyle name="Comma 4 3" xfId="204"/>
    <cellStyle name="Comma 5" xfId="205"/>
    <cellStyle name="Comma 6" xfId="206"/>
    <cellStyle name="Comma 6 2" xfId="207"/>
    <cellStyle name="Comma 7" xfId="208"/>
    <cellStyle name="Comma 7 2" xfId="209"/>
    <cellStyle name="Comma 8" xfId="210"/>
    <cellStyle name="Comma 8 2" xfId="211"/>
    <cellStyle name="Comma 9" xfId="212"/>
    <cellStyle name="CommaBlank" xfId="213"/>
    <cellStyle name="CommaBlank 2" xfId="214"/>
    <cellStyle name="Currency 10" xfId="215"/>
    <cellStyle name="Currency 10 2" xfId="478"/>
    <cellStyle name="Currency 10 2 2" xfId="551"/>
    <cellStyle name="Currency 10 2 2 2" xfId="675"/>
    <cellStyle name="Currency 10 2 3" xfId="608"/>
    <cellStyle name="Currency 10 3" xfId="504"/>
    <cellStyle name="Currency 10 3 2" xfId="552"/>
    <cellStyle name="Currency 10 3 2 2" xfId="676"/>
    <cellStyle name="Currency 10 3 3" xfId="628"/>
    <cellStyle name="Currency 10 4" xfId="550"/>
    <cellStyle name="Currency 10 4 2" xfId="674"/>
    <cellStyle name="Currency 10 5" xfId="586"/>
    <cellStyle name="Currency 11" xfId="459"/>
    <cellStyle name="Currency 12" xfId="738"/>
    <cellStyle name="Currency 2" xfId="216"/>
    <cellStyle name="Currency 2 2" xfId="217"/>
    <cellStyle name="Currency 2 3" xfId="452"/>
    <cellStyle name="Currency 2 4" xfId="716"/>
    <cellStyle name="Currency 3" xfId="218"/>
    <cellStyle name="Currency 3 2" xfId="219"/>
    <cellStyle name="Currency 3 3" xfId="220"/>
    <cellStyle name="Currency 3 4" xfId="221"/>
    <cellStyle name="Currency 3 5" xfId="479"/>
    <cellStyle name="Currency 4" xfId="222"/>
    <cellStyle name="Currency 4 2" xfId="223"/>
    <cellStyle name="Currency 4 3" xfId="224"/>
    <cellStyle name="Currency 4 4" xfId="225"/>
    <cellStyle name="Currency 5" xfId="226"/>
    <cellStyle name="Currency 6" xfId="227"/>
    <cellStyle name="Currency 7" xfId="228"/>
    <cellStyle name="Currency 8" xfId="229"/>
    <cellStyle name="Currency 9" xfId="230"/>
    <cellStyle name="Explanatory Text 2" xfId="231"/>
    <cellStyle name="Explanatory Text 3" xfId="232"/>
    <cellStyle name="Explanatory Text 4" xfId="233"/>
    <cellStyle name="Explanatory Text 5" xfId="234"/>
    <cellStyle name="Explanatory Text 6" xfId="235"/>
    <cellStyle name="Good 2" xfId="236"/>
    <cellStyle name="Good 3" xfId="237"/>
    <cellStyle name="Good 4" xfId="238"/>
    <cellStyle name="Good 5" xfId="239"/>
    <cellStyle name="Good 6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2 2" xfId="248"/>
    <cellStyle name="Heading 2 3" xfId="249"/>
    <cellStyle name="Heading 2 4" xfId="250"/>
    <cellStyle name="Heading 2 5" xfId="251"/>
    <cellStyle name="Heading 2 6" xfId="252"/>
    <cellStyle name="Heading 2 7" xfId="253"/>
    <cellStyle name="Heading 2 8" xfId="254"/>
    <cellStyle name="Heading 3 2" xfId="255"/>
    <cellStyle name="Heading 3 3" xfId="256"/>
    <cellStyle name="Heading 3 4" xfId="257"/>
    <cellStyle name="Heading 3 5" xfId="258"/>
    <cellStyle name="Heading 3 6" xfId="259"/>
    <cellStyle name="Heading 3 7" xfId="260"/>
    <cellStyle name="Heading 3 8" xfId="261"/>
    <cellStyle name="Heading 4 2" xfId="262"/>
    <cellStyle name="Heading 4 3" xfId="263"/>
    <cellStyle name="Heading 4 4" xfId="264"/>
    <cellStyle name="Heading 4 5" xfId="265"/>
    <cellStyle name="Heading 4 6" xfId="266"/>
    <cellStyle name="Heading 4 7" xfId="267"/>
    <cellStyle name="Heading 4 8" xfId="268"/>
    <cellStyle name="Input 2" xfId="269"/>
    <cellStyle name="Input 3" xfId="270"/>
    <cellStyle name="Input 4" xfId="271"/>
    <cellStyle name="Input 5" xfId="272"/>
    <cellStyle name="Input 6" xfId="273"/>
    <cellStyle name="kirkdollars" xfId="274"/>
    <cellStyle name="Linked Cell 2" xfId="275"/>
    <cellStyle name="Linked Cell 3" xfId="276"/>
    <cellStyle name="Linked Cell 4" xfId="277"/>
    <cellStyle name="Linked Cell 5" xfId="278"/>
    <cellStyle name="Linked Cell 6" xfId="279"/>
    <cellStyle name="Neutral 2" xfId="280"/>
    <cellStyle name="Neutral 3" xfId="281"/>
    <cellStyle name="Neutral 4" xfId="282"/>
    <cellStyle name="Neutral 5" xfId="283"/>
    <cellStyle name="Neutral 6" xfId="284"/>
    <cellStyle name="Normal" xfId="0" builtinId="0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5 2" xfId="480"/>
    <cellStyle name="Normal 15 2 2" xfId="554"/>
    <cellStyle name="Normal 15 2 2 2" xfId="678"/>
    <cellStyle name="Normal 15 2 3" xfId="609"/>
    <cellStyle name="Normal 15 3" xfId="505"/>
    <cellStyle name="Normal 15 3 2" xfId="555"/>
    <cellStyle name="Normal 15 3 2 2" xfId="679"/>
    <cellStyle name="Normal 15 3 3" xfId="629"/>
    <cellStyle name="Normal 15 4" xfId="553"/>
    <cellStyle name="Normal 15 4 2" xfId="677"/>
    <cellStyle name="Normal 15 5" xfId="587"/>
    <cellStyle name="Normal 16" xfId="291"/>
    <cellStyle name="Normal 17" xfId="292"/>
    <cellStyle name="Normal 18" xfId="293"/>
    <cellStyle name="Normal 19" xfId="294"/>
    <cellStyle name="Normal 2" xfId="295"/>
    <cellStyle name="Normal 2 2" xfId="296"/>
    <cellStyle name="Normal 2 2 2" xfId="717"/>
    <cellStyle name="Normal 2 2 2 2" xfId="718"/>
    <cellStyle name="Normal 2 2 3" xfId="719"/>
    <cellStyle name="Normal 2 2 4" xfId="720"/>
    <cellStyle name="Normal 2 3" xfId="5"/>
    <cellStyle name="Normal 2 4" xfId="297"/>
    <cellStyle name="Normal 2_Adjustment WP" xfId="298"/>
    <cellStyle name="Normal 20" xfId="299"/>
    <cellStyle name="Normal 21" xfId="300"/>
    <cellStyle name="Normal 22" xfId="301"/>
    <cellStyle name="Normal 23" xfId="302"/>
    <cellStyle name="Normal 24" xfId="303"/>
    <cellStyle name="Normal 25" xfId="304"/>
    <cellStyle name="Normal 26" xfId="305"/>
    <cellStyle name="Normal 27" xfId="306"/>
    <cellStyle name="Normal 28" xfId="307"/>
    <cellStyle name="Normal 29" xfId="308"/>
    <cellStyle name="Normal 3" xfId="309"/>
    <cellStyle name="Normal 3 2" xfId="310"/>
    <cellStyle name="Normal 3 3" xfId="311"/>
    <cellStyle name="Normal 3 4" xfId="312"/>
    <cellStyle name="Normal 3 5" xfId="451"/>
    <cellStyle name="Normal 3 6" xfId="481"/>
    <cellStyle name="Normal 3 7" xfId="721"/>
    <cellStyle name="Normal 3_108 Summary" xfId="313"/>
    <cellStyle name="Normal 30" xfId="314"/>
    <cellStyle name="Normal 31" xfId="315"/>
    <cellStyle name="Normal 32" xfId="316"/>
    <cellStyle name="Normal 33" xfId="317"/>
    <cellStyle name="Normal 34" xfId="318"/>
    <cellStyle name="Normal 35" xfId="319"/>
    <cellStyle name="Normal 35 2" xfId="482"/>
    <cellStyle name="Normal 35 2 2" xfId="557"/>
    <cellStyle name="Normal 35 2 2 2" xfId="681"/>
    <cellStyle name="Normal 35 2 3" xfId="610"/>
    <cellStyle name="Normal 35 3" xfId="506"/>
    <cellStyle name="Normal 35 3 2" xfId="558"/>
    <cellStyle name="Normal 35 3 2 2" xfId="682"/>
    <cellStyle name="Normal 35 3 3" xfId="630"/>
    <cellStyle name="Normal 35 4" xfId="556"/>
    <cellStyle name="Normal 35 4 2" xfId="680"/>
    <cellStyle name="Normal 35 5" xfId="588"/>
    <cellStyle name="Normal 36" xfId="2"/>
    <cellStyle name="Normal 37" xfId="708"/>
    <cellStyle name="Normal 38" xfId="737"/>
    <cellStyle name="Normal 4" xfId="320"/>
    <cellStyle name="Normal 4 2" xfId="455"/>
    <cellStyle name="Normal 4 3" xfId="483"/>
    <cellStyle name="Normal 4 4" xfId="722"/>
    <cellStyle name="Normal 4 5" xfId="723"/>
    <cellStyle name="Normal 5" xfId="321"/>
    <cellStyle name="Normal 5 2" xfId="456"/>
    <cellStyle name="Normal 5 3" xfId="484"/>
    <cellStyle name="Normal 6" xfId="322"/>
    <cellStyle name="Normal 6 10" xfId="473"/>
    <cellStyle name="Normal 6 10 2" xfId="559"/>
    <cellStyle name="Normal 6 10 2 2" xfId="683"/>
    <cellStyle name="Normal 6 10 3" xfId="605"/>
    <cellStyle name="Normal 6 11" xfId="724"/>
    <cellStyle name="Normal 6 2" xfId="458"/>
    <cellStyle name="Normal 6 2 2" xfId="489"/>
    <cellStyle name="Normal 6 2 2 2" xfId="561"/>
    <cellStyle name="Normal 6 2 2 2 2" xfId="685"/>
    <cellStyle name="Normal 6 2 2 3" xfId="613"/>
    <cellStyle name="Normal 6 2 3" xfId="509"/>
    <cellStyle name="Normal 6 2 3 2" xfId="562"/>
    <cellStyle name="Normal 6 2 3 2 2" xfId="686"/>
    <cellStyle name="Normal 6 2 3 3" xfId="633"/>
    <cellStyle name="Normal 6 2 4" xfId="560"/>
    <cellStyle name="Normal 6 2 4 2" xfId="684"/>
    <cellStyle name="Normal 6 2 5" xfId="591"/>
    <cellStyle name="Normal 6 3" xfId="461"/>
    <cellStyle name="Normal 6 3 2" xfId="491"/>
    <cellStyle name="Normal 6 3 2 2" xfId="564"/>
    <cellStyle name="Normal 6 3 2 2 2" xfId="688"/>
    <cellStyle name="Normal 6 3 2 3" xfId="615"/>
    <cellStyle name="Normal 6 3 3" xfId="511"/>
    <cellStyle name="Normal 6 3 3 2" xfId="565"/>
    <cellStyle name="Normal 6 3 3 2 2" xfId="689"/>
    <cellStyle name="Normal 6 3 3 3" xfId="635"/>
    <cellStyle name="Normal 6 3 4" xfId="563"/>
    <cellStyle name="Normal 6 3 4 2" xfId="687"/>
    <cellStyle name="Normal 6 3 5" xfId="593"/>
    <cellStyle name="Normal 6 4" xfId="463"/>
    <cellStyle name="Normal 6 4 2" xfId="493"/>
    <cellStyle name="Normal 6 4 2 2" xfId="567"/>
    <cellStyle name="Normal 6 4 2 2 2" xfId="691"/>
    <cellStyle name="Normal 6 4 2 3" xfId="617"/>
    <cellStyle name="Normal 6 4 3" xfId="513"/>
    <cellStyle name="Normal 6 4 3 2" xfId="568"/>
    <cellStyle name="Normal 6 4 3 2 2" xfId="692"/>
    <cellStyle name="Normal 6 4 3 3" xfId="637"/>
    <cellStyle name="Normal 6 4 4" xfId="566"/>
    <cellStyle name="Normal 6 4 4 2" xfId="690"/>
    <cellStyle name="Normal 6 4 5" xfId="595"/>
    <cellStyle name="Normal 6 5" xfId="465"/>
    <cellStyle name="Normal 6 5 2" xfId="495"/>
    <cellStyle name="Normal 6 5 2 2" xfId="570"/>
    <cellStyle name="Normal 6 5 2 2 2" xfId="694"/>
    <cellStyle name="Normal 6 5 2 3" xfId="619"/>
    <cellStyle name="Normal 6 5 3" xfId="515"/>
    <cellStyle name="Normal 6 5 3 2" xfId="571"/>
    <cellStyle name="Normal 6 5 3 2 2" xfId="695"/>
    <cellStyle name="Normal 6 5 3 3" xfId="639"/>
    <cellStyle name="Normal 6 5 4" xfId="569"/>
    <cellStyle name="Normal 6 5 4 2" xfId="693"/>
    <cellStyle name="Normal 6 5 5" xfId="597"/>
    <cellStyle name="Normal 6 6" xfId="467"/>
    <cellStyle name="Normal 6 6 2" xfId="497"/>
    <cellStyle name="Normal 6 6 2 2" xfId="573"/>
    <cellStyle name="Normal 6 6 2 2 2" xfId="697"/>
    <cellStyle name="Normal 6 6 2 3" xfId="621"/>
    <cellStyle name="Normal 6 6 3" xfId="517"/>
    <cellStyle name="Normal 6 6 3 2" xfId="574"/>
    <cellStyle name="Normal 6 6 3 2 2" xfId="698"/>
    <cellStyle name="Normal 6 6 3 3" xfId="641"/>
    <cellStyle name="Normal 6 6 4" xfId="572"/>
    <cellStyle name="Normal 6 6 4 2" xfId="696"/>
    <cellStyle name="Normal 6 6 5" xfId="599"/>
    <cellStyle name="Normal 6 7" xfId="469"/>
    <cellStyle name="Normal 6 7 2" xfId="499"/>
    <cellStyle name="Normal 6 7 2 2" xfId="576"/>
    <cellStyle name="Normal 6 7 2 2 2" xfId="700"/>
    <cellStyle name="Normal 6 7 2 3" xfId="623"/>
    <cellStyle name="Normal 6 7 3" xfId="519"/>
    <cellStyle name="Normal 6 7 3 2" xfId="577"/>
    <cellStyle name="Normal 6 7 3 2 2" xfId="701"/>
    <cellStyle name="Normal 6 7 3 3" xfId="643"/>
    <cellStyle name="Normal 6 7 4" xfId="575"/>
    <cellStyle name="Normal 6 7 4 2" xfId="699"/>
    <cellStyle name="Normal 6 7 5" xfId="601"/>
    <cellStyle name="Normal 6 8" xfId="471"/>
    <cellStyle name="Normal 6 8 2" xfId="501"/>
    <cellStyle name="Normal 6 8 2 2" xfId="579"/>
    <cellStyle name="Normal 6 8 2 2 2" xfId="703"/>
    <cellStyle name="Normal 6 8 2 3" xfId="625"/>
    <cellStyle name="Normal 6 8 3" xfId="521"/>
    <cellStyle name="Normal 6 8 3 2" xfId="580"/>
    <cellStyle name="Normal 6 8 3 2 2" xfId="704"/>
    <cellStyle name="Normal 6 8 3 3" xfId="645"/>
    <cellStyle name="Normal 6 8 4" xfId="578"/>
    <cellStyle name="Normal 6 8 4 2" xfId="702"/>
    <cellStyle name="Normal 6 8 5" xfId="603"/>
    <cellStyle name="Normal 6 9" xfId="485"/>
    <cellStyle name="Normal 7" xfId="323"/>
    <cellStyle name="Normal 8" xfId="324"/>
    <cellStyle name="Normal 9" xfId="325"/>
    <cellStyle name="Note 10" xfId="326"/>
    <cellStyle name="Note 11" xfId="327"/>
    <cellStyle name="Note 2" xfId="328"/>
    <cellStyle name="Note 2 2" xfId="329"/>
    <cellStyle name="Note 2_Allocators" xfId="330"/>
    <cellStyle name="Note 3" xfId="331"/>
    <cellStyle name="Note 3 2" xfId="332"/>
    <cellStyle name="Note 3 3" xfId="333"/>
    <cellStyle name="Note 3_Allocators" xfId="334"/>
    <cellStyle name="Note 4" xfId="335"/>
    <cellStyle name="Note 4 2" xfId="336"/>
    <cellStyle name="Note 4_Allocators" xfId="337"/>
    <cellStyle name="Note 5" xfId="338"/>
    <cellStyle name="Note 6" xfId="339"/>
    <cellStyle name="Note 6 2" xfId="340"/>
    <cellStyle name="Note 6_Allocators" xfId="341"/>
    <cellStyle name="Note 7" xfId="342"/>
    <cellStyle name="Note 7 2" xfId="343"/>
    <cellStyle name="Note 8" xfId="344"/>
    <cellStyle name="Note 9" xfId="345"/>
    <cellStyle name="nPlosion" xfId="346"/>
    <cellStyle name="nvision" xfId="347"/>
    <cellStyle name="Output 2" xfId="348"/>
    <cellStyle name="Output 3" xfId="349"/>
    <cellStyle name="Output 4" xfId="350"/>
    <cellStyle name="Output 5" xfId="351"/>
    <cellStyle name="Output 6" xfId="352"/>
    <cellStyle name="Percent" xfId="736" builtinId="5"/>
    <cellStyle name="Percent 10" xfId="353"/>
    <cellStyle name="Percent 11" xfId="354"/>
    <cellStyle name="Percent 12" xfId="355"/>
    <cellStyle name="Percent 13" xfId="356"/>
    <cellStyle name="Percent 13 2" xfId="486"/>
    <cellStyle name="Percent 13 2 2" xfId="582"/>
    <cellStyle name="Percent 13 2 2 2" xfId="706"/>
    <cellStyle name="Percent 13 2 3" xfId="611"/>
    <cellStyle name="Percent 13 3" xfId="507"/>
    <cellStyle name="Percent 13 3 2" xfId="583"/>
    <cellStyle name="Percent 13 3 2 2" xfId="707"/>
    <cellStyle name="Percent 13 3 3" xfId="631"/>
    <cellStyle name="Percent 13 4" xfId="581"/>
    <cellStyle name="Percent 13 4 2" xfId="705"/>
    <cellStyle name="Percent 13 5" xfId="589"/>
    <cellStyle name="Percent 14" xfId="4"/>
    <cellStyle name="Percent 15" xfId="740"/>
    <cellStyle name="Percent 2" xfId="357"/>
    <cellStyle name="Percent 2 2" xfId="358"/>
    <cellStyle name="Percent 2 2 2" xfId="725"/>
    <cellStyle name="Percent 2 2 3" xfId="726"/>
    <cellStyle name="Percent 2 3" xfId="727"/>
    <cellStyle name="Percent 2 4" xfId="728"/>
    <cellStyle name="Percent 2 5" xfId="729"/>
    <cellStyle name="Percent 3" xfId="359"/>
    <cellStyle name="Percent 3 2" xfId="360"/>
    <cellStyle name="Percent 3 3" xfId="361"/>
    <cellStyle name="Percent 3 4" xfId="457"/>
    <cellStyle name="Percent 3 5" xfId="487"/>
    <cellStyle name="Percent 4" xfId="362"/>
    <cellStyle name="Percent 4 2" xfId="363"/>
    <cellStyle name="Percent 4 3" xfId="364"/>
    <cellStyle name="Percent 4 4" xfId="365"/>
    <cellStyle name="Percent 5" xfId="366"/>
    <cellStyle name="Percent 5 2" xfId="367"/>
    <cellStyle name="Percent 6" xfId="368"/>
    <cellStyle name="Percent 6 2" xfId="369"/>
    <cellStyle name="Percent 7" xfId="370"/>
    <cellStyle name="Percent 8" xfId="371"/>
    <cellStyle name="Percent 9" xfId="372"/>
    <cellStyle name="PSChar" xfId="373"/>
    <cellStyle name="PSChar 2" xfId="374"/>
    <cellStyle name="PSChar 2 2" xfId="375"/>
    <cellStyle name="PSChar 2 3" xfId="376"/>
    <cellStyle name="PSChar 3" xfId="377"/>
    <cellStyle name="PSChar 3 2" xfId="378"/>
    <cellStyle name="PSChar 4" xfId="379"/>
    <cellStyle name="PSChar 5" xfId="380"/>
    <cellStyle name="PSChar 6" xfId="381"/>
    <cellStyle name="PSChar 7" xfId="730"/>
    <cellStyle name="PSDate" xfId="382"/>
    <cellStyle name="PSDate 2" xfId="383"/>
    <cellStyle name="PSDate 2 2" xfId="384"/>
    <cellStyle name="PSDate 2 3" xfId="385"/>
    <cellStyle name="PSDate 3" xfId="386"/>
    <cellStyle name="PSDate 3 2" xfId="387"/>
    <cellStyle name="PSDate 4" xfId="388"/>
    <cellStyle name="PSDate 5" xfId="389"/>
    <cellStyle name="PSDate 6" xfId="390"/>
    <cellStyle name="PSDate 7" xfId="731"/>
    <cellStyle name="PSDec" xfId="391"/>
    <cellStyle name="PSDec 2" xfId="392"/>
    <cellStyle name="PSDec 2 2" xfId="393"/>
    <cellStyle name="PSDec 2 3" xfId="394"/>
    <cellStyle name="PSDec 3" xfId="395"/>
    <cellStyle name="PSDec 3 2" xfId="396"/>
    <cellStyle name="PSDec 4" xfId="397"/>
    <cellStyle name="PSDec 5" xfId="398"/>
    <cellStyle name="PSDec 6" xfId="399"/>
    <cellStyle name="PSDec 7" xfId="732"/>
    <cellStyle name="PSHeading" xfId="400"/>
    <cellStyle name="PSHeading 10" xfId="401"/>
    <cellStyle name="PSHeading 11" xfId="402"/>
    <cellStyle name="PSHeading 12" xfId="733"/>
    <cellStyle name="PSHeading 2" xfId="403"/>
    <cellStyle name="PSHeading 2 2" xfId="404"/>
    <cellStyle name="PSHeading 2 3" xfId="405"/>
    <cellStyle name="PSHeading 2_108 Summary" xfId="406"/>
    <cellStyle name="PSHeading 3" xfId="407"/>
    <cellStyle name="PSHeading 3 2" xfId="408"/>
    <cellStyle name="PSHeading 3_108 Summary" xfId="409"/>
    <cellStyle name="PSHeading 4" xfId="410"/>
    <cellStyle name="PSHeading 5" xfId="411"/>
    <cellStyle name="PSHeading 6" xfId="412"/>
    <cellStyle name="PSHeading 7" xfId="413"/>
    <cellStyle name="PSHeading 8" xfId="414"/>
    <cellStyle name="PSHeading 9" xfId="415"/>
    <cellStyle name="PSHeading_101 check" xfId="416"/>
    <cellStyle name="PSInt" xfId="417"/>
    <cellStyle name="PSInt 2" xfId="418"/>
    <cellStyle name="PSInt 2 2" xfId="419"/>
    <cellStyle name="PSInt 2 3" xfId="420"/>
    <cellStyle name="PSInt 3" xfId="421"/>
    <cellStyle name="PSInt 3 2" xfId="422"/>
    <cellStyle name="PSInt 4" xfId="423"/>
    <cellStyle name="PSInt 5" xfId="424"/>
    <cellStyle name="PSInt 6" xfId="425"/>
    <cellStyle name="PSInt 7" xfId="734"/>
    <cellStyle name="PSSpacer" xfId="426"/>
    <cellStyle name="PSSpacer 2" xfId="427"/>
    <cellStyle name="PSSpacer 2 2" xfId="428"/>
    <cellStyle name="PSSpacer 2 3" xfId="429"/>
    <cellStyle name="PSSpacer 3" xfId="430"/>
    <cellStyle name="PSSpacer 3 2" xfId="431"/>
    <cellStyle name="PSSpacer 4" xfId="432"/>
    <cellStyle name="PSSpacer 5" xfId="433"/>
    <cellStyle name="PSSpacer 6" xfId="434"/>
    <cellStyle name="PSSpacer 7" xfId="735"/>
    <cellStyle name="Title 2" xfId="435"/>
    <cellStyle name="Title 3" xfId="436"/>
    <cellStyle name="Title 4" xfId="437"/>
    <cellStyle name="Title 5" xfId="438"/>
    <cellStyle name="Total 2" xfId="439"/>
    <cellStyle name="Total 3" xfId="440"/>
    <cellStyle name="Total 4" xfId="441"/>
    <cellStyle name="Total 5" xfId="442"/>
    <cellStyle name="Total 6" xfId="443"/>
    <cellStyle name="Total 7" xfId="444"/>
    <cellStyle name="Total 8" xfId="445"/>
    <cellStyle name="Warning Text 2" xfId="446"/>
    <cellStyle name="Warning Text 3" xfId="447"/>
    <cellStyle name="Warning Text 4" xfId="448"/>
    <cellStyle name="Warning Text 5" xfId="449"/>
    <cellStyle name="Warning Text 6" xfId="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Rate%20Cases\KPCo\2017%20Base%20Case\February%20Test%20Year\JCOS\Financial%20Statements\2017_2%20%20GLR3000%20KYP_CORP_CONSOL%20FER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Modification History"/>
      <sheetName val="BS"/>
      <sheetName val="O&amp;M"/>
      <sheetName val="O&amp;M QRT"/>
      <sheetName val="TRIAL BALANCE"/>
      <sheetName val="KWH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Feb 2017"/>
    </sheetNames>
    <sheetDataSet>
      <sheetData sheetId="0">
        <row r="8">
          <cell r="B8" t="str">
            <v>Line 1</v>
          </cell>
        </row>
        <row r="401">
          <cell r="B401" t="str">
            <v>Line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zoomScale="130" zoomScaleNormal="130" workbookViewId="0">
      <pane ySplit="5" topLeftCell="A6" activePane="bottomLeft" state="frozen"/>
      <selection pane="bottomLeft" activeCell="A6" sqref="A6"/>
    </sheetView>
  </sheetViews>
  <sheetFormatPr defaultColWidth="8.85546875" defaultRowHeight="12.75"/>
  <cols>
    <col min="1" max="1" width="6.7109375" style="49" customWidth="1"/>
    <col min="2" max="2" width="40.28515625" style="49" bestFit="1" customWidth="1"/>
    <col min="3" max="3" width="36.85546875" style="49" bestFit="1" customWidth="1"/>
    <col min="4" max="4" width="16.42578125" style="54" customWidth="1"/>
    <col min="5" max="5" width="8.7109375" style="49" customWidth="1"/>
    <col min="6" max="6" width="15.7109375" style="49" bestFit="1" customWidth="1"/>
    <col min="7" max="16384" width="8.85546875" style="49"/>
  </cols>
  <sheetData>
    <row r="1" spans="1:4" ht="15" customHeight="1">
      <c r="A1" s="95" t="s">
        <v>485</v>
      </c>
      <c r="B1" s="95"/>
      <c r="C1" s="95"/>
      <c r="D1" s="95"/>
    </row>
    <row r="4" spans="1:4">
      <c r="A4" s="51" t="s">
        <v>486</v>
      </c>
    </row>
    <row r="5" spans="1:4">
      <c r="A5" s="51" t="s">
        <v>487</v>
      </c>
      <c r="B5" s="52" t="s">
        <v>488</v>
      </c>
      <c r="C5" s="52"/>
    </row>
    <row r="9" spans="1:4">
      <c r="A9" s="51">
        <v>1</v>
      </c>
      <c r="B9" s="49" t="s">
        <v>493</v>
      </c>
      <c r="C9" s="49" t="s">
        <v>502</v>
      </c>
      <c r="D9" s="77">
        <v>1191785493</v>
      </c>
    </row>
    <row r="10" spans="1:4">
      <c r="A10" s="51"/>
    </row>
    <row r="11" spans="1:4">
      <c r="A11" s="51">
        <f>A9+1</f>
        <v>2</v>
      </c>
      <c r="B11" s="49" t="s">
        <v>489</v>
      </c>
      <c r="C11" s="49" t="s">
        <v>503</v>
      </c>
      <c r="D11" s="77">
        <v>1194888447</v>
      </c>
    </row>
    <row r="12" spans="1:4">
      <c r="A12" s="51">
        <f>A11+1</f>
        <v>3</v>
      </c>
      <c r="B12" s="49" t="s">
        <v>500</v>
      </c>
      <c r="D12" s="78">
        <f>D9-D11</f>
        <v>-3102954</v>
      </c>
    </row>
    <row r="13" spans="1:4">
      <c r="D13" s="79"/>
    </row>
    <row r="15" spans="1:4">
      <c r="B15" s="93" t="s">
        <v>496</v>
      </c>
      <c r="C15" s="94"/>
      <c r="D15" s="94"/>
    </row>
    <row r="16" spans="1:4">
      <c r="B16" s="48" t="s">
        <v>377</v>
      </c>
      <c r="C16" s="53"/>
      <c r="D16" s="80"/>
    </row>
    <row r="17" spans="1:6">
      <c r="A17" s="51">
        <f>A12+1</f>
        <v>4</v>
      </c>
      <c r="B17" s="54" t="s">
        <v>521</v>
      </c>
      <c r="D17" s="81">
        <f>'Balance Sheet Detail'!K25</f>
        <v>2334964.9500000002</v>
      </c>
    </row>
    <row r="18" spans="1:6">
      <c r="A18" s="51">
        <f>A17+1</f>
        <v>5</v>
      </c>
      <c r="B18" s="49" t="s">
        <v>383</v>
      </c>
      <c r="D18" s="81">
        <f>'Balance Sheet Detail'!K55</f>
        <v>8996319.2200000007</v>
      </c>
    </row>
    <row r="19" spans="1:6">
      <c r="A19" s="51">
        <f t="shared" ref="A19:A28" si="0">A18+1</f>
        <v>6</v>
      </c>
      <c r="B19" s="49" t="s">
        <v>37</v>
      </c>
      <c r="D19" s="81">
        <f>'Balance Sheet Detail'!K65</f>
        <v>2786750.1819999996</v>
      </c>
    </row>
    <row r="20" spans="1:6">
      <c r="A20" s="51">
        <f t="shared" si="0"/>
        <v>7</v>
      </c>
      <c r="B20" s="49" t="s">
        <v>490</v>
      </c>
      <c r="D20" s="81">
        <f>'Balance Sheet Detail'!K105</f>
        <v>32421046.538000003</v>
      </c>
    </row>
    <row r="21" spans="1:6">
      <c r="A21" s="51">
        <f t="shared" si="0"/>
        <v>8</v>
      </c>
      <c r="B21" s="49" t="s">
        <v>87</v>
      </c>
      <c r="D21" s="81">
        <f>'Balance Sheet Detail'!K129</f>
        <v>-3563552.51</v>
      </c>
    </row>
    <row r="22" spans="1:6">
      <c r="A22" s="51">
        <f t="shared" si="0"/>
        <v>9</v>
      </c>
      <c r="B22" s="49" t="s">
        <v>491</v>
      </c>
      <c r="D22" s="81">
        <f>'Balance Sheet Detail'!K133</f>
        <v>142830.74</v>
      </c>
    </row>
    <row r="23" spans="1:6">
      <c r="A23" s="51">
        <f t="shared" si="0"/>
        <v>10</v>
      </c>
      <c r="B23" s="49" t="s">
        <v>522</v>
      </c>
      <c r="D23" s="81">
        <f>'Balance Sheet Detail'!K153</f>
        <v>-45161939.079999998</v>
      </c>
    </row>
    <row r="24" spans="1:6">
      <c r="A24" s="51">
        <f t="shared" si="0"/>
        <v>11</v>
      </c>
      <c r="B24" s="49" t="s">
        <v>507</v>
      </c>
      <c r="D24" s="81">
        <f>'Balance Sheet Detail'!K207</f>
        <v>553504067.59800005</v>
      </c>
    </row>
    <row r="25" spans="1:6">
      <c r="A25" s="51">
        <f t="shared" ref="A25:A26" si="1">A24+1</f>
        <v>12</v>
      </c>
      <c r="B25" s="49" t="s">
        <v>532</v>
      </c>
      <c r="D25" s="81">
        <f>'Balance Sheet Detail'!K211+'Balance Sheet Detail'!K216</f>
        <v>3162030.78</v>
      </c>
    </row>
    <row r="26" spans="1:6">
      <c r="A26" s="51">
        <f t="shared" si="1"/>
        <v>13</v>
      </c>
      <c r="B26" s="49" t="s">
        <v>154</v>
      </c>
      <c r="D26" s="81">
        <f>'Balance Sheet Detail'!K237</f>
        <v>16160948.956999999</v>
      </c>
    </row>
    <row r="27" spans="1:6">
      <c r="A27" s="51">
        <f t="shared" si="0"/>
        <v>14</v>
      </c>
      <c r="B27" s="49" t="s">
        <v>162</v>
      </c>
      <c r="D27" s="82">
        <f>'Balance Sheet Detail'!K247</f>
        <v>37453757.770000003</v>
      </c>
    </row>
    <row r="28" spans="1:6">
      <c r="A28" s="51">
        <f t="shared" si="0"/>
        <v>15</v>
      </c>
      <c r="B28" s="49" t="s">
        <v>534</v>
      </c>
      <c r="D28" s="81">
        <f>SUM(D17:D27)</f>
        <v>608237225.14499998</v>
      </c>
    </row>
    <row r="29" spans="1:6">
      <c r="A29" s="51"/>
      <c r="D29" s="81"/>
      <c r="F29" s="55"/>
    </row>
    <row r="30" spans="1:6">
      <c r="A30" s="51"/>
      <c r="B30" s="50" t="s">
        <v>506</v>
      </c>
      <c r="F30" s="55"/>
    </row>
    <row r="31" spans="1:6">
      <c r="A31" s="51">
        <f>A28+1</f>
        <v>16</v>
      </c>
      <c r="B31" s="49" t="s">
        <v>523</v>
      </c>
      <c r="D31" s="81">
        <f>'Balance Sheet Detail'!K275</f>
        <v>83362.5</v>
      </c>
    </row>
    <row r="32" spans="1:6">
      <c r="A32" s="51">
        <f t="shared" ref="A32:A44" si="2">+A31+1</f>
        <v>17</v>
      </c>
      <c r="B32" s="49" t="s">
        <v>525</v>
      </c>
      <c r="D32" s="81">
        <f>'Balance Sheet Detail'!K282</f>
        <v>-1691595.11</v>
      </c>
    </row>
    <row r="33" spans="1:6">
      <c r="A33" s="51">
        <f t="shared" si="2"/>
        <v>18</v>
      </c>
      <c r="B33" s="49" t="s">
        <v>524</v>
      </c>
      <c r="D33" s="81">
        <f>'Balance Sheet Detail'!K300</f>
        <v>-75510695.349999994</v>
      </c>
    </row>
    <row r="34" spans="1:6">
      <c r="A34" s="51">
        <f t="shared" si="2"/>
        <v>19</v>
      </c>
      <c r="B34" s="49" t="s">
        <v>492</v>
      </c>
      <c r="D34" s="81">
        <f>'Balance Sheet Detail'!K323+'Balance Sheet Detail'!K333</f>
        <v>-49165146.618000001</v>
      </c>
    </row>
    <row r="35" spans="1:6">
      <c r="A35" s="51">
        <f t="shared" si="2"/>
        <v>20</v>
      </c>
      <c r="B35" s="49" t="s">
        <v>526</v>
      </c>
      <c r="D35" s="81">
        <f>'Balance Sheet Detail'!K336</f>
        <v>-175794.14</v>
      </c>
    </row>
    <row r="36" spans="1:6">
      <c r="A36" s="51">
        <f t="shared" si="2"/>
        <v>21</v>
      </c>
      <c r="B36" s="49" t="s">
        <v>249</v>
      </c>
      <c r="D36" s="81">
        <f>'Balance Sheet Detail'!K372</f>
        <v>-22841208.530999996</v>
      </c>
    </row>
    <row r="37" spans="1:6">
      <c r="A37" s="51">
        <f t="shared" ref="A37" si="3">+A36+1</f>
        <v>22</v>
      </c>
      <c r="B37" s="49" t="s">
        <v>257</v>
      </c>
      <c r="D37" s="81">
        <f>'Balance Sheet Detail'!K382</f>
        <v>-15060141.374000002</v>
      </c>
    </row>
    <row r="38" spans="1:6">
      <c r="A38" s="51">
        <f t="shared" si="2"/>
        <v>23</v>
      </c>
      <c r="B38" s="49" t="s">
        <v>527</v>
      </c>
      <c r="D38" s="81">
        <f>'Balance Sheet Detail'!K386</f>
        <v>-928898.40999999992</v>
      </c>
    </row>
    <row r="39" spans="1:6">
      <c r="A39" s="51">
        <f t="shared" si="2"/>
        <v>24</v>
      </c>
      <c r="B39" s="49" t="s">
        <v>528</v>
      </c>
      <c r="D39" s="81">
        <f>'Balance Sheet Detail'!K390</f>
        <v>-212642.45</v>
      </c>
    </row>
    <row r="40" spans="1:6">
      <c r="A40" s="51">
        <f t="shared" si="2"/>
        <v>25</v>
      </c>
      <c r="B40" s="49" t="s">
        <v>308</v>
      </c>
      <c r="D40" s="81">
        <f>'Balance Sheet Detail'!K441</f>
        <v>-28925920.672999993</v>
      </c>
    </row>
    <row r="41" spans="1:6">
      <c r="A41" s="51">
        <f t="shared" si="2"/>
        <v>26</v>
      </c>
      <c r="B41" s="49" t="s">
        <v>319</v>
      </c>
      <c r="D41" s="81">
        <f>'Balance Sheet Detail'!K455</f>
        <v>-204100092.53999999</v>
      </c>
    </row>
    <row r="42" spans="1:6">
      <c r="A42" s="51">
        <f t="shared" si="2"/>
        <v>27</v>
      </c>
      <c r="B42" s="49" t="s">
        <v>332</v>
      </c>
      <c r="D42" s="81">
        <f>'Balance Sheet Detail'!K471</f>
        <v>-942194.36999999988</v>
      </c>
    </row>
    <row r="43" spans="1:6">
      <c r="A43" s="51">
        <f t="shared" si="2"/>
        <v>28</v>
      </c>
      <c r="B43" s="49" t="s">
        <v>337</v>
      </c>
      <c r="D43" s="82">
        <f>'Balance Sheet Detail'!K490</f>
        <v>-4373749.8599999994</v>
      </c>
      <c r="F43" s="55"/>
    </row>
    <row r="44" spans="1:6">
      <c r="A44" s="51">
        <f t="shared" si="2"/>
        <v>29</v>
      </c>
      <c r="B44" s="49" t="s">
        <v>535</v>
      </c>
      <c r="D44" s="83">
        <f>SUM(D31:D43)</f>
        <v>-403844716.926</v>
      </c>
      <c r="F44" s="55"/>
    </row>
    <row r="45" spans="1:6" ht="13.5" thickBot="1">
      <c r="A45" s="51"/>
      <c r="D45" s="84"/>
      <c r="F45" s="55"/>
    </row>
    <row r="46" spans="1:6">
      <c r="A46" s="51">
        <f>+A44+1</f>
        <v>30</v>
      </c>
      <c r="B46" s="49" t="s">
        <v>529</v>
      </c>
      <c r="D46" s="85">
        <f>D28+D44</f>
        <v>204392508.21899998</v>
      </c>
      <c r="F46" s="56"/>
    </row>
    <row r="47" spans="1:6">
      <c r="A47" s="51"/>
      <c r="D47" s="86"/>
      <c r="F47" s="56"/>
    </row>
    <row r="48" spans="1:6">
      <c r="A48" s="51">
        <f>A46+1</f>
        <v>31</v>
      </c>
      <c r="B48" s="49" t="s">
        <v>494</v>
      </c>
      <c r="C48" s="54" t="s">
        <v>531</v>
      </c>
      <c r="D48" s="81">
        <f>'Balance Sheet Detail'!E495</f>
        <v>46807067</v>
      </c>
      <c r="F48" s="57"/>
    </row>
    <row r="49" spans="1:6">
      <c r="A49" s="51">
        <f>A48+1</f>
        <v>32</v>
      </c>
      <c r="B49" s="49" t="s">
        <v>530</v>
      </c>
      <c r="C49" s="54" t="s">
        <v>504</v>
      </c>
      <c r="D49" s="87">
        <f>'Balance Sheet Detail'!I495</f>
        <v>21366873</v>
      </c>
      <c r="F49" s="55"/>
    </row>
    <row r="50" spans="1:6">
      <c r="A50" s="51">
        <f>A49+1</f>
        <v>33</v>
      </c>
      <c r="B50" s="49" t="s">
        <v>536</v>
      </c>
      <c r="D50" s="88">
        <f>D48-D49</f>
        <v>25440194</v>
      </c>
      <c r="F50" s="55"/>
    </row>
    <row r="51" spans="1:6">
      <c r="A51" s="51"/>
      <c r="C51" s="54"/>
      <c r="D51" s="88"/>
      <c r="F51" s="55"/>
    </row>
    <row r="52" spans="1:6">
      <c r="A52" s="51">
        <f>A50+1</f>
        <v>34</v>
      </c>
      <c r="B52" s="47" t="s">
        <v>537</v>
      </c>
      <c r="D52" s="89">
        <f>D46+D50</f>
        <v>229832702.21899998</v>
      </c>
      <c r="F52" s="55"/>
    </row>
    <row r="53" spans="1:6">
      <c r="A53" s="51"/>
      <c r="F53" s="55"/>
    </row>
    <row r="54" spans="1:6">
      <c r="A54" s="51"/>
      <c r="B54" s="47" t="s">
        <v>495</v>
      </c>
      <c r="F54" s="55"/>
    </row>
    <row r="55" spans="1:6">
      <c r="A55" s="51">
        <f>A52+1</f>
        <v>35</v>
      </c>
      <c r="B55" s="49" t="s">
        <v>501</v>
      </c>
      <c r="D55" s="81">
        <f>SUM('Summary Sheet'!H10:H13)</f>
        <v>-2821953</v>
      </c>
      <c r="F55" s="55"/>
    </row>
    <row r="56" spans="1:6">
      <c r="A56" s="51">
        <f t="shared" ref="A56:A59" si="4">+A55+1</f>
        <v>36</v>
      </c>
      <c r="B56" s="49" t="s">
        <v>497</v>
      </c>
      <c r="D56" s="81">
        <f>'Summary Sheet'!H16</f>
        <v>6601525</v>
      </c>
      <c r="F56" s="55"/>
    </row>
    <row r="57" spans="1:6">
      <c r="A57" s="51">
        <f t="shared" si="4"/>
        <v>37</v>
      </c>
      <c r="B57" s="49" t="s">
        <v>498</v>
      </c>
      <c r="D57" s="81">
        <f>SUM('Summary Sheet'!H20:H50)</f>
        <v>1524001</v>
      </c>
      <c r="F57" s="55"/>
    </row>
    <row r="58" spans="1:6">
      <c r="A58" s="51">
        <f t="shared" si="4"/>
        <v>38</v>
      </c>
      <c r="B58" s="49" t="s">
        <v>499</v>
      </c>
      <c r="D58" s="82">
        <f>SUM('Summary Sheet'!H51:H54)</f>
        <v>-238239231</v>
      </c>
      <c r="F58" s="55"/>
    </row>
    <row r="59" spans="1:6">
      <c r="A59" s="51">
        <f t="shared" si="4"/>
        <v>39</v>
      </c>
      <c r="B59" s="49" t="s">
        <v>538</v>
      </c>
      <c r="D59" s="81">
        <f>SUM(D55:D58)</f>
        <v>-232935658</v>
      </c>
      <c r="F59" s="55"/>
    </row>
    <row r="60" spans="1:6">
      <c r="A60" s="51"/>
      <c r="F60" s="55"/>
    </row>
    <row r="61" spans="1:6" ht="13.5" thickBot="1">
      <c r="A61" s="51">
        <f>A59+1</f>
        <v>40</v>
      </c>
      <c r="B61" s="47" t="s">
        <v>539</v>
      </c>
      <c r="D61" s="90">
        <f>D52+D59</f>
        <v>-3102955.7810000181</v>
      </c>
      <c r="F61" s="55"/>
    </row>
    <row r="62" spans="1:6" ht="13.5" thickTop="1">
      <c r="A62" s="51"/>
      <c r="F62" s="55"/>
    </row>
    <row r="63" spans="1:6">
      <c r="A63" s="51"/>
    </row>
  </sheetData>
  <mergeCells count="2">
    <mergeCell ref="B15:D15"/>
    <mergeCell ref="A1:D1"/>
  </mergeCells>
  <printOptions horizontalCentered="1"/>
  <pageMargins left="0.75" right="0" top="1.5" bottom="0" header="0.5" footer="0"/>
  <pageSetup scale="80" orientation="portrait" r:id="rId1"/>
  <headerFooter alignWithMargins="0">
    <oddHeader xml:space="preserve">&amp;CFiling Requirement
807KAR5:001, Section 16 (9)(i)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zoomScaleNormal="100" workbookViewId="0">
      <selection activeCell="B37" sqref="B37"/>
    </sheetView>
  </sheetViews>
  <sheetFormatPr defaultRowHeight="15"/>
  <cols>
    <col min="1" max="1" width="9.140625" style="8"/>
    <col min="2" max="2" width="50.140625" style="33" customWidth="1"/>
    <col min="3" max="3" width="2.7109375" customWidth="1"/>
    <col min="4" max="4" width="17.5703125" bestFit="1" customWidth="1"/>
    <col min="5" max="5" width="2.7109375" customWidth="1"/>
    <col min="6" max="6" width="17.5703125" bestFit="1" customWidth="1"/>
    <col min="7" max="7" width="2.7109375" customWidth="1"/>
    <col min="8" max="8" width="15.140625" bestFit="1" customWidth="1"/>
  </cols>
  <sheetData>
    <row r="1" spans="1:8">
      <c r="F1" s="45"/>
      <c r="H1" s="45"/>
    </row>
    <row r="2" spans="1:8">
      <c r="H2" s="45"/>
    </row>
    <row r="3" spans="1:8" s="1" customFormat="1">
      <c r="A3" s="34"/>
      <c r="B3" s="31"/>
      <c r="D3" s="16" t="s">
        <v>369</v>
      </c>
      <c r="E3" s="14"/>
      <c r="F3" s="13" t="s">
        <v>369</v>
      </c>
      <c r="G3" s="14"/>
      <c r="H3" s="16" t="s">
        <v>371</v>
      </c>
    </row>
    <row r="4" spans="1:8" s="1" customFormat="1">
      <c r="A4" s="9" t="s">
        <v>360</v>
      </c>
      <c r="B4" s="31"/>
      <c r="D4" s="16" t="s">
        <v>368</v>
      </c>
      <c r="E4" s="14"/>
      <c r="F4" s="16" t="s">
        <v>370</v>
      </c>
      <c r="G4" s="14"/>
      <c r="H4" s="16" t="s">
        <v>372</v>
      </c>
    </row>
    <row r="5" spans="1:8" s="15" customFormat="1">
      <c r="A5" s="9" t="s">
        <v>361</v>
      </c>
      <c r="B5" s="29"/>
      <c r="D5" s="16" t="s">
        <v>352</v>
      </c>
      <c r="E5" s="16"/>
      <c r="F5" s="16" t="s">
        <v>353</v>
      </c>
      <c r="G5" s="16"/>
      <c r="H5" s="16" t="s">
        <v>353</v>
      </c>
    </row>
    <row r="7" spans="1:8">
      <c r="B7" t="s">
        <v>379</v>
      </c>
      <c r="C7" s="2"/>
      <c r="D7" s="2">
        <f>'Balance Sheet Detail'!E497</f>
        <v>1583847352.527</v>
      </c>
      <c r="E7" s="12"/>
      <c r="F7" s="12">
        <f>'Balance Sheet Detail'!I501</f>
        <v>1354014650.3059993</v>
      </c>
      <c r="G7" s="12"/>
      <c r="H7" s="12">
        <f>'Balance Sheet Detail'!K501</f>
        <v>229832702.21899998</v>
      </c>
    </row>
    <row r="8" spans="1:8">
      <c r="C8" s="12"/>
      <c r="D8" s="12"/>
      <c r="E8" s="12"/>
      <c r="F8" s="12"/>
      <c r="G8" s="12"/>
      <c r="H8" s="12"/>
    </row>
    <row r="9" spans="1:8">
      <c r="B9" s="27" t="s">
        <v>355</v>
      </c>
      <c r="C9" s="12"/>
      <c r="D9" s="12"/>
      <c r="E9" s="12"/>
      <c r="F9" s="12"/>
      <c r="G9" s="12"/>
      <c r="H9" s="12"/>
    </row>
    <row r="10" spans="1:8">
      <c r="B10" s="33" t="s">
        <v>363</v>
      </c>
      <c r="C10" s="12"/>
      <c r="D10" s="2">
        <v>0</v>
      </c>
      <c r="E10" s="2"/>
      <c r="F10" s="2"/>
      <c r="G10" s="12"/>
      <c r="H10" s="12">
        <f>D10-F10</f>
        <v>0</v>
      </c>
    </row>
    <row r="11" spans="1:8">
      <c r="B11" s="33" t="s">
        <v>364</v>
      </c>
      <c r="C11" s="12"/>
      <c r="D11" s="2">
        <v>-1826833</v>
      </c>
      <c r="E11" s="2"/>
      <c r="F11" s="2"/>
      <c r="G11" s="12"/>
      <c r="H11" s="12">
        <f>D11-F11</f>
        <v>-1826833</v>
      </c>
    </row>
    <row r="12" spans="1:8">
      <c r="B12" s="33" t="s">
        <v>365</v>
      </c>
      <c r="C12" s="12"/>
      <c r="D12" s="2">
        <v>-5675900</v>
      </c>
      <c r="E12" s="2"/>
      <c r="F12" s="2">
        <f>D12</f>
        <v>-5675900</v>
      </c>
      <c r="G12" s="12"/>
      <c r="H12" s="12">
        <f>D12-F12</f>
        <v>0</v>
      </c>
    </row>
    <row r="13" spans="1:8">
      <c r="B13" s="33" t="s">
        <v>366</v>
      </c>
      <c r="C13" s="12"/>
      <c r="D13" s="2">
        <v>-995120</v>
      </c>
      <c r="E13" s="2"/>
      <c r="F13" s="2"/>
      <c r="G13" s="12"/>
      <c r="H13" s="12">
        <f>D13-F13</f>
        <v>-995120</v>
      </c>
    </row>
    <row r="14" spans="1:8">
      <c r="B14" s="22"/>
      <c r="C14" s="12"/>
      <c r="D14" s="44"/>
      <c r="E14" s="2"/>
      <c r="F14" s="44"/>
      <c r="G14" s="12"/>
      <c r="H14" s="24"/>
    </row>
    <row r="15" spans="1:8">
      <c r="B15" s="40" t="s">
        <v>380</v>
      </c>
      <c r="C15" s="12"/>
      <c r="D15" s="96">
        <f>SUM(D7:D13)</f>
        <v>1575349499.527</v>
      </c>
      <c r="E15" s="2"/>
      <c r="F15" s="96">
        <f>SUM(F7:F13)</f>
        <v>1348338750.3059993</v>
      </c>
      <c r="G15" s="12"/>
      <c r="H15" s="23">
        <f>SUM(H7:H13)</f>
        <v>227010749.21899998</v>
      </c>
    </row>
    <row r="16" spans="1:8">
      <c r="B16" s="22" t="s">
        <v>367</v>
      </c>
      <c r="C16" s="12"/>
      <c r="D16" s="44">
        <f>1191785493-1210028473</f>
        <v>-18242980</v>
      </c>
      <c r="E16" s="2"/>
      <c r="F16" s="44">
        <f>-30520405-F12</f>
        <v>-24844505</v>
      </c>
      <c r="G16" s="12"/>
      <c r="H16" s="24">
        <f>D16-F16</f>
        <v>6601525</v>
      </c>
    </row>
    <row r="17" spans="1:8">
      <c r="B17" s="40" t="s">
        <v>380</v>
      </c>
      <c r="C17" s="12"/>
      <c r="D17" s="23">
        <f>SUM(D15:D16)</f>
        <v>1557106519.527</v>
      </c>
      <c r="E17" s="12"/>
      <c r="F17" s="23">
        <f>SUM(F15:F16)</f>
        <v>1323494245.3059993</v>
      </c>
      <c r="G17" s="12"/>
      <c r="H17" s="23">
        <f>SUM(H15:H16)</f>
        <v>233612274.21899998</v>
      </c>
    </row>
    <row r="18" spans="1:8">
      <c r="B18" s="22"/>
      <c r="C18" s="12"/>
      <c r="D18" s="23"/>
      <c r="E18" s="12"/>
      <c r="F18" s="2"/>
      <c r="G18" s="12"/>
      <c r="H18" s="12"/>
    </row>
    <row r="19" spans="1:8">
      <c r="B19" s="28" t="s">
        <v>454</v>
      </c>
      <c r="C19" s="12"/>
      <c r="D19" s="23"/>
      <c r="E19" s="12"/>
      <c r="F19" s="12"/>
      <c r="G19" s="12"/>
      <c r="H19" s="12"/>
    </row>
    <row r="20" spans="1:8">
      <c r="A20" s="8">
        <v>2</v>
      </c>
      <c r="B20" s="33" t="s">
        <v>455</v>
      </c>
      <c r="C20" s="12"/>
      <c r="D20" s="2"/>
      <c r="E20" s="2"/>
      <c r="F20" s="2">
        <v>7</v>
      </c>
      <c r="G20" s="12"/>
      <c r="H20" s="2">
        <f t="shared" ref="H20:H54" si="0">D20-F20</f>
        <v>-7</v>
      </c>
    </row>
    <row r="21" spans="1:8">
      <c r="A21" s="8">
        <v>3</v>
      </c>
      <c r="B21" s="33" t="s">
        <v>456</v>
      </c>
      <c r="C21" s="12"/>
      <c r="D21" s="2"/>
      <c r="E21" s="2"/>
      <c r="F21" s="2">
        <v>-490965</v>
      </c>
      <c r="G21" s="12"/>
      <c r="H21" s="2">
        <f t="shared" si="0"/>
        <v>490965</v>
      </c>
    </row>
    <row r="22" spans="1:8">
      <c r="A22" s="8">
        <v>5</v>
      </c>
      <c r="B22" s="33" t="s">
        <v>457</v>
      </c>
      <c r="C22" s="12"/>
      <c r="D22" s="2"/>
      <c r="E22" s="2"/>
      <c r="F22" s="2">
        <v>-83425</v>
      </c>
      <c r="G22" s="12"/>
      <c r="H22" s="2">
        <f t="shared" si="0"/>
        <v>83425</v>
      </c>
    </row>
    <row r="23" spans="1:8">
      <c r="A23" s="8">
        <v>6</v>
      </c>
      <c r="B23" s="33" t="s">
        <v>458</v>
      </c>
      <c r="C23" s="12"/>
      <c r="D23" s="2"/>
      <c r="E23" s="2"/>
      <c r="F23" s="2">
        <v>-627885</v>
      </c>
      <c r="G23" s="12"/>
      <c r="H23" s="2">
        <f t="shared" si="0"/>
        <v>627885</v>
      </c>
    </row>
    <row r="24" spans="1:8">
      <c r="A24" s="8">
        <v>7</v>
      </c>
      <c r="B24" s="33" t="s">
        <v>459</v>
      </c>
      <c r="C24" s="12"/>
      <c r="D24" s="2"/>
      <c r="E24" s="2"/>
      <c r="F24" s="2">
        <v>276493</v>
      </c>
      <c r="G24" s="12"/>
      <c r="H24" s="2">
        <f t="shared" si="0"/>
        <v>-276493</v>
      </c>
    </row>
    <row r="25" spans="1:8">
      <c r="A25" s="8">
        <v>8</v>
      </c>
      <c r="B25" s="33" t="s">
        <v>460</v>
      </c>
      <c r="C25" s="12"/>
      <c r="D25" s="2"/>
      <c r="E25" s="2"/>
      <c r="F25" s="2">
        <v>21734</v>
      </c>
      <c r="G25" s="12"/>
      <c r="H25" s="2">
        <f t="shared" si="0"/>
        <v>-21734</v>
      </c>
    </row>
    <row r="26" spans="1:8">
      <c r="A26" s="8">
        <v>9</v>
      </c>
      <c r="B26" s="33" t="s">
        <v>461</v>
      </c>
      <c r="C26" s="12"/>
      <c r="D26" s="2"/>
      <c r="E26" s="2"/>
      <c r="F26" s="2">
        <v>46568</v>
      </c>
      <c r="G26" s="12"/>
      <c r="H26" s="2">
        <f t="shared" si="0"/>
        <v>-46568</v>
      </c>
    </row>
    <row r="27" spans="1:8">
      <c r="A27" s="8">
        <v>10</v>
      </c>
      <c r="B27" s="33" t="s">
        <v>462</v>
      </c>
      <c r="C27" s="12"/>
      <c r="D27" s="2"/>
      <c r="E27" s="2"/>
      <c r="F27" s="2">
        <v>-882524</v>
      </c>
      <c r="G27" s="12"/>
      <c r="H27" s="2">
        <f t="shared" si="0"/>
        <v>882524</v>
      </c>
    </row>
    <row r="28" spans="1:8">
      <c r="A28" s="8">
        <v>11</v>
      </c>
      <c r="B28" s="33" t="s">
        <v>463</v>
      </c>
      <c r="C28" s="12"/>
      <c r="D28" s="2"/>
      <c r="E28" s="2"/>
      <c r="F28" s="2">
        <v>-30847</v>
      </c>
      <c r="G28" s="12"/>
      <c r="H28" s="2">
        <f t="shared" si="0"/>
        <v>30847</v>
      </c>
    </row>
    <row r="29" spans="1:8">
      <c r="A29" s="8">
        <v>12</v>
      </c>
      <c r="B29" s="33" t="s">
        <v>464</v>
      </c>
      <c r="C29" s="12"/>
      <c r="D29" s="2"/>
      <c r="E29" s="2"/>
      <c r="F29" s="2">
        <v>-37876</v>
      </c>
      <c r="G29" s="12"/>
      <c r="H29" s="2">
        <f t="shared" si="0"/>
        <v>37876</v>
      </c>
    </row>
    <row r="30" spans="1:8">
      <c r="A30" s="8">
        <v>14</v>
      </c>
      <c r="B30" s="33" t="s">
        <v>357</v>
      </c>
      <c r="C30" s="12"/>
      <c r="D30" s="2"/>
      <c r="E30" s="2"/>
      <c r="F30" s="2">
        <v>-241462</v>
      </c>
      <c r="G30" s="12"/>
      <c r="H30" s="2">
        <f t="shared" si="0"/>
        <v>241462</v>
      </c>
    </row>
    <row r="31" spans="1:8">
      <c r="A31" s="8">
        <v>15</v>
      </c>
      <c r="B31" s="33" t="s">
        <v>356</v>
      </c>
      <c r="C31" s="12"/>
      <c r="D31" s="2"/>
      <c r="E31" s="2"/>
      <c r="F31" s="2">
        <v>734037</v>
      </c>
      <c r="G31" s="12"/>
      <c r="H31" s="2">
        <f t="shared" si="0"/>
        <v>-734037</v>
      </c>
    </row>
    <row r="32" spans="1:8">
      <c r="A32" s="8">
        <v>17</v>
      </c>
      <c r="B32" s="33" t="s">
        <v>465</v>
      </c>
      <c r="C32" s="12"/>
      <c r="D32" s="2"/>
      <c r="E32" s="2"/>
      <c r="F32" s="2">
        <v>74492</v>
      </c>
      <c r="G32" s="12"/>
      <c r="H32" s="2">
        <f t="shared" si="0"/>
        <v>-74492</v>
      </c>
    </row>
    <row r="33" spans="1:8">
      <c r="A33" s="8">
        <v>18</v>
      </c>
      <c r="B33" s="33" t="s">
        <v>466</v>
      </c>
      <c r="C33" s="12"/>
      <c r="D33" s="2"/>
      <c r="E33" s="2"/>
      <c r="F33" s="2">
        <v>109324</v>
      </c>
      <c r="G33" s="12"/>
      <c r="H33" s="2">
        <f t="shared" si="0"/>
        <v>-109324</v>
      </c>
    </row>
    <row r="34" spans="1:8">
      <c r="A34" s="8">
        <v>19</v>
      </c>
      <c r="B34" s="25" t="s">
        <v>467</v>
      </c>
      <c r="C34" s="12"/>
      <c r="D34" s="2"/>
      <c r="E34" s="2"/>
      <c r="F34" s="2">
        <v>47075</v>
      </c>
      <c r="G34" s="12"/>
      <c r="H34" s="2">
        <f>D34-F34</f>
        <v>-47075</v>
      </c>
    </row>
    <row r="35" spans="1:8">
      <c r="A35" s="8">
        <v>20</v>
      </c>
      <c r="B35" s="33" t="s">
        <v>468</v>
      </c>
      <c r="C35" s="12"/>
      <c r="D35" s="2"/>
      <c r="E35" s="2"/>
      <c r="F35" s="2">
        <v>-832</v>
      </c>
      <c r="G35" s="12"/>
      <c r="H35" s="2">
        <f>D35-F35</f>
        <v>832</v>
      </c>
    </row>
    <row r="36" spans="1:8">
      <c r="A36" s="8">
        <v>21</v>
      </c>
      <c r="B36" s="25" t="s">
        <v>469</v>
      </c>
      <c r="C36" s="12"/>
      <c r="D36" s="2"/>
      <c r="E36" s="2"/>
      <c r="F36" s="2">
        <v>-12556</v>
      </c>
      <c r="G36" s="12"/>
      <c r="H36" s="2">
        <f t="shared" si="0"/>
        <v>12556</v>
      </c>
    </row>
    <row r="37" spans="1:8">
      <c r="A37" s="8">
        <v>22</v>
      </c>
      <c r="B37" s="33" t="s">
        <v>470</v>
      </c>
      <c r="C37" s="12"/>
      <c r="D37" s="2"/>
      <c r="E37" s="2"/>
      <c r="F37" s="2">
        <v>-5018</v>
      </c>
      <c r="G37" s="12"/>
      <c r="H37" s="2">
        <f t="shared" si="0"/>
        <v>5018</v>
      </c>
    </row>
    <row r="38" spans="1:8">
      <c r="A38" s="8">
        <v>23</v>
      </c>
      <c r="B38" s="25" t="s">
        <v>471</v>
      </c>
      <c r="C38" s="12"/>
      <c r="D38" s="2"/>
      <c r="E38" s="2"/>
      <c r="F38" s="2">
        <v>18585</v>
      </c>
      <c r="G38" s="12"/>
      <c r="H38" s="2">
        <f t="shared" si="0"/>
        <v>-18585</v>
      </c>
    </row>
    <row r="39" spans="1:8">
      <c r="A39" s="8">
        <v>24</v>
      </c>
      <c r="B39" s="33" t="s">
        <v>472</v>
      </c>
      <c r="C39" s="12"/>
      <c r="D39" s="2"/>
      <c r="E39" s="2"/>
      <c r="F39" s="2">
        <v>53655</v>
      </c>
      <c r="G39" s="12"/>
      <c r="H39" s="2">
        <f t="shared" si="0"/>
        <v>-53655</v>
      </c>
    </row>
    <row r="40" spans="1:8">
      <c r="A40" s="8">
        <v>25</v>
      </c>
      <c r="B40" s="25" t="s">
        <v>473</v>
      </c>
      <c r="C40" s="12"/>
      <c r="D40" s="2"/>
      <c r="E40" s="2"/>
      <c r="F40" s="2">
        <v>-106021</v>
      </c>
      <c r="G40" s="12"/>
      <c r="H40" s="2">
        <f t="shared" si="0"/>
        <v>106021</v>
      </c>
    </row>
    <row r="41" spans="1:8">
      <c r="A41" s="8">
        <v>26</v>
      </c>
      <c r="B41" s="25" t="s">
        <v>474</v>
      </c>
      <c r="C41" s="12"/>
      <c r="D41" s="2"/>
      <c r="E41" s="2"/>
      <c r="F41" s="2">
        <v>393823</v>
      </c>
      <c r="G41" s="12"/>
      <c r="H41" s="2">
        <f t="shared" si="0"/>
        <v>-393823</v>
      </c>
    </row>
    <row r="42" spans="1:8">
      <c r="A42" s="8">
        <v>27</v>
      </c>
      <c r="B42" s="33" t="s">
        <v>475</v>
      </c>
      <c r="C42" s="12"/>
      <c r="D42" s="2"/>
      <c r="E42" s="2"/>
      <c r="F42" s="2">
        <v>110276</v>
      </c>
      <c r="G42" s="12"/>
      <c r="H42" s="2">
        <f t="shared" si="0"/>
        <v>-110276</v>
      </c>
    </row>
    <row r="43" spans="1:8">
      <c r="A43" s="8">
        <v>28</v>
      </c>
      <c r="B43" s="33" t="s">
        <v>476</v>
      </c>
      <c r="C43" s="12"/>
      <c r="D43" s="2"/>
      <c r="E43" s="2"/>
      <c r="F43" s="2">
        <v>66094</v>
      </c>
      <c r="G43" s="12"/>
      <c r="H43" s="2">
        <f t="shared" si="0"/>
        <v>-66094</v>
      </c>
    </row>
    <row r="44" spans="1:8">
      <c r="A44" s="8">
        <v>29</v>
      </c>
      <c r="B44" s="33" t="s">
        <v>477</v>
      </c>
      <c r="C44" s="12"/>
      <c r="D44" s="2"/>
      <c r="E44" s="2"/>
      <c r="F44" s="2">
        <v>14826</v>
      </c>
      <c r="G44" s="12"/>
      <c r="H44" s="2">
        <f t="shared" si="0"/>
        <v>-14826</v>
      </c>
    </row>
    <row r="45" spans="1:8">
      <c r="A45" s="8">
        <v>31</v>
      </c>
      <c r="B45" s="33" t="s">
        <v>479</v>
      </c>
      <c r="C45" s="12"/>
      <c r="D45" s="2"/>
      <c r="E45" s="2"/>
      <c r="F45" s="2">
        <v>-4429</v>
      </c>
      <c r="G45" s="12"/>
      <c r="H45" s="2">
        <f t="shared" si="0"/>
        <v>4429</v>
      </c>
    </row>
    <row r="46" spans="1:8">
      <c r="A46" s="8" t="s">
        <v>478</v>
      </c>
      <c r="B46" s="33" t="s">
        <v>480</v>
      </c>
      <c r="C46" s="12"/>
      <c r="D46" s="2"/>
      <c r="E46" s="2"/>
      <c r="F46" s="2">
        <v>-103283</v>
      </c>
      <c r="G46" s="12"/>
      <c r="H46" s="2">
        <f t="shared" si="0"/>
        <v>103283</v>
      </c>
    </row>
    <row r="47" spans="1:8">
      <c r="A47" s="8">
        <v>40</v>
      </c>
      <c r="B47" s="33" t="s">
        <v>481</v>
      </c>
      <c r="C47" s="12"/>
      <c r="D47" s="2"/>
      <c r="E47" s="2"/>
      <c r="F47" s="2">
        <v>-1864</v>
      </c>
      <c r="G47" s="12"/>
      <c r="H47" s="2">
        <f t="shared" si="0"/>
        <v>1864</v>
      </c>
    </row>
    <row r="48" spans="1:8">
      <c r="A48" s="8">
        <v>41</v>
      </c>
      <c r="B48" s="33" t="s">
        <v>482</v>
      </c>
      <c r="C48" s="12"/>
      <c r="D48" s="2"/>
      <c r="E48" s="2"/>
      <c r="F48" s="2">
        <v>-34292</v>
      </c>
      <c r="G48" s="12"/>
      <c r="H48" s="2">
        <f t="shared" si="0"/>
        <v>34292</v>
      </c>
    </row>
    <row r="49" spans="1:8">
      <c r="A49" s="8">
        <v>52</v>
      </c>
      <c r="B49" s="33" t="s">
        <v>483</v>
      </c>
      <c r="C49" s="12"/>
      <c r="D49" s="2"/>
      <c r="E49" s="2"/>
      <c r="F49" s="2">
        <v>21574</v>
      </c>
      <c r="G49" s="12"/>
      <c r="H49" s="2">
        <f t="shared" si="0"/>
        <v>-21574</v>
      </c>
    </row>
    <row r="50" spans="1:8">
      <c r="A50" s="8">
        <v>56</v>
      </c>
      <c r="B50" s="33" t="s">
        <v>484</v>
      </c>
      <c r="C50" s="12"/>
      <c r="D50" s="2"/>
      <c r="E50" s="2"/>
      <c r="F50" s="2">
        <v>-849285</v>
      </c>
      <c r="G50" s="12"/>
      <c r="H50" s="2">
        <f t="shared" si="0"/>
        <v>849285</v>
      </c>
    </row>
    <row r="51" spans="1:8">
      <c r="A51" s="8">
        <v>4</v>
      </c>
      <c r="B51" s="30" t="s">
        <v>358</v>
      </c>
      <c r="C51" s="12"/>
      <c r="D51" s="2">
        <v>-203252269</v>
      </c>
      <c r="E51" s="2"/>
      <c r="F51" s="2">
        <f>-323154089+93260268+29690336</f>
        <v>-200203485</v>
      </c>
      <c r="G51" s="12"/>
      <c r="H51" s="2">
        <f t="shared" si="0"/>
        <v>-3048784</v>
      </c>
    </row>
    <row r="52" spans="1:8">
      <c r="B52" s="22" t="s">
        <v>359</v>
      </c>
      <c r="C52" s="12"/>
      <c r="D52" s="2">
        <v>-6804372</v>
      </c>
      <c r="E52" s="2"/>
      <c r="F52" s="2">
        <v>-6709111</v>
      </c>
      <c r="G52" s="12"/>
      <c r="H52" s="2">
        <f t="shared" si="0"/>
        <v>-95261</v>
      </c>
    </row>
    <row r="53" spans="1:8">
      <c r="A53" s="8">
        <v>53</v>
      </c>
      <c r="B53" s="22" t="s">
        <v>452</v>
      </c>
      <c r="C53" s="12"/>
      <c r="D53" s="2">
        <v>-153631333</v>
      </c>
      <c r="E53" s="2"/>
      <c r="F53" s="2">
        <v>81440991</v>
      </c>
      <c r="G53" s="12"/>
      <c r="H53" s="2">
        <f t="shared" si="0"/>
        <v>-235072324</v>
      </c>
    </row>
    <row r="54" spans="1:8">
      <c r="A54" s="8">
        <v>4</v>
      </c>
      <c r="B54" s="22" t="s">
        <v>453</v>
      </c>
      <c r="C54" s="12"/>
      <c r="D54" s="44">
        <v>-1633054</v>
      </c>
      <c r="E54" s="2"/>
      <c r="F54" s="44">
        <v>-1610192</v>
      </c>
      <c r="G54" s="12"/>
      <c r="H54" s="44">
        <f t="shared" si="0"/>
        <v>-22862</v>
      </c>
    </row>
    <row r="55" spans="1:8">
      <c r="B55" s="26"/>
      <c r="C55" s="12"/>
      <c r="D55" s="12"/>
      <c r="E55" s="12"/>
      <c r="F55" s="12"/>
      <c r="G55" s="12"/>
      <c r="H55" s="12"/>
    </row>
    <row r="56" spans="1:8">
      <c r="B56" s="32" t="s">
        <v>362</v>
      </c>
      <c r="C56" s="12"/>
      <c r="D56" s="12">
        <f>SUM(D20:D55)</f>
        <v>-365321028</v>
      </c>
      <c r="E56" s="12"/>
      <c r="F56" s="12">
        <f>SUM(F20:F55)</f>
        <v>-128605798</v>
      </c>
      <c r="G56" s="12"/>
      <c r="H56" s="12">
        <f>SUM(H20:H55)</f>
        <v>-236715230</v>
      </c>
    </row>
    <row r="57" spans="1:8" ht="15.75" thickBot="1">
      <c r="B57" s="37"/>
      <c r="C57" s="38"/>
      <c r="D57" s="38"/>
      <c r="E57" s="38"/>
      <c r="F57" s="38"/>
      <c r="G57" s="38"/>
      <c r="H57" s="38"/>
    </row>
    <row r="58" spans="1:8">
      <c r="B58" s="39" t="s">
        <v>381</v>
      </c>
      <c r="C58" s="36"/>
      <c r="D58" s="36">
        <f>D17+D56</f>
        <v>1191785491.527</v>
      </c>
      <c r="E58" s="36"/>
      <c r="F58" s="36">
        <f>F17+F56</f>
        <v>1194888447.3059993</v>
      </c>
      <c r="G58" s="36"/>
      <c r="H58" s="36">
        <f>H17+H56</f>
        <v>-3102955.7810000181</v>
      </c>
    </row>
    <row r="59" spans="1:8">
      <c r="C59" s="12"/>
      <c r="D59" s="12"/>
      <c r="E59" s="12"/>
      <c r="F59" s="12"/>
      <c r="G59" s="12"/>
      <c r="H59" s="12"/>
    </row>
    <row r="60" spans="1:8">
      <c r="C60" s="12"/>
      <c r="D60" s="12"/>
      <c r="E60" s="12"/>
      <c r="F60" s="12"/>
      <c r="G60" s="12"/>
      <c r="H60" s="12"/>
    </row>
    <row r="61" spans="1:8">
      <c r="C61" s="12"/>
      <c r="D61" s="12"/>
      <c r="E61" s="12"/>
      <c r="F61" s="46"/>
      <c r="G61" s="12"/>
      <c r="H61" s="12"/>
    </row>
    <row r="62" spans="1:8">
      <c r="C62" s="12"/>
      <c r="D62" s="12"/>
      <c r="E62" s="12"/>
      <c r="F62" s="12"/>
      <c r="G62" s="12"/>
      <c r="H62" s="12"/>
    </row>
    <row r="63" spans="1:8">
      <c r="C63" s="12"/>
      <c r="D63" s="12"/>
      <c r="E63" s="12"/>
      <c r="F63" s="12"/>
      <c r="G63" s="12"/>
      <c r="H63" s="12"/>
    </row>
    <row r="64" spans="1:8">
      <c r="C64" s="12"/>
      <c r="D64" s="12"/>
      <c r="E64" s="12"/>
      <c r="F64" s="12"/>
      <c r="G64" s="12"/>
      <c r="H64" s="12"/>
    </row>
    <row r="65" spans="3:8">
      <c r="C65" s="12"/>
      <c r="D65" s="12"/>
      <c r="E65" s="12"/>
      <c r="F65" s="12"/>
      <c r="G65" s="12"/>
      <c r="H65" s="12"/>
    </row>
    <row r="66" spans="3:8">
      <c r="C66" s="12"/>
      <c r="D66" s="12"/>
      <c r="E66" s="12"/>
      <c r="F66" s="12"/>
      <c r="G66" s="12"/>
      <c r="H66" s="12"/>
    </row>
    <row r="67" spans="3:8">
      <c r="C67" s="12"/>
      <c r="D67" s="12"/>
      <c r="E67" s="12"/>
      <c r="F67" s="12"/>
      <c r="G67" s="12"/>
      <c r="H67" s="12"/>
    </row>
    <row r="68" spans="3:8">
      <c r="C68" s="12"/>
      <c r="D68" s="12"/>
      <c r="E68" s="12"/>
      <c r="F68" s="12"/>
      <c r="G68" s="12"/>
      <c r="H68" s="12"/>
    </row>
    <row r="69" spans="3:8">
      <c r="C69" s="12"/>
      <c r="D69" s="12"/>
      <c r="E69" s="12"/>
      <c r="F69" s="12"/>
      <c r="G69" s="12"/>
      <c r="H69" s="12"/>
    </row>
    <row r="70" spans="3:8">
      <c r="C70" s="12"/>
      <c r="D70" s="12"/>
      <c r="E70" s="12"/>
      <c r="F70" s="12"/>
      <c r="G70" s="12"/>
      <c r="H70" s="12"/>
    </row>
    <row r="71" spans="3:8">
      <c r="C71" s="12"/>
      <c r="D71" s="12"/>
      <c r="E71" s="12"/>
      <c r="F71" s="12"/>
      <c r="G71" s="12"/>
      <c r="H71" s="12"/>
    </row>
    <row r="72" spans="3:8">
      <c r="C72" s="12"/>
      <c r="D72" s="12"/>
      <c r="E72" s="12"/>
      <c r="F72" s="12"/>
      <c r="G72" s="12"/>
      <c r="H72" s="12"/>
    </row>
    <row r="73" spans="3:8">
      <c r="C73" s="12"/>
      <c r="D73" s="12"/>
      <c r="E73" s="12"/>
      <c r="F73" s="12"/>
      <c r="G73" s="12"/>
      <c r="H73" s="12"/>
    </row>
    <row r="74" spans="3:8">
      <c r="C74" s="12"/>
      <c r="D74" s="12"/>
      <c r="E74" s="12"/>
      <c r="F74" s="12"/>
      <c r="G74" s="12"/>
      <c r="H74" s="12"/>
    </row>
    <row r="75" spans="3:8">
      <c r="C75" s="12"/>
      <c r="D75" s="12"/>
      <c r="E75" s="12"/>
      <c r="F75" s="12"/>
      <c r="G75" s="12"/>
      <c r="H75" s="12"/>
    </row>
    <row r="76" spans="3:8">
      <c r="C76" s="12"/>
      <c r="D76" s="12"/>
      <c r="E76" s="12"/>
      <c r="F76" s="12"/>
      <c r="G76" s="12"/>
      <c r="H76" s="12"/>
    </row>
    <row r="77" spans="3:8">
      <c r="C77" s="12"/>
      <c r="D77" s="12"/>
      <c r="E77" s="12"/>
      <c r="F77" s="12"/>
      <c r="G77" s="12"/>
      <c r="H77" s="12"/>
    </row>
    <row r="78" spans="3:8">
      <c r="C78" s="12"/>
      <c r="D78" s="12"/>
      <c r="E78" s="12"/>
      <c r="F78" s="12"/>
      <c r="G78" s="12"/>
      <c r="H78" s="12"/>
    </row>
    <row r="79" spans="3:8">
      <c r="C79" s="12"/>
      <c r="D79" s="12"/>
      <c r="E79" s="12"/>
      <c r="F79" s="12"/>
      <c r="G79" s="12"/>
      <c r="H79" s="12"/>
    </row>
    <row r="80" spans="3:8">
      <c r="C80" s="12"/>
      <c r="D80" s="12"/>
      <c r="E80" s="12"/>
      <c r="F80" s="12"/>
      <c r="G80" s="12"/>
      <c r="H80" s="12"/>
    </row>
    <row r="81" spans="3:8">
      <c r="C81" s="12"/>
      <c r="D81" s="12"/>
      <c r="E81" s="12"/>
      <c r="F81" s="12"/>
      <c r="G81" s="12"/>
      <c r="H81" s="12"/>
    </row>
    <row r="82" spans="3:8">
      <c r="C82" s="12"/>
      <c r="D82" s="12"/>
      <c r="E82" s="12"/>
      <c r="F82" s="12"/>
      <c r="G82" s="12"/>
      <c r="H82" s="12"/>
    </row>
    <row r="83" spans="3:8">
      <c r="C83" s="12"/>
      <c r="D83" s="12"/>
      <c r="E83" s="12"/>
      <c r="F83" s="12"/>
      <c r="G83" s="12"/>
      <c r="H83" s="12"/>
    </row>
    <row r="84" spans="3:8">
      <c r="C84" s="12"/>
      <c r="D84" s="12"/>
      <c r="E84" s="12"/>
      <c r="F84" s="12"/>
      <c r="G84" s="12"/>
      <c r="H84" s="12"/>
    </row>
    <row r="85" spans="3:8">
      <c r="C85" s="12"/>
      <c r="D85" s="12"/>
      <c r="E85" s="12"/>
      <c r="F85" s="12"/>
      <c r="G85" s="12"/>
      <c r="H85" s="12"/>
    </row>
    <row r="86" spans="3:8">
      <c r="C86" s="12"/>
      <c r="D86" s="12"/>
      <c r="E86" s="12"/>
      <c r="F86" s="12"/>
      <c r="G86" s="12"/>
      <c r="H86" s="12"/>
    </row>
    <row r="87" spans="3:8">
      <c r="C87" s="12"/>
      <c r="D87" s="12"/>
      <c r="E87" s="12"/>
      <c r="F87" s="12"/>
      <c r="G87" s="12"/>
      <c r="H87" s="12"/>
    </row>
    <row r="88" spans="3:8">
      <c r="C88" s="12"/>
      <c r="D88" s="12"/>
      <c r="E88" s="12"/>
      <c r="F88" s="12"/>
      <c r="G88" s="12"/>
      <c r="H88" s="12"/>
    </row>
    <row r="89" spans="3:8">
      <c r="C89" s="12"/>
      <c r="D89" s="12"/>
      <c r="E89" s="12"/>
      <c r="F89" s="12"/>
      <c r="G89" s="12"/>
      <c r="H89" s="12"/>
    </row>
    <row r="90" spans="3:8">
      <c r="C90" s="12"/>
      <c r="D90" s="12"/>
      <c r="E90" s="12"/>
      <c r="F90" s="12"/>
      <c r="G90" s="12"/>
      <c r="H90" s="12"/>
    </row>
    <row r="91" spans="3:8">
      <c r="C91" s="12"/>
      <c r="D91" s="12"/>
      <c r="E91" s="12"/>
      <c r="F91" s="12"/>
      <c r="G91" s="12"/>
      <c r="H91" s="12"/>
    </row>
    <row r="92" spans="3:8">
      <c r="C92" s="12"/>
      <c r="D92" s="12"/>
      <c r="E92" s="12"/>
      <c r="F92" s="12"/>
      <c r="G92" s="12"/>
      <c r="H92" s="12"/>
    </row>
    <row r="93" spans="3:8">
      <c r="C93" s="12"/>
      <c r="D93" s="12"/>
      <c r="E93" s="12"/>
      <c r="F93" s="12"/>
      <c r="G93" s="12"/>
      <c r="H93" s="12"/>
    </row>
    <row r="94" spans="3:8">
      <c r="C94" s="12"/>
      <c r="D94" s="12"/>
      <c r="E94" s="12"/>
      <c r="F94" s="12"/>
      <c r="G94" s="12"/>
      <c r="H94" s="12"/>
    </row>
    <row r="95" spans="3:8">
      <c r="C95" s="12"/>
      <c r="D95" s="12"/>
      <c r="E95" s="12"/>
      <c r="F95" s="12"/>
      <c r="G95" s="12"/>
      <c r="H95" s="12"/>
    </row>
    <row r="96" spans="3:8">
      <c r="C96" s="12"/>
      <c r="D96" s="12"/>
      <c r="E96" s="12"/>
      <c r="F96" s="12"/>
      <c r="G96" s="12"/>
      <c r="H96" s="12"/>
    </row>
    <row r="97" spans="3:8">
      <c r="C97" s="12"/>
      <c r="D97" s="12"/>
      <c r="E97" s="12"/>
      <c r="F97" s="12"/>
      <c r="G97" s="12"/>
      <c r="H97" s="12"/>
    </row>
    <row r="98" spans="3:8">
      <c r="C98" s="12"/>
      <c r="D98" s="12"/>
      <c r="E98" s="12"/>
      <c r="F98" s="12"/>
      <c r="G98" s="12"/>
      <c r="H98" s="12"/>
    </row>
    <row r="99" spans="3:8">
      <c r="C99" s="12"/>
      <c r="D99" s="12"/>
      <c r="E99" s="12"/>
      <c r="F99" s="12"/>
      <c r="G99" s="12"/>
      <c r="H99" s="12"/>
    </row>
    <row r="100" spans="3:8">
      <c r="C100" s="12"/>
      <c r="D100" s="12"/>
      <c r="E100" s="12"/>
      <c r="F100" s="12"/>
      <c r="G100" s="12"/>
      <c r="H100" s="12"/>
    </row>
    <row r="101" spans="3:8">
      <c r="C101" s="12"/>
      <c r="D101" s="12"/>
      <c r="E101" s="12"/>
      <c r="F101" s="12"/>
      <c r="G101" s="12"/>
      <c r="H101" s="12"/>
    </row>
    <row r="102" spans="3:8">
      <c r="C102" s="12"/>
      <c r="D102" s="12"/>
      <c r="E102" s="12"/>
      <c r="F102" s="12"/>
      <c r="G102" s="12"/>
      <c r="H102" s="12"/>
    </row>
    <row r="103" spans="3:8">
      <c r="C103" s="12"/>
      <c r="D103" s="12"/>
      <c r="E103" s="12"/>
      <c r="F103" s="12"/>
      <c r="G103" s="12"/>
      <c r="H103" s="12"/>
    </row>
    <row r="104" spans="3:8">
      <c r="C104" s="12"/>
      <c r="D104" s="12"/>
      <c r="E104" s="12"/>
      <c r="F104" s="12"/>
      <c r="G104" s="12"/>
      <c r="H104" s="12"/>
    </row>
    <row r="105" spans="3:8">
      <c r="C105" s="12"/>
      <c r="D105" s="12"/>
      <c r="E105" s="12"/>
      <c r="F105" s="12"/>
      <c r="G105" s="12"/>
      <c r="H105" s="12"/>
    </row>
    <row r="106" spans="3:8">
      <c r="C106" s="12"/>
      <c r="D106" s="12"/>
      <c r="E106" s="12"/>
      <c r="F106" s="12"/>
      <c r="G106" s="12"/>
      <c r="H106" s="12"/>
    </row>
    <row r="107" spans="3:8">
      <c r="C107" s="12"/>
      <c r="D107" s="12"/>
      <c r="E107" s="12"/>
      <c r="F107" s="12"/>
      <c r="G107" s="12"/>
      <c r="H107" s="12"/>
    </row>
  </sheetData>
  <pageMargins left="0.45" right="0.45" top="0.5" bottom="0.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1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ColWidth="9.140625" defaultRowHeight="15"/>
  <cols>
    <col min="1" max="1" width="11.140625" style="1" bestFit="1" customWidth="1"/>
    <col min="2" max="2" width="41.5703125" style="1" bestFit="1" customWidth="1"/>
    <col min="3" max="3" width="20.85546875" style="3" bestFit="1" customWidth="1"/>
    <col min="4" max="4" width="2.7109375" style="1" customWidth="1"/>
    <col min="5" max="5" width="19.28515625" style="14" bestFit="1" customWidth="1"/>
    <col min="6" max="6" width="2.7109375" style="14" customWidth="1"/>
    <col min="7" max="7" width="18.7109375" style="14" bestFit="1" customWidth="1"/>
    <col min="8" max="8" width="2.7109375" style="14" customWidth="1"/>
    <col min="9" max="9" width="19.28515625" style="14" bestFit="1" customWidth="1"/>
    <col min="10" max="10" width="2.7109375" style="14" customWidth="1"/>
    <col min="11" max="11" width="17.140625" style="14" bestFit="1" customWidth="1"/>
    <col min="12" max="16384" width="9.140625" style="1"/>
  </cols>
  <sheetData>
    <row r="1" spans="1:11">
      <c r="C1" s="10" t="s">
        <v>375</v>
      </c>
      <c r="E1" s="16" t="s">
        <v>369</v>
      </c>
      <c r="G1" s="35" t="s">
        <v>373</v>
      </c>
      <c r="I1" s="13" t="s">
        <v>369</v>
      </c>
      <c r="K1" s="16" t="s">
        <v>371</v>
      </c>
    </row>
    <row r="2" spans="1:11">
      <c r="C2" s="10" t="s">
        <v>376</v>
      </c>
      <c r="E2" s="16" t="s">
        <v>368</v>
      </c>
      <c r="G2" s="16" t="s">
        <v>374</v>
      </c>
      <c r="I2" s="16" t="s">
        <v>370</v>
      </c>
      <c r="K2" s="16" t="s">
        <v>372</v>
      </c>
    </row>
    <row r="3" spans="1:11" s="15" customFormat="1">
      <c r="B3" s="15" t="s">
        <v>0</v>
      </c>
      <c r="C3" s="10" t="s">
        <v>505</v>
      </c>
      <c r="E3" s="16" t="s">
        <v>352</v>
      </c>
      <c r="F3" s="16"/>
      <c r="G3" s="16" t="s">
        <v>352</v>
      </c>
      <c r="H3" s="16"/>
      <c r="I3" s="16" t="s">
        <v>353</v>
      </c>
      <c r="J3" s="16"/>
      <c r="K3" s="16" t="s">
        <v>353</v>
      </c>
    </row>
    <row r="5" spans="1:11">
      <c r="A5" s="1">
        <v>1010001</v>
      </c>
      <c r="B5" s="1" t="s">
        <v>1</v>
      </c>
      <c r="C5" s="3">
        <v>2567731458.75</v>
      </c>
      <c r="D5" s="1" t="s">
        <v>513</v>
      </c>
      <c r="G5" s="3">
        <f>C5-E5</f>
        <v>2567731458.75</v>
      </c>
      <c r="I5" s="14">
        <f>C5</f>
        <v>2567731458.75</v>
      </c>
      <c r="K5" s="3">
        <f>G5-I5</f>
        <v>0</v>
      </c>
    </row>
    <row r="6" spans="1:11">
      <c r="A6" s="1">
        <v>1011001</v>
      </c>
      <c r="B6" s="1" t="s">
        <v>2</v>
      </c>
      <c r="C6" s="3">
        <v>5520277.2400000002</v>
      </c>
      <c r="G6" s="3">
        <f t="shared" ref="G6" si="0">C6-E6</f>
        <v>5520277.2400000002</v>
      </c>
      <c r="I6" s="14">
        <f>C6</f>
        <v>5520277.2400000002</v>
      </c>
      <c r="K6" s="3">
        <f t="shared" ref="K6" si="1">G6-I6</f>
        <v>0</v>
      </c>
    </row>
    <row r="7" spans="1:11">
      <c r="A7" s="1">
        <v>1011006</v>
      </c>
      <c r="B7" s="1" t="s">
        <v>10</v>
      </c>
      <c r="C7" s="3">
        <v>-2991600.34</v>
      </c>
      <c r="G7" s="3">
        <f>C7-E7</f>
        <v>-2991600.34</v>
      </c>
      <c r="I7" s="14">
        <f>C7</f>
        <v>-2991600.34</v>
      </c>
      <c r="K7" s="3">
        <f>G7-I7</f>
        <v>0</v>
      </c>
    </row>
    <row r="8" spans="1:11">
      <c r="A8" s="1">
        <v>1011004</v>
      </c>
      <c r="B8" s="1" t="s">
        <v>6</v>
      </c>
      <c r="C8" s="3">
        <v>0</v>
      </c>
      <c r="G8" s="3">
        <f>C8-E8</f>
        <v>0</v>
      </c>
      <c r="I8" s="14">
        <v>0</v>
      </c>
      <c r="K8" s="3">
        <f>G8-I8</f>
        <v>0</v>
      </c>
    </row>
    <row r="9" spans="1:11">
      <c r="A9" s="1">
        <v>1011012</v>
      </c>
      <c r="B9" s="1" t="s">
        <v>7</v>
      </c>
      <c r="C9" s="4">
        <v>91816.62</v>
      </c>
      <c r="G9" s="4">
        <f>C9-E9</f>
        <v>91816.62</v>
      </c>
      <c r="I9" s="18">
        <f>C9</f>
        <v>91816.62</v>
      </c>
      <c r="K9" s="4">
        <f t="shared" ref="K9" si="2">G9-I9</f>
        <v>0</v>
      </c>
    </row>
    <row r="10" spans="1:11">
      <c r="B10" s="1" t="s">
        <v>5</v>
      </c>
      <c r="C10" s="3">
        <f>SUM(C5:C9)</f>
        <v>2570351952.2699995</v>
      </c>
      <c r="G10" s="3">
        <f>SUM(G5:G9)</f>
        <v>2570351952.2699995</v>
      </c>
      <c r="I10" s="3">
        <f>SUM(I5:I9)</f>
        <v>2570351952.2699995</v>
      </c>
      <c r="K10" s="3">
        <f>SUM(K5:K9)</f>
        <v>0</v>
      </c>
    </row>
    <row r="11" spans="1:11">
      <c r="G11" s="3"/>
      <c r="K11" s="3"/>
    </row>
    <row r="12" spans="1:11">
      <c r="A12" s="1">
        <v>1050001</v>
      </c>
      <c r="B12" s="1" t="s">
        <v>3</v>
      </c>
      <c r="C12" s="3">
        <v>6303503.75</v>
      </c>
      <c r="G12" s="3">
        <f>C12-E12</f>
        <v>6303503.75</v>
      </c>
      <c r="I12" s="14">
        <f>C12</f>
        <v>6303503.75</v>
      </c>
      <c r="K12" s="3">
        <f>G12-I12</f>
        <v>0</v>
      </c>
    </row>
    <row r="13" spans="1:11">
      <c r="A13" s="1">
        <v>1060001</v>
      </c>
      <c r="B13" s="1" t="s">
        <v>4</v>
      </c>
      <c r="C13" s="11">
        <v>32586267.989999998</v>
      </c>
      <c r="D13" s="61" t="s">
        <v>514</v>
      </c>
      <c r="E13" s="19"/>
      <c r="F13" s="19"/>
      <c r="G13" s="11">
        <f>C13-E13</f>
        <v>32586267.989999998</v>
      </c>
      <c r="H13" s="19"/>
      <c r="I13" s="19">
        <f>C13</f>
        <v>32586267.989999998</v>
      </c>
      <c r="J13" s="19"/>
      <c r="K13" s="11">
        <f>G13-I13</f>
        <v>0</v>
      </c>
    </row>
    <row r="14" spans="1:11">
      <c r="A14" s="1">
        <v>1070001</v>
      </c>
      <c r="B14" s="1" t="s">
        <v>8</v>
      </c>
      <c r="C14" s="4">
        <v>27165803.201000001</v>
      </c>
      <c r="G14" s="4">
        <f>C14-E14</f>
        <v>27165803.201000001</v>
      </c>
      <c r="I14" s="18">
        <f>C14</f>
        <v>27165803.201000001</v>
      </c>
      <c r="J14" s="19"/>
      <c r="K14" s="4">
        <f>G14-I14</f>
        <v>0</v>
      </c>
    </row>
    <row r="15" spans="1:11" s="17" customFormat="1">
      <c r="B15" s="17" t="s">
        <v>9</v>
      </c>
      <c r="C15" s="5">
        <f>SUM(C10:C14)</f>
        <v>2636407527.2109995</v>
      </c>
      <c r="E15" s="21"/>
      <c r="F15" s="21"/>
      <c r="G15" s="5">
        <f>SUM(G10:G14)</f>
        <v>2636407527.2109995</v>
      </c>
      <c r="H15" s="21"/>
      <c r="I15" s="5">
        <f>SUM(I10:I14)</f>
        <v>2636407527.2109995</v>
      </c>
      <c r="J15" s="21"/>
      <c r="K15" s="5">
        <f>SUM(K10:K14)</f>
        <v>0</v>
      </c>
    </row>
    <row r="16" spans="1:11">
      <c r="G16" s="3"/>
      <c r="K16" s="3"/>
    </row>
    <row r="17" spans="1:11">
      <c r="A17" s="1">
        <v>1080001</v>
      </c>
      <c r="B17" s="1" t="s">
        <v>11</v>
      </c>
      <c r="C17" s="3">
        <v>-875435763.33800006</v>
      </c>
      <c r="G17" s="3">
        <f t="shared" ref="G17:G23" si="3">C17-E17</f>
        <v>-875435763.33800006</v>
      </c>
      <c r="I17" s="14">
        <f t="shared" ref="I17:I23" si="4">C17</f>
        <v>-875435763.33800006</v>
      </c>
      <c r="K17" s="3">
        <f t="shared" ref="K17:K23" si="5">G17-I17</f>
        <v>0</v>
      </c>
    </row>
    <row r="18" spans="1:11">
      <c r="A18" s="1">
        <v>1080005</v>
      </c>
      <c r="B18" s="1" t="s">
        <v>12</v>
      </c>
      <c r="C18" s="3">
        <v>1880256.2590000001</v>
      </c>
      <c r="G18" s="3">
        <f t="shared" si="3"/>
        <v>1880256.2590000001</v>
      </c>
      <c r="I18" s="14">
        <f t="shared" si="4"/>
        <v>1880256.2590000001</v>
      </c>
      <c r="K18" s="3">
        <f t="shared" si="5"/>
        <v>0</v>
      </c>
    </row>
    <row r="19" spans="1:11">
      <c r="A19" s="1">
        <v>1080011</v>
      </c>
      <c r="B19" s="1" t="s">
        <v>13</v>
      </c>
      <c r="C19" s="3">
        <v>15022355.869999999</v>
      </c>
      <c r="G19" s="3">
        <f t="shared" si="3"/>
        <v>15022355.869999999</v>
      </c>
      <c r="I19" s="14">
        <f t="shared" si="4"/>
        <v>15022355.869999999</v>
      </c>
      <c r="K19" s="3">
        <f t="shared" si="5"/>
        <v>0</v>
      </c>
    </row>
    <row r="20" spans="1:11">
      <c r="A20" s="1">
        <v>1080013</v>
      </c>
      <c r="B20" s="1" t="s">
        <v>14</v>
      </c>
      <c r="C20" s="7">
        <v>2334964.9500000002</v>
      </c>
      <c r="D20" s="58"/>
      <c r="E20" s="13"/>
      <c r="F20" s="13"/>
      <c r="G20" s="7">
        <f t="shared" si="3"/>
        <v>2334964.9500000002</v>
      </c>
      <c r="H20" s="13"/>
      <c r="I20" s="13">
        <v>0</v>
      </c>
      <c r="J20" s="13"/>
      <c r="K20" s="7">
        <f t="shared" si="5"/>
        <v>2334964.9500000002</v>
      </c>
    </row>
    <row r="21" spans="1:11">
      <c r="B21" s="1" t="s">
        <v>508</v>
      </c>
      <c r="C21" s="3">
        <f>SUM(C17:C20)</f>
        <v>-856198186.25900006</v>
      </c>
      <c r="D21" s="1" t="s">
        <v>518</v>
      </c>
      <c r="G21" s="5">
        <f t="shared" ref="G21:K21" si="6">SUM(G17:G20)</f>
        <v>-856198186.25900006</v>
      </c>
      <c r="I21" s="14">
        <f t="shared" si="6"/>
        <v>-858533151.20900011</v>
      </c>
      <c r="K21" s="3">
        <f t="shared" si="6"/>
        <v>2334964.9500000002</v>
      </c>
    </row>
    <row r="22" spans="1:11">
      <c r="G22" s="3"/>
      <c r="K22" s="3"/>
    </row>
    <row r="23" spans="1:11">
      <c r="A23" s="1">
        <v>1110001</v>
      </c>
      <c r="B23" s="1" t="s">
        <v>15</v>
      </c>
      <c r="C23" s="6">
        <v>-11949978.17</v>
      </c>
      <c r="D23" s="1" t="s">
        <v>519</v>
      </c>
      <c r="G23" s="7">
        <f t="shared" si="3"/>
        <v>-11949978.17</v>
      </c>
      <c r="I23" s="13">
        <f t="shared" si="4"/>
        <v>-11949978.17</v>
      </c>
      <c r="J23" s="13"/>
      <c r="K23" s="7">
        <f t="shared" si="5"/>
        <v>0</v>
      </c>
    </row>
    <row r="24" spans="1:11">
      <c r="B24" s="1" t="s">
        <v>509</v>
      </c>
      <c r="C24" s="4">
        <f>C23</f>
        <v>-11949978.17</v>
      </c>
      <c r="G24" s="62">
        <f>G23</f>
        <v>-11949978.17</v>
      </c>
      <c r="I24" s="4">
        <f>I23</f>
        <v>-11949978.17</v>
      </c>
      <c r="J24" s="19"/>
      <c r="K24" s="4">
        <f>K23</f>
        <v>0</v>
      </c>
    </row>
    <row r="25" spans="1:11" s="17" customFormat="1">
      <c r="B25" s="17" t="s">
        <v>16</v>
      </c>
      <c r="C25" s="5">
        <f>C15+C21+C24</f>
        <v>1768259362.7819993</v>
      </c>
      <c r="E25" s="21"/>
      <c r="F25" s="21"/>
      <c r="G25" s="5">
        <f>G15+G21+G24</f>
        <v>1768259362.7819993</v>
      </c>
      <c r="H25" s="21"/>
      <c r="I25" s="5">
        <f>I15+I21+I24</f>
        <v>1765924397.8319993</v>
      </c>
      <c r="J25" s="5"/>
      <c r="K25" s="5">
        <f>K15+K21+K24</f>
        <v>2334964.9500000002</v>
      </c>
    </row>
    <row r="26" spans="1:11" ht="15.75" thickBot="1">
      <c r="G26" s="3"/>
      <c r="K26" s="3"/>
    </row>
    <row r="27" spans="1:11">
      <c r="B27" s="76" t="s">
        <v>512</v>
      </c>
      <c r="C27" s="66"/>
      <c r="D27" s="67"/>
      <c r="E27" s="68"/>
      <c r="G27" s="3"/>
      <c r="K27" s="3"/>
    </row>
    <row r="28" spans="1:11">
      <c r="B28" s="69" t="s">
        <v>516</v>
      </c>
      <c r="C28" s="11">
        <f>C5+C13</f>
        <v>2600317726.7399998</v>
      </c>
      <c r="D28" s="61" t="s">
        <v>515</v>
      </c>
      <c r="E28" s="70"/>
      <c r="G28" s="3"/>
      <c r="K28" s="3"/>
    </row>
    <row r="29" spans="1:11">
      <c r="B29" s="71" t="s">
        <v>517</v>
      </c>
      <c r="C29" s="4">
        <f>C21+C23</f>
        <v>-868148164.42900002</v>
      </c>
      <c r="D29" s="61" t="s">
        <v>540</v>
      </c>
      <c r="E29" s="70"/>
      <c r="G29" s="3"/>
      <c r="K29" s="3"/>
    </row>
    <row r="30" spans="1:11" ht="15.75" thickBot="1">
      <c r="B30" s="72" t="s">
        <v>520</v>
      </c>
      <c r="C30" s="73">
        <f>C28+C29</f>
        <v>1732169562.3109999</v>
      </c>
      <c r="D30" s="74"/>
      <c r="E30" s="75"/>
      <c r="G30" s="3"/>
      <c r="K30" s="3"/>
    </row>
    <row r="31" spans="1:11">
      <c r="G31" s="3"/>
      <c r="K31" s="3"/>
    </row>
    <row r="32" spans="1:11">
      <c r="A32" s="1">
        <v>1210001</v>
      </c>
      <c r="B32" s="1" t="s">
        <v>17</v>
      </c>
      <c r="C32" s="7">
        <v>995120</v>
      </c>
      <c r="G32" s="7">
        <f>C32-E32</f>
        <v>995120</v>
      </c>
      <c r="K32" s="7">
        <f>G32-I32</f>
        <v>995120</v>
      </c>
    </row>
    <row r="33" spans="1:11">
      <c r="B33" s="1" t="s">
        <v>18</v>
      </c>
      <c r="C33" s="3">
        <f>SUM(C32)</f>
        <v>995120</v>
      </c>
      <c r="G33" s="5">
        <f>SUM(G32)</f>
        <v>995120</v>
      </c>
      <c r="I33" s="3">
        <f>SUM(I32)</f>
        <v>0</v>
      </c>
      <c r="K33" s="3">
        <f>SUM(K32)</f>
        <v>995120</v>
      </c>
    </row>
    <row r="34" spans="1:11">
      <c r="A34" s="1">
        <v>1220001</v>
      </c>
      <c r="B34" s="1" t="s">
        <v>19</v>
      </c>
      <c r="C34" s="7">
        <v>-236076.53</v>
      </c>
      <c r="G34" s="7">
        <f>C34-E34</f>
        <v>-236076.53</v>
      </c>
      <c r="K34" s="7">
        <f>G34-I34</f>
        <v>-236076.53</v>
      </c>
    </row>
    <row r="35" spans="1:11">
      <c r="B35" s="1" t="s">
        <v>20</v>
      </c>
      <c r="C35" s="3">
        <f>SUM(C34)</f>
        <v>-236076.53</v>
      </c>
      <c r="G35" s="5">
        <f>SUM(G34)</f>
        <v>-236076.53</v>
      </c>
      <c r="I35" s="3">
        <f>SUM(I34)</f>
        <v>0</v>
      </c>
      <c r="K35" s="3">
        <f>SUM(K34)</f>
        <v>-236076.53</v>
      </c>
    </row>
    <row r="36" spans="1:11">
      <c r="A36" s="1">
        <v>1240002</v>
      </c>
      <c r="B36" s="1" t="s">
        <v>23</v>
      </c>
      <c r="C36" s="3">
        <v>806</v>
      </c>
      <c r="G36" s="3">
        <f t="shared" ref="G36:G41" si="7">C36-E36</f>
        <v>806</v>
      </c>
      <c r="K36" s="3">
        <f t="shared" ref="K36:K41" si="8">G36-I36</f>
        <v>806</v>
      </c>
    </row>
    <row r="37" spans="1:11">
      <c r="A37" s="1">
        <v>1240005</v>
      </c>
      <c r="B37" s="1" t="s">
        <v>104</v>
      </c>
      <c r="C37" s="3">
        <v>8299.4</v>
      </c>
      <c r="G37" s="3">
        <f t="shared" si="7"/>
        <v>8299.4</v>
      </c>
      <c r="K37" s="3">
        <f t="shared" si="8"/>
        <v>8299.4</v>
      </c>
    </row>
    <row r="38" spans="1:11">
      <c r="A38" s="1">
        <v>1240007</v>
      </c>
      <c r="B38" s="1" t="s">
        <v>24</v>
      </c>
      <c r="C38" s="3">
        <v>40404.25</v>
      </c>
      <c r="G38" s="3">
        <f t="shared" si="7"/>
        <v>40404.25</v>
      </c>
      <c r="K38" s="3">
        <f t="shared" si="8"/>
        <v>40404.25</v>
      </c>
    </row>
    <row r="39" spans="1:11">
      <c r="A39" s="1">
        <v>1240027</v>
      </c>
      <c r="B39" s="1" t="s">
        <v>21</v>
      </c>
      <c r="C39" s="3">
        <v>0</v>
      </c>
      <c r="G39" s="3">
        <f t="shared" si="7"/>
        <v>0</v>
      </c>
      <c r="K39" s="3">
        <f t="shared" si="8"/>
        <v>0</v>
      </c>
    </row>
    <row r="40" spans="1:11">
      <c r="A40" s="1">
        <v>1240028</v>
      </c>
      <c r="B40" s="1" t="s">
        <v>382</v>
      </c>
      <c r="C40" s="3">
        <v>-18.87</v>
      </c>
      <c r="G40" s="3">
        <f t="shared" si="7"/>
        <v>-18.87</v>
      </c>
      <c r="I40" s="14">
        <v>0</v>
      </c>
      <c r="K40" s="3">
        <f t="shared" si="8"/>
        <v>-18.87</v>
      </c>
    </row>
    <row r="41" spans="1:11">
      <c r="A41" s="1">
        <v>1240029</v>
      </c>
      <c r="B41" s="1" t="s">
        <v>22</v>
      </c>
      <c r="C41" s="41">
        <v>1826832.63</v>
      </c>
      <c r="D41" s="59"/>
      <c r="E41" s="60"/>
      <c r="F41" s="60"/>
      <c r="G41" s="41">
        <f t="shared" si="7"/>
        <v>1826832.63</v>
      </c>
      <c r="H41" s="60"/>
      <c r="I41" s="60"/>
      <c r="J41" s="60"/>
      <c r="K41" s="41">
        <f t="shared" si="8"/>
        <v>1826832.63</v>
      </c>
    </row>
    <row r="42" spans="1:11">
      <c r="A42" s="1">
        <v>1240092</v>
      </c>
      <c r="B42" s="1" t="s">
        <v>25</v>
      </c>
      <c r="C42" s="7">
        <v>133189</v>
      </c>
      <c r="G42" s="7">
        <f t="shared" ref="G42" si="9">C42-E42</f>
        <v>133189</v>
      </c>
      <c r="K42" s="7">
        <f t="shared" ref="K42" si="10">G42-I42</f>
        <v>133189</v>
      </c>
    </row>
    <row r="43" spans="1:11">
      <c r="B43" s="1" t="s">
        <v>26</v>
      </c>
      <c r="C43" s="11">
        <f>SUM(C36:C42)</f>
        <v>2009512.41</v>
      </c>
      <c r="D43" s="61"/>
      <c r="E43" s="19"/>
      <c r="F43" s="19"/>
      <c r="G43" s="91">
        <f>SUM(G36:G42)</f>
        <v>2009512.41</v>
      </c>
      <c r="H43" s="19"/>
      <c r="I43" s="11">
        <f>SUM(I36:I42)</f>
        <v>0</v>
      </c>
      <c r="J43" s="19"/>
      <c r="K43" s="11">
        <f>SUM(K36:K42)</f>
        <v>2009512.41</v>
      </c>
    </row>
    <row r="44" spans="1:11">
      <c r="C44" s="11"/>
      <c r="D44" s="61"/>
      <c r="E44" s="19"/>
      <c r="F44" s="19"/>
      <c r="G44" s="11"/>
      <c r="H44" s="19"/>
      <c r="I44" s="19"/>
      <c r="J44" s="19"/>
      <c r="K44" s="11"/>
    </row>
    <row r="45" spans="1:11">
      <c r="A45" s="1">
        <v>1290001</v>
      </c>
      <c r="B45" s="1" t="s">
        <v>27</v>
      </c>
      <c r="C45" s="3">
        <v>5891385.4900000002</v>
      </c>
      <c r="G45" s="3">
        <f t="shared" ref="G45:G46" si="11">C45-E45</f>
        <v>5891385.4900000002</v>
      </c>
      <c r="K45" s="3">
        <f t="shared" ref="K45:K46" si="12">G45-I45</f>
        <v>5891385.4900000002</v>
      </c>
    </row>
    <row r="46" spans="1:11">
      <c r="A46" s="1">
        <v>1290002</v>
      </c>
      <c r="B46" s="1" t="s">
        <v>28</v>
      </c>
      <c r="C46" s="7">
        <v>412279.66000000003</v>
      </c>
      <c r="D46" s="58"/>
      <c r="E46" s="13"/>
      <c r="F46" s="13"/>
      <c r="G46" s="7">
        <f t="shared" si="11"/>
        <v>412279.66000000003</v>
      </c>
      <c r="H46" s="13"/>
      <c r="I46" s="13"/>
      <c r="J46" s="13"/>
      <c r="K46" s="7">
        <f t="shared" si="12"/>
        <v>412279.66000000003</v>
      </c>
    </row>
    <row r="47" spans="1:11">
      <c r="B47" s="1" t="s">
        <v>29</v>
      </c>
      <c r="C47" s="3">
        <f>SUM(C45:C46)</f>
        <v>6303665.1500000004</v>
      </c>
      <c r="G47" s="5">
        <f>SUM(G45:G46)</f>
        <v>6303665.1500000004</v>
      </c>
      <c r="I47" s="3">
        <f>SUM(I45:I46)</f>
        <v>0</v>
      </c>
      <c r="K47" s="3">
        <f>SUM(K45:K46)</f>
        <v>6303665.1500000004</v>
      </c>
    </row>
    <row r="48" spans="1:11">
      <c r="G48" s="3"/>
      <c r="K48" s="3"/>
    </row>
    <row r="49" spans="1:11">
      <c r="A49" s="1">
        <v>1581000</v>
      </c>
      <c r="B49" s="1" t="s">
        <v>30</v>
      </c>
      <c r="C49" s="7">
        <v>0</v>
      </c>
      <c r="G49" s="7">
        <f>C49-E49</f>
        <v>0</v>
      </c>
      <c r="I49" s="13">
        <v>0</v>
      </c>
      <c r="K49" s="7">
        <f>G49-I49</f>
        <v>0</v>
      </c>
    </row>
    <row r="50" spans="1:11">
      <c r="B50" s="1" t="s">
        <v>31</v>
      </c>
      <c r="C50" s="3">
        <f>SUM(C49:C49)</f>
        <v>0</v>
      </c>
      <c r="G50" s="5">
        <f>SUM(G49:G49)</f>
        <v>0</v>
      </c>
      <c r="I50" s="3">
        <f>SUM(I49:I49)</f>
        <v>0</v>
      </c>
      <c r="K50" s="41">
        <f t="shared" ref="K50" si="13">G50-I50</f>
        <v>0</v>
      </c>
    </row>
    <row r="51" spans="1:11">
      <c r="G51" s="3"/>
      <c r="K51" s="3"/>
    </row>
    <row r="52" spans="1:11">
      <c r="A52" s="1">
        <v>1750002</v>
      </c>
      <c r="B52" s="1" t="s">
        <v>32</v>
      </c>
      <c r="C52" s="3">
        <v>70183.19</v>
      </c>
      <c r="G52" s="3">
        <f>C52-E52</f>
        <v>70183.19</v>
      </c>
      <c r="K52" s="3">
        <f>G52-I52</f>
        <v>70183.19</v>
      </c>
    </row>
    <row r="53" spans="1:11">
      <c r="A53" s="1">
        <v>1750022</v>
      </c>
      <c r="B53" s="1" t="s">
        <v>33</v>
      </c>
      <c r="C53" s="7">
        <v>-146085</v>
      </c>
      <c r="D53" s="58"/>
      <c r="E53" s="13"/>
      <c r="F53" s="13"/>
      <c r="G53" s="7">
        <f t="shared" ref="G53" si="14">C53-E53</f>
        <v>-146085</v>
      </c>
      <c r="H53" s="13"/>
      <c r="I53" s="13"/>
      <c r="J53" s="13"/>
      <c r="K53" s="7">
        <f t="shared" ref="K53" si="15">G53-I53</f>
        <v>-146085</v>
      </c>
    </row>
    <row r="54" spans="1:11">
      <c r="B54" s="1" t="s">
        <v>34</v>
      </c>
      <c r="C54" s="4">
        <f>SUM(C52:C53)</f>
        <v>-75901.81</v>
      </c>
      <c r="G54" s="62">
        <f>SUM(G52:G53)</f>
        <v>-75901.81</v>
      </c>
      <c r="I54" s="18"/>
      <c r="K54" s="4">
        <f>SUM(K52:K53)</f>
        <v>-75901.81</v>
      </c>
    </row>
    <row r="55" spans="1:11">
      <c r="B55" s="1" t="s">
        <v>35</v>
      </c>
      <c r="C55" s="3">
        <f>C33+C35+C43+C47+C50+C54</f>
        <v>8996319.2200000007</v>
      </c>
      <c r="G55" s="5">
        <f>G33+G35+G43+G47+G50+G54</f>
        <v>8996319.2200000007</v>
      </c>
      <c r="I55" s="3">
        <f>I33+I35+I43+I47+I50+I54</f>
        <v>0</v>
      </c>
      <c r="K55" s="3">
        <f>K33+K35+K43+K47+K50+K54</f>
        <v>8996319.2200000007</v>
      </c>
    </row>
    <row r="56" spans="1:11">
      <c r="G56" s="3"/>
      <c r="K56" s="3"/>
    </row>
    <row r="57" spans="1:11">
      <c r="G57" s="3"/>
      <c r="K57" s="3"/>
    </row>
    <row r="58" spans="1:11">
      <c r="A58" s="1">
        <v>1310000</v>
      </c>
      <c r="B58" s="1" t="s">
        <v>36</v>
      </c>
      <c r="C58" s="42">
        <v>1142465.46</v>
      </c>
      <c r="D58" s="59"/>
      <c r="E58" s="60"/>
      <c r="F58" s="60"/>
      <c r="G58" s="42">
        <f t="shared" ref="G58:G64" si="16">C58-E58</f>
        <v>1142465.46</v>
      </c>
      <c r="H58" s="60"/>
      <c r="I58" s="60"/>
      <c r="J58" s="60"/>
      <c r="K58" s="42">
        <f t="shared" ref="K58:K64" si="17">G58-I58</f>
        <v>1142465.46</v>
      </c>
    </row>
    <row r="59" spans="1:11">
      <c r="A59" s="1">
        <v>1340018</v>
      </c>
      <c r="B59" s="1" t="s">
        <v>105</v>
      </c>
      <c r="C59" s="41">
        <v>1165284.0220000001</v>
      </c>
      <c r="D59" s="59"/>
      <c r="E59" s="60"/>
      <c r="F59" s="60"/>
      <c r="G59" s="41">
        <f t="shared" si="16"/>
        <v>1165284.0220000001</v>
      </c>
      <c r="H59" s="60"/>
      <c r="I59" s="60"/>
      <c r="J59" s="60"/>
      <c r="K59" s="41">
        <f t="shared" si="17"/>
        <v>1165284.0220000001</v>
      </c>
    </row>
    <row r="60" spans="1:11">
      <c r="A60" s="1">
        <v>1340043</v>
      </c>
      <c r="B60" s="1" t="s">
        <v>106</v>
      </c>
      <c r="C60" s="41">
        <v>0</v>
      </c>
      <c r="D60" s="59"/>
      <c r="E60" s="60"/>
      <c r="F60" s="60"/>
      <c r="G60" s="41">
        <f t="shared" si="16"/>
        <v>0</v>
      </c>
      <c r="H60" s="60"/>
      <c r="I60" s="60"/>
      <c r="J60" s="60"/>
      <c r="K60" s="41">
        <f t="shared" si="17"/>
        <v>0</v>
      </c>
    </row>
    <row r="61" spans="1:11">
      <c r="A61" s="1">
        <v>1340048</v>
      </c>
      <c r="B61" s="1" t="s">
        <v>107</v>
      </c>
      <c r="C61" s="41">
        <v>124333</v>
      </c>
      <c r="D61" s="59"/>
      <c r="E61" s="60"/>
      <c r="F61" s="60"/>
      <c r="G61" s="41">
        <f t="shared" si="16"/>
        <v>124333</v>
      </c>
      <c r="H61" s="60"/>
      <c r="I61" s="60"/>
      <c r="J61" s="60"/>
      <c r="K61" s="41">
        <f t="shared" si="17"/>
        <v>124333</v>
      </c>
    </row>
    <row r="62" spans="1:11">
      <c r="A62" s="1">
        <v>1340050</v>
      </c>
      <c r="B62" s="1" t="s">
        <v>38</v>
      </c>
      <c r="C62" s="41">
        <v>285828.42</v>
      </c>
      <c r="D62" s="59"/>
      <c r="E62" s="60"/>
      <c r="F62" s="60"/>
      <c r="G62" s="41">
        <f t="shared" si="16"/>
        <v>285828.42</v>
      </c>
      <c r="H62" s="60"/>
      <c r="I62" s="60"/>
      <c r="J62" s="60"/>
      <c r="K62" s="41">
        <f t="shared" si="17"/>
        <v>285828.42</v>
      </c>
    </row>
    <row r="63" spans="1:11">
      <c r="A63" s="1">
        <v>1340051</v>
      </c>
      <c r="B63" s="1" t="s">
        <v>39</v>
      </c>
      <c r="C63" s="41">
        <v>59896.73</v>
      </c>
      <c r="D63" s="59"/>
      <c r="E63" s="60"/>
      <c r="F63" s="60"/>
      <c r="G63" s="41">
        <f t="shared" si="16"/>
        <v>59896.73</v>
      </c>
      <c r="H63" s="60"/>
      <c r="I63" s="60"/>
      <c r="J63" s="60"/>
      <c r="K63" s="41">
        <f t="shared" si="17"/>
        <v>59896.73</v>
      </c>
    </row>
    <row r="64" spans="1:11">
      <c r="A64" s="1">
        <v>1340053</v>
      </c>
      <c r="B64" s="1" t="s">
        <v>450</v>
      </c>
      <c r="C64" s="7">
        <v>8942.5500000000011</v>
      </c>
      <c r="D64" s="58"/>
      <c r="E64" s="13"/>
      <c r="F64" s="13"/>
      <c r="G64" s="7">
        <f t="shared" si="16"/>
        <v>8942.5500000000011</v>
      </c>
      <c r="H64" s="13"/>
      <c r="I64" s="13"/>
      <c r="J64" s="13"/>
      <c r="K64" s="7">
        <f t="shared" si="17"/>
        <v>8942.5500000000011</v>
      </c>
    </row>
    <row r="65" spans="1:11">
      <c r="B65" s="1" t="s">
        <v>37</v>
      </c>
      <c r="C65" s="3">
        <f>SUM(C58:C64)</f>
        <v>2786750.1819999996</v>
      </c>
      <c r="G65" s="5">
        <f>SUM(G58:G64)</f>
        <v>2786750.1819999996</v>
      </c>
      <c r="I65" s="3">
        <f>SUM(I58:I64)</f>
        <v>0</v>
      </c>
      <c r="K65" s="3">
        <f>SUM(K58:K64)</f>
        <v>2786750.1819999996</v>
      </c>
    </row>
    <row r="66" spans="1:11">
      <c r="G66" s="3"/>
      <c r="K66" s="3"/>
    </row>
    <row r="67" spans="1:11">
      <c r="A67" s="1">
        <v>1450000</v>
      </c>
      <c r="B67" s="1" t="s">
        <v>40</v>
      </c>
      <c r="C67" s="7">
        <v>0</v>
      </c>
      <c r="G67" s="7">
        <f>C67-E67</f>
        <v>0</v>
      </c>
      <c r="K67" s="7">
        <f>G67-I67</f>
        <v>0</v>
      </c>
    </row>
    <row r="68" spans="1:11">
      <c r="B68" s="1" t="s">
        <v>41</v>
      </c>
      <c r="C68" s="3">
        <f>SUM(C67)</f>
        <v>0</v>
      </c>
      <c r="G68" s="5">
        <f>SUM(G67)</f>
        <v>0</v>
      </c>
      <c r="I68" s="3">
        <f>SUM(I67)</f>
        <v>0</v>
      </c>
      <c r="K68" s="3">
        <f>SUM(K67)</f>
        <v>0</v>
      </c>
    </row>
    <row r="69" spans="1:11">
      <c r="G69" s="3"/>
      <c r="K69" s="3"/>
    </row>
    <row r="70" spans="1:11">
      <c r="A70" s="1">
        <v>1420001</v>
      </c>
      <c r="B70" s="1" t="s">
        <v>42</v>
      </c>
      <c r="C70" s="3">
        <v>45772818.245999999</v>
      </c>
      <c r="G70" s="3">
        <f>C70-E70</f>
        <v>45772818.245999999</v>
      </c>
      <c r="K70" s="3">
        <f>G70-I70</f>
        <v>45772818.245999999</v>
      </c>
    </row>
    <row r="71" spans="1:11">
      <c r="A71" s="1">
        <v>1420014</v>
      </c>
      <c r="B71" s="1" t="s">
        <v>43</v>
      </c>
      <c r="C71" s="3">
        <v>548638.77</v>
      </c>
      <c r="G71" s="3">
        <f t="shared" ref="G71:G85" si="18">C71-E71</f>
        <v>548638.77</v>
      </c>
      <c r="K71" s="3">
        <f t="shared" ref="K71:K85" si="19">G71-I71</f>
        <v>548638.77</v>
      </c>
    </row>
    <row r="72" spans="1:11">
      <c r="A72" s="1">
        <v>1420019</v>
      </c>
      <c r="B72" s="1" t="s">
        <v>44</v>
      </c>
      <c r="C72" s="3">
        <v>4231.5</v>
      </c>
      <c r="G72" s="3">
        <f t="shared" si="18"/>
        <v>4231.5</v>
      </c>
      <c r="K72" s="3">
        <f t="shared" si="19"/>
        <v>4231.5</v>
      </c>
    </row>
    <row r="73" spans="1:11">
      <c r="A73" s="1">
        <v>1420022</v>
      </c>
      <c r="B73" s="1" t="s">
        <v>45</v>
      </c>
      <c r="C73" s="3">
        <v>-38420583.700000003</v>
      </c>
      <c r="G73" s="3">
        <f t="shared" si="18"/>
        <v>-38420583.700000003</v>
      </c>
      <c r="K73" s="3">
        <f t="shared" si="19"/>
        <v>-38420583.700000003</v>
      </c>
    </row>
    <row r="74" spans="1:11">
      <c r="A74" s="1">
        <v>1420023</v>
      </c>
      <c r="B74" s="1" t="s">
        <v>46</v>
      </c>
      <c r="C74" s="3">
        <v>683541.10499999998</v>
      </c>
      <c r="G74" s="3">
        <f t="shared" si="18"/>
        <v>683541.10499999998</v>
      </c>
      <c r="K74" s="3">
        <f t="shared" si="19"/>
        <v>683541.10499999998</v>
      </c>
    </row>
    <row r="75" spans="1:11">
      <c r="A75" s="1">
        <v>1420024</v>
      </c>
      <c r="B75" s="1" t="s">
        <v>47</v>
      </c>
      <c r="C75" s="3">
        <v>0.02</v>
      </c>
      <c r="G75" s="3">
        <f t="shared" si="18"/>
        <v>0.02</v>
      </c>
      <c r="K75" s="3">
        <f t="shared" si="19"/>
        <v>0.02</v>
      </c>
    </row>
    <row r="76" spans="1:11">
      <c r="A76" s="1">
        <v>1420027</v>
      </c>
      <c r="B76" s="1" t="s">
        <v>48</v>
      </c>
      <c r="C76" s="3">
        <v>19538</v>
      </c>
      <c r="G76" s="3">
        <f t="shared" si="18"/>
        <v>19538</v>
      </c>
      <c r="K76" s="3">
        <f t="shared" si="19"/>
        <v>19538</v>
      </c>
    </row>
    <row r="77" spans="1:11">
      <c r="A77" s="1">
        <v>1420028</v>
      </c>
      <c r="B77" s="1" t="s">
        <v>384</v>
      </c>
      <c r="C77" s="3">
        <v>1584540.4300000002</v>
      </c>
      <c r="G77" s="3">
        <f t="shared" si="18"/>
        <v>1584540.4300000002</v>
      </c>
      <c r="K77" s="3">
        <f t="shared" si="19"/>
        <v>1584540.4300000002</v>
      </c>
    </row>
    <row r="78" spans="1:11">
      <c r="A78" s="1">
        <v>1420044</v>
      </c>
      <c r="B78" s="1" t="s">
        <v>49</v>
      </c>
      <c r="C78" s="3">
        <v>1044501.14</v>
      </c>
      <c r="G78" s="3">
        <f t="shared" si="18"/>
        <v>1044501.14</v>
      </c>
      <c r="K78" s="3">
        <f t="shared" si="19"/>
        <v>1044501.14</v>
      </c>
    </row>
    <row r="79" spans="1:11">
      <c r="A79" s="1">
        <v>1420050</v>
      </c>
      <c r="B79" s="1" t="s">
        <v>50</v>
      </c>
      <c r="C79" s="3">
        <v>-2E-3</v>
      </c>
      <c r="G79" s="3">
        <f t="shared" si="18"/>
        <v>-2E-3</v>
      </c>
      <c r="K79" s="3">
        <f t="shared" si="19"/>
        <v>-2E-3</v>
      </c>
    </row>
    <row r="80" spans="1:11">
      <c r="A80" s="1">
        <v>1420054</v>
      </c>
      <c r="B80" s="1" t="s">
        <v>51</v>
      </c>
      <c r="C80" s="3">
        <v>659066.72</v>
      </c>
      <c r="G80" s="3">
        <f t="shared" si="18"/>
        <v>659066.72</v>
      </c>
      <c r="K80" s="3">
        <f t="shared" si="19"/>
        <v>659066.72</v>
      </c>
    </row>
    <row r="81" spans="1:11">
      <c r="A81" s="1">
        <v>1420057</v>
      </c>
      <c r="B81" s="1" t="s">
        <v>52</v>
      </c>
      <c r="C81" s="3">
        <v>0</v>
      </c>
      <c r="G81" s="3">
        <f t="shared" si="18"/>
        <v>0</v>
      </c>
      <c r="K81" s="3">
        <f t="shared" si="19"/>
        <v>0</v>
      </c>
    </row>
    <row r="82" spans="1:11">
      <c r="A82" s="1">
        <v>1420058</v>
      </c>
      <c r="B82" s="1" t="s">
        <v>385</v>
      </c>
      <c r="C82" s="3">
        <v>-124448</v>
      </c>
      <c r="G82" s="3">
        <f t="shared" si="18"/>
        <v>-124448</v>
      </c>
      <c r="K82" s="3">
        <f t="shared" si="19"/>
        <v>-124448</v>
      </c>
    </row>
    <row r="83" spans="1:11">
      <c r="A83" s="1">
        <v>1420059</v>
      </c>
      <c r="B83" s="1" t="s">
        <v>386</v>
      </c>
      <c r="C83" s="3">
        <v>22400.62</v>
      </c>
      <c r="G83" s="3">
        <f t="shared" si="18"/>
        <v>22400.62</v>
      </c>
      <c r="K83" s="3">
        <f t="shared" si="19"/>
        <v>22400.62</v>
      </c>
    </row>
    <row r="84" spans="1:11">
      <c r="A84" s="1">
        <v>1420101</v>
      </c>
      <c r="B84" s="1" t="s">
        <v>53</v>
      </c>
      <c r="C84" s="3">
        <v>0</v>
      </c>
      <c r="G84" s="3">
        <f t="shared" si="18"/>
        <v>0</v>
      </c>
      <c r="K84" s="3">
        <f t="shared" si="19"/>
        <v>0</v>
      </c>
    </row>
    <row r="85" spans="1:11">
      <c r="A85" s="1">
        <v>1420102</v>
      </c>
      <c r="B85" s="1" t="s">
        <v>54</v>
      </c>
      <c r="C85" s="7">
        <v>845785.03</v>
      </c>
      <c r="G85" s="7">
        <f t="shared" si="18"/>
        <v>845785.03</v>
      </c>
      <c r="K85" s="7">
        <f t="shared" si="19"/>
        <v>845785.03</v>
      </c>
    </row>
    <row r="86" spans="1:11">
      <c r="B86" s="1" t="s">
        <v>55</v>
      </c>
      <c r="C86" s="3">
        <f>SUM(C70:C85)</f>
        <v>12640029.878999999</v>
      </c>
      <c r="G86" s="5">
        <f>SUM(G70:G85)</f>
        <v>12640029.878999999</v>
      </c>
      <c r="I86" s="3">
        <f>SUM(I70:I85)</f>
        <v>0</v>
      </c>
      <c r="K86" s="3">
        <f>SUM(K70:K85)</f>
        <v>12640029.878999999</v>
      </c>
    </row>
    <row r="87" spans="1:11">
      <c r="G87" s="3"/>
      <c r="K87" s="3"/>
    </row>
    <row r="88" spans="1:11">
      <c r="A88" s="1">
        <v>1430022</v>
      </c>
      <c r="B88" s="1" t="s">
        <v>56</v>
      </c>
      <c r="C88" s="3">
        <v>34.5</v>
      </c>
      <c r="G88" s="3">
        <f>C88-E88</f>
        <v>34.5</v>
      </c>
      <c r="K88" s="3">
        <f>G88-I88</f>
        <v>34.5</v>
      </c>
    </row>
    <row r="89" spans="1:11">
      <c r="A89" s="1">
        <v>1430022</v>
      </c>
      <c r="B89" s="1" t="s">
        <v>56</v>
      </c>
      <c r="C89" s="3">
        <v>67103.37</v>
      </c>
      <c r="G89" s="3">
        <f t="shared" ref="G89:G93" si="20">C89-E89</f>
        <v>67103.37</v>
      </c>
      <c r="K89" s="3">
        <f t="shared" ref="K89:K93" si="21">G89-I89</f>
        <v>67103.37</v>
      </c>
    </row>
    <row r="90" spans="1:11">
      <c r="A90" s="1">
        <v>1430081</v>
      </c>
      <c r="B90" s="1" t="s">
        <v>57</v>
      </c>
      <c r="C90" s="3">
        <v>14585</v>
      </c>
      <c r="G90" s="3">
        <f t="shared" si="20"/>
        <v>14585</v>
      </c>
      <c r="K90" s="3">
        <f t="shared" si="21"/>
        <v>14585</v>
      </c>
    </row>
    <row r="91" spans="1:11">
      <c r="A91" s="1">
        <v>1430083</v>
      </c>
      <c r="B91" s="1" t="s">
        <v>58</v>
      </c>
      <c r="C91" s="3">
        <v>-17054.004000000001</v>
      </c>
      <c r="G91" s="3">
        <f t="shared" si="20"/>
        <v>-17054.004000000001</v>
      </c>
      <c r="K91" s="3">
        <f t="shared" si="21"/>
        <v>-17054.004000000001</v>
      </c>
    </row>
    <row r="92" spans="1:11">
      <c r="A92" s="1">
        <v>1430101</v>
      </c>
      <c r="B92" s="1" t="s">
        <v>59</v>
      </c>
      <c r="C92" s="3">
        <v>-54297</v>
      </c>
      <c r="G92" s="3">
        <f t="shared" si="20"/>
        <v>-54297</v>
      </c>
      <c r="K92" s="3">
        <f t="shared" si="21"/>
        <v>-54297</v>
      </c>
    </row>
    <row r="93" spans="1:11">
      <c r="A93" s="1">
        <v>1430102</v>
      </c>
      <c r="B93" s="1" t="s">
        <v>60</v>
      </c>
      <c r="C93" s="7">
        <v>308254.99</v>
      </c>
      <c r="D93" s="58"/>
      <c r="E93" s="13"/>
      <c r="F93" s="13"/>
      <c r="G93" s="7">
        <f t="shared" si="20"/>
        <v>308254.99</v>
      </c>
      <c r="H93" s="13"/>
      <c r="I93" s="13"/>
      <c r="J93" s="13"/>
      <c r="K93" s="7">
        <f t="shared" si="21"/>
        <v>308254.99</v>
      </c>
    </row>
    <row r="94" spans="1:11">
      <c r="B94" s="1" t="s">
        <v>62</v>
      </c>
      <c r="C94" s="3">
        <f>SUM(C88:C93)</f>
        <v>318626.85599999997</v>
      </c>
      <c r="G94" s="5">
        <f>SUM(G88:G93)</f>
        <v>318626.85599999997</v>
      </c>
      <c r="I94" s="3">
        <f>SUM(I88:I93)</f>
        <v>0</v>
      </c>
      <c r="K94" s="3">
        <f>SUM(K88:K93)</f>
        <v>318626.85599999997</v>
      </c>
    </row>
    <row r="95" spans="1:11">
      <c r="G95" s="3"/>
      <c r="K95" s="3"/>
    </row>
    <row r="96" spans="1:11">
      <c r="A96" s="1">
        <v>1440002</v>
      </c>
      <c r="B96" s="1" t="s">
        <v>63</v>
      </c>
      <c r="C96" s="7">
        <v>-65680.44</v>
      </c>
      <c r="G96" s="7">
        <f>C96-E96</f>
        <v>-65680.44</v>
      </c>
      <c r="K96" s="7">
        <f>G96-I96</f>
        <v>-65680.44</v>
      </c>
    </row>
    <row r="97" spans="1:11">
      <c r="B97" s="1" t="s">
        <v>64</v>
      </c>
      <c r="C97" s="3">
        <f>SUM(C96)</f>
        <v>-65680.44</v>
      </c>
      <c r="G97" s="5">
        <f>SUM(G96)</f>
        <v>-65680.44</v>
      </c>
      <c r="I97" s="3">
        <f>SUM(I96)</f>
        <v>0</v>
      </c>
      <c r="K97" s="3">
        <f>SUM(K96)</f>
        <v>-65680.44</v>
      </c>
    </row>
    <row r="98" spans="1:11">
      <c r="G98" s="3"/>
      <c r="K98" s="3"/>
    </row>
    <row r="99" spans="1:11">
      <c r="A99" s="1">
        <v>1460001</v>
      </c>
      <c r="B99" s="1" t="s">
        <v>65</v>
      </c>
      <c r="C99" s="3">
        <v>17236497.113000002</v>
      </c>
      <c r="G99" s="3">
        <f>C99-E99</f>
        <v>17236497.113000002</v>
      </c>
      <c r="K99" s="3">
        <f>G99-I99</f>
        <v>17236497.113000002</v>
      </c>
    </row>
    <row r="100" spans="1:11">
      <c r="A100" s="1">
        <v>1460006</v>
      </c>
      <c r="B100" s="1" t="s">
        <v>66</v>
      </c>
      <c r="C100" s="3">
        <v>139811.56</v>
      </c>
      <c r="G100" s="3">
        <f t="shared" ref="G100:G103" si="22">C100-E100</f>
        <v>139811.56</v>
      </c>
      <c r="K100" s="3">
        <f t="shared" ref="K100:K103" si="23">G100-I100</f>
        <v>139811.56</v>
      </c>
    </row>
    <row r="101" spans="1:11">
      <c r="A101" s="1">
        <v>1460009</v>
      </c>
      <c r="B101" s="1" t="s">
        <v>67</v>
      </c>
      <c r="C101" s="3">
        <v>5785.68</v>
      </c>
      <c r="G101" s="3">
        <f t="shared" si="22"/>
        <v>5785.68</v>
      </c>
      <c r="K101" s="3">
        <f t="shared" si="23"/>
        <v>5785.68</v>
      </c>
    </row>
    <row r="102" spans="1:11">
      <c r="A102" s="1">
        <v>1460011</v>
      </c>
      <c r="B102" s="1" t="s">
        <v>68</v>
      </c>
      <c r="C102" s="3">
        <v>1984645.96</v>
      </c>
      <c r="G102" s="3">
        <f t="shared" si="22"/>
        <v>1984645.96</v>
      </c>
      <c r="K102" s="3">
        <f t="shared" si="23"/>
        <v>1984645.96</v>
      </c>
    </row>
    <row r="103" spans="1:11">
      <c r="A103" s="1">
        <v>1460025</v>
      </c>
      <c r="B103" s="1" t="s">
        <v>69</v>
      </c>
      <c r="C103" s="7">
        <v>161329.93</v>
      </c>
      <c r="D103" s="58"/>
      <c r="E103" s="13"/>
      <c r="F103" s="13"/>
      <c r="G103" s="7">
        <f t="shared" si="22"/>
        <v>161329.93</v>
      </c>
      <c r="H103" s="13"/>
      <c r="I103" s="13"/>
      <c r="J103" s="13"/>
      <c r="K103" s="7">
        <f t="shared" si="23"/>
        <v>161329.93</v>
      </c>
    </row>
    <row r="104" spans="1:11">
      <c r="B104" s="1" t="s">
        <v>70</v>
      </c>
      <c r="C104" s="4">
        <f>SUM(C99:C103)</f>
        <v>19528070.243000001</v>
      </c>
      <c r="G104" s="62">
        <f>SUM(G99:G103)</f>
        <v>19528070.243000001</v>
      </c>
      <c r="I104" s="3">
        <f>SUM(I99:I103)</f>
        <v>0</v>
      </c>
      <c r="K104" s="4">
        <f>SUM(K99:K103)</f>
        <v>19528070.243000001</v>
      </c>
    </row>
    <row r="105" spans="1:11">
      <c r="B105" s="1" t="s">
        <v>533</v>
      </c>
      <c r="C105" s="3">
        <f>C86+C94+C97+C104</f>
        <v>32421046.538000003</v>
      </c>
      <c r="G105" s="3">
        <f>G86+G94+G97+G104</f>
        <v>32421046.538000003</v>
      </c>
      <c r="I105" s="3"/>
      <c r="K105" s="3">
        <f>K86+K94+K97+K104</f>
        <v>32421046.538000003</v>
      </c>
    </row>
    <row r="106" spans="1:11">
      <c r="G106" s="3"/>
      <c r="K106" s="3"/>
    </row>
    <row r="107" spans="1:11">
      <c r="A107" s="1">
        <v>1510001</v>
      </c>
      <c r="B107" s="1" t="s">
        <v>71</v>
      </c>
      <c r="C107" s="3">
        <v>16759551.42</v>
      </c>
      <c r="G107" s="3">
        <f>C107-E107</f>
        <v>16759551.42</v>
      </c>
      <c r="I107" s="14">
        <f>C107</f>
        <v>16759551.42</v>
      </c>
      <c r="K107" s="3">
        <f>G107-I107</f>
        <v>0</v>
      </c>
    </row>
    <row r="108" spans="1:11">
      <c r="A108" s="1">
        <v>1510002</v>
      </c>
      <c r="B108" s="1" t="s">
        <v>72</v>
      </c>
      <c r="C108" s="3">
        <v>642725.1</v>
      </c>
      <c r="G108" s="3">
        <f t="shared" ref="G108:G111" si="24">C108-E108</f>
        <v>642725.1</v>
      </c>
      <c r="I108" s="14">
        <f t="shared" ref="I108:I111" si="25">C108</f>
        <v>642725.1</v>
      </c>
      <c r="K108" s="3">
        <f t="shared" ref="K108:K111" si="26">G108-I108</f>
        <v>0</v>
      </c>
    </row>
    <row r="109" spans="1:11">
      <c r="A109" s="1">
        <v>1510003</v>
      </c>
      <c r="B109" s="1" t="s">
        <v>387</v>
      </c>
      <c r="C109" s="3">
        <v>-37495.450000000004</v>
      </c>
      <c r="G109" s="3">
        <f t="shared" si="24"/>
        <v>-37495.450000000004</v>
      </c>
      <c r="I109" s="14">
        <f t="shared" si="25"/>
        <v>-37495.450000000004</v>
      </c>
      <c r="K109" s="3">
        <f t="shared" si="26"/>
        <v>0</v>
      </c>
    </row>
    <row r="110" spans="1:11">
      <c r="A110" s="1">
        <v>1510020</v>
      </c>
      <c r="B110" s="1" t="s">
        <v>73</v>
      </c>
      <c r="C110" s="3">
        <v>1750239.81</v>
      </c>
      <c r="G110" s="3">
        <f t="shared" si="24"/>
        <v>1750239.81</v>
      </c>
      <c r="I110" s="14">
        <f t="shared" si="25"/>
        <v>1750239.81</v>
      </c>
      <c r="K110" s="3">
        <f t="shared" si="26"/>
        <v>0</v>
      </c>
    </row>
    <row r="111" spans="1:11">
      <c r="A111" s="1">
        <v>1520000</v>
      </c>
      <c r="B111" s="1" t="s">
        <v>74</v>
      </c>
      <c r="C111" s="7">
        <v>744404.98400000005</v>
      </c>
      <c r="G111" s="7">
        <f t="shared" si="24"/>
        <v>744404.98400000005</v>
      </c>
      <c r="I111" s="13">
        <f t="shared" si="25"/>
        <v>744404.98400000005</v>
      </c>
      <c r="J111" s="13"/>
      <c r="K111" s="7">
        <f t="shared" si="26"/>
        <v>0</v>
      </c>
    </row>
    <row r="112" spans="1:11">
      <c r="B112" s="1" t="s">
        <v>75</v>
      </c>
      <c r="C112" s="3">
        <f>SUM(C107:C111)</f>
        <v>19859425.864</v>
      </c>
      <c r="G112" s="5">
        <f>SUM(G107:G111)</f>
        <v>19859425.864</v>
      </c>
      <c r="I112" s="21">
        <f>SUM(I107:I111)</f>
        <v>19859425.864</v>
      </c>
      <c r="K112" s="3">
        <f>SUM(K107:K111)</f>
        <v>0</v>
      </c>
    </row>
    <row r="113" spans="1:11">
      <c r="G113" s="3"/>
      <c r="K113" s="3"/>
    </row>
    <row r="114" spans="1:11">
      <c r="A114" s="1">
        <v>1581003</v>
      </c>
      <c r="B114" s="1" t="s">
        <v>84</v>
      </c>
      <c r="C114" s="3">
        <v>9370786.8000000007</v>
      </c>
      <c r="G114" s="3">
        <f>C114-E114</f>
        <v>9370786.8000000007</v>
      </c>
      <c r="I114" s="14">
        <f t="shared" ref="I114" si="27">C114</f>
        <v>9370786.8000000007</v>
      </c>
      <c r="K114" s="3">
        <f>G114-I114</f>
        <v>0</v>
      </c>
    </row>
    <row r="115" spans="1:11">
      <c r="A115" s="1">
        <v>1581009</v>
      </c>
      <c r="B115" s="1" t="s">
        <v>85</v>
      </c>
      <c r="C115" s="7">
        <v>32713.25</v>
      </c>
      <c r="G115" s="7">
        <f t="shared" ref="G115" si="28">C115-E115</f>
        <v>32713.25</v>
      </c>
      <c r="I115" s="13">
        <f t="shared" ref="I115" si="29">C115</f>
        <v>32713.25</v>
      </c>
      <c r="J115" s="13"/>
      <c r="K115" s="7">
        <f>G115-I115</f>
        <v>0</v>
      </c>
    </row>
    <row r="116" spans="1:11">
      <c r="B116" s="1" t="s">
        <v>86</v>
      </c>
      <c r="C116" s="3">
        <f>SUM(C114:C115)</f>
        <v>9403500.0500000007</v>
      </c>
      <c r="G116" s="5">
        <f>SUM(G114:G115)</f>
        <v>9403500.0500000007</v>
      </c>
      <c r="I116" s="21">
        <f>SUM(I114:I115)</f>
        <v>9403500.0500000007</v>
      </c>
      <c r="K116" s="3">
        <f>SUM(K114:K115)</f>
        <v>0</v>
      </c>
    </row>
    <row r="117" spans="1:11">
      <c r="G117" s="3"/>
      <c r="K117" s="3"/>
    </row>
    <row r="118" spans="1:11">
      <c r="A118" s="1">
        <v>1540001</v>
      </c>
      <c r="B118" s="1" t="s">
        <v>76</v>
      </c>
      <c r="C118" s="3">
        <v>13788135.26</v>
      </c>
      <c r="G118" s="3">
        <f>C118-E118</f>
        <v>13788135.26</v>
      </c>
      <c r="I118" s="14">
        <f>C118</f>
        <v>13788135.26</v>
      </c>
      <c r="K118" s="3">
        <f>G118-I118</f>
        <v>0</v>
      </c>
    </row>
    <row r="119" spans="1:11">
      <c r="A119" s="1">
        <v>1540004</v>
      </c>
      <c r="B119" s="1" t="s">
        <v>77</v>
      </c>
      <c r="C119" s="3">
        <v>84103.536999999997</v>
      </c>
      <c r="G119" s="3">
        <f t="shared" ref="G119:G124" si="30">C119-E119</f>
        <v>84103.536999999997</v>
      </c>
      <c r="I119" s="14">
        <f t="shared" ref="I119:I124" si="31">C119</f>
        <v>84103.536999999997</v>
      </c>
      <c r="K119" s="3">
        <f t="shared" ref="K119:K124" si="32">G119-I119</f>
        <v>0</v>
      </c>
    </row>
    <row r="120" spans="1:11">
      <c r="A120" s="1">
        <v>1540006</v>
      </c>
      <c r="B120" s="1" t="s">
        <v>78</v>
      </c>
      <c r="C120" s="3">
        <v>1633054.28</v>
      </c>
      <c r="G120" s="3">
        <f t="shared" si="30"/>
        <v>1633054.28</v>
      </c>
      <c r="I120" s="14">
        <f t="shared" si="31"/>
        <v>1633054.28</v>
      </c>
      <c r="K120" s="3">
        <f t="shared" si="32"/>
        <v>0</v>
      </c>
    </row>
    <row r="121" spans="1:11">
      <c r="A121" s="1">
        <v>1540012</v>
      </c>
      <c r="B121" s="1" t="s">
        <v>79</v>
      </c>
      <c r="C121" s="3">
        <v>181206.62</v>
      </c>
      <c r="G121" s="3">
        <f t="shared" si="30"/>
        <v>181206.62</v>
      </c>
      <c r="I121" s="14">
        <f t="shared" si="31"/>
        <v>181206.62</v>
      </c>
      <c r="K121" s="3">
        <f t="shared" si="32"/>
        <v>0</v>
      </c>
    </row>
    <row r="122" spans="1:11">
      <c r="A122" s="1">
        <v>1540013</v>
      </c>
      <c r="B122" s="1" t="s">
        <v>80</v>
      </c>
      <c r="C122" s="3">
        <v>178561.29</v>
      </c>
      <c r="G122" s="3">
        <f t="shared" si="30"/>
        <v>178561.29</v>
      </c>
      <c r="I122" s="14">
        <f t="shared" si="31"/>
        <v>178561.29</v>
      </c>
      <c r="K122" s="3">
        <f t="shared" si="32"/>
        <v>0</v>
      </c>
    </row>
    <row r="123" spans="1:11">
      <c r="A123" s="1">
        <v>1540022</v>
      </c>
      <c r="B123" s="1" t="s">
        <v>81</v>
      </c>
      <c r="C123" s="3">
        <v>0</v>
      </c>
      <c r="G123" s="3">
        <f t="shared" si="30"/>
        <v>0</v>
      </c>
      <c r="I123" s="14">
        <f t="shared" si="31"/>
        <v>0</v>
      </c>
      <c r="K123" s="3">
        <f t="shared" si="32"/>
        <v>0</v>
      </c>
    </row>
    <row r="124" spans="1:11">
      <c r="A124" s="1">
        <v>1540023</v>
      </c>
      <c r="B124" s="1" t="s">
        <v>82</v>
      </c>
      <c r="C124" s="7">
        <v>154882.19</v>
      </c>
      <c r="G124" s="7">
        <f t="shared" si="30"/>
        <v>154882.19</v>
      </c>
      <c r="I124" s="20">
        <f t="shared" si="31"/>
        <v>154882.19</v>
      </c>
      <c r="J124" s="20"/>
      <c r="K124" s="3">
        <f t="shared" si="32"/>
        <v>0</v>
      </c>
    </row>
    <row r="125" spans="1:11">
      <c r="B125" s="1" t="s">
        <v>83</v>
      </c>
      <c r="C125" s="3">
        <f>SUM(C118:C124)</f>
        <v>16019943.176999997</v>
      </c>
      <c r="G125" s="5">
        <f>SUM(G118:G124)</f>
        <v>16019943.176999997</v>
      </c>
      <c r="I125" s="21">
        <f>SUM(I118:I124)</f>
        <v>16019943.176999997</v>
      </c>
      <c r="K125" s="3">
        <f>G125-I125</f>
        <v>0</v>
      </c>
    </row>
    <row r="126" spans="1:11">
      <c r="G126" s="3"/>
      <c r="K126" s="3"/>
    </row>
    <row r="127" spans="1:11">
      <c r="A127" s="1">
        <v>1730000</v>
      </c>
      <c r="B127" s="1" t="s">
        <v>87</v>
      </c>
      <c r="C127" s="3">
        <v>6671484.8399999999</v>
      </c>
      <c r="G127" s="3">
        <f>C127-E127</f>
        <v>6671484.8399999999</v>
      </c>
      <c r="K127" s="3">
        <f>G127-I127</f>
        <v>6671484.8399999999</v>
      </c>
    </row>
    <row r="128" spans="1:11">
      <c r="A128" s="1">
        <v>1730002</v>
      </c>
      <c r="B128" s="1" t="s">
        <v>88</v>
      </c>
      <c r="C128" s="3">
        <v>-10235037.35</v>
      </c>
      <c r="G128" s="7">
        <f>C128-E128</f>
        <v>-10235037.35</v>
      </c>
      <c r="K128" s="7">
        <f>G128-I128</f>
        <v>-10235037.35</v>
      </c>
    </row>
    <row r="129" spans="1:11">
      <c r="B129" s="1" t="s">
        <v>87</v>
      </c>
      <c r="C129" s="3">
        <f>SUM(C127:C128)</f>
        <v>-3563552.51</v>
      </c>
      <c r="G129" s="5">
        <f>SUM(G127:G128)</f>
        <v>-3563552.51</v>
      </c>
      <c r="I129" s="3">
        <f>SUM(I127:I128)</f>
        <v>0</v>
      </c>
      <c r="K129" s="3">
        <f>SUM(K127:K128)</f>
        <v>-3563552.51</v>
      </c>
    </row>
    <row r="130" spans="1:11">
      <c r="G130" s="3"/>
      <c r="K130" s="3"/>
    </row>
    <row r="131" spans="1:11">
      <c r="A131" s="1">
        <v>1750001</v>
      </c>
      <c r="B131" s="1" t="s">
        <v>89</v>
      </c>
      <c r="C131" s="3">
        <v>295089.74</v>
      </c>
      <c r="G131" s="3">
        <f>C131-E131</f>
        <v>295089.74</v>
      </c>
      <c r="K131" s="3">
        <f>G131-I131</f>
        <v>295089.74</v>
      </c>
    </row>
    <row r="132" spans="1:11">
      <c r="A132" s="1">
        <v>1750021</v>
      </c>
      <c r="B132" s="1" t="s">
        <v>90</v>
      </c>
      <c r="C132" s="7">
        <v>-152259</v>
      </c>
      <c r="D132" s="58"/>
      <c r="E132" s="13"/>
      <c r="F132" s="13"/>
      <c r="G132" s="7">
        <f t="shared" ref="G132" si="33">C132-E132</f>
        <v>-152259</v>
      </c>
      <c r="H132" s="13"/>
      <c r="I132" s="13"/>
      <c r="J132" s="13"/>
      <c r="K132" s="7">
        <f t="shared" ref="K132" si="34">G132-I132</f>
        <v>-152259</v>
      </c>
    </row>
    <row r="133" spans="1:11">
      <c r="B133" s="1" t="s">
        <v>91</v>
      </c>
      <c r="C133" s="3">
        <f>SUM(C131:C132)</f>
        <v>142830.74</v>
      </c>
      <c r="G133" s="5">
        <f>SUM(G131:G132)</f>
        <v>142830.74</v>
      </c>
      <c r="I133" s="3">
        <f>SUM(I131:I132)</f>
        <v>0</v>
      </c>
      <c r="K133" s="3">
        <f>SUM(K131:K132)</f>
        <v>142830.74</v>
      </c>
    </row>
    <row r="134" spans="1:11">
      <c r="G134" s="3"/>
      <c r="K134" s="3"/>
    </row>
    <row r="135" spans="1:11">
      <c r="A135" s="1">
        <v>1650001</v>
      </c>
      <c r="B135" s="1" t="s">
        <v>92</v>
      </c>
      <c r="C135" s="3">
        <v>365304.15</v>
      </c>
      <c r="G135" s="3">
        <f>C135-E135</f>
        <v>365304.15</v>
      </c>
      <c r="I135" s="14">
        <f>C135</f>
        <v>365304.15</v>
      </c>
      <c r="K135" s="3">
        <f>G135-I135</f>
        <v>0</v>
      </c>
    </row>
    <row r="136" spans="1:11">
      <c r="A136" s="1">
        <v>165000215</v>
      </c>
      <c r="B136" s="1" t="s">
        <v>93</v>
      </c>
      <c r="C136" s="3">
        <v>0</v>
      </c>
      <c r="G136" s="3">
        <f t="shared" ref="G136:G150" si="35">C136-E136</f>
        <v>0</v>
      </c>
      <c r="I136" s="14">
        <f t="shared" ref="I136:I150" si="36">C136</f>
        <v>0</v>
      </c>
      <c r="K136" s="3">
        <f t="shared" ref="K136:K150" si="37">G136-I136</f>
        <v>0</v>
      </c>
    </row>
    <row r="137" spans="1:11">
      <c r="A137" s="1">
        <v>165000216</v>
      </c>
      <c r="B137" s="1" t="s">
        <v>93</v>
      </c>
      <c r="C137" s="3">
        <v>375599.79</v>
      </c>
      <c r="G137" s="3">
        <f t="shared" si="35"/>
        <v>375599.79</v>
      </c>
      <c r="I137" s="14">
        <f t="shared" si="36"/>
        <v>375599.79</v>
      </c>
      <c r="K137" s="3">
        <f t="shared" si="37"/>
        <v>0</v>
      </c>
    </row>
    <row r="138" spans="1:11">
      <c r="A138" s="1">
        <v>1650006</v>
      </c>
      <c r="B138" s="1" t="s">
        <v>388</v>
      </c>
      <c r="C138" s="3">
        <v>103742.5</v>
      </c>
      <c r="G138" s="3">
        <f t="shared" si="35"/>
        <v>103742.5</v>
      </c>
      <c r="I138" s="14">
        <f t="shared" si="36"/>
        <v>103742.5</v>
      </c>
      <c r="K138" s="3">
        <f t="shared" si="37"/>
        <v>0</v>
      </c>
    </row>
    <row r="139" spans="1:11">
      <c r="A139" s="1">
        <v>1650009</v>
      </c>
      <c r="B139" s="1" t="s">
        <v>94</v>
      </c>
      <c r="C139" s="3">
        <v>24751.119999999999</v>
      </c>
      <c r="G139" s="3">
        <f t="shared" si="35"/>
        <v>24751.119999999999</v>
      </c>
      <c r="I139" s="14">
        <f t="shared" si="36"/>
        <v>24751.119999999999</v>
      </c>
      <c r="K139" s="3">
        <f t="shared" si="37"/>
        <v>0</v>
      </c>
    </row>
    <row r="140" spans="1:11">
      <c r="A140" s="1">
        <v>1650010</v>
      </c>
      <c r="B140" s="1" t="s">
        <v>95</v>
      </c>
      <c r="C140" s="3">
        <v>48706586.189999998</v>
      </c>
      <c r="G140" s="3">
        <f t="shared" si="35"/>
        <v>48706586.189999998</v>
      </c>
      <c r="I140" s="14">
        <f t="shared" si="36"/>
        <v>48706586.189999998</v>
      </c>
      <c r="K140" s="3">
        <f>G140-I140</f>
        <v>0</v>
      </c>
    </row>
    <row r="141" spans="1:11">
      <c r="A141" s="1">
        <v>165001116</v>
      </c>
      <c r="B141" s="1" t="s">
        <v>96</v>
      </c>
      <c r="C141" s="3">
        <v>0</v>
      </c>
      <c r="G141" s="3">
        <f t="shared" si="35"/>
        <v>0</v>
      </c>
      <c r="I141" s="14">
        <f t="shared" si="36"/>
        <v>0</v>
      </c>
      <c r="K141" s="3">
        <f t="shared" si="37"/>
        <v>0</v>
      </c>
    </row>
    <row r="142" spans="1:11">
      <c r="A142" s="1">
        <v>165001117</v>
      </c>
      <c r="B142" s="1" t="s">
        <v>96</v>
      </c>
      <c r="C142" s="3">
        <v>382150</v>
      </c>
      <c r="G142" s="3">
        <f t="shared" si="35"/>
        <v>382150</v>
      </c>
      <c r="I142" s="14">
        <f t="shared" si="36"/>
        <v>382150</v>
      </c>
      <c r="K142" s="3">
        <f t="shared" si="37"/>
        <v>0</v>
      </c>
    </row>
    <row r="143" spans="1:11">
      <c r="A143" s="1">
        <v>165001216</v>
      </c>
      <c r="B143" s="1" t="s">
        <v>97</v>
      </c>
      <c r="C143" s="3">
        <v>0</v>
      </c>
      <c r="G143" s="3">
        <f t="shared" si="35"/>
        <v>0</v>
      </c>
      <c r="I143" s="14">
        <f t="shared" si="36"/>
        <v>0</v>
      </c>
      <c r="K143" s="3">
        <f t="shared" si="37"/>
        <v>0</v>
      </c>
    </row>
    <row r="144" spans="1:11">
      <c r="A144" s="1">
        <v>165001217</v>
      </c>
      <c r="B144" s="1" t="s">
        <v>97</v>
      </c>
      <c r="C144" s="3">
        <v>42016</v>
      </c>
      <c r="G144" s="3">
        <f t="shared" si="35"/>
        <v>42016</v>
      </c>
      <c r="I144" s="14">
        <f t="shared" si="36"/>
        <v>42016</v>
      </c>
      <c r="K144" s="3">
        <f t="shared" si="37"/>
        <v>0</v>
      </c>
    </row>
    <row r="145" spans="1:11">
      <c r="A145" s="1">
        <v>1650014</v>
      </c>
      <c r="B145" s="1" t="s">
        <v>98</v>
      </c>
      <c r="C145" s="3">
        <v>-48706586.189999998</v>
      </c>
      <c r="G145" s="3">
        <f t="shared" si="35"/>
        <v>-48706586.189999998</v>
      </c>
      <c r="I145" s="14">
        <v>0</v>
      </c>
      <c r="K145" s="3">
        <f t="shared" si="37"/>
        <v>-48706586.189999998</v>
      </c>
    </row>
    <row r="146" spans="1:11">
      <c r="A146" s="1">
        <v>1650021</v>
      </c>
      <c r="B146" s="1" t="s">
        <v>99</v>
      </c>
      <c r="C146" s="3">
        <v>665555.12300000002</v>
      </c>
      <c r="G146" s="3">
        <f t="shared" si="35"/>
        <v>665555.12300000002</v>
      </c>
      <c r="I146" s="14">
        <f>C146</f>
        <v>665555.12300000002</v>
      </c>
      <c r="K146" s="3">
        <f t="shared" si="37"/>
        <v>0</v>
      </c>
    </row>
    <row r="147" spans="1:11">
      <c r="A147" s="1">
        <v>1650023</v>
      </c>
      <c r="B147" s="1" t="s">
        <v>100</v>
      </c>
      <c r="C147" s="3">
        <v>0</v>
      </c>
      <c r="G147" s="3">
        <f t="shared" si="35"/>
        <v>0</v>
      </c>
      <c r="I147" s="14">
        <f t="shared" si="36"/>
        <v>0</v>
      </c>
      <c r="K147" s="3">
        <f t="shared" si="37"/>
        <v>0</v>
      </c>
    </row>
    <row r="148" spans="1:11">
      <c r="A148" s="1">
        <v>1650035</v>
      </c>
      <c r="B148" s="1" t="s">
        <v>101</v>
      </c>
      <c r="C148" s="3">
        <v>10167927.050000001</v>
      </c>
      <c r="G148" s="3">
        <f t="shared" si="35"/>
        <v>10167927.050000001</v>
      </c>
      <c r="I148" s="14">
        <f t="shared" si="36"/>
        <v>10167927.050000001</v>
      </c>
      <c r="K148" s="3">
        <f t="shared" si="37"/>
        <v>0</v>
      </c>
    </row>
    <row r="149" spans="1:11">
      <c r="A149" s="1">
        <v>1650036</v>
      </c>
      <c r="B149" s="1" t="s">
        <v>102</v>
      </c>
      <c r="C149" s="3">
        <v>0</v>
      </c>
      <c r="G149" s="3">
        <f t="shared" si="35"/>
        <v>0</v>
      </c>
      <c r="I149" s="14">
        <f t="shared" si="36"/>
        <v>0</v>
      </c>
      <c r="K149" s="3">
        <f t="shared" si="37"/>
        <v>0</v>
      </c>
    </row>
    <row r="150" spans="1:11">
      <c r="A150" s="1">
        <v>1650037</v>
      </c>
      <c r="B150" s="1" t="s">
        <v>103</v>
      </c>
      <c r="C150" s="41">
        <v>-10167927.050000001</v>
      </c>
      <c r="D150" s="59"/>
      <c r="E150" s="60"/>
      <c r="F150" s="60"/>
      <c r="G150" s="41">
        <f t="shared" si="35"/>
        <v>-10167927.050000001</v>
      </c>
      <c r="H150" s="60"/>
      <c r="I150" s="60">
        <f t="shared" si="36"/>
        <v>-10167927.050000001</v>
      </c>
      <c r="J150" s="60"/>
      <c r="K150" s="41">
        <f t="shared" si="37"/>
        <v>0</v>
      </c>
    </row>
    <row r="151" spans="1:11">
      <c r="A151" s="1">
        <v>1720000</v>
      </c>
      <c r="B151" s="1" t="s">
        <v>61</v>
      </c>
      <c r="C151" s="41">
        <v>3544647.11</v>
      </c>
      <c r="D151" s="59"/>
      <c r="E151" s="60"/>
      <c r="F151" s="60"/>
      <c r="G151" s="41">
        <f>C151-E151</f>
        <v>3544647.11</v>
      </c>
      <c r="H151" s="60"/>
      <c r="I151" s="60"/>
      <c r="J151" s="60"/>
      <c r="K151" s="41">
        <f>G151-I151</f>
        <v>3544647.11</v>
      </c>
    </row>
    <row r="152" spans="1:11">
      <c r="A152" s="1">
        <v>174001115</v>
      </c>
      <c r="B152" s="1" t="s">
        <v>451</v>
      </c>
      <c r="C152" s="7">
        <v>0</v>
      </c>
      <c r="D152" s="58"/>
      <c r="E152" s="13"/>
      <c r="F152" s="13"/>
      <c r="G152" s="7">
        <f t="shared" ref="G152" si="38">C152-E152</f>
        <v>0</v>
      </c>
      <c r="H152" s="13"/>
      <c r="I152" s="13"/>
      <c r="J152" s="13"/>
      <c r="K152" s="7">
        <f t="shared" ref="K152" si="39">G152-I152</f>
        <v>0</v>
      </c>
    </row>
    <row r="153" spans="1:11">
      <c r="B153" s="1" t="s">
        <v>510</v>
      </c>
      <c r="C153" s="4">
        <f>SUM(C135:C152)</f>
        <v>5503765.7930000015</v>
      </c>
      <c r="G153" s="92">
        <f>SUM(G135:G152)</f>
        <v>5503765.7930000015</v>
      </c>
      <c r="I153" s="4">
        <f>SUM(I135:I152)</f>
        <v>50665704.873000011</v>
      </c>
      <c r="K153" s="4">
        <f>SUM(K135:K152)</f>
        <v>-45161939.079999998</v>
      </c>
    </row>
    <row r="154" spans="1:11">
      <c r="B154" s="1" t="s">
        <v>109</v>
      </c>
      <c r="C154" s="3">
        <f>C65+C68+C86+C94+C97+C104+C112+C116+C125+C129+C133+C153</f>
        <v>82573709.833999991</v>
      </c>
      <c r="E154" s="3"/>
      <c r="F154" s="3"/>
      <c r="G154" s="5">
        <f t="shared" ref="G154:K154" si="40">G65+G68+G86+G94+G97+G104+G112+G116+G125+G129+G133+G153</f>
        <v>82573709.833999991</v>
      </c>
      <c r="I154" s="3">
        <f t="shared" si="40"/>
        <v>95948573.964000016</v>
      </c>
      <c r="J154" s="3"/>
      <c r="K154" s="3">
        <f t="shared" si="40"/>
        <v>-13374864.129999999</v>
      </c>
    </row>
    <row r="156" spans="1:11">
      <c r="G156" s="3"/>
      <c r="K156" s="3"/>
    </row>
    <row r="157" spans="1:11">
      <c r="A157" s="1">
        <v>1823007</v>
      </c>
      <c r="B157" s="1" t="s">
        <v>110</v>
      </c>
      <c r="C157" s="3">
        <v>3288264.58</v>
      </c>
      <c r="G157" s="3">
        <f>C157-E157</f>
        <v>3288264.58</v>
      </c>
      <c r="K157" s="3">
        <f>G157-I157</f>
        <v>3288264.58</v>
      </c>
    </row>
    <row r="158" spans="1:11">
      <c r="A158" s="1">
        <v>1823009</v>
      </c>
      <c r="B158" s="1" t="s">
        <v>111</v>
      </c>
      <c r="C158" s="3">
        <v>4038202</v>
      </c>
      <c r="G158" s="3">
        <f t="shared" ref="G158:G182" si="41">C158-E158</f>
        <v>4038202</v>
      </c>
      <c r="K158" s="3">
        <f t="shared" ref="K158:K206" si="42">G158-I158</f>
        <v>4038202</v>
      </c>
    </row>
    <row r="159" spans="1:11">
      <c r="A159" s="1">
        <v>1823010</v>
      </c>
      <c r="B159" s="1" t="s">
        <v>112</v>
      </c>
      <c r="C159" s="3">
        <v>-46736574</v>
      </c>
      <c r="G159" s="3">
        <f t="shared" si="41"/>
        <v>-46736574</v>
      </c>
      <c r="K159" s="3">
        <f t="shared" si="42"/>
        <v>-46736574</v>
      </c>
    </row>
    <row r="160" spans="1:11">
      <c r="A160" s="1">
        <v>1823011</v>
      </c>
      <c r="B160" s="1" t="s">
        <v>113</v>
      </c>
      <c r="C160" s="3">
        <v>13291751</v>
      </c>
      <c r="G160" s="3">
        <f t="shared" si="41"/>
        <v>13291751</v>
      </c>
      <c r="K160" s="3">
        <f t="shared" si="42"/>
        <v>13291751</v>
      </c>
    </row>
    <row r="161" spans="1:11">
      <c r="A161" s="1">
        <v>1823012</v>
      </c>
      <c r="B161" s="1" t="s">
        <v>114</v>
      </c>
      <c r="C161" s="3">
        <v>36535435.829999998</v>
      </c>
      <c r="G161" s="3">
        <f t="shared" si="41"/>
        <v>36535435.829999998</v>
      </c>
      <c r="K161" s="3">
        <f t="shared" si="42"/>
        <v>36535435.829999998</v>
      </c>
    </row>
    <row r="162" spans="1:11">
      <c r="A162" s="1">
        <v>1823022</v>
      </c>
      <c r="B162" s="1" t="s">
        <v>115</v>
      </c>
      <c r="C162" s="3">
        <v>526440</v>
      </c>
      <c r="G162" s="3">
        <f t="shared" si="41"/>
        <v>526440</v>
      </c>
      <c r="I162" s="14">
        <f>C162</f>
        <v>526440</v>
      </c>
      <c r="K162" s="3">
        <f t="shared" si="42"/>
        <v>0</v>
      </c>
    </row>
    <row r="163" spans="1:11">
      <c r="A163" s="1">
        <v>1823054</v>
      </c>
      <c r="B163" s="1" t="s">
        <v>116</v>
      </c>
      <c r="C163" s="3">
        <v>82029</v>
      </c>
      <c r="G163" s="3">
        <f t="shared" si="41"/>
        <v>82029</v>
      </c>
      <c r="I163" s="14">
        <f>C163</f>
        <v>82029</v>
      </c>
      <c r="K163" s="3">
        <f t="shared" si="42"/>
        <v>0</v>
      </c>
    </row>
    <row r="164" spans="1:11">
      <c r="A164" s="1">
        <v>1823063</v>
      </c>
      <c r="B164" s="1" t="s">
        <v>117</v>
      </c>
      <c r="C164" s="3">
        <v>3023765.8</v>
      </c>
      <c r="G164" s="3">
        <f t="shared" si="41"/>
        <v>3023765.8</v>
      </c>
      <c r="K164" s="3">
        <f t="shared" si="42"/>
        <v>3023765.8</v>
      </c>
    </row>
    <row r="165" spans="1:11">
      <c r="A165" s="1">
        <v>1823077</v>
      </c>
      <c r="B165" s="1" t="s">
        <v>118</v>
      </c>
      <c r="C165" s="3">
        <v>0</v>
      </c>
      <c r="G165" s="3">
        <f t="shared" si="41"/>
        <v>0</v>
      </c>
      <c r="K165" s="3">
        <f t="shared" si="42"/>
        <v>0</v>
      </c>
    </row>
    <row r="166" spans="1:11">
      <c r="A166" s="1">
        <v>1823078</v>
      </c>
      <c r="B166" s="1" t="s">
        <v>119</v>
      </c>
      <c r="C166" s="3">
        <v>12474669.4</v>
      </c>
      <c r="G166" s="3">
        <f t="shared" si="41"/>
        <v>12474669.4</v>
      </c>
      <c r="K166" s="3">
        <f t="shared" si="42"/>
        <v>12474669.4</v>
      </c>
    </row>
    <row r="167" spans="1:11">
      <c r="A167" s="1">
        <v>1823099</v>
      </c>
      <c r="B167" s="1" t="s">
        <v>120</v>
      </c>
      <c r="C167" s="3">
        <v>0</v>
      </c>
      <c r="G167" s="3">
        <f t="shared" si="41"/>
        <v>0</v>
      </c>
      <c r="K167" s="3">
        <f t="shared" si="42"/>
        <v>0</v>
      </c>
    </row>
    <row r="168" spans="1:11">
      <c r="A168" s="1">
        <v>1823115</v>
      </c>
      <c r="B168" s="1" t="s">
        <v>121</v>
      </c>
      <c r="C168" s="3">
        <v>-35666</v>
      </c>
      <c r="G168" s="3">
        <f t="shared" si="41"/>
        <v>-35666</v>
      </c>
      <c r="K168" s="3">
        <f t="shared" si="42"/>
        <v>-35666</v>
      </c>
    </row>
    <row r="169" spans="1:11">
      <c r="A169" s="1">
        <v>1823118</v>
      </c>
      <c r="B169" s="1" t="s">
        <v>122</v>
      </c>
      <c r="C169" s="3">
        <v>117163.408</v>
      </c>
      <c r="G169" s="3">
        <f t="shared" si="41"/>
        <v>117163.408</v>
      </c>
      <c r="K169" s="3">
        <f t="shared" si="42"/>
        <v>117163.408</v>
      </c>
    </row>
    <row r="170" spans="1:11">
      <c r="A170" s="1">
        <v>1823120</v>
      </c>
      <c r="B170" s="1" t="s">
        <v>123</v>
      </c>
      <c r="C170" s="3">
        <v>123782.785</v>
      </c>
      <c r="G170" s="3">
        <f t="shared" si="41"/>
        <v>123782.785</v>
      </c>
      <c r="K170" s="3">
        <f t="shared" si="42"/>
        <v>123782.785</v>
      </c>
    </row>
    <row r="171" spans="1:11">
      <c r="A171" s="1">
        <v>1823121</v>
      </c>
      <c r="B171" s="1" t="s">
        <v>124</v>
      </c>
      <c r="C171" s="3">
        <v>77465.600000000006</v>
      </c>
      <c r="G171" s="3">
        <f t="shared" si="41"/>
        <v>77465.600000000006</v>
      </c>
      <c r="K171" s="3">
        <f t="shared" si="42"/>
        <v>77465.600000000006</v>
      </c>
    </row>
    <row r="172" spans="1:11">
      <c r="A172" s="1">
        <v>1823122</v>
      </c>
      <c r="B172" s="1" t="s">
        <v>125</v>
      </c>
      <c r="C172" s="3">
        <v>61321.815000000002</v>
      </c>
      <c r="G172" s="3">
        <f t="shared" si="41"/>
        <v>61321.815000000002</v>
      </c>
      <c r="K172" s="3">
        <f t="shared" si="42"/>
        <v>61321.815000000002</v>
      </c>
    </row>
    <row r="173" spans="1:11">
      <c r="A173" s="1">
        <v>1823165</v>
      </c>
      <c r="B173" s="1" t="s">
        <v>126</v>
      </c>
      <c r="C173" s="3">
        <v>53680004</v>
      </c>
      <c r="G173" s="3">
        <f t="shared" si="41"/>
        <v>53680004</v>
      </c>
      <c r="K173" s="3">
        <f t="shared" si="42"/>
        <v>53680004</v>
      </c>
    </row>
    <row r="174" spans="1:11">
      <c r="A174" s="1">
        <v>1823166</v>
      </c>
      <c r="B174" s="1" t="s">
        <v>127</v>
      </c>
      <c r="C174" s="3">
        <v>3993907.4</v>
      </c>
      <c r="G174" s="3">
        <f t="shared" si="41"/>
        <v>3993907.4</v>
      </c>
      <c r="K174" s="3">
        <f t="shared" si="42"/>
        <v>3993907.4</v>
      </c>
    </row>
    <row r="175" spans="1:11">
      <c r="A175" s="1">
        <v>1823167</v>
      </c>
      <c r="B175" s="1" t="s">
        <v>128</v>
      </c>
      <c r="C175" s="3">
        <v>-130024</v>
      </c>
      <c r="G175" s="3">
        <f t="shared" si="41"/>
        <v>-130024</v>
      </c>
      <c r="K175" s="3">
        <f t="shared" si="42"/>
        <v>-130024</v>
      </c>
    </row>
    <row r="176" spans="1:11">
      <c r="A176" s="1">
        <v>1823188</v>
      </c>
      <c r="B176" s="1" t="s">
        <v>129</v>
      </c>
      <c r="C176" s="3">
        <v>0</v>
      </c>
      <c r="G176" s="3">
        <f t="shared" si="41"/>
        <v>0</v>
      </c>
      <c r="K176" s="3">
        <f t="shared" si="42"/>
        <v>0</v>
      </c>
    </row>
    <row r="177" spans="1:11">
      <c r="A177" s="1">
        <v>1823299</v>
      </c>
      <c r="B177" s="1" t="s">
        <v>130</v>
      </c>
      <c r="C177" s="3">
        <v>1696856.51</v>
      </c>
      <c r="G177" s="3">
        <f t="shared" si="41"/>
        <v>1696856.51</v>
      </c>
      <c r="K177" s="3">
        <f t="shared" si="42"/>
        <v>1696856.51</v>
      </c>
    </row>
    <row r="178" spans="1:11">
      <c r="A178" s="1">
        <v>1823301</v>
      </c>
      <c r="B178" s="1" t="s">
        <v>131</v>
      </c>
      <c r="C178" s="3">
        <v>84810131.989999995</v>
      </c>
      <c r="G178" s="3">
        <f t="shared" si="41"/>
        <v>84810131.989999995</v>
      </c>
      <c r="K178" s="3">
        <f t="shared" si="42"/>
        <v>84810131.989999995</v>
      </c>
    </row>
    <row r="179" spans="1:11">
      <c r="A179" s="1">
        <v>1823302</v>
      </c>
      <c r="B179" s="1" t="s">
        <v>132</v>
      </c>
      <c r="C179" s="3">
        <v>88615834.719999999</v>
      </c>
      <c r="G179" s="3">
        <f t="shared" si="41"/>
        <v>88615834.719999999</v>
      </c>
      <c r="K179" s="3">
        <f t="shared" si="42"/>
        <v>88615834.719999999</v>
      </c>
    </row>
    <row r="180" spans="1:11">
      <c r="A180" s="1">
        <v>1823306</v>
      </c>
      <c r="B180" s="1" t="s">
        <v>133</v>
      </c>
      <c r="C180" s="3">
        <v>814667.71</v>
      </c>
      <c r="G180" s="3">
        <f t="shared" si="41"/>
        <v>814667.71</v>
      </c>
      <c r="K180" s="3">
        <f t="shared" si="42"/>
        <v>814667.71</v>
      </c>
    </row>
    <row r="181" spans="1:11">
      <c r="A181" s="1">
        <v>1823325</v>
      </c>
      <c r="B181" s="1" t="s">
        <v>134</v>
      </c>
      <c r="C181" s="3">
        <v>0</v>
      </c>
      <c r="G181" s="3">
        <f>C181-E181</f>
        <v>0</v>
      </c>
      <c r="K181" s="3">
        <f t="shared" si="42"/>
        <v>0</v>
      </c>
    </row>
    <row r="182" spans="1:11">
      <c r="A182" s="1">
        <v>1823329</v>
      </c>
      <c r="B182" s="1" t="s">
        <v>135</v>
      </c>
      <c r="C182" s="41">
        <v>0</v>
      </c>
      <c r="G182" s="7">
        <f t="shared" si="41"/>
        <v>0</v>
      </c>
      <c r="K182" s="7">
        <f t="shared" si="42"/>
        <v>0</v>
      </c>
    </row>
    <row r="183" spans="1:11">
      <c r="A183" s="1" t="s">
        <v>390</v>
      </c>
      <c r="B183" s="1" t="s">
        <v>391</v>
      </c>
      <c r="C183" s="41">
        <v>-41157846.899999999</v>
      </c>
      <c r="G183" s="3">
        <f>C183-E183</f>
        <v>-41157846.899999999</v>
      </c>
      <c r="K183" s="3">
        <f>G183-I183</f>
        <v>-41157846.899999999</v>
      </c>
    </row>
    <row r="184" spans="1:11">
      <c r="A184" s="1" t="s">
        <v>392</v>
      </c>
      <c r="B184" s="1" t="s">
        <v>393</v>
      </c>
      <c r="C184" s="41">
        <v>48339319.630000003</v>
      </c>
      <c r="G184" s="3">
        <f t="shared" ref="G184:G206" si="43">C184-E184</f>
        <v>48339319.630000003</v>
      </c>
      <c r="K184" s="3">
        <f t="shared" si="42"/>
        <v>48339319.630000003</v>
      </c>
    </row>
    <row r="185" spans="1:11">
      <c r="A185" s="1" t="s">
        <v>394</v>
      </c>
      <c r="B185" s="1" t="s">
        <v>395</v>
      </c>
      <c r="C185" s="41">
        <v>3755241.76</v>
      </c>
      <c r="G185" s="3">
        <f t="shared" si="43"/>
        <v>3755241.76</v>
      </c>
      <c r="K185" s="3">
        <f t="shared" si="42"/>
        <v>3755241.76</v>
      </c>
    </row>
    <row r="186" spans="1:11">
      <c r="A186" s="1" t="s">
        <v>396</v>
      </c>
      <c r="B186" s="1" t="s">
        <v>397</v>
      </c>
      <c r="C186" s="41">
        <v>257195943.66</v>
      </c>
      <c r="G186" s="3">
        <f t="shared" si="43"/>
        <v>257195943.66</v>
      </c>
      <c r="K186" s="3">
        <f t="shared" si="42"/>
        <v>257195943.66</v>
      </c>
    </row>
    <row r="187" spans="1:11">
      <c r="A187" s="1" t="s">
        <v>398</v>
      </c>
      <c r="B187" s="1" t="s">
        <v>399</v>
      </c>
      <c r="C187" s="41">
        <v>19327934.34</v>
      </c>
      <c r="G187" s="3">
        <f t="shared" si="43"/>
        <v>19327934.34</v>
      </c>
      <c r="K187" s="3">
        <f t="shared" si="42"/>
        <v>19327934.34</v>
      </c>
    </row>
    <row r="188" spans="1:11">
      <c r="A188" s="1" t="s">
        <v>400</v>
      </c>
      <c r="B188" s="1" t="s">
        <v>401</v>
      </c>
      <c r="C188" s="41">
        <v>-814265.55</v>
      </c>
      <c r="G188" s="3">
        <f t="shared" si="43"/>
        <v>-814265.55</v>
      </c>
      <c r="K188" s="3">
        <f t="shared" si="42"/>
        <v>-814265.55</v>
      </c>
    </row>
    <row r="189" spans="1:11">
      <c r="A189" s="1" t="s">
        <v>402</v>
      </c>
      <c r="B189" s="1" t="s">
        <v>403</v>
      </c>
      <c r="C189" s="41">
        <v>1633204.76</v>
      </c>
      <c r="G189" s="3">
        <f t="shared" si="43"/>
        <v>1633204.76</v>
      </c>
      <c r="K189" s="3">
        <f t="shared" si="42"/>
        <v>1633204.76</v>
      </c>
    </row>
    <row r="190" spans="1:11">
      <c r="A190" s="1" t="s">
        <v>404</v>
      </c>
      <c r="B190" s="1" t="s">
        <v>405</v>
      </c>
      <c r="C190" s="41">
        <v>249700.87</v>
      </c>
      <c r="G190" s="3">
        <f t="shared" si="43"/>
        <v>249700.87</v>
      </c>
      <c r="K190" s="3">
        <f t="shared" si="42"/>
        <v>249700.87</v>
      </c>
    </row>
    <row r="191" spans="1:11">
      <c r="A191" s="1" t="s">
        <v>406</v>
      </c>
      <c r="B191" s="1" t="s">
        <v>407</v>
      </c>
      <c r="C191" s="41">
        <v>1242503.6100000001</v>
      </c>
      <c r="G191" s="3">
        <f t="shared" si="43"/>
        <v>1242503.6100000001</v>
      </c>
      <c r="K191" s="3">
        <f t="shared" si="42"/>
        <v>1242503.6100000001</v>
      </c>
    </row>
    <row r="192" spans="1:11">
      <c r="A192" s="1" t="s">
        <v>408</v>
      </c>
      <c r="B192" s="1" t="s">
        <v>409</v>
      </c>
      <c r="C192" s="41">
        <v>757972.14</v>
      </c>
      <c r="G192" s="3">
        <f t="shared" si="43"/>
        <v>757972.14</v>
      </c>
      <c r="K192" s="3">
        <f t="shared" si="42"/>
        <v>757972.14</v>
      </c>
    </row>
    <row r="193" spans="1:11">
      <c r="A193" s="1" t="s">
        <v>410</v>
      </c>
      <c r="B193" s="1" t="s">
        <v>411</v>
      </c>
      <c r="C193" s="41">
        <v>-3674726.18</v>
      </c>
      <c r="G193" s="3">
        <f t="shared" si="43"/>
        <v>-3674726.18</v>
      </c>
      <c r="K193" s="3">
        <f t="shared" si="42"/>
        <v>-3674726.18</v>
      </c>
    </row>
    <row r="194" spans="1:11">
      <c r="A194" s="1" t="s">
        <v>412</v>
      </c>
      <c r="B194" s="1" t="s">
        <v>413</v>
      </c>
      <c r="C194" s="41">
        <v>865995.38</v>
      </c>
      <c r="G194" s="3">
        <f t="shared" si="43"/>
        <v>865995.38</v>
      </c>
      <c r="K194" s="3">
        <f t="shared" si="42"/>
        <v>865995.38</v>
      </c>
    </row>
    <row r="195" spans="1:11">
      <c r="A195" s="1" t="s">
        <v>414</v>
      </c>
      <c r="B195" s="1" t="s">
        <v>415</v>
      </c>
      <c r="C195" s="41">
        <v>583948</v>
      </c>
      <c r="G195" s="3">
        <f t="shared" si="43"/>
        <v>583948</v>
      </c>
      <c r="K195" s="3">
        <f t="shared" si="42"/>
        <v>583948</v>
      </c>
    </row>
    <row r="196" spans="1:11">
      <c r="A196" s="1" t="s">
        <v>416</v>
      </c>
      <c r="B196" s="1" t="s">
        <v>417</v>
      </c>
      <c r="C196" s="41">
        <v>1725983.94</v>
      </c>
      <c r="G196" s="3">
        <f t="shared" si="43"/>
        <v>1725983.94</v>
      </c>
      <c r="K196" s="3">
        <f t="shared" si="42"/>
        <v>1725983.94</v>
      </c>
    </row>
    <row r="197" spans="1:11">
      <c r="A197" s="1" t="s">
        <v>418</v>
      </c>
      <c r="B197" s="1" t="s">
        <v>419</v>
      </c>
      <c r="C197" s="41">
        <v>3508699.18</v>
      </c>
      <c r="G197" s="3">
        <f t="shared" si="43"/>
        <v>3508699.18</v>
      </c>
      <c r="K197" s="3">
        <f t="shared" si="42"/>
        <v>3508699.18</v>
      </c>
    </row>
    <row r="198" spans="1:11">
      <c r="A198" s="1" t="s">
        <v>420</v>
      </c>
      <c r="B198" s="1" t="s">
        <v>421</v>
      </c>
      <c r="C198" s="41">
        <v>-1755521.8399999999</v>
      </c>
      <c r="G198" s="3">
        <f t="shared" si="43"/>
        <v>-1755521.8399999999</v>
      </c>
      <c r="K198" s="3">
        <f t="shared" si="42"/>
        <v>-1755521.8399999999</v>
      </c>
    </row>
    <row r="199" spans="1:11">
      <c r="A199" s="1" t="s">
        <v>422</v>
      </c>
      <c r="B199" s="1" t="s">
        <v>423</v>
      </c>
      <c r="C199" s="41">
        <v>1199296.1100000001</v>
      </c>
      <c r="G199" s="3">
        <f t="shared" si="43"/>
        <v>1199296.1100000001</v>
      </c>
      <c r="K199" s="3">
        <f t="shared" si="42"/>
        <v>1199296.1100000001</v>
      </c>
    </row>
    <row r="200" spans="1:11">
      <c r="A200" s="1" t="s">
        <v>424</v>
      </c>
      <c r="B200" s="1" t="s">
        <v>425</v>
      </c>
      <c r="C200" s="41">
        <v>-6829.01</v>
      </c>
      <c r="G200" s="3">
        <f t="shared" si="43"/>
        <v>-6829.01</v>
      </c>
      <c r="K200" s="3">
        <f t="shared" si="42"/>
        <v>-6829.01</v>
      </c>
    </row>
    <row r="201" spans="1:11">
      <c r="A201" s="1" t="s">
        <v>426</v>
      </c>
      <c r="B201" s="1" t="s">
        <v>427</v>
      </c>
      <c r="C201" s="41">
        <v>34769.300000000003</v>
      </c>
      <c r="G201" s="3">
        <f t="shared" si="43"/>
        <v>34769.300000000003</v>
      </c>
      <c r="K201" s="3">
        <f t="shared" si="42"/>
        <v>34769.300000000003</v>
      </c>
    </row>
    <row r="202" spans="1:11">
      <c r="A202" s="1" t="s">
        <v>428</v>
      </c>
      <c r="B202" s="1" t="s">
        <v>429</v>
      </c>
      <c r="C202" s="41">
        <v>-8768.7100000000009</v>
      </c>
      <c r="G202" s="3">
        <f t="shared" si="43"/>
        <v>-8768.7100000000009</v>
      </c>
      <c r="K202" s="3">
        <f t="shared" si="42"/>
        <v>-8768.7100000000009</v>
      </c>
    </row>
    <row r="203" spans="1:11">
      <c r="A203" s="1" t="s">
        <v>430</v>
      </c>
      <c r="B203" s="1" t="s">
        <v>431</v>
      </c>
      <c r="C203" s="41">
        <v>17610.11</v>
      </c>
      <c r="G203" s="3">
        <f t="shared" si="43"/>
        <v>17610.11</v>
      </c>
      <c r="K203" s="3">
        <f t="shared" si="42"/>
        <v>17610.11</v>
      </c>
    </row>
    <row r="204" spans="1:11">
      <c r="A204" s="1" t="s">
        <v>432</v>
      </c>
      <c r="B204" s="1" t="s">
        <v>433</v>
      </c>
      <c r="C204" s="41">
        <v>53763.62</v>
      </c>
      <c r="G204" s="3">
        <f t="shared" si="43"/>
        <v>53763.62</v>
      </c>
      <c r="K204" s="3">
        <f t="shared" si="42"/>
        <v>53763.62</v>
      </c>
    </row>
    <row r="205" spans="1:11">
      <c r="A205" s="1" t="s">
        <v>434</v>
      </c>
      <c r="B205" s="1" t="s">
        <v>435</v>
      </c>
      <c r="C205" s="41">
        <v>347889.5</v>
      </c>
      <c r="G205" s="3">
        <f t="shared" si="43"/>
        <v>347889.5</v>
      </c>
      <c r="K205" s="3">
        <f t="shared" si="42"/>
        <v>347889.5</v>
      </c>
    </row>
    <row r="206" spans="1:11">
      <c r="A206" s="1" t="s">
        <v>436</v>
      </c>
      <c r="B206" s="1" t="s">
        <v>437</v>
      </c>
      <c r="C206" s="7">
        <v>341289.33</v>
      </c>
      <c r="D206" s="58"/>
      <c r="E206" s="13"/>
      <c r="F206" s="13"/>
      <c r="G206" s="7">
        <f t="shared" si="43"/>
        <v>341289.33</v>
      </c>
      <c r="H206" s="13"/>
      <c r="I206" s="13"/>
      <c r="J206" s="13"/>
      <c r="K206" s="7">
        <f t="shared" si="42"/>
        <v>341289.33</v>
      </c>
    </row>
    <row r="207" spans="1:11">
      <c r="B207" s="1" t="s">
        <v>507</v>
      </c>
      <c r="C207" s="3">
        <f>SUM(C157:C206)</f>
        <v>554112536.59800005</v>
      </c>
      <c r="G207" s="3">
        <f>SUM(G157:G206)</f>
        <v>554112536.59800005</v>
      </c>
      <c r="I207" s="3">
        <f>SUM(I157:I206)</f>
        <v>608469</v>
      </c>
      <c r="K207" s="3">
        <f>SUM(K157:K206)</f>
        <v>553504067.59800005</v>
      </c>
    </row>
    <row r="208" spans="1:11">
      <c r="G208" s="3"/>
      <c r="K208" s="3"/>
    </row>
    <row r="209" spans="1:11">
      <c r="G209" s="3"/>
      <c r="K209" s="3"/>
    </row>
    <row r="210" spans="1:11">
      <c r="A210" s="1">
        <v>1890004</v>
      </c>
      <c r="B210" s="1" t="s">
        <v>136</v>
      </c>
      <c r="C210" s="7">
        <v>529999.59</v>
      </c>
      <c r="G210" s="7">
        <f>C210-E210</f>
        <v>529999.59</v>
      </c>
      <c r="K210" s="7">
        <f>G210-I210</f>
        <v>529999.59</v>
      </c>
    </row>
    <row r="211" spans="1:11">
      <c r="B211" s="1" t="s">
        <v>137</v>
      </c>
      <c r="C211" s="11">
        <f>SUM(C210)</f>
        <v>529999.59</v>
      </c>
      <c r="D211" s="61"/>
      <c r="E211" s="19"/>
      <c r="F211" s="19"/>
      <c r="G211" s="11">
        <f>SUM(G210)</f>
        <v>529999.59</v>
      </c>
      <c r="H211" s="19"/>
      <c r="I211" s="11">
        <f>SUM(I210)</f>
        <v>0</v>
      </c>
      <c r="J211" s="19"/>
      <c r="K211" s="11">
        <f>SUM(K210)</f>
        <v>529999.59</v>
      </c>
    </row>
    <row r="212" spans="1:11">
      <c r="C212" s="11"/>
      <c r="D212" s="61"/>
      <c r="E212" s="19"/>
      <c r="F212" s="19"/>
      <c r="G212" s="11"/>
      <c r="H212" s="19"/>
      <c r="I212" s="11"/>
      <c r="J212" s="19"/>
      <c r="K212" s="11"/>
    </row>
    <row r="213" spans="1:11">
      <c r="A213" s="1">
        <v>1810002</v>
      </c>
      <c r="B213" s="1" t="s">
        <v>138</v>
      </c>
      <c r="C213" s="3">
        <v>619402.66</v>
      </c>
      <c r="G213" s="3">
        <f>C213-E213</f>
        <v>619402.66</v>
      </c>
      <c r="K213" s="3">
        <f>G213-I213</f>
        <v>619402.66</v>
      </c>
    </row>
    <row r="214" spans="1:11">
      <c r="A214" s="1">
        <v>1810003</v>
      </c>
      <c r="B214" s="1" t="s">
        <v>389</v>
      </c>
      <c r="C214" s="3">
        <v>221854.65</v>
      </c>
      <c r="G214" s="3">
        <f>C214-E214</f>
        <v>221854.65</v>
      </c>
      <c r="K214" s="3">
        <f>G214-I214</f>
        <v>221854.65</v>
      </c>
    </row>
    <row r="215" spans="1:11">
      <c r="A215" s="1">
        <v>1810006</v>
      </c>
      <c r="B215" s="1" t="s">
        <v>139</v>
      </c>
      <c r="C215" s="7">
        <v>1790773.88</v>
      </c>
      <c r="G215" s="7">
        <f>C215-E215</f>
        <v>1790773.88</v>
      </c>
      <c r="K215" s="7">
        <f>G215-I215</f>
        <v>1790773.88</v>
      </c>
    </row>
    <row r="216" spans="1:11">
      <c r="B216" s="1" t="s">
        <v>140</v>
      </c>
      <c r="C216" s="3">
        <f>SUM(C213:C215)</f>
        <v>2632031.19</v>
      </c>
      <c r="G216" s="3">
        <f>SUM(G213:G215)</f>
        <v>2632031.19</v>
      </c>
      <c r="I216" s="3">
        <f>SUM(I213:I215)</f>
        <v>0</v>
      </c>
      <c r="K216" s="3">
        <f>SUM(K213:K215)</f>
        <v>2632031.19</v>
      </c>
    </row>
    <row r="217" spans="1:11">
      <c r="G217" s="3"/>
      <c r="I217" s="3"/>
      <c r="K217" s="3"/>
    </row>
    <row r="218" spans="1:11">
      <c r="A218" s="1">
        <v>1840029</v>
      </c>
      <c r="B218" s="1" t="s">
        <v>141</v>
      </c>
      <c r="C218" s="7">
        <v>0</v>
      </c>
      <c r="G218" s="7">
        <f>C218-E218</f>
        <v>0</v>
      </c>
      <c r="K218" s="7">
        <f>G218-I218</f>
        <v>0</v>
      </c>
    </row>
    <row r="219" spans="1:11">
      <c r="B219" s="1" t="s">
        <v>142</v>
      </c>
      <c r="C219" s="3">
        <f>SUM(C218)</f>
        <v>0</v>
      </c>
      <c r="G219" s="3">
        <f>SUM(G218)</f>
        <v>0</v>
      </c>
      <c r="I219" s="3">
        <f>SUM(I218)</f>
        <v>0</v>
      </c>
      <c r="K219" s="3">
        <f>SUM(K218)</f>
        <v>0</v>
      </c>
    </row>
    <row r="220" spans="1:11">
      <c r="G220" s="3"/>
      <c r="I220" s="3"/>
      <c r="K220" s="3"/>
    </row>
    <row r="221" spans="1:11">
      <c r="A221" s="1">
        <v>1830000</v>
      </c>
      <c r="B221" s="1" t="s">
        <v>143</v>
      </c>
      <c r="C221" s="3">
        <v>283323.82</v>
      </c>
      <c r="G221" s="3">
        <f>C221-E221</f>
        <v>283323.82</v>
      </c>
      <c r="K221" s="3">
        <f>G221-I221</f>
        <v>283323.82</v>
      </c>
    </row>
    <row r="222" spans="1:11">
      <c r="A222" s="1">
        <v>1830004</v>
      </c>
      <c r="B222" s="1" t="s">
        <v>144</v>
      </c>
      <c r="C222" s="3">
        <v>0</v>
      </c>
      <c r="G222" s="3">
        <f t="shared" ref="G222:G236" si="44">C222-E222</f>
        <v>0</v>
      </c>
      <c r="K222" s="3">
        <f t="shared" ref="K222:K236" si="45">G222-I222</f>
        <v>0</v>
      </c>
    </row>
    <row r="223" spans="1:11">
      <c r="A223" s="1">
        <v>1860000</v>
      </c>
      <c r="B223" s="1" t="s">
        <v>145</v>
      </c>
      <c r="C223" s="3">
        <v>0</v>
      </c>
      <c r="G223" s="3">
        <f t="shared" si="44"/>
        <v>0</v>
      </c>
      <c r="K223" s="3">
        <f t="shared" si="45"/>
        <v>0</v>
      </c>
    </row>
    <row r="224" spans="1:11">
      <c r="A224" s="1">
        <v>1860001</v>
      </c>
      <c r="B224" s="1" t="s">
        <v>146</v>
      </c>
      <c r="C224" s="3">
        <v>201.52</v>
      </c>
      <c r="G224" s="3">
        <f t="shared" si="44"/>
        <v>201.52</v>
      </c>
      <c r="K224" s="3">
        <f t="shared" si="45"/>
        <v>201.52</v>
      </c>
    </row>
    <row r="225" spans="1:11">
      <c r="A225" s="1">
        <v>1860002</v>
      </c>
      <c r="B225" s="1" t="s">
        <v>438</v>
      </c>
      <c r="C225" s="3">
        <v>6090.16</v>
      </c>
      <c r="G225" s="3">
        <f t="shared" si="44"/>
        <v>6090.16</v>
      </c>
      <c r="K225" s="3">
        <f t="shared" si="45"/>
        <v>6090.16</v>
      </c>
    </row>
    <row r="226" spans="1:11">
      <c r="A226" s="1">
        <v>1860005</v>
      </c>
      <c r="B226" s="1" t="s">
        <v>439</v>
      </c>
      <c r="C226" s="3">
        <v>-372.66</v>
      </c>
      <c r="G226" s="3">
        <f t="shared" si="44"/>
        <v>-372.66</v>
      </c>
      <c r="K226" s="3">
        <f t="shared" si="45"/>
        <v>-372.66</v>
      </c>
    </row>
    <row r="227" spans="1:11">
      <c r="A227" s="1">
        <v>1860007</v>
      </c>
      <c r="B227" s="1" t="s">
        <v>108</v>
      </c>
      <c r="C227" s="41">
        <v>-177.72300000000001</v>
      </c>
      <c r="D227" s="59"/>
      <c r="E227" s="60"/>
      <c r="F227" s="60"/>
      <c r="G227" s="41">
        <f>C227-E227</f>
        <v>-177.72300000000001</v>
      </c>
      <c r="H227" s="60"/>
      <c r="I227" s="60"/>
      <c r="J227" s="60"/>
      <c r="K227" s="41">
        <f>G227-I227</f>
        <v>-177.72300000000001</v>
      </c>
    </row>
    <row r="228" spans="1:11">
      <c r="A228" s="1">
        <v>186000315</v>
      </c>
      <c r="B228" s="1" t="s">
        <v>147</v>
      </c>
      <c r="C228" s="3">
        <v>1052156.98</v>
      </c>
      <c r="G228" s="3">
        <f t="shared" si="44"/>
        <v>1052156.98</v>
      </c>
      <c r="K228" s="3">
        <f t="shared" si="45"/>
        <v>1052156.98</v>
      </c>
    </row>
    <row r="229" spans="1:11">
      <c r="A229" s="1">
        <v>186000316</v>
      </c>
      <c r="B229" s="1" t="s">
        <v>147</v>
      </c>
      <c r="C229" s="3">
        <v>13044776</v>
      </c>
      <c r="G229" s="3">
        <f t="shared" si="44"/>
        <v>13044776</v>
      </c>
      <c r="K229" s="3">
        <f t="shared" si="45"/>
        <v>13044776</v>
      </c>
    </row>
    <row r="230" spans="1:11">
      <c r="A230" s="1">
        <v>1860077</v>
      </c>
      <c r="B230" s="1" t="s">
        <v>148</v>
      </c>
      <c r="C230" s="3">
        <v>982583.5</v>
      </c>
      <c r="G230" s="3">
        <f t="shared" si="44"/>
        <v>982583.5</v>
      </c>
      <c r="K230" s="3">
        <f t="shared" si="45"/>
        <v>982583.5</v>
      </c>
    </row>
    <row r="231" spans="1:11">
      <c r="A231" s="1">
        <v>186008116</v>
      </c>
      <c r="B231" s="1" t="s">
        <v>149</v>
      </c>
      <c r="C231" s="3">
        <v>0</v>
      </c>
      <c r="G231" s="3">
        <f t="shared" si="44"/>
        <v>0</v>
      </c>
      <c r="K231" s="3">
        <f t="shared" si="45"/>
        <v>0</v>
      </c>
    </row>
    <row r="232" spans="1:11">
      <c r="A232" s="1">
        <v>186008117</v>
      </c>
      <c r="B232" s="1" t="s">
        <v>149</v>
      </c>
      <c r="C232" s="3">
        <v>194412</v>
      </c>
      <c r="G232" s="3">
        <f t="shared" si="44"/>
        <v>194412</v>
      </c>
      <c r="K232" s="3">
        <f t="shared" si="45"/>
        <v>194412</v>
      </c>
    </row>
    <row r="233" spans="1:11">
      <c r="A233" s="1">
        <v>1860087</v>
      </c>
      <c r="B233" s="1" t="s">
        <v>150</v>
      </c>
      <c r="C233" s="3">
        <v>198455.16</v>
      </c>
      <c r="G233" s="3">
        <f t="shared" si="44"/>
        <v>198455.16</v>
      </c>
      <c r="K233" s="3">
        <f t="shared" si="45"/>
        <v>198455.16</v>
      </c>
    </row>
    <row r="234" spans="1:11">
      <c r="A234" s="1">
        <v>1860153</v>
      </c>
      <c r="B234" s="1" t="s">
        <v>151</v>
      </c>
      <c r="C234" s="3">
        <v>399500.2</v>
      </c>
      <c r="G234" s="3">
        <f t="shared" si="44"/>
        <v>399500.2</v>
      </c>
      <c r="K234" s="3">
        <f t="shared" si="45"/>
        <v>399500.2</v>
      </c>
    </row>
    <row r="235" spans="1:11">
      <c r="A235" s="1">
        <v>1860160</v>
      </c>
      <c r="B235" s="1" t="s">
        <v>152</v>
      </c>
      <c r="C235" s="3">
        <v>0</v>
      </c>
      <c r="G235" s="3">
        <f t="shared" si="44"/>
        <v>0</v>
      </c>
      <c r="K235" s="3">
        <f t="shared" si="45"/>
        <v>0</v>
      </c>
    </row>
    <row r="236" spans="1:11">
      <c r="A236" s="1">
        <v>1860166</v>
      </c>
      <c r="B236" s="1" t="s">
        <v>153</v>
      </c>
      <c r="C236" s="7">
        <v>0</v>
      </c>
      <c r="D236" s="58"/>
      <c r="E236" s="13"/>
      <c r="F236" s="13"/>
      <c r="G236" s="7">
        <f t="shared" si="44"/>
        <v>0</v>
      </c>
      <c r="H236" s="13"/>
      <c r="I236" s="13"/>
      <c r="J236" s="13"/>
      <c r="K236" s="7">
        <f t="shared" si="45"/>
        <v>0</v>
      </c>
    </row>
    <row r="237" spans="1:11">
      <c r="B237" s="1" t="s">
        <v>154</v>
      </c>
      <c r="C237" s="3">
        <f>SUM(C221:C236)</f>
        <v>16160948.956999999</v>
      </c>
      <c r="G237" s="3">
        <f>SUM(G221:G236)</f>
        <v>16160948.956999999</v>
      </c>
      <c r="I237" s="3">
        <f>SUM(I221:I236)</f>
        <v>0</v>
      </c>
      <c r="K237" s="3">
        <f>SUM(K221:K236)</f>
        <v>16160948.956999999</v>
      </c>
    </row>
    <row r="238" spans="1:11">
      <c r="G238" s="3"/>
      <c r="I238" s="3"/>
      <c r="K238" s="3"/>
    </row>
    <row r="239" spans="1:11">
      <c r="A239" s="1">
        <v>1900010</v>
      </c>
      <c r="B239" s="1" t="s">
        <v>155</v>
      </c>
      <c r="C239" s="3">
        <v>753010.65</v>
      </c>
      <c r="G239" s="3">
        <f t="shared" ref="G239:G246" si="46">C239-E239</f>
        <v>753010.65</v>
      </c>
      <c r="K239" s="3">
        <f t="shared" ref="K239:K246" si="47">G239-I239</f>
        <v>753010.65</v>
      </c>
    </row>
    <row r="240" spans="1:11">
      <c r="A240" s="1">
        <v>1900011</v>
      </c>
      <c r="B240" s="1" t="s">
        <v>156</v>
      </c>
      <c r="C240" s="3">
        <v>-45375.92</v>
      </c>
      <c r="G240" s="3">
        <f t="shared" si="46"/>
        <v>-45375.92</v>
      </c>
      <c r="K240" s="3">
        <f t="shared" si="47"/>
        <v>-45375.92</v>
      </c>
    </row>
    <row r="241" spans="1:11">
      <c r="A241" s="1">
        <v>1900015</v>
      </c>
      <c r="B241" s="1" t="s">
        <v>157</v>
      </c>
      <c r="C241" s="3">
        <v>16267.32</v>
      </c>
      <c r="G241" s="3">
        <f t="shared" si="46"/>
        <v>16267.32</v>
      </c>
      <c r="K241" s="3">
        <f t="shared" si="47"/>
        <v>16267.32</v>
      </c>
    </row>
    <row r="242" spans="1:11">
      <c r="A242" s="1">
        <v>1901001</v>
      </c>
      <c r="B242" s="1" t="s">
        <v>158</v>
      </c>
      <c r="C242" s="3">
        <v>19834478.030000001</v>
      </c>
      <c r="G242" s="3">
        <f t="shared" si="46"/>
        <v>19834478.030000001</v>
      </c>
      <c r="I242" s="14">
        <f>C242</f>
        <v>19834478.030000001</v>
      </c>
      <c r="K242" s="3">
        <f t="shared" si="47"/>
        <v>0</v>
      </c>
    </row>
    <row r="243" spans="1:11">
      <c r="A243" s="1">
        <v>1901002</v>
      </c>
      <c r="B243" s="1" t="s">
        <v>314</v>
      </c>
      <c r="C243" s="3">
        <v>5310753.84</v>
      </c>
      <c r="G243" s="3">
        <f t="shared" si="46"/>
        <v>5310753.84</v>
      </c>
      <c r="I243" s="14">
        <v>0</v>
      </c>
      <c r="K243" s="3">
        <f t="shared" si="47"/>
        <v>5310753.84</v>
      </c>
    </row>
    <row r="244" spans="1:11">
      <c r="A244" s="1">
        <v>1902001</v>
      </c>
      <c r="B244" s="1" t="s">
        <v>159</v>
      </c>
      <c r="C244" s="3">
        <v>149318.39999999999</v>
      </c>
      <c r="G244" s="3">
        <f t="shared" si="46"/>
        <v>149318.39999999999</v>
      </c>
      <c r="K244" s="3">
        <f t="shared" si="47"/>
        <v>149318.39999999999</v>
      </c>
    </row>
    <row r="245" spans="1:11">
      <c r="A245" s="1">
        <v>1903001</v>
      </c>
      <c r="B245" s="1" t="s">
        <v>160</v>
      </c>
      <c r="C245" s="3">
        <v>31010071.120000001</v>
      </c>
      <c r="G245" s="3">
        <f t="shared" si="46"/>
        <v>31010071.120000001</v>
      </c>
      <c r="K245" s="3">
        <f t="shared" si="47"/>
        <v>31010071.120000001</v>
      </c>
    </row>
    <row r="246" spans="1:11">
      <c r="A246" s="1">
        <v>1904001</v>
      </c>
      <c r="B246" s="1" t="s">
        <v>161</v>
      </c>
      <c r="C246" s="3">
        <v>259712.36000000002</v>
      </c>
      <c r="G246" s="7">
        <f t="shared" si="46"/>
        <v>259712.36000000002</v>
      </c>
      <c r="K246" s="7">
        <f t="shared" si="47"/>
        <v>259712.36000000002</v>
      </c>
    </row>
    <row r="247" spans="1:11">
      <c r="B247" s="1" t="s">
        <v>162</v>
      </c>
      <c r="C247" s="4">
        <f>SUM(C239:C246)</f>
        <v>57288235.799999997</v>
      </c>
      <c r="G247" s="4">
        <f>SUM(G239:G246)</f>
        <v>57288235.799999997</v>
      </c>
      <c r="I247" s="63">
        <f>SUM(I239:I246)</f>
        <v>19834478.030000001</v>
      </c>
      <c r="J247" s="19"/>
      <c r="K247" s="4">
        <f>SUM(K239:K246)</f>
        <v>37453757.770000003</v>
      </c>
    </row>
    <row r="248" spans="1:11">
      <c r="B248" s="1" t="s">
        <v>163</v>
      </c>
      <c r="C248" s="3">
        <f>C211+C216+C219+C237+C247</f>
        <v>76611215.537</v>
      </c>
      <c r="G248" s="3">
        <f>G211+G216+G219+G237+G247</f>
        <v>76611215.537</v>
      </c>
      <c r="I248" s="41">
        <f>I211+I216+I219+I237+I247</f>
        <v>19834478.030000001</v>
      </c>
      <c r="J248" s="3"/>
      <c r="K248" s="3">
        <f>K211+K216+K219+K237+K247</f>
        <v>56776737.506999999</v>
      </c>
    </row>
    <row r="249" spans="1:11">
      <c r="G249" s="3"/>
      <c r="K249" s="3"/>
    </row>
    <row r="250" spans="1:11" s="17" customFormat="1">
      <c r="B250" s="17" t="s">
        <v>164</v>
      </c>
      <c r="C250" s="5">
        <f>C25+C55+C154+C207+C248</f>
        <v>2490553143.9709997</v>
      </c>
      <c r="E250" s="21"/>
      <c r="F250" s="21"/>
      <c r="G250" s="5">
        <f>G25+G55+G154+G207+G248</f>
        <v>2490553143.9709997</v>
      </c>
      <c r="H250" s="21"/>
      <c r="I250" s="5">
        <f>I25+I55+I154+I207+I248</f>
        <v>1882315918.8259993</v>
      </c>
      <c r="J250" s="5"/>
      <c r="K250" s="5">
        <f>K25+K55+K154+K207+K248</f>
        <v>608237225.14499998</v>
      </c>
    </row>
    <row r="251" spans="1:11">
      <c r="C251" s="3" t="s">
        <v>165</v>
      </c>
      <c r="G251" s="3" t="s">
        <v>165</v>
      </c>
      <c r="K251" s="3" t="s">
        <v>165</v>
      </c>
    </row>
    <row r="252" spans="1:11">
      <c r="B252" s="1" t="s">
        <v>166</v>
      </c>
      <c r="G252" s="3"/>
      <c r="K252" s="3"/>
    </row>
    <row r="253" spans="1:11">
      <c r="B253" s="1" t="s">
        <v>167</v>
      </c>
      <c r="G253" s="3"/>
      <c r="K253" s="3"/>
    </row>
    <row r="254" spans="1:11">
      <c r="A254" s="1">
        <v>2010001</v>
      </c>
      <c r="B254" s="1" t="s">
        <v>168</v>
      </c>
      <c r="C254" s="7">
        <v>50450000</v>
      </c>
      <c r="E254" s="13">
        <f>C254</f>
        <v>50450000</v>
      </c>
      <c r="F254" s="13"/>
      <c r="G254" s="7">
        <f>C254-E254</f>
        <v>0</v>
      </c>
      <c r="K254" s="7">
        <f>G254-I254</f>
        <v>0</v>
      </c>
    </row>
    <row r="255" spans="1:11">
      <c r="B255" s="1" t="s">
        <v>169</v>
      </c>
      <c r="C255" s="3">
        <f>SUM(C254)</f>
        <v>50450000</v>
      </c>
      <c r="E255" s="14">
        <f>SUM(E254)</f>
        <v>50450000</v>
      </c>
      <c r="G255" s="3">
        <f>SUM(G254)</f>
        <v>0</v>
      </c>
      <c r="I255" s="14">
        <f>SUM(I254)</f>
        <v>0</v>
      </c>
      <c r="K255" s="3">
        <f>SUM(K254)</f>
        <v>0</v>
      </c>
    </row>
    <row r="256" spans="1:11">
      <c r="G256" s="3"/>
      <c r="K256" s="3"/>
    </row>
    <row r="257" spans="1:11">
      <c r="A257" s="1">
        <v>2080000</v>
      </c>
      <c r="B257" s="1" t="s">
        <v>170</v>
      </c>
      <c r="C257" s="3">
        <v>523324094.20999998</v>
      </c>
      <c r="E257" s="14">
        <f>C257</f>
        <v>523324094.20999998</v>
      </c>
      <c r="G257" s="3">
        <f>C257-E257</f>
        <v>0</v>
      </c>
      <c r="K257" s="3">
        <f>G257-I257</f>
        <v>0</v>
      </c>
    </row>
    <row r="258" spans="1:11">
      <c r="A258" s="1">
        <v>2110018</v>
      </c>
      <c r="B258" s="1" t="s">
        <v>171</v>
      </c>
      <c r="C258" s="3">
        <v>2811185.08</v>
      </c>
      <c r="E258" s="14">
        <f t="shared" ref="E258:E261" si="48">C258</f>
        <v>2811185.08</v>
      </c>
      <c r="G258" s="3">
        <f t="shared" ref="G258:G261" si="49">C258-E258</f>
        <v>0</v>
      </c>
      <c r="K258" s="3">
        <f t="shared" ref="K258:K261" si="50">G258-I258</f>
        <v>0</v>
      </c>
    </row>
    <row r="259" spans="1:11">
      <c r="A259" s="1">
        <v>2190006</v>
      </c>
      <c r="B259" s="1" t="s">
        <v>172</v>
      </c>
      <c r="C259" s="3">
        <v>-1398448.35</v>
      </c>
      <c r="E259" s="14">
        <f t="shared" si="48"/>
        <v>-1398448.35</v>
      </c>
      <c r="G259" s="3">
        <f t="shared" si="49"/>
        <v>0</v>
      </c>
      <c r="K259" s="3">
        <f t="shared" si="50"/>
        <v>0</v>
      </c>
    </row>
    <row r="260" spans="1:11">
      <c r="A260" s="1">
        <v>2190007</v>
      </c>
      <c r="B260" s="1" t="s">
        <v>173</v>
      </c>
      <c r="C260" s="3">
        <v>84269.57</v>
      </c>
      <c r="E260" s="14">
        <f t="shared" si="48"/>
        <v>84269.57</v>
      </c>
      <c r="G260" s="3">
        <f t="shared" si="49"/>
        <v>0</v>
      </c>
      <c r="K260" s="3">
        <f t="shared" si="50"/>
        <v>0</v>
      </c>
    </row>
    <row r="261" spans="1:11">
      <c r="A261" s="1">
        <v>2190015</v>
      </c>
      <c r="B261" s="1" t="s">
        <v>174</v>
      </c>
      <c r="C261" s="7">
        <v>-30210.78</v>
      </c>
      <c r="E261" s="13">
        <f t="shared" si="48"/>
        <v>-30210.78</v>
      </c>
      <c r="F261" s="13"/>
      <c r="G261" s="7">
        <f t="shared" si="49"/>
        <v>0</v>
      </c>
      <c r="K261" s="7">
        <f t="shared" si="50"/>
        <v>0</v>
      </c>
    </row>
    <row r="262" spans="1:11">
      <c r="B262" s="1" t="s">
        <v>175</v>
      </c>
      <c r="C262" s="3">
        <f>SUM(C257:C261)</f>
        <v>524790889.72999996</v>
      </c>
      <c r="E262" s="14">
        <f>SUM(E257:E261)</f>
        <v>524790889.72999996</v>
      </c>
      <c r="G262" s="3">
        <f>SUM(G257:G261)</f>
        <v>0</v>
      </c>
      <c r="I262" s="3">
        <f>SUM(I257:I261)</f>
        <v>0</v>
      </c>
      <c r="K262" s="3">
        <f>SUM(K257:K261)</f>
        <v>0</v>
      </c>
    </row>
    <row r="263" spans="1:11">
      <c r="G263" s="3"/>
      <c r="I263" s="3"/>
      <c r="K263" s="3"/>
    </row>
    <row r="264" spans="1:11">
      <c r="B264" s="1" t="s">
        <v>176</v>
      </c>
      <c r="C264" s="4">
        <v>90775273.977000028</v>
      </c>
      <c r="E264" s="18">
        <f>C264</f>
        <v>90775273.977000028</v>
      </c>
      <c r="F264" s="19"/>
      <c r="G264" s="4">
        <f>C264-E264</f>
        <v>0</v>
      </c>
      <c r="I264" s="4">
        <v>0</v>
      </c>
      <c r="K264" s="4">
        <f>G264-I264</f>
        <v>0</v>
      </c>
    </row>
    <row r="265" spans="1:11">
      <c r="B265" s="1" t="s">
        <v>177</v>
      </c>
      <c r="C265" s="3">
        <f>C255+C262+C264</f>
        <v>666016163.70700002</v>
      </c>
      <c r="E265" s="14">
        <f>E255+E262+E264</f>
        <v>666016163.70700002</v>
      </c>
      <c r="G265" s="3">
        <f>G255+G262+G264</f>
        <v>0</v>
      </c>
      <c r="I265" s="3">
        <f>I255+I262+I264</f>
        <v>0</v>
      </c>
      <c r="K265" s="3">
        <f>K255+K262+K264</f>
        <v>0</v>
      </c>
    </row>
    <row r="266" spans="1:11">
      <c r="G266" s="3"/>
      <c r="K266" s="3"/>
    </row>
    <row r="267" spans="1:11">
      <c r="G267" s="3"/>
      <c r="K267" s="3"/>
    </row>
    <row r="268" spans="1:11">
      <c r="A268" s="1">
        <v>2240005</v>
      </c>
      <c r="B268" s="1" t="s">
        <v>178</v>
      </c>
      <c r="C268" s="3">
        <v>75000000</v>
      </c>
      <c r="E268" s="14">
        <f>C268</f>
        <v>75000000</v>
      </c>
      <c r="G268" s="3">
        <f t="shared" ref="G268:G269" si="51">C268-E268</f>
        <v>0</v>
      </c>
      <c r="K268" s="3">
        <v>0</v>
      </c>
    </row>
    <row r="269" spans="1:11">
      <c r="A269" s="1">
        <v>2240006</v>
      </c>
      <c r="B269" s="1" t="s">
        <v>179</v>
      </c>
      <c r="C269" s="3">
        <v>405000000</v>
      </c>
      <c r="E269" s="14">
        <f>C269</f>
        <v>405000000</v>
      </c>
      <c r="G269" s="3">
        <f t="shared" si="51"/>
        <v>0</v>
      </c>
      <c r="K269" s="3">
        <v>0</v>
      </c>
    </row>
    <row r="270" spans="1:11">
      <c r="A270" s="1">
        <v>2240502</v>
      </c>
      <c r="B270" s="1" t="s">
        <v>197</v>
      </c>
      <c r="C270" s="3">
        <v>65000000</v>
      </c>
      <c r="E270" s="14">
        <f>C270</f>
        <v>65000000</v>
      </c>
      <c r="G270" s="3">
        <f t="shared" ref="G270:G271" si="52">(C270-E270)*-1</f>
        <v>0</v>
      </c>
      <c r="K270" s="3">
        <v>0</v>
      </c>
    </row>
    <row r="271" spans="1:11">
      <c r="A271" s="1">
        <v>2240506</v>
      </c>
      <c r="B271" s="1" t="s">
        <v>440</v>
      </c>
      <c r="C271" s="4">
        <v>325000000</v>
      </c>
      <c r="E271" s="18">
        <f>C271</f>
        <v>325000000</v>
      </c>
      <c r="F271" s="19"/>
      <c r="G271" s="7">
        <f t="shared" si="52"/>
        <v>0</v>
      </c>
      <c r="K271" s="4">
        <f t="shared" ref="K271" si="53">G271-I271</f>
        <v>0</v>
      </c>
    </row>
    <row r="272" spans="1:11">
      <c r="B272" s="1" t="s">
        <v>179</v>
      </c>
      <c r="C272" s="42">
        <f>SUM(C268:C271)</f>
        <v>870000000</v>
      </c>
      <c r="D272" s="64"/>
      <c r="E272" s="65">
        <f>SUM(E268:E271)</f>
        <v>870000000</v>
      </c>
      <c r="F272" s="65"/>
      <c r="G272" s="42">
        <f>SUM(G268:G271)</f>
        <v>0</v>
      </c>
      <c r="H272" s="65"/>
      <c r="I272" s="65"/>
      <c r="J272" s="65"/>
      <c r="K272" s="42">
        <f>SUM(K268:K271)</f>
        <v>0</v>
      </c>
    </row>
    <row r="273" spans="1:11">
      <c r="C273" s="42"/>
      <c r="D273" s="64"/>
      <c r="E273" s="65"/>
      <c r="F273" s="65"/>
      <c r="G273" s="42"/>
      <c r="H273" s="65"/>
      <c r="I273" s="65"/>
      <c r="J273" s="65"/>
      <c r="K273" s="42"/>
    </row>
    <row r="274" spans="1:11">
      <c r="A274" s="1">
        <v>2260006</v>
      </c>
      <c r="B274" s="1" t="s">
        <v>180</v>
      </c>
      <c r="C274" s="7">
        <v>-83362.5</v>
      </c>
      <c r="E274" s="18"/>
      <c r="F274" s="19"/>
      <c r="G274" s="7">
        <f>(C274-E274)*-1</f>
        <v>83362.5</v>
      </c>
      <c r="I274" s="14">
        <v>0</v>
      </c>
      <c r="K274" s="4">
        <f t="shared" ref="K274" si="54">G274-I274</f>
        <v>83362.5</v>
      </c>
    </row>
    <row r="275" spans="1:11">
      <c r="B275" s="1" t="s">
        <v>511</v>
      </c>
      <c r="C275" s="3">
        <f>SUM(C272:C274)</f>
        <v>869916637.5</v>
      </c>
      <c r="E275" s="14">
        <f>SUM(E272:E274)</f>
        <v>870000000</v>
      </c>
      <c r="G275" s="3">
        <f>SUM(G272:G274)</f>
        <v>83362.5</v>
      </c>
      <c r="I275" s="3">
        <f>SUM(I272:I274)</f>
        <v>0</v>
      </c>
      <c r="K275" s="3">
        <f>SUM(K272:K274)</f>
        <v>83362.5</v>
      </c>
    </row>
    <row r="276" spans="1:11">
      <c r="G276" s="3"/>
      <c r="K276" s="3"/>
    </row>
    <row r="277" spans="1:11">
      <c r="B277" s="1" t="s">
        <v>181</v>
      </c>
      <c r="C277" s="3">
        <f>C265+C275</f>
        <v>1535932801.207</v>
      </c>
      <c r="E277" s="3">
        <f>E265+E275</f>
        <v>1536016163.707</v>
      </c>
      <c r="F277" s="3"/>
      <c r="G277" s="3">
        <f>G265+G275</f>
        <v>83362.5</v>
      </c>
      <c r="I277" s="3">
        <f>I265+I275</f>
        <v>0</v>
      </c>
      <c r="J277" s="3"/>
      <c r="K277" s="3">
        <f>K265+K275</f>
        <v>83362.5</v>
      </c>
    </row>
    <row r="278" spans="1:11">
      <c r="C278" s="3" t="s">
        <v>165</v>
      </c>
      <c r="G278" s="3" t="s">
        <v>165</v>
      </c>
      <c r="K278" s="3" t="s">
        <v>165</v>
      </c>
    </row>
    <row r="279" spans="1:11">
      <c r="G279" s="3"/>
      <c r="K279" s="3"/>
    </row>
    <row r="280" spans="1:11">
      <c r="A280" s="1">
        <v>2270001</v>
      </c>
      <c r="B280" s="1" t="s">
        <v>182</v>
      </c>
      <c r="C280" s="3">
        <v>1623018.9300000002</v>
      </c>
      <c r="G280" s="3">
        <f>(C280-E280)*-1</f>
        <v>-1623018.9300000002</v>
      </c>
      <c r="K280" s="3">
        <f>G280-I280</f>
        <v>-1623018.9300000002</v>
      </c>
    </row>
    <row r="281" spans="1:11">
      <c r="A281" s="1">
        <v>2270003</v>
      </c>
      <c r="B281" s="1" t="s">
        <v>183</v>
      </c>
      <c r="C281" s="3">
        <v>68576.180000000008</v>
      </c>
      <c r="G281" s="7">
        <f>(C281-E281)*-1</f>
        <v>-68576.180000000008</v>
      </c>
      <c r="K281" s="7">
        <f>G281-I281</f>
        <v>-68576.180000000008</v>
      </c>
    </row>
    <row r="282" spans="1:11">
      <c r="B282" s="1" t="s">
        <v>184</v>
      </c>
      <c r="C282" s="3">
        <f>SUM(C280:C281)</f>
        <v>1691595.11</v>
      </c>
      <c r="G282" s="3">
        <f>SUM(G280:G281)</f>
        <v>-1691595.11</v>
      </c>
      <c r="I282" s="3">
        <f>SUM(I280:I281)</f>
        <v>0</v>
      </c>
      <c r="K282" s="3">
        <f>SUM(K280:K281)</f>
        <v>-1691595.11</v>
      </c>
    </row>
    <row r="283" spans="1:11">
      <c r="G283" s="3"/>
      <c r="K283" s="3"/>
    </row>
    <row r="285" spans="1:11">
      <c r="A285" s="1">
        <v>2282003</v>
      </c>
      <c r="B285" s="1" t="s">
        <v>186</v>
      </c>
      <c r="C285" s="3">
        <v>77793.53</v>
      </c>
      <c r="G285" s="3">
        <f t="shared" ref="G285:G297" si="55">(C285-E285)*-1</f>
        <v>-77793.53</v>
      </c>
      <c r="K285" s="3">
        <f>G285-I285</f>
        <v>-77793.53</v>
      </c>
    </row>
    <row r="286" spans="1:11">
      <c r="A286" s="1">
        <v>2283000</v>
      </c>
      <c r="B286" s="1" t="s">
        <v>187</v>
      </c>
      <c r="C286" s="3">
        <v>144100.97</v>
      </c>
      <c r="G286" s="3">
        <f t="shared" si="55"/>
        <v>-144100.97</v>
      </c>
      <c r="K286" s="3">
        <f t="shared" ref="K286:K297" si="56">G286-I286</f>
        <v>-144100.97</v>
      </c>
    </row>
    <row r="287" spans="1:11">
      <c r="A287" s="1">
        <v>2283002</v>
      </c>
      <c r="B287" s="1" t="s">
        <v>188</v>
      </c>
      <c r="C287" s="3">
        <v>53999.340000000004</v>
      </c>
      <c r="G287" s="3">
        <f t="shared" si="55"/>
        <v>-53999.340000000004</v>
      </c>
      <c r="K287" s="3">
        <f t="shared" si="56"/>
        <v>-53999.340000000004</v>
      </c>
    </row>
    <row r="288" spans="1:11">
      <c r="A288" s="1">
        <v>2283005</v>
      </c>
      <c r="B288" s="1" t="s">
        <v>110</v>
      </c>
      <c r="C288" s="3">
        <v>4472943.38</v>
      </c>
      <c r="G288" s="3">
        <f t="shared" si="55"/>
        <v>-4472943.38</v>
      </c>
      <c r="K288" s="3">
        <f t="shared" si="56"/>
        <v>-4472943.38</v>
      </c>
    </row>
    <row r="289" spans="1:11">
      <c r="A289" s="1">
        <v>2283006</v>
      </c>
      <c r="B289" s="1" t="s">
        <v>189</v>
      </c>
      <c r="C289" s="3">
        <v>449221.48</v>
      </c>
      <c r="G289" s="3">
        <f t="shared" si="55"/>
        <v>-449221.48</v>
      </c>
      <c r="K289" s="3">
        <f t="shared" si="56"/>
        <v>-449221.48</v>
      </c>
    </row>
    <row r="290" spans="1:11">
      <c r="A290" s="1">
        <v>2283007</v>
      </c>
      <c r="B290" s="1" t="s">
        <v>190</v>
      </c>
      <c r="C290" s="3">
        <v>543891.14</v>
      </c>
      <c r="G290" s="3">
        <f t="shared" si="55"/>
        <v>-543891.14</v>
      </c>
      <c r="K290" s="3">
        <f t="shared" si="56"/>
        <v>-543891.14</v>
      </c>
    </row>
    <row r="291" spans="1:11">
      <c r="A291" s="1">
        <v>2283013</v>
      </c>
      <c r="B291" s="1" t="s">
        <v>191</v>
      </c>
      <c r="C291" s="3">
        <v>4539.09</v>
      </c>
      <c r="G291" s="3">
        <f t="shared" si="55"/>
        <v>-4539.09</v>
      </c>
      <c r="K291" s="3">
        <f t="shared" si="56"/>
        <v>-4539.09</v>
      </c>
    </row>
    <row r="292" spans="1:11">
      <c r="A292" s="1">
        <v>2283015</v>
      </c>
      <c r="B292" s="1" t="s">
        <v>192</v>
      </c>
      <c r="C292" s="3">
        <v>-130167</v>
      </c>
      <c r="G292" s="3">
        <f t="shared" si="55"/>
        <v>130167</v>
      </c>
      <c r="K292" s="3">
        <f t="shared" si="56"/>
        <v>130167</v>
      </c>
    </row>
    <row r="293" spans="1:11">
      <c r="A293" s="1">
        <v>2283016</v>
      </c>
      <c r="B293" s="1" t="s">
        <v>193</v>
      </c>
      <c r="C293" s="3">
        <v>6675655.3300000001</v>
      </c>
      <c r="G293" s="3">
        <f t="shared" si="55"/>
        <v>-6675655.3300000001</v>
      </c>
      <c r="K293" s="3">
        <f t="shared" si="56"/>
        <v>-6675655.3300000001</v>
      </c>
    </row>
    <row r="294" spans="1:11">
      <c r="A294" s="1">
        <v>2284027</v>
      </c>
      <c r="B294" s="1" t="s">
        <v>194</v>
      </c>
      <c r="C294" s="3">
        <v>135903</v>
      </c>
      <c r="G294" s="3">
        <f t="shared" si="55"/>
        <v>-135903</v>
      </c>
      <c r="K294" s="3">
        <f t="shared" si="56"/>
        <v>-135903</v>
      </c>
    </row>
    <row r="295" spans="1:11">
      <c r="A295" s="1">
        <v>2290002</v>
      </c>
      <c r="B295" s="1" t="s">
        <v>185</v>
      </c>
      <c r="C295" s="41">
        <v>745976.17</v>
      </c>
      <c r="D295" s="59"/>
      <c r="E295" s="60"/>
      <c r="F295" s="60"/>
      <c r="G295" s="41">
        <f>(C295-E295)*-1</f>
        <v>-745976.17</v>
      </c>
      <c r="H295" s="60"/>
      <c r="I295" s="60"/>
      <c r="J295" s="60"/>
      <c r="K295" s="41">
        <f>G295-I295</f>
        <v>-745976.17</v>
      </c>
    </row>
    <row r="296" spans="1:11">
      <c r="A296" s="1">
        <v>2300001</v>
      </c>
      <c r="B296" s="1" t="s">
        <v>120</v>
      </c>
      <c r="C296" s="41">
        <v>46105996.32</v>
      </c>
      <c r="G296" s="42">
        <f t="shared" si="55"/>
        <v>-46105996.32</v>
      </c>
      <c r="K296" s="41">
        <f t="shared" si="56"/>
        <v>-46105996.32</v>
      </c>
    </row>
    <row r="297" spans="1:11">
      <c r="A297" s="1">
        <v>2300002</v>
      </c>
      <c r="B297" s="1" t="s">
        <v>441</v>
      </c>
      <c r="C297" s="41">
        <v>16336962</v>
      </c>
      <c r="D297" s="59"/>
      <c r="E297" s="60"/>
      <c r="F297" s="60"/>
      <c r="G297" s="42">
        <f t="shared" si="55"/>
        <v>-16336962</v>
      </c>
      <c r="H297" s="60"/>
      <c r="I297" s="60"/>
      <c r="J297" s="60"/>
      <c r="K297" s="41">
        <f t="shared" si="56"/>
        <v>-16336962</v>
      </c>
    </row>
    <row r="298" spans="1:11">
      <c r="A298" s="1">
        <v>2440002</v>
      </c>
      <c r="B298" s="1" t="s">
        <v>333</v>
      </c>
      <c r="C298" s="3">
        <v>67891.600000000006</v>
      </c>
      <c r="G298" s="3">
        <f t="shared" ref="G298:G299" si="57">(C298-E298)*-1</f>
        <v>-67891.600000000006</v>
      </c>
      <c r="K298" s="3">
        <f>G298-I298</f>
        <v>-67891.600000000006</v>
      </c>
    </row>
    <row r="299" spans="1:11">
      <c r="A299" s="1">
        <v>2440022</v>
      </c>
      <c r="B299" s="1" t="s">
        <v>334</v>
      </c>
      <c r="C299" s="7">
        <v>-174011</v>
      </c>
      <c r="D299" s="58"/>
      <c r="E299" s="13"/>
      <c r="F299" s="13"/>
      <c r="G299" s="7">
        <f t="shared" si="57"/>
        <v>174011</v>
      </c>
      <c r="H299" s="13"/>
      <c r="I299" s="13"/>
      <c r="J299" s="13"/>
      <c r="K299" s="7">
        <f t="shared" ref="K299" si="58">G299-I299</f>
        <v>174011</v>
      </c>
    </row>
    <row r="300" spans="1:11">
      <c r="B300" s="1" t="s">
        <v>195</v>
      </c>
      <c r="C300" s="3">
        <f>SUM(C285:C299)</f>
        <v>75510695.349999994</v>
      </c>
      <c r="G300" s="3">
        <f>SUM(G285:G299)</f>
        <v>-75510695.349999994</v>
      </c>
      <c r="I300" s="3">
        <f>SUM(I285:I299)</f>
        <v>0</v>
      </c>
      <c r="K300" s="3">
        <f>SUM(K285:K299)</f>
        <v>-75510695.349999994</v>
      </c>
    </row>
    <row r="301" spans="1:11">
      <c r="B301" s="1" t="s">
        <v>196</v>
      </c>
      <c r="C301" s="3">
        <f>C282+C300</f>
        <v>77202290.459999993</v>
      </c>
      <c r="E301" s="3">
        <f>E282+E300</f>
        <v>0</v>
      </c>
      <c r="F301" s="3"/>
      <c r="G301" s="3">
        <f>G282+G300</f>
        <v>-77202290.459999993</v>
      </c>
      <c r="I301" s="3">
        <f>I282+I300</f>
        <v>0</v>
      </c>
      <c r="J301" s="3"/>
      <c r="K301" s="3">
        <f>K282+K300</f>
        <v>-77202290.459999993</v>
      </c>
    </row>
    <row r="302" spans="1:11">
      <c r="G302" s="3" t="s">
        <v>165</v>
      </c>
      <c r="K302" s="3" t="s">
        <v>165</v>
      </c>
    </row>
    <row r="303" spans="1:11">
      <c r="A303" s="1">
        <v>2330000</v>
      </c>
      <c r="B303" s="1" t="s">
        <v>198</v>
      </c>
      <c r="C303" s="3">
        <v>1022871.62</v>
      </c>
      <c r="E303" s="14">
        <f>C303</f>
        <v>1022871.62</v>
      </c>
      <c r="G303" s="3">
        <f t="shared" ref="G303" si="59">(C303-E303)*-1</f>
        <v>0</v>
      </c>
      <c r="K303" s="3">
        <f>G303-I303</f>
        <v>0</v>
      </c>
    </row>
    <row r="304" spans="1:11">
      <c r="G304" s="3"/>
      <c r="K304" s="3"/>
    </row>
    <row r="305" spans="1:11">
      <c r="A305" s="1">
        <v>2320001</v>
      </c>
      <c r="B305" s="1" t="s">
        <v>199</v>
      </c>
      <c r="C305" s="3">
        <v>9638384.2620000001</v>
      </c>
      <c r="G305" s="3">
        <f t="shared" ref="G305:G322" si="60">(C305-E305)*-1</f>
        <v>-9638384.2620000001</v>
      </c>
      <c r="K305" s="3">
        <f>G305-I305</f>
        <v>-9638384.2620000001</v>
      </c>
    </row>
    <row r="306" spans="1:11">
      <c r="A306" s="1">
        <v>2320002</v>
      </c>
      <c r="B306" s="1" t="s">
        <v>200</v>
      </c>
      <c r="C306" s="3">
        <v>6366831.8700000001</v>
      </c>
      <c r="G306" s="3">
        <f t="shared" si="60"/>
        <v>-6366831.8700000001</v>
      </c>
      <c r="K306" s="3">
        <f t="shared" ref="K306:K322" si="61">G306-I306</f>
        <v>-6366831.8700000001</v>
      </c>
    </row>
    <row r="307" spans="1:11">
      <c r="A307" s="1">
        <v>2320003</v>
      </c>
      <c r="B307" s="1" t="s">
        <v>201</v>
      </c>
      <c r="C307" s="3">
        <v>629174.5</v>
      </c>
      <c r="G307" s="3">
        <f t="shared" si="60"/>
        <v>-629174.5</v>
      </c>
      <c r="K307" s="3">
        <f t="shared" si="61"/>
        <v>-629174.5</v>
      </c>
    </row>
    <row r="308" spans="1:11">
      <c r="A308" s="1">
        <v>2320011</v>
      </c>
      <c r="B308" s="1" t="s">
        <v>202</v>
      </c>
      <c r="C308" s="3">
        <v>6349463.1900000004</v>
      </c>
      <c r="G308" s="3">
        <f t="shared" si="60"/>
        <v>-6349463.1900000004</v>
      </c>
      <c r="K308" s="3">
        <f t="shared" si="61"/>
        <v>-6349463.1900000004</v>
      </c>
    </row>
    <row r="309" spans="1:11">
      <c r="A309" s="1">
        <v>2320052</v>
      </c>
      <c r="B309" s="1" t="s">
        <v>203</v>
      </c>
      <c r="C309" s="3">
        <v>776.51900000000001</v>
      </c>
      <c r="G309" s="3">
        <f t="shared" si="60"/>
        <v>-776.51900000000001</v>
      </c>
      <c r="K309" s="3">
        <f t="shared" si="61"/>
        <v>-776.51900000000001</v>
      </c>
    </row>
    <row r="310" spans="1:11">
      <c r="A310" s="1">
        <v>2320053</v>
      </c>
      <c r="B310" s="1" t="s">
        <v>204</v>
      </c>
      <c r="C310" s="3">
        <v>0</v>
      </c>
      <c r="G310" s="3">
        <f t="shared" si="60"/>
        <v>0</v>
      </c>
      <c r="K310" s="3">
        <f t="shared" si="61"/>
        <v>0</v>
      </c>
    </row>
    <row r="311" spans="1:11">
      <c r="A311" s="1">
        <v>2320054</v>
      </c>
      <c r="B311" s="1" t="s">
        <v>205</v>
      </c>
      <c r="C311" s="3">
        <v>-45.65</v>
      </c>
      <c r="G311" s="3">
        <f t="shared" si="60"/>
        <v>45.65</v>
      </c>
      <c r="K311" s="3">
        <f t="shared" si="61"/>
        <v>45.65</v>
      </c>
    </row>
    <row r="312" spans="1:11">
      <c r="A312" s="1">
        <v>2320056</v>
      </c>
      <c r="B312" s="1" t="s">
        <v>206</v>
      </c>
      <c r="C312" s="3">
        <v>0</v>
      </c>
      <c r="G312" s="3">
        <f t="shared" si="60"/>
        <v>0</v>
      </c>
      <c r="K312" s="3">
        <f t="shared" si="61"/>
        <v>0</v>
      </c>
    </row>
    <row r="313" spans="1:11">
      <c r="A313" s="1">
        <v>2320062</v>
      </c>
      <c r="B313" s="1" t="s">
        <v>207</v>
      </c>
      <c r="C313" s="3">
        <v>6640.5010000000002</v>
      </c>
      <c r="G313" s="3">
        <f t="shared" si="60"/>
        <v>-6640.5010000000002</v>
      </c>
      <c r="K313" s="3">
        <f t="shared" si="61"/>
        <v>-6640.5010000000002</v>
      </c>
    </row>
    <row r="314" spans="1:11">
      <c r="A314" s="1">
        <v>2320073</v>
      </c>
      <c r="B314" s="1" t="s">
        <v>208</v>
      </c>
      <c r="C314" s="3">
        <v>9754.4</v>
      </c>
      <c r="G314" s="3">
        <f t="shared" si="60"/>
        <v>-9754.4</v>
      </c>
      <c r="K314" s="3">
        <f t="shared" si="61"/>
        <v>-9754.4</v>
      </c>
    </row>
    <row r="315" spans="1:11">
      <c r="A315" s="1">
        <v>2320076</v>
      </c>
      <c r="B315" s="1" t="s">
        <v>209</v>
      </c>
      <c r="C315" s="3">
        <v>51932.130000000005</v>
      </c>
      <c r="G315" s="3">
        <f t="shared" si="60"/>
        <v>-51932.130000000005</v>
      </c>
      <c r="K315" s="3">
        <f t="shared" si="61"/>
        <v>-51932.130000000005</v>
      </c>
    </row>
    <row r="316" spans="1:11">
      <c r="A316" s="1">
        <v>2320077</v>
      </c>
      <c r="B316" s="1" t="s">
        <v>210</v>
      </c>
      <c r="C316" s="3">
        <v>946317.15599999996</v>
      </c>
      <c r="G316" s="3">
        <f t="shared" si="60"/>
        <v>-946317.15599999996</v>
      </c>
      <c r="K316" s="3">
        <f t="shared" si="61"/>
        <v>-946317.15599999996</v>
      </c>
    </row>
    <row r="317" spans="1:11">
      <c r="A317" s="1">
        <v>2320079</v>
      </c>
      <c r="B317" s="1" t="s">
        <v>211</v>
      </c>
      <c r="C317" s="3">
        <v>0</v>
      </c>
      <c r="G317" s="3">
        <f t="shared" si="60"/>
        <v>0</v>
      </c>
      <c r="K317" s="3">
        <f t="shared" si="61"/>
        <v>0</v>
      </c>
    </row>
    <row r="318" spans="1:11">
      <c r="A318" s="1">
        <v>2320083</v>
      </c>
      <c r="B318" s="1" t="s">
        <v>212</v>
      </c>
      <c r="C318" s="3">
        <v>3073093.69</v>
      </c>
      <c r="G318" s="3">
        <f t="shared" si="60"/>
        <v>-3073093.69</v>
      </c>
      <c r="K318" s="3">
        <f t="shared" si="61"/>
        <v>-3073093.69</v>
      </c>
    </row>
    <row r="319" spans="1:11">
      <c r="A319" s="1">
        <v>2320086</v>
      </c>
      <c r="B319" s="1" t="s">
        <v>213</v>
      </c>
      <c r="C319" s="3">
        <v>146624.14000000001</v>
      </c>
      <c r="G319" s="3">
        <f t="shared" si="60"/>
        <v>-146624.14000000001</v>
      </c>
      <c r="K319" s="3">
        <f t="shared" si="61"/>
        <v>-146624.14000000001</v>
      </c>
    </row>
    <row r="320" spans="1:11">
      <c r="A320" s="1">
        <v>2320090</v>
      </c>
      <c r="B320" s="1" t="s">
        <v>214</v>
      </c>
      <c r="C320" s="3">
        <v>21415.53</v>
      </c>
      <c r="G320" s="3">
        <f t="shared" si="60"/>
        <v>-21415.53</v>
      </c>
      <c r="K320" s="3">
        <f t="shared" si="61"/>
        <v>-21415.53</v>
      </c>
    </row>
    <row r="321" spans="1:11">
      <c r="A321" s="1">
        <v>2320094</v>
      </c>
      <c r="B321" s="1" t="s">
        <v>215</v>
      </c>
      <c r="C321" s="3">
        <v>40.86</v>
      </c>
      <c r="G321" s="41">
        <f t="shared" si="60"/>
        <v>-40.86</v>
      </c>
      <c r="K321" s="41">
        <f t="shared" si="61"/>
        <v>-40.86</v>
      </c>
    </row>
    <row r="322" spans="1:11">
      <c r="A322" s="1">
        <v>2320095</v>
      </c>
      <c r="B322" s="1" t="s">
        <v>442</v>
      </c>
      <c r="C322" s="7">
        <v>66315.100000000006</v>
      </c>
      <c r="G322" s="7">
        <f t="shared" si="60"/>
        <v>-66315.100000000006</v>
      </c>
      <c r="K322" s="7">
        <f t="shared" si="61"/>
        <v>-66315.100000000006</v>
      </c>
    </row>
    <row r="323" spans="1:11">
      <c r="B323" s="1" t="s">
        <v>216</v>
      </c>
      <c r="C323" s="3">
        <f>SUM(C305:C322)</f>
        <v>27306718.198000003</v>
      </c>
      <c r="G323" s="3">
        <f>SUM(G305:G322)</f>
        <v>-27306718.198000003</v>
      </c>
      <c r="I323" s="3">
        <f>SUM(I305:I322)</f>
        <v>0</v>
      </c>
      <c r="K323" s="3">
        <f>SUM(K305:K322)</f>
        <v>-27306718.198000003</v>
      </c>
    </row>
    <row r="324" spans="1:11">
      <c r="G324" s="3"/>
      <c r="K324" s="3"/>
    </row>
    <row r="325" spans="1:11">
      <c r="A325" s="1">
        <v>2340001</v>
      </c>
      <c r="B325" s="1" t="s">
        <v>217</v>
      </c>
      <c r="C325" s="3">
        <v>15875621.199999999</v>
      </c>
      <c r="G325" s="3">
        <f t="shared" ref="G325:G332" si="62">(C325-E325)*-1</f>
        <v>-15875621.199999999</v>
      </c>
      <c r="K325" s="3">
        <f t="shared" ref="K325:K332" si="63">G325-I325</f>
        <v>-15875621.199999999</v>
      </c>
    </row>
    <row r="326" spans="1:11">
      <c r="A326" s="1">
        <v>2340011</v>
      </c>
      <c r="B326" s="1" t="s">
        <v>218</v>
      </c>
      <c r="C326" s="3">
        <v>0</v>
      </c>
      <c r="G326" s="3">
        <f t="shared" si="62"/>
        <v>0</v>
      </c>
      <c r="K326" s="3">
        <f t="shared" si="63"/>
        <v>0</v>
      </c>
    </row>
    <row r="327" spans="1:11">
      <c r="A327" s="1">
        <v>2340025</v>
      </c>
      <c r="B327" s="1" t="s">
        <v>219</v>
      </c>
      <c r="C327" s="3">
        <v>408356.41000000003</v>
      </c>
      <c r="G327" s="3">
        <f t="shared" si="62"/>
        <v>-408356.41000000003</v>
      </c>
      <c r="K327" s="3">
        <f t="shared" si="63"/>
        <v>-408356.41000000003</v>
      </c>
    </row>
    <row r="328" spans="1:11">
      <c r="A328" s="1">
        <v>2340027</v>
      </c>
      <c r="B328" s="1" t="s">
        <v>220</v>
      </c>
      <c r="C328" s="3">
        <v>106864.48</v>
      </c>
      <c r="G328" s="3">
        <f t="shared" si="62"/>
        <v>-106864.48</v>
      </c>
      <c r="K328" s="3">
        <f t="shared" si="63"/>
        <v>-106864.48</v>
      </c>
    </row>
    <row r="329" spans="1:11">
      <c r="A329" s="1">
        <v>2340029</v>
      </c>
      <c r="B329" s="1" t="s">
        <v>221</v>
      </c>
      <c r="C329" s="3">
        <v>5151066.92</v>
      </c>
      <c r="G329" s="3">
        <f t="shared" si="62"/>
        <v>-5151066.92</v>
      </c>
      <c r="K329" s="3">
        <f t="shared" si="63"/>
        <v>-5151066.92</v>
      </c>
    </row>
    <row r="330" spans="1:11">
      <c r="A330" s="1">
        <v>2340030</v>
      </c>
      <c r="B330" s="1" t="s">
        <v>222</v>
      </c>
      <c r="C330" s="3">
        <v>117658.8</v>
      </c>
      <c r="G330" s="3">
        <f t="shared" si="62"/>
        <v>-117658.8</v>
      </c>
      <c r="K330" s="3">
        <f t="shared" si="63"/>
        <v>-117658.8</v>
      </c>
    </row>
    <row r="331" spans="1:11">
      <c r="A331" s="1">
        <v>2340032</v>
      </c>
      <c r="B331" s="1" t="s">
        <v>223</v>
      </c>
      <c r="C331" s="3">
        <v>6646.04</v>
      </c>
      <c r="G331" s="3">
        <f t="shared" si="62"/>
        <v>-6646.04</v>
      </c>
      <c r="K331" s="3">
        <f t="shared" si="63"/>
        <v>-6646.04</v>
      </c>
    </row>
    <row r="332" spans="1:11">
      <c r="A332" s="1">
        <v>2340035</v>
      </c>
      <c r="B332" s="1" t="s">
        <v>224</v>
      </c>
      <c r="C332" s="7">
        <v>192214.57</v>
      </c>
      <c r="D332" s="58"/>
      <c r="E332" s="13"/>
      <c r="F332" s="13"/>
      <c r="G332" s="7">
        <f t="shared" si="62"/>
        <v>-192214.57</v>
      </c>
      <c r="H332" s="13"/>
      <c r="I332" s="13"/>
      <c r="J332" s="13"/>
      <c r="K332" s="7">
        <f t="shared" si="63"/>
        <v>-192214.57</v>
      </c>
    </row>
    <row r="333" spans="1:11">
      <c r="B333" s="1" t="s">
        <v>225</v>
      </c>
      <c r="C333" s="3">
        <f>SUM(C325:C332)</f>
        <v>21858428.419999998</v>
      </c>
      <c r="G333" s="3">
        <f>SUM(G325:G332)</f>
        <v>-21858428.419999998</v>
      </c>
      <c r="I333" s="3">
        <f>SUM(I325:I332)</f>
        <v>0</v>
      </c>
      <c r="K333" s="3">
        <f>SUM(K325:K332)</f>
        <v>-21858428.419999998</v>
      </c>
    </row>
    <row r="334" spans="1:11">
      <c r="G334" s="3"/>
      <c r="K334" s="3"/>
    </row>
    <row r="335" spans="1:11">
      <c r="A335" s="1">
        <v>2350001</v>
      </c>
      <c r="B335" s="1" t="s">
        <v>226</v>
      </c>
      <c r="C335" s="3">
        <v>26917350.440000001</v>
      </c>
      <c r="G335" s="3">
        <f t="shared" ref="G335:G336" si="64">(C335-E335)*-1</f>
        <v>-26917350.440000001</v>
      </c>
      <c r="I335" s="14">
        <f>C335*-1</f>
        <v>-26917350.440000001</v>
      </c>
      <c r="K335" s="3">
        <f>G335-I335</f>
        <v>0</v>
      </c>
    </row>
    <row r="336" spans="1:11">
      <c r="A336" s="1">
        <v>2350003</v>
      </c>
      <c r="B336" s="1" t="s">
        <v>227</v>
      </c>
      <c r="C336" s="7">
        <v>175794.14</v>
      </c>
      <c r="D336" s="58"/>
      <c r="E336" s="13"/>
      <c r="F336" s="13"/>
      <c r="G336" s="7">
        <f t="shared" si="64"/>
        <v>-175794.14</v>
      </c>
      <c r="H336" s="13"/>
      <c r="I336" s="13"/>
      <c r="J336" s="13"/>
      <c r="K336" s="7">
        <f t="shared" ref="K336" si="65">G336-I336</f>
        <v>-175794.14</v>
      </c>
    </row>
    <row r="337" spans="1:11">
      <c r="B337" s="1" t="s">
        <v>228</v>
      </c>
      <c r="C337" s="3">
        <f>SUM(C335:C336)</f>
        <v>27093144.580000002</v>
      </c>
      <c r="G337" s="3">
        <f>SUM(G335:G336)</f>
        <v>-27093144.580000002</v>
      </c>
      <c r="I337" s="21">
        <f>SUM(I335:I336)</f>
        <v>-26917350.440000001</v>
      </c>
      <c r="K337" s="3">
        <f>SUM(K335:K336)</f>
        <v>-175794.14</v>
      </c>
    </row>
    <row r="338" spans="1:11">
      <c r="G338" s="3"/>
      <c r="K338" s="3"/>
    </row>
    <row r="339" spans="1:11">
      <c r="A339" s="1">
        <v>2360001</v>
      </c>
      <c r="B339" s="1" t="s">
        <v>229</v>
      </c>
      <c r="C339" s="3">
        <v>3007959.48</v>
      </c>
      <c r="G339" s="3">
        <f t="shared" ref="G339:G371" si="66">(C339-E339)*-1</f>
        <v>-3007959.48</v>
      </c>
      <c r="K339" s="3">
        <f>G339-I339</f>
        <v>-3007959.48</v>
      </c>
    </row>
    <row r="340" spans="1:11">
      <c r="A340" s="1">
        <v>236000209</v>
      </c>
      <c r="B340" s="1" t="s">
        <v>230</v>
      </c>
      <c r="C340" s="3">
        <v>0</v>
      </c>
      <c r="G340" s="3">
        <f t="shared" si="66"/>
        <v>0</v>
      </c>
      <c r="K340" s="3">
        <f t="shared" ref="K340:K371" si="67">G340-I340</f>
        <v>0</v>
      </c>
    </row>
    <row r="341" spans="1:11">
      <c r="A341" s="1">
        <v>236000215</v>
      </c>
      <c r="B341" s="1" t="s">
        <v>230</v>
      </c>
      <c r="C341" s="3">
        <v>0.04</v>
      </c>
      <c r="G341" s="3">
        <f t="shared" si="66"/>
        <v>-0.04</v>
      </c>
      <c r="K341" s="3">
        <f t="shared" si="67"/>
        <v>-0.04</v>
      </c>
    </row>
    <row r="342" spans="1:11">
      <c r="A342" s="1">
        <v>236000216</v>
      </c>
      <c r="B342" s="1" t="s">
        <v>230</v>
      </c>
      <c r="C342" s="3">
        <v>-577424.86</v>
      </c>
      <c r="G342" s="3">
        <f t="shared" si="66"/>
        <v>577424.86</v>
      </c>
      <c r="K342" s="3">
        <f t="shared" si="67"/>
        <v>577424.86</v>
      </c>
    </row>
    <row r="343" spans="1:11">
      <c r="A343" s="1">
        <v>236000217</v>
      </c>
      <c r="B343" s="1" t="s">
        <v>230</v>
      </c>
      <c r="C343" s="3">
        <v>502169.28</v>
      </c>
      <c r="G343" s="3">
        <f t="shared" si="66"/>
        <v>-502169.28</v>
      </c>
      <c r="K343" s="3">
        <f t="shared" si="67"/>
        <v>-502169.28</v>
      </c>
    </row>
    <row r="344" spans="1:11">
      <c r="A344" s="1">
        <v>2360004</v>
      </c>
      <c r="B344" s="1" t="s">
        <v>231</v>
      </c>
      <c r="C344" s="3">
        <v>163384.69</v>
      </c>
      <c r="G344" s="3">
        <f t="shared" si="66"/>
        <v>-163384.69</v>
      </c>
      <c r="K344" s="3">
        <f t="shared" si="67"/>
        <v>-163384.69</v>
      </c>
    </row>
    <row r="345" spans="1:11">
      <c r="A345" s="1">
        <v>2360005</v>
      </c>
      <c r="B345" s="1" t="s">
        <v>232</v>
      </c>
      <c r="C345" s="3">
        <v>23573.7</v>
      </c>
      <c r="G345" s="3">
        <f t="shared" si="66"/>
        <v>-23573.7</v>
      </c>
      <c r="K345" s="3">
        <f t="shared" si="67"/>
        <v>-23573.7</v>
      </c>
    </row>
    <row r="346" spans="1:11">
      <c r="A346" s="1">
        <v>2360006</v>
      </c>
      <c r="B346" s="1" t="s">
        <v>233</v>
      </c>
      <c r="C346" s="3">
        <v>65664.600000000006</v>
      </c>
      <c r="G346" s="3">
        <f t="shared" si="66"/>
        <v>-65664.600000000006</v>
      </c>
      <c r="K346" s="3">
        <f t="shared" si="67"/>
        <v>-65664.600000000006</v>
      </c>
    </row>
    <row r="347" spans="1:11">
      <c r="A347" s="1">
        <v>236000715</v>
      </c>
      <c r="B347" s="1" t="s">
        <v>234</v>
      </c>
      <c r="C347" s="3">
        <v>0</v>
      </c>
      <c r="G347" s="3">
        <f t="shared" si="66"/>
        <v>0</v>
      </c>
      <c r="K347" s="3">
        <f t="shared" si="67"/>
        <v>0</v>
      </c>
    </row>
    <row r="348" spans="1:11">
      <c r="A348" s="1">
        <v>236000716</v>
      </c>
      <c r="B348" s="1" t="s">
        <v>234</v>
      </c>
      <c r="C348" s="3">
        <v>0</v>
      </c>
      <c r="G348" s="3">
        <f t="shared" si="66"/>
        <v>0</v>
      </c>
      <c r="K348" s="3">
        <f t="shared" si="67"/>
        <v>0</v>
      </c>
    </row>
    <row r="349" spans="1:11">
      <c r="A349" s="1">
        <v>236000717</v>
      </c>
      <c r="B349" s="1" t="s">
        <v>234</v>
      </c>
      <c r="C349" s="3">
        <v>68314.59</v>
      </c>
      <c r="G349" s="3">
        <f t="shared" si="66"/>
        <v>-68314.59</v>
      </c>
      <c r="K349" s="3">
        <f t="shared" si="67"/>
        <v>-68314.59</v>
      </c>
    </row>
    <row r="350" spans="1:11">
      <c r="A350" s="1">
        <v>236000814</v>
      </c>
      <c r="B350" s="1" t="s">
        <v>235</v>
      </c>
      <c r="C350" s="3">
        <v>0</v>
      </c>
      <c r="G350" s="3">
        <f t="shared" si="66"/>
        <v>0</v>
      </c>
      <c r="K350" s="3">
        <f t="shared" si="67"/>
        <v>0</v>
      </c>
    </row>
    <row r="351" spans="1:11">
      <c r="A351" s="1">
        <v>236000815</v>
      </c>
      <c r="B351" s="1" t="s">
        <v>235</v>
      </c>
      <c r="C351" s="3">
        <v>2916813.06</v>
      </c>
      <c r="G351" s="3">
        <f t="shared" si="66"/>
        <v>-2916813.06</v>
      </c>
      <c r="K351" s="3">
        <f t="shared" si="67"/>
        <v>-2916813.06</v>
      </c>
    </row>
    <row r="352" spans="1:11">
      <c r="A352" s="1">
        <v>236000816</v>
      </c>
      <c r="B352" s="1" t="s">
        <v>235</v>
      </c>
      <c r="C352" s="3">
        <v>15227210</v>
      </c>
      <c r="G352" s="3">
        <f t="shared" si="66"/>
        <v>-15227210</v>
      </c>
      <c r="K352" s="3">
        <f t="shared" si="67"/>
        <v>-15227210</v>
      </c>
    </row>
    <row r="353" spans="1:11">
      <c r="A353" s="1">
        <v>236001214</v>
      </c>
      <c r="B353" s="1" t="s">
        <v>236</v>
      </c>
      <c r="C353" s="3">
        <v>0</v>
      </c>
      <c r="G353" s="3">
        <f t="shared" si="66"/>
        <v>0</v>
      </c>
      <c r="K353" s="3">
        <f t="shared" si="67"/>
        <v>0</v>
      </c>
    </row>
    <row r="354" spans="1:11">
      <c r="A354" s="1">
        <v>236001316</v>
      </c>
      <c r="B354" s="1" t="s">
        <v>237</v>
      </c>
      <c r="C354" s="3">
        <v>0</v>
      </c>
      <c r="G354" s="3">
        <f t="shared" si="66"/>
        <v>0</v>
      </c>
      <c r="K354" s="3">
        <f t="shared" si="67"/>
        <v>0</v>
      </c>
    </row>
    <row r="355" spans="1:11">
      <c r="A355" s="1">
        <v>236001317</v>
      </c>
      <c r="B355" s="1" t="s">
        <v>237</v>
      </c>
      <c r="C355" s="3">
        <v>483167.53</v>
      </c>
      <c r="G355" s="3">
        <f t="shared" si="66"/>
        <v>-483167.53</v>
      </c>
      <c r="K355" s="3">
        <f t="shared" si="67"/>
        <v>-483167.53</v>
      </c>
    </row>
    <row r="356" spans="1:11">
      <c r="A356" s="1">
        <v>236001600</v>
      </c>
      <c r="B356" s="1" t="s">
        <v>238</v>
      </c>
      <c r="C356" s="3">
        <v>71358.33</v>
      </c>
      <c r="G356" s="3">
        <f t="shared" si="66"/>
        <v>-71358.33</v>
      </c>
      <c r="K356" s="3">
        <f t="shared" si="67"/>
        <v>-71358.33</v>
      </c>
    </row>
    <row r="357" spans="1:11">
      <c r="A357" s="1">
        <v>236001616</v>
      </c>
      <c r="B357" s="1" t="s">
        <v>238</v>
      </c>
      <c r="C357" s="3">
        <v>0</v>
      </c>
      <c r="G357" s="3">
        <f t="shared" si="66"/>
        <v>0</v>
      </c>
      <c r="K357" s="3">
        <f t="shared" si="67"/>
        <v>0</v>
      </c>
    </row>
    <row r="358" spans="1:11">
      <c r="A358" s="1">
        <v>236001617</v>
      </c>
      <c r="B358" s="1" t="s">
        <v>238</v>
      </c>
      <c r="C358" s="3">
        <v>4600</v>
      </c>
      <c r="G358" s="3">
        <f t="shared" si="66"/>
        <v>-4600</v>
      </c>
      <c r="K358" s="3">
        <f t="shared" si="67"/>
        <v>-4600</v>
      </c>
    </row>
    <row r="359" spans="1:11">
      <c r="A359" s="1">
        <v>236001717</v>
      </c>
      <c r="B359" s="1" t="s">
        <v>239</v>
      </c>
      <c r="C359" s="3">
        <v>0</v>
      </c>
      <c r="G359" s="3">
        <f t="shared" si="66"/>
        <v>0</v>
      </c>
      <c r="K359" s="3">
        <f t="shared" si="67"/>
        <v>0</v>
      </c>
    </row>
    <row r="360" spans="1:11">
      <c r="A360" s="1">
        <v>236003316</v>
      </c>
      <c r="B360" s="1" t="s">
        <v>240</v>
      </c>
      <c r="C360" s="3">
        <v>191905.91</v>
      </c>
      <c r="G360" s="3">
        <f t="shared" si="66"/>
        <v>-191905.91</v>
      </c>
      <c r="K360" s="3">
        <f t="shared" si="67"/>
        <v>-191905.91</v>
      </c>
    </row>
    <row r="361" spans="1:11">
      <c r="A361" s="1">
        <v>236003317</v>
      </c>
      <c r="B361" s="1" t="s">
        <v>240</v>
      </c>
      <c r="C361" s="3">
        <v>233296</v>
      </c>
      <c r="G361" s="3">
        <f t="shared" si="66"/>
        <v>-233296</v>
      </c>
      <c r="K361" s="3">
        <f t="shared" si="67"/>
        <v>-233296</v>
      </c>
    </row>
    <row r="362" spans="1:11">
      <c r="A362" s="1">
        <v>236003516</v>
      </c>
      <c r="B362" s="1" t="s">
        <v>241</v>
      </c>
      <c r="C362" s="3">
        <v>12820.630000000001</v>
      </c>
      <c r="G362" s="3">
        <f t="shared" si="66"/>
        <v>-12820.630000000001</v>
      </c>
      <c r="K362" s="3">
        <f t="shared" si="67"/>
        <v>-12820.630000000001</v>
      </c>
    </row>
    <row r="363" spans="1:11">
      <c r="A363" s="1">
        <v>236003517</v>
      </c>
      <c r="B363" s="1" t="s">
        <v>241</v>
      </c>
      <c r="C363" s="3">
        <v>4000</v>
      </c>
      <c r="G363" s="3">
        <f t="shared" si="66"/>
        <v>-4000</v>
      </c>
      <c r="K363" s="3">
        <f t="shared" si="67"/>
        <v>-4000</v>
      </c>
    </row>
    <row r="364" spans="1:11">
      <c r="A364" s="1">
        <v>2360037</v>
      </c>
      <c r="B364" s="1" t="s">
        <v>242</v>
      </c>
      <c r="C364" s="3">
        <v>525828.24100000004</v>
      </c>
      <c r="G364" s="3">
        <f t="shared" si="66"/>
        <v>-525828.24100000004</v>
      </c>
      <c r="K364" s="3">
        <f t="shared" si="67"/>
        <v>-525828.24100000004</v>
      </c>
    </row>
    <row r="365" spans="1:11">
      <c r="A365" s="1">
        <v>2360038</v>
      </c>
      <c r="B365" s="1" t="s">
        <v>443</v>
      </c>
      <c r="C365" s="3">
        <v>20870.310000000001</v>
      </c>
      <c r="G365" s="3">
        <f t="shared" si="66"/>
        <v>-20870.310000000001</v>
      </c>
      <c r="K365" s="3">
        <f t="shared" si="67"/>
        <v>-20870.310000000001</v>
      </c>
    </row>
    <row r="366" spans="1:11">
      <c r="A366" s="1">
        <v>2360502</v>
      </c>
      <c r="B366" s="1" t="s">
        <v>243</v>
      </c>
      <c r="C366" s="3">
        <v>27936</v>
      </c>
      <c r="G366" s="3">
        <f t="shared" si="66"/>
        <v>-27936</v>
      </c>
      <c r="K366" s="3">
        <f t="shared" si="67"/>
        <v>-27936</v>
      </c>
    </row>
    <row r="367" spans="1:11">
      <c r="A367" s="1">
        <v>2360601</v>
      </c>
      <c r="B367" s="1" t="s">
        <v>244</v>
      </c>
      <c r="C367" s="3">
        <v>-117451</v>
      </c>
      <c r="G367" s="3">
        <f t="shared" si="66"/>
        <v>117451</v>
      </c>
      <c r="K367" s="3">
        <f t="shared" si="67"/>
        <v>117451</v>
      </c>
    </row>
    <row r="368" spans="1:11">
      <c r="A368" s="1">
        <v>2360602</v>
      </c>
      <c r="B368" s="1" t="s">
        <v>245</v>
      </c>
      <c r="C368" s="3">
        <v>34849</v>
      </c>
      <c r="G368" s="3">
        <f t="shared" si="66"/>
        <v>-34849</v>
      </c>
      <c r="K368" s="3">
        <f t="shared" si="67"/>
        <v>-34849</v>
      </c>
    </row>
    <row r="369" spans="1:11">
      <c r="A369" s="1">
        <v>2360702</v>
      </c>
      <c r="B369" s="1" t="s">
        <v>246</v>
      </c>
      <c r="C369" s="3">
        <v>-68373</v>
      </c>
      <c r="G369" s="3">
        <f t="shared" si="66"/>
        <v>68373</v>
      </c>
      <c r="K369" s="3">
        <f t="shared" si="67"/>
        <v>68373</v>
      </c>
    </row>
    <row r="370" spans="1:11">
      <c r="A370" s="1">
        <v>2360801</v>
      </c>
      <c r="B370" s="1" t="s">
        <v>247</v>
      </c>
      <c r="C370" s="3">
        <v>491476.07</v>
      </c>
      <c r="G370" s="3">
        <f t="shared" si="66"/>
        <v>-491476.07</v>
      </c>
      <c r="K370" s="3">
        <f t="shared" si="67"/>
        <v>-491476.07</v>
      </c>
    </row>
    <row r="371" spans="1:11">
      <c r="A371" s="1">
        <v>2360901</v>
      </c>
      <c r="B371" s="1" t="s">
        <v>248</v>
      </c>
      <c r="C371" s="3">
        <v>-472740.07</v>
      </c>
      <c r="G371" s="7">
        <f t="shared" si="66"/>
        <v>472740.07</v>
      </c>
      <c r="K371" s="7">
        <f t="shared" si="67"/>
        <v>472740.07</v>
      </c>
    </row>
    <row r="372" spans="1:11">
      <c r="B372" s="1" t="s">
        <v>249</v>
      </c>
      <c r="C372" s="3">
        <f>SUM(C339:C371)</f>
        <v>22841208.530999996</v>
      </c>
      <c r="G372" s="3">
        <f>SUM(G339:G371)</f>
        <v>-22841208.530999996</v>
      </c>
      <c r="I372" s="3">
        <f>SUM(I339:I371)</f>
        <v>0</v>
      </c>
      <c r="K372" s="3">
        <f>SUM(K339:K371)</f>
        <v>-22841208.530999996</v>
      </c>
    </row>
    <row r="373" spans="1:11">
      <c r="G373" s="3"/>
      <c r="K373" s="3"/>
    </row>
    <row r="374" spans="1:11">
      <c r="A374" s="1">
        <v>2370002</v>
      </c>
      <c r="B374" s="1" t="s">
        <v>250</v>
      </c>
      <c r="C374" s="3">
        <v>34619.18</v>
      </c>
      <c r="G374" s="3">
        <f t="shared" ref="G374:G381" si="68">(C374-E374)*-1</f>
        <v>-34619.18</v>
      </c>
      <c r="K374" s="3">
        <f>G374-I374</f>
        <v>-34619.18</v>
      </c>
    </row>
    <row r="375" spans="1:11">
      <c r="A375" s="1">
        <v>2370005</v>
      </c>
      <c r="B375" s="1" t="s">
        <v>251</v>
      </c>
      <c r="C375" s="3">
        <v>111187.49</v>
      </c>
      <c r="G375" s="3">
        <f t="shared" si="68"/>
        <v>-111187.49</v>
      </c>
      <c r="K375" s="3">
        <f t="shared" ref="K375:K381" si="69">G375-I375</f>
        <v>-111187.49</v>
      </c>
    </row>
    <row r="376" spans="1:11">
      <c r="A376" s="1">
        <v>2370006</v>
      </c>
      <c r="B376" s="1" t="s">
        <v>252</v>
      </c>
      <c r="C376" s="3">
        <v>14789007.310000001</v>
      </c>
      <c r="G376" s="3">
        <f t="shared" si="68"/>
        <v>-14789007.310000001</v>
      </c>
      <c r="K376" s="3">
        <f t="shared" si="69"/>
        <v>-14789007.310000001</v>
      </c>
    </row>
    <row r="377" spans="1:11">
      <c r="A377" s="1">
        <v>2370007</v>
      </c>
      <c r="B377" s="1" t="s">
        <v>253</v>
      </c>
      <c r="C377" s="3">
        <v>24405.39</v>
      </c>
      <c r="G377" s="3">
        <f t="shared" si="68"/>
        <v>-24405.39</v>
      </c>
      <c r="K377" s="3">
        <f t="shared" si="69"/>
        <v>-24405.39</v>
      </c>
    </row>
    <row r="378" spans="1:11">
      <c r="A378" s="1">
        <v>2370018</v>
      </c>
      <c r="B378" s="1" t="s">
        <v>254</v>
      </c>
      <c r="C378" s="3">
        <v>4.0000000000000001E-3</v>
      </c>
      <c r="G378" s="3">
        <f t="shared" si="68"/>
        <v>-4.0000000000000001E-3</v>
      </c>
      <c r="K378" s="3">
        <f t="shared" si="69"/>
        <v>-4.0000000000000001E-3</v>
      </c>
    </row>
    <row r="379" spans="1:11">
      <c r="A379" s="1">
        <v>2370048</v>
      </c>
      <c r="B379" s="1" t="s">
        <v>255</v>
      </c>
      <c r="C379" s="3">
        <v>94143</v>
      </c>
      <c r="G379" s="3">
        <f t="shared" si="68"/>
        <v>-94143</v>
      </c>
      <c r="K379" s="3">
        <f t="shared" si="69"/>
        <v>-94143</v>
      </c>
    </row>
    <row r="380" spans="1:11">
      <c r="A380" s="1">
        <v>2370348</v>
      </c>
      <c r="B380" s="1" t="s">
        <v>444</v>
      </c>
      <c r="C380" s="3">
        <v>2632</v>
      </c>
      <c r="G380" s="3">
        <f t="shared" si="68"/>
        <v>-2632</v>
      </c>
      <c r="K380" s="3">
        <f t="shared" si="69"/>
        <v>-2632</v>
      </c>
    </row>
    <row r="381" spans="1:11">
      <c r="A381" s="1">
        <v>2370448</v>
      </c>
      <c r="B381" s="1" t="s">
        <v>256</v>
      </c>
      <c r="C381" s="4">
        <v>4147</v>
      </c>
      <c r="G381" s="7">
        <f t="shared" si="68"/>
        <v>-4147</v>
      </c>
      <c r="K381" s="7">
        <f t="shared" si="69"/>
        <v>-4147</v>
      </c>
    </row>
    <row r="382" spans="1:11">
      <c r="B382" s="1" t="s">
        <v>257</v>
      </c>
      <c r="C382" s="3">
        <f>SUM(C374:C381)</f>
        <v>15060141.374000002</v>
      </c>
      <c r="G382" s="3">
        <f>SUM(G374:G381)</f>
        <v>-15060141.374000002</v>
      </c>
      <c r="I382" s="3">
        <f>SUM(I374:I381)</f>
        <v>0</v>
      </c>
      <c r="K382" s="3">
        <f>SUM(K374:K381)</f>
        <v>-15060141.374000002</v>
      </c>
    </row>
    <row r="383" spans="1:11">
      <c r="G383" s="3"/>
      <c r="K383" s="3"/>
    </row>
    <row r="384" spans="1:11">
      <c r="A384" s="1">
        <v>2430001</v>
      </c>
      <c r="B384" s="1" t="s">
        <v>258</v>
      </c>
      <c r="C384" s="3">
        <v>905657.97</v>
      </c>
      <c r="G384" s="3">
        <f t="shared" ref="G384:G385" si="70">(C384-E384)*-1</f>
        <v>-905657.97</v>
      </c>
      <c r="K384" s="3">
        <f>G384-I384</f>
        <v>-905657.97</v>
      </c>
    </row>
    <row r="385" spans="1:11">
      <c r="A385" s="1">
        <v>2430003</v>
      </c>
      <c r="B385" s="1" t="s">
        <v>259</v>
      </c>
      <c r="C385" s="7">
        <v>23240.44</v>
      </c>
      <c r="G385" s="7">
        <f t="shared" si="70"/>
        <v>-23240.44</v>
      </c>
      <c r="K385" s="7">
        <f>G385-I385</f>
        <v>-23240.44</v>
      </c>
    </row>
    <row r="386" spans="1:11">
      <c r="B386" s="1" t="s">
        <v>260</v>
      </c>
      <c r="C386" s="3">
        <f>SUM(C384:C385)</f>
        <v>928898.40999999992</v>
      </c>
      <c r="G386" s="3">
        <f>SUM(G384:G385)</f>
        <v>-928898.40999999992</v>
      </c>
      <c r="I386" s="3">
        <f>SUM(I384:I385)</f>
        <v>0</v>
      </c>
      <c r="K386" s="3">
        <f>SUM(K384:K385)</f>
        <v>-928898.40999999992</v>
      </c>
    </row>
    <row r="387" spans="1:11">
      <c r="G387" s="3"/>
      <c r="K387" s="3"/>
    </row>
    <row r="388" spans="1:11">
      <c r="A388" s="1">
        <v>2440001</v>
      </c>
      <c r="B388" s="1" t="s">
        <v>261</v>
      </c>
      <c r="C388" s="3">
        <v>212642.45</v>
      </c>
      <c r="G388" s="3">
        <f t="shared" ref="G388:G389" si="71">(C388-E388)*-1</f>
        <v>-212642.45</v>
      </c>
      <c r="K388" s="3">
        <f>G388-I388</f>
        <v>-212642.45</v>
      </c>
    </row>
    <row r="389" spans="1:11">
      <c r="A389" s="1">
        <v>2440021</v>
      </c>
      <c r="B389" s="1" t="s">
        <v>262</v>
      </c>
      <c r="C389" s="7">
        <v>0</v>
      </c>
      <c r="D389" s="58"/>
      <c r="E389" s="13"/>
      <c r="F389" s="13"/>
      <c r="G389" s="7">
        <f t="shared" si="71"/>
        <v>0</v>
      </c>
      <c r="H389" s="13"/>
      <c r="I389" s="13"/>
      <c r="J389" s="13"/>
      <c r="K389" s="7">
        <f t="shared" ref="K389" si="72">G389-I389</f>
        <v>0</v>
      </c>
    </row>
    <row r="390" spans="1:11">
      <c r="B390" s="1" t="s">
        <v>263</v>
      </c>
      <c r="C390" s="3">
        <f>SUM(C388:C389)</f>
        <v>212642.45</v>
      </c>
      <c r="G390" s="3">
        <f>SUM(G388:G389)</f>
        <v>-212642.45</v>
      </c>
      <c r="I390" s="3">
        <f>SUM(I388:I389)</f>
        <v>0</v>
      </c>
      <c r="K390" s="3">
        <f>SUM(K388:K389)</f>
        <v>-212642.45</v>
      </c>
    </row>
    <row r="391" spans="1:11">
      <c r="G391" s="3"/>
      <c r="K391" s="3"/>
    </row>
    <row r="392" spans="1:11">
      <c r="A392" s="1">
        <v>2410001</v>
      </c>
      <c r="B392" s="1" t="s">
        <v>264</v>
      </c>
      <c r="C392" s="3">
        <v>0</v>
      </c>
      <c r="G392" s="3">
        <f t="shared" ref="G392:G409" si="73">(C392-E392)*-1</f>
        <v>0</v>
      </c>
      <c r="K392" s="3">
        <f>G392-I392</f>
        <v>0</v>
      </c>
    </row>
    <row r="393" spans="1:11">
      <c r="A393" s="1">
        <v>2410002</v>
      </c>
      <c r="B393" s="1" t="s">
        <v>265</v>
      </c>
      <c r="C393" s="3">
        <v>119694.71</v>
      </c>
      <c r="G393" s="3">
        <f t="shared" si="73"/>
        <v>-119694.71</v>
      </c>
      <c r="K393" s="3">
        <f t="shared" ref="K393:K402" si="74">G393-I393</f>
        <v>-119694.71</v>
      </c>
    </row>
    <row r="394" spans="1:11">
      <c r="A394" s="1">
        <v>2410003</v>
      </c>
      <c r="B394" s="1" t="s">
        <v>266</v>
      </c>
      <c r="C394" s="3">
        <v>24909.440000000002</v>
      </c>
      <c r="G394" s="3">
        <f t="shared" si="73"/>
        <v>-24909.440000000002</v>
      </c>
      <c r="K394" s="3">
        <f t="shared" si="74"/>
        <v>-24909.440000000002</v>
      </c>
    </row>
    <row r="395" spans="1:11">
      <c r="A395" s="1">
        <v>2410004</v>
      </c>
      <c r="B395" s="1" t="s">
        <v>267</v>
      </c>
      <c r="C395" s="3">
        <v>720218.78</v>
      </c>
      <c r="G395" s="3">
        <f t="shared" si="73"/>
        <v>-720218.78</v>
      </c>
      <c r="K395" s="3">
        <f t="shared" si="74"/>
        <v>-720218.78</v>
      </c>
    </row>
    <row r="396" spans="1:11">
      <c r="A396" s="1">
        <v>2410006</v>
      </c>
      <c r="B396" s="1" t="s">
        <v>268</v>
      </c>
      <c r="C396" s="3">
        <v>63.13</v>
      </c>
      <c r="G396" s="3">
        <f t="shared" si="73"/>
        <v>-63.13</v>
      </c>
      <c r="K396" s="3">
        <f t="shared" si="74"/>
        <v>-63.13</v>
      </c>
    </row>
    <row r="397" spans="1:11">
      <c r="A397" s="1">
        <v>2410008</v>
      </c>
      <c r="B397" s="1" t="s">
        <v>269</v>
      </c>
      <c r="C397" s="3">
        <v>384764.76</v>
      </c>
      <c r="G397" s="3">
        <f t="shared" si="73"/>
        <v>-384764.76</v>
      </c>
      <c r="K397" s="3">
        <f t="shared" si="74"/>
        <v>-384764.76</v>
      </c>
    </row>
    <row r="398" spans="1:11">
      <c r="A398" s="1">
        <v>2410009</v>
      </c>
      <c r="B398" s="1" t="s">
        <v>270</v>
      </c>
      <c r="C398" s="7">
        <v>1113570.17</v>
      </c>
      <c r="G398" s="7">
        <f t="shared" si="73"/>
        <v>-1113570.17</v>
      </c>
      <c r="K398" s="7">
        <f t="shared" si="74"/>
        <v>-1113570.17</v>
      </c>
    </row>
    <row r="399" spans="1:11">
      <c r="B399" s="1" t="s">
        <v>271</v>
      </c>
      <c r="C399" s="3">
        <f>SUM(C392:C398)</f>
        <v>2363220.9900000002</v>
      </c>
      <c r="G399" s="3">
        <f>SUM(G392:G398)</f>
        <v>-2363220.9900000002</v>
      </c>
      <c r="I399" s="3">
        <f>SUM(I392:I398)</f>
        <v>0</v>
      </c>
      <c r="K399" s="3">
        <f>SUM(K392:K398)</f>
        <v>-2363220.9900000002</v>
      </c>
    </row>
    <row r="400" spans="1:11">
      <c r="A400" s="1">
        <v>2420514</v>
      </c>
      <c r="B400" s="1" t="s">
        <v>272</v>
      </c>
      <c r="C400" s="7">
        <v>1401653.71</v>
      </c>
      <c r="G400" s="7">
        <f t="shared" si="73"/>
        <v>-1401653.71</v>
      </c>
      <c r="K400" s="7">
        <f t="shared" si="74"/>
        <v>-1401653.71</v>
      </c>
    </row>
    <row r="401" spans="1:11">
      <c r="B401" s="1" t="s">
        <v>273</v>
      </c>
      <c r="C401" s="3">
        <f>SUM(C400)</f>
        <v>1401653.71</v>
      </c>
      <c r="G401" s="3">
        <f>SUM(G400)</f>
        <v>-1401653.71</v>
      </c>
      <c r="I401" s="3">
        <f>SUM(I400)</f>
        <v>0</v>
      </c>
      <c r="K401" s="3">
        <f>SUM(K400)</f>
        <v>-1401653.71</v>
      </c>
    </row>
    <row r="402" spans="1:11">
      <c r="A402" s="1">
        <v>2420504</v>
      </c>
      <c r="B402" s="1" t="s">
        <v>274</v>
      </c>
      <c r="C402" s="7">
        <v>-15888.54</v>
      </c>
      <c r="G402" s="7">
        <f t="shared" si="73"/>
        <v>15888.54</v>
      </c>
      <c r="K402" s="7">
        <f t="shared" si="74"/>
        <v>15888.54</v>
      </c>
    </row>
    <row r="403" spans="1:11">
      <c r="B403" s="1" t="s">
        <v>275</v>
      </c>
      <c r="C403" s="3">
        <f>SUM(C402:C402)</f>
        <v>-15888.54</v>
      </c>
      <c r="G403" s="3">
        <f>SUM(G402:G402)</f>
        <v>15888.54</v>
      </c>
      <c r="I403" s="3">
        <f>SUM(I402:I402)</f>
        <v>0</v>
      </c>
      <c r="K403" s="3">
        <f>SUM(K402:K402)</f>
        <v>15888.54</v>
      </c>
    </row>
    <row r="404" spans="1:11">
      <c r="B404" s="1" t="s">
        <v>276</v>
      </c>
      <c r="C404" s="3">
        <f>C403</f>
        <v>-15888.54</v>
      </c>
      <c r="G404" s="3">
        <f t="shared" si="73"/>
        <v>15888.54</v>
      </c>
      <c r="I404" s="3">
        <f>I403</f>
        <v>0</v>
      </c>
      <c r="K404" s="3">
        <f>G404-I404</f>
        <v>15888.54</v>
      </c>
    </row>
    <row r="405" spans="1:11">
      <c r="A405" s="1">
        <v>2420020</v>
      </c>
      <c r="B405" s="1" t="s">
        <v>277</v>
      </c>
      <c r="C405" s="3">
        <v>4342153.6239999998</v>
      </c>
      <c r="G405" s="3">
        <f t="shared" si="73"/>
        <v>-4342153.6239999998</v>
      </c>
      <c r="K405" s="3">
        <f t="shared" ref="K405:K406" si="75">G405-I405</f>
        <v>-4342153.6239999998</v>
      </c>
    </row>
    <row r="406" spans="1:11">
      <c r="A406" s="1">
        <v>2420021</v>
      </c>
      <c r="B406" s="1" t="s">
        <v>278</v>
      </c>
      <c r="C406" s="7">
        <v>693938.03399999999</v>
      </c>
      <c r="G406" s="7">
        <f t="shared" si="73"/>
        <v>-693938.03399999999</v>
      </c>
      <c r="K406" s="7">
        <f t="shared" si="75"/>
        <v>-693938.03399999999</v>
      </c>
    </row>
    <row r="407" spans="1:11">
      <c r="B407" s="1" t="s">
        <v>279</v>
      </c>
      <c r="C407" s="3">
        <f>SUM(C405:C406)</f>
        <v>5036091.6579999998</v>
      </c>
      <c r="G407" s="3">
        <f>SUM(G405:G406)</f>
        <v>-5036091.6579999998</v>
      </c>
      <c r="I407" s="3">
        <f>SUM(I405:I406)</f>
        <v>0</v>
      </c>
      <c r="K407" s="3">
        <f>SUM(K405:K406)</f>
        <v>-5036091.6579999998</v>
      </c>
    </row>
    <row r="408" spans="1:11">
      <c r="A408" s="1">
        <v>2420051</v>
      </c>
      <c r="B408" s="1" t="s">
        <v>280</v>
      </c>
      <c r="C408" s="3">
        <v>205749.02799999999</v>
      </c>
      <c r="G408" s="3">
        <f t="shared" si="73"/>
        <v>-205749.02799999999</v>
      </c>
      <c r="K408" s="3">
        <f>G408-I408</f>
        <v>-205749.02799999999</v>
      </c>
    </row>
    <row r="409" spans="1:11">
      <c r="A409" s="1">
        <v>2420053</v>
      </c>
      <c r="B409" s="1" t="s">
        <v>190</v>
      </c>
      <c r="C409" s="6">
        <v>0</v>
      </c>
      <c r="G409" s="7">
        <f t="shared" si="73"/>
        <v>0</v>
      </c>
      <c r="K409" s="7">
        <f>G409-I409</f>
        <v>0</v>
      </c>
    </row>
    <row r="410" spans="1:11">
      <c r="B410" s="1" t="s">
        <v>281</v>
      </c>
      <c r="C410" s="3">
        <f>SUM(C408:C409)</f>
        <v>205749.02799999999</v>
      </c>
      <c r="G410" s="3">
        <f>SUM(G408:G409)</f>
        <v>-205749.02799999999</v>
      </c>
      <c r="I410" s="3">
        <f>SUM(I408:I409)</f>
        <v>0</v>
      </c>
      <c r="K410" s="3">
        <f>G410-I410</f>
        <v>-205749.02799999999</v>
      </c>
    </row>
    <row r="411" spans="1:11">
      <c r="B411" s="1" t="s">
        <v>282</v>
      </c>
      <c r="C411" s="3">
        <f>C407+C410</f>
        <v>5241840.6859999998</v>
      </c>
      <c r="G411" s="3">
        <f>G407+G410</f>
        <v>-5241840.6859999998</v>
      </c>
      <c r="I411" s="3">
        <f>I407+I410</f>
        <v>0</v>
      </c>
      <c r="K411" s="3">
        <f t="shared" ref="K411:K414" si="76">G411-I411</f>
        <v>-5241840.6859999998</v>
      </c>
    </row>
    <row r="412" spans="1:11">
      <c r="A412" s="1">
        <v>2420002</v>
      </c>
      <c r="B412" s="1" t="s">
        <v>283</v>
      </c>
      <c r="C412" s="3">
        <v>135458.38</v>
      </c>
      <c r="G412" s="3">
        <f t="shared" ref="G412:G439" si="77">(C412-E412)*-1</f>
        <v>-135458.38</v>
      </c>
      <c r="K412" s="3">
        <f t="shared" si="76"/>
        <v>-135458.38</v>
      </c>
    </row>
    <row r="413" spans="1:11">
      <c r="A413" s="1">
        <v>2420003</v>
      </c>
      <c r="B413" s="1" t="s">
        <v>284</v>
      </c>
      <c r="C413" s="3">
        <v>15228.54</v>
      </c>
      <c r="G413" s="3">
        <f t="shared" si="77"/>
        <v>-15228.54</v>
      </c>
      <c r="K413" s="3">
        <f t="shared" si="76"/>
        <v>-15228.54</v>
      </c>
    </row>
    <row r="414" spans="1:11">
      <c r="A414" s="1">
        <v>2420013</v>
      </c>
      <c r="B414" s="1" t="s">
        <v>285</v>
      </c>
      <c r="C414" s="7">
        <v>1472.6200000000001</v>
      </c>
      <c r="D414" s="58"/>
      <c r="E414" s="13"/>
      <c r="F414" s="13"/>
      <c r="G414" s="7">
        <f t="shared" si="77"/>
        <v>-1472.6200000000001</v>
      </c>
      <c r="H414" s="13"/>
      <c r="I414" s="13"/>
      <c r="J414" s="13"/>
      <c r="K414" s="7">
        <f t="shared" si="76"/>
        <v>-1472.6200000000001</v>
      </c>
    </row>
    <row r="415" spans="1:11">
      <c r="B415" s="1" t="s">
        <v>286</v>
      </c>
      <c r="C415" s="3">
        <f>SUM(C412:C414)</f>
        <v>152159.54</v>
      </c>
      <c r="G415" s="3">
        <f>SUM(G412:G414)</f>
        <v>-152159.54</v>
      </c>
      <c r="I415" s="3">
        <f>SUM(I412:I414)</f>
        <v>0</v>
      </c>
      <c r="K415" s="3">
        <f>SUM(K412:K414)</f>
        <v>-152159.54</v>
      </c>
    </row>
    <row r="416" spans="1:11">
      <c r="A416" s="1">
        <v>2420532</v>
      </c>
      <c r="B416" s="1" t="s">
        <v>287</v>
      </c>
      <c r="C416" s="7">
        <v>234157.33000000002</v>
      </c>
      <c r="G416" s="7">
        <f t="shared" si="77"/>
        <v>-234157.33000000002</v>
      </c>
      <c r="K416" s="7">
        <f>G416-I416</f>
        <v>-234157.33000000002</v>
      </c>
    </row>
    <row r="417" spans="1:11">
      <c r="B417" s="1" t="s">
        <v>288</v>
      </c>
      <c r="C417" s="3">
        <f>SUM(C416:C416)</f>
        <v>234157.33000000002</v>
      </c>
      <c r="G417" s="3">
        <f>SUM(G416:G416)</f>
        <v>-234157.33000000002</v>
      </c>
      <c r="I417" s="3">
        <f>SUM(I416:I416)</f>
        <v>0</v>
      </c>
      <c r="K417" s="3">
        <f>SUM(K416:K416)</f>
        <v>-234157.33000000002</v>
      </c>
    </row>
    <row r="418" spans="1:11">
      <c r="A418" s="1">
        <v>2420027</v>
      </c>
      <c r="B418" s="1" t="s">
        <v>289</v>
      </c>
      <c r="C418" s="3">
        <v>792493</v>
      </c>
      <c r="G418" s="3">
        <f t="shared" si="77"/>
        <v>-792493</v>
      </c>
      <c r="K418" s="3">
        <f>G418-I418</f>
        <v>-792493</v>
      </c>
    </row>
    <row r="419" spans="1:11">
      <c r="A419" s="1">
        <v>2420046</v>
      </c>
      <c r="B419" s="1" t="s">
        <v>290</v>
      </c>
      <c r="C419" s="3">
        <v>143</v>
      </c>
      <c r="G419" s="3">
        <f t="shared" si="77"/>
        <v>-143</v>
      </c>
      <c r="K419" s="3">
        <f t="shared" ref="K419:K439" si="78">G419-I419</f>
        <v>-143</v>
      </c>
    </row>
    <row r="420" spans="1:11">
      <c r="A420" s="1">
        <v>2420071</v>
      </c>
      <c r="B420" s="1" t="s">
        <v>291</v>
      </c>
      <c r="C420" s="3">
        <v>5741.91</v>
      </c>
      <c r="G420" s="3">
        <f t="shared" si="77"/>
        <v>-5741.91</v>
      </c>
      <c r="K420" s="3">
        <f t="shared" si="78"/>
        <v>-5741.91</v>
      </c>
    </row>
    <row r="421" spans="1:11">
      <c r="A421" s="1">
        <v>2420072</v>
      </c>
      <c r="B421" s="1" t="s">
        <v>292</v>
      </c>
      <c r="C421" s="3">
        <v>0</v>
      </c>
      <c r="G421" s="3">
        <f t="shared" si="77"/>
        <v>0</v>
      </c>
      <c r="K421" s="3">
        <f t="shared" si="78"/>
        <v>0</v>
      </c>
    </row>
    <row r="422" spans="1:11">
      <c r="A422" s="1">
        <v>2420076</v>
      </c>
      <c r="B422" s="1" t="s">
        <v>293</v>
      </c>
      <c r="C422" s="3">
        <v>293407.95699999999</v>
      </c>
      <c r="G422" s="3">
        <f t="shared" si="77"/>
        <v>-293407.95699999999</v>
      </c>
      <c r="K422" s="3">
        <f t="shared" si="78"/>
        <v>-293407.95699999999</v>
      </c>
    </row>
    <row r="423" spans="1:11">
      <c r="A423" s="1">
        <v>2420088</v>
      </c>
      <c r="B423" s="1" t="s">
        <v>294</v>
      </c>
      <c r="C423" s="3">
        <v>687505.92000000004</v>
      </c>
      <c r="G423" s="3">
        <f t="shared" si="77"/>
        <v>-687505.92000000004</v>
      </c>
      <c r="K423" s="3">
        <f t="shared" si="78"/>
        <v>-687505.92000000004</v>
      </c>
    </row>
    <row r="424" spans="1:11">
      <c r="A424" s="1">
        <v>2420511</v>
      </c>
      <c r="B424" s="1" t="s">
        <v>295</v>
      </c>
      <c r="C424" s="3">
        <v>4129766.4019999998</v>
      </c>
      <c r="G424" s="3">
        <f t="shared" si="77"/>
        <v>-4129766.4019999998</v>
      </c>
      <c r="K424" s="3">
        <f t="shared" si="78"/>
        <v>-4129766.4019999998</v>
      </c>
    </row>
    <row r="425" spans="1:11">
      <c r="A425" s="1">
        <v>2420515</v>
      </c>
      <c r="B425" s="1" t="s">
        <v>445</v>
      </c>
      <c r="C425" s="3">
        <v>139375</v>
      </c>
      <c r="G425" s="3">
        <f t="shared" si="77"/>
        <v>-139375</v>
      </c>
      <c r="K425" s="3">
        <f t="shared" si="78"/>
        <v>-139375</v>
      </c>
    </row>
    <row r="426" spans="1:11">
      <c r="A426" s="1">
        <v>2420512</v>
      </c>
      <c r="B426" s="1" t="s">
        <v>296</v>
      </c>
      <c r="C426" s="3">
        <v>5200.4000000000005</v>
      </c>
      <c r="G426" s="3">
        <f t="shared" si="77"/>
        <v>-5200.4000000000005</v>
      </c>
      <c r="K426" s="3">
        <f t="shared" si="78"/>
        <v>-5200.4000000000005</v>
      </c>
    </row>
    <row r="427" spans="1:11">
      <c r="A427" s="1">
        <v>2420542</v>
      </c>
      <c r="B427" s="1" t="s">
        <v>297</v>
      </c>
      <c r="C427" s="3">
        <v>85144.63</v>
      </c>
      <c r="G427" s="3">
        <f t="shared" si="77"/>
        <v>-85144.63</v>
      </c>
      <c r="K427" s="3">
        <f t="shared" si="78"/>
        <v>-85144.63</v>
      </c>
    </row>
    <row r="428" spans="1:11">
      <c r="A428" s="1">
        <v>2420558</v>
      </c>
      <c r="B428" s="1" t="s">
        <v>298</v>
      </c>
      <c r="C428" s="3">
        <v>2813056.15</v>
      </c>
      <c r="G428" s="3">
        <f t="shared" si="77"/>
        <v>-2813056.15</v>
      </c>
      <c r="K428" s="3">
        <f t="shared" si="78"/>
        <v>-2813056.15</v>
      </c>
    </row>
    <row r="429" spans="1:11">
      <c r="A429" s="1">
        <v>242059216</v>
      </c>
      <c r="B429" s="1" t="s">
        <v>299</v>
      </c>
      <c r="C429" s="3">
        <v>0</v>
      </c>
      <c r="G429" s="3">
        <f t="shared" si="77"/>
        <v>0</v>
      </c>
      <c r="K429" s="3">
        <f t="shared" si="78"/>
        <v>0</v>
      </c>
    </row>
    <row r="430" spans="1:11">
      <c r="A430" s="1">
        <v>242059217</v>
      </c>
      <c r="B430" s="1" t="s">
        <v>299</v>
      </c>
      <c r="C430" s="3">
        <v>7946.04</v>
      </c>
      <c r="G430" s="3">
        <f t="shared" si="77"/>
        <v>-7946.04</v>
      </c>
      <c r="K430" s="3">
        <f t="shared" si="78"/>
        <v>-7946.04</v>
      </c>
    </row>
    <row r="431" spans="1:11">
      <c r="A431" s="1">
        <v>2420618</v>
      </c>
      <c r="B431" s="1" t="s">
        <v>300</v>
      </c>
      <c r="C431" s="3">
        <v>1999763.38</v>
      </c>
      <c r="G431" s="3">
        <f t="shared" si="77"/>
        <v>-1999763.38</v>
      </c>
      <c r="K431" s="3">
        <f t="shared" si="78"/>
        <v>-1999763.38</v>
      </c>
    </row>
    <row r="432" spans="1:11">
      <c r="A432" s="1">
        <v>2420623</v>
      </c>
      <c r="B432" s="1" t="s">
        <v>301</v>
      </c>
      <c r="C432" s="3">
        <v>3315245.96</v>
      </c>
      <c r="G432" s="3">
        <f t="shared" si="77"/>
        <v>-3315245.96</v>
      </c>
      <c r="K432" s="3">
        <f t="shared" si="78"/>
        <v>-3315245.96</v>
      </c>
    </row>
    <row r="433" spans="1:11">
      <c r="A433" s="1">
        <v>2420624</v>
      </c>
      <c r="B433" s="1" t="s">
        <v>302</v>
      </c>
      <c r="C433" s="3">
        <v>448073.2</v>
      </c>
      <c r="G433" s="3">
        <f t="shared" si="77"/>
        <v>-448073.2</v>
      </c>
      <c r="K433" s="3">
        <f t="shared" si="78"/>
        <v>-448073.2</v>
      </c>
    </row>
    <row r="434" spans="1:11">
      <c r="A434" s="1">
        <v>2420635</v>
      </c>
      <c r="B434" s="1" t="s">
        <v>303</v>
      </c>
      <c r="C434" s="3">
        <v>3477743.79</v>
      </c>
      <c r="G434" s="3">
        <f t="shared" si="77"/>
        <v>-3477743.79</v>
      </c>
      <c r="K434" s="3">
        <f t="shared" si="78"/>
        <v>-3477743.79</v>
      </c>
    </row>
    <row r="435" spans="1:11">
      <c r="A435" s="1">
        <v>2420643</v>
      </c>
      <c r="B435" s="1" t="s">
        <v>304</v>
      </c>
      <c r="C435" s="3">
        <v>72932.558000000005</v>
      </c>
      <c r="G435" s="3">
        <f t="shared" si="77"/>
        <v>-72932.558000000005</v>
      </c>
      <c r="K435" s="3">
        <f t="shared" si="78"/>
        <v>-72932.558000000005</v>
      </c>
    </row>
    <row r="436" spans="1:11">
      <c r="A436" s="1">
        <v>2420651</v>
      </c>
      <c r="B436" s="1" t="s">
        <v>446</v>
      </c>
      <c r="C436" s="3">
        <v>712285.09</v>
      </c>
      <c r="G436" s="3">
        <f t="shared" si="77"/>
        <v>-712285.09</v>
      </c>
      <c r="K436" s="3">
        <f>G436-I436</f>
        <v>-712285.09</v>
      </c>
    </row>
    <row r="437" spans="1:11">
      <c r="A437" s="1">
        <v>2420656</v>
      </c>
      <c r="B437" s="1" t="s">
        <v>305</v>
      </c>
      <c r="C437" s="3">
        <v>554326.18000000005</v>
      </c>
      <c r="G437" s="3">
        <f t="shared" si="77"/>
        <v>-554326.18000000005</v>
      </c>
      <c r="K437" s="3">
        <f t="shared" si="78"/>
        <v>-554326.18000000005</v>
      </c>
    </row>
    <row r="438" spans="1:11">
      <c r="A438" s="1">
        <v>2420660</v>
      </c>
      <c r="B438" s="1" t="s">
        <v>306</v>
      </c>
      <c r="C438" s="3">
        <v>0</v>
      </c>
      <c r="G438" s="3">
        <f t="shared" si="77"/>
        <v>0</v>
      </c>
      <c r="K438" s="3">
        <f t="shared" si="78"/>
        <v>0</v>
      </c>
    </row>
    <row r="439" spans="1:11">
      <c r="A439" s="1">
        <v>2420700</v>
      </c>
      <c r="B439" s="1" t="s">
        <v>447</v>
      </c>
      <c r="C439" s="7">
        <v>8626.39</v>
      </c>
      <c r="G439" s="7">
        <f t="shared" si="77"/>
        <v>-8626.39</v>
      </c>
      <c r="K439" s="7">
        <f t="shared" si="78"/>
        <v>-8626.39</v>
      </c>
    </row>
    <row r="440" spans="1:11">
      <c r="B440" s="1" t="s">
        <v>307</v>
      </c>
      <c r="C440" s="3">
        <f>SUM(C418:C439)</f>
        <v>19548776.956999995</v>
      </c>
      <c r="G440" s="3">
        <f>SUM(G418:G439)</f>
        <v>-19548776.956999995</v>
      </c>
      <c r="I440" s="3">
        <f>SUM(I418:I439)</f>
        <v>0</v>
      </c>
      <c r="K440" s="3">
        <f>SUM(K418:K439)</f>
        <v>-19548776.956999995</v>
      </c>
    </row>
    <row r="441" spans="1:11">
      <c r="B441" s="1" t="s">
        <v>308</v>
      </c>
      <c r="C441" s="4">
        <f>C399+C401+C404+C411+C415+C417+C440</f>
        <v>28925920.672999993</v>
      </c>
      <c r="G441" s="4">
        <f>G399+G401+G404+G411+G415+G417+G440</f>
        <v>-28925920.672999993</v>
      </c>
      <c r="I441" s="4">
        <f>I399+I401+I404+I411+I415+I417+I440</f>
        <v>0</v>
      </c>
      <c r="K441" s="4">
        <f>K399+K401+K404+K411+K415+K417+K440</f>
        <v>-28925920.672999993</v>
      </c>
    </row>
    <row r="442" spans="1:11">
      <c r="B442" s="1" t="s">
        <v>309</v>
      </c>
      <c r="C442" s="3">
        <f>C323+C333+C337+C372+C382+C386+C390+C441+C303</f>
        <v>145249974.25599998</v>
      </c>
      <c r="E442" s="3">
        <f>E323+E333+E337+E372+E382+E386+E390+E441+E303</f>
        <v>1022871.62</v>
      </c>
      <c r="F442" s="3"/>
      <c r="G442" s="3">
        <f>G323+G333+G337+G372+G382+G386+G390+G441+G303</f>
        <v>-144227102.63599998</v>
      </c>
      <c r="I442" s="3">
        <f>I323+I333+I337+I372+I382+I386+I390+I441+I303</f>
        <v>-26917350.440000001</v>
      </c>
      <c r="J442" s="3"/>
      <c r="K442" s="3">
        <f>K323+K333+K337+K372+K382+K386+K390+K441+K303</f>
        <v>-117309752.19599999</v>
      </c>
    </row>
    <row r="443" spans="1:11">
      <c r="C443" s="3" t="s">
        <v>165</v>
      </c>
      <c r="G443" s="3" t="s">
        <v>165</v>
      </c>
      <c r="K443" s="3" t="s">
        <v>165</v>
      </c>
    </row>
    <row r="444" spans="1:11">
      <c r="A444" s="1">
        <v>2811001</v>
      </c>
      <c r="B444" s="1" t="s">
        <v>310</v>
      </c>
      <c r="C444" s="3">
        <v>57824470.899999999</v>
      </c>
      <c r="G444" s="3">
        <f t="shared" ref="G444:G454" si="79">(C444-E444)*-1</f>
        <v>-57824470.899999999</v>
      </c>
      <c r="I444" s="14">
        <f>C444*-1</f>
        <v>-57824470.899999999</v>
      </c>
      <c r="K444" s="3">
        <f>G444-I444</f>
        <v>0</v>
      </c>
    </row>
    <row r="445" spans="1:11">
      <c r="A445" s="1">
        <v>2821001</v>
      </c>
      <c r="B445" s="1" t="s">
        <v>311</v>
      </c>
      <c r="C445" s="3">
        <v>343025691.29000002</v>
      </c>
      <c r="G445" s="3">
        <f t="shared" si="79"/>
        <v>-343025691.29000002</v>
      </c>
      <c r="I445" s="14">
        <f>C445*-1</f>
        <v>-343025691.29000002</v>
      </c>
      <c r="K445" s="3">
        <f t="shared" ref="K445:K454" si="80">G445-I445</f>
        <v>0</v>
      </c>
    </row>
    <row r="446" spans="1:11">
      <c r="A446" s="1">
        <v>2823001</v>
      </c>
      <c r="B446" s="1" t="s">
        <v>312</v>
      </c>
      <c r="C446" s="3">
        <v>55120441.469999999</v>
      </c>
      <c r="G446" s="3">
        <f t="shared" si="79"/>
        <v>-55120441.469999999</v>
      </c>
      <c r="K446" s="3">
        <f t="shared" si="80"/>
        <v>-55120441.469999999</v>
      </c>
    </row>
    <row r="447" spans="1:11">
      <c r="A447" s="1">
        <v>2824001</v>
      </c>
      <c r="B447" s="1" t="s">
        <v>313</v>
      </c>
      <c r="C447" s="3">
        <v>-482323</v>
      </c>
      <c r="G447" s="3">
        <f t="shared" si="79"/>
        <v>482323</v>
      </c>
      <c r="K447" s="3">
        <f t="shared" si="80"/>
        <v>482323</v>
      </c>
    </row>
    <row r="448" spans="1:11">
      <c r="A448" s="1">
        <v>2831001</v>
      </c>
      <c r="B448" s="1" t="s">
        <v>158</v>
      </c>
      <c r="C448" s="3">
        <v>114866330.61</v>
      </c>
      <c r="G448" s="3">
        <f t="shared" si="79"/>
        <v>-114866330.61</v>
      </c>
      <c r="I448" s="14">
        <f>C448*-1</f>
        <v>-114866330.61</v>
      </c>
      <c r="K448" s="3">
        <f t="shared" si="80"/>
        <v>0</v>
      </c>
    </row>
    <row r="449" spans="1:11">
      <c r="A449" s="1">
        <v>2831002</v>
      </c>
      <c r="B449" s="1" t="s">
        <v>314</v>
      </c>
      <c r="C449" s="3">
        <v>0</v>
      </c>
      <c r="G449" s="3">
        <f t="shared" si="79"/>
        <v>0</v>
      </c>
      <c r="I449" s="14">
        <f>C449*-1</f>
        <v>0</v>
      </c>
      <c r="K449" s="3">
        <f t="shared" si="80"/>
        <v>0</v>
      </c>
    </row>
    <row r="450" spans="1:11">
      <c r="A450" s="1">
        <v>2831102</v>
      </c>
      <c r="B450" s="1" t="s">
        <v>315</v>
      </c>
      <c r="C450" s="3">
        <v>4775277</v>
      </c>
      <c r="G450" s="3">
        <f t="shared" si="79"/>
        <v>-4775277</v>
      </c>
      <c r="I450" s="14">
        <f>C450*-1</f>
        <v>-4775277</v>
      </c>
      <c r="K450" s="3">
        <f t="shared" si="80"/>
        <v>0</v>
      </c>
    </row>
    <row r="451" spans="1:11">
      <c r="A451" s="1">
        <v>2831302</v>
      </c>
      <c r="B451" s="1" t="s">
        <v>449</v>
      </c>
      <c r="C451" s="3">
        <v>2099495.6</v>
      </c>
      <c r="G451" s="3">
        <f t="shared" si="79"/>
        <v>-2099495.6</v>
      </c>
      <c r="I451" s="14">
        <f>G451</f>
        <v>-2099495.6</v>
      </c>
      <c r="K451" s="3">
        <f t="shared" si="80"/>
        <v>0</v>
      </c>
    </row>
    <row r="452" spans="1:11">
      <c r="A452" s="1">
        <v>2832001</v>
      </c>
      <c r="B452" s="1" t="s">
        <v>316</v>
      </c>
      <c r="C452" s="3">
        <v>147050.9</v>
      </c>
      <c r="G452" s="3">
        <f t="shared" si="79"/>
        <v>-147050.9</v>
      </c>
      <c r="K452" s="3">
        <f t="shared" si="80"/>
        <v>-147050.9</v>
      </c>
    </row>
    <row r="453" spans="1:11">
      <c r="A453" s="1">
        <v>2833001</v>
      </c>
      <c r="B453" s="1" t="s">
        <v>317</v>
      </c>
      <c r="C453" s="3">
        <v>60699088.450000003</v>
      </c>
      <c r="G453" s="3">
        <f t="shared" si="79"/>
        <v>-60699088.450000003</v>
      </c>
      <c r="K453" s="3">
        <f t="shared" si="80"/>
        <v>-60699088.450000003</v>
      </c>
    </row>
    <row r="454" spans="1:11">
      <c r="A454" s="1">
        <v>2833002</v>
      </c>
      <c r="B454" s="1" t="s">
        <v>318</v>
      </c>
      <c r="C454" s="7">
        <v>88615834.719999999</v>
      </c>
      <c r="G454" s="7">
        <f t="shared" si="79"/>
        <v>-88615834.719999999</v>
      </c>
      <c r="I454" s="20"/>
      <c r="J454" s="20"/>
      <c r="K454" s="7">
        <f t="shared" si="80"/>
        <v>-88615834.719999999</v>
      </c>
    </row>
    <row r="455" spans="1:11">
      <c r="B455" s="1" t="s">
        <v>319</v>
      </c>
      <c r="C455" s="3">
        <f>SUM(C444:C454)</f>
        <v>726691357.94000006</v>
      </c>
      <c r="G455" s="3">
        <f>SUM(G444:G454)</f>
        <v>-726691357.94000006</v>
      </c>
      <c r="I455" s="21">
        <f>SUM(I444:I454)</f>
        <v>-522591265.40000004</v>
      </c>
      <c r="K455" s="3">
        <f>SUM(K444:K454)</f>
        <v>-204100092.53999999</v>
      </c>
    </row>
    <row r="456" spans="1:11">
      <c r="G456" s="3"/>
      <c r="K456" s="3"/>
    </row>
    <row r="457" spans="1:11">
      <c r="A457" s="1">
        <v>2550001</v>
      </c>
      <c r="B457" s="1" t="s">
        <v>320</v>
      </c>
      <c r="C457" s="7">
        <v>1250.2</v>
      </c>
      <c r="E457" s="13">
        <f>C457</f>
        <v>1250.2</v>
      </c>
      <c r="F457" s="13"/>
      <c r="G457" s="7">
        <f t="shared" ref="G457" si="81">(C457-E457)*-1</f>
        <v>0</v>
      </c>
      <c r="K457" s="7">
        <f>G457-I457</f>
        <v>0</v>
      </c>
    </row>
    <row r="458" spans="1:11">
      <c r="B458" s="1" t="s">
        <v>321</v>
      </c>
      <c r="C458" s="3">
        <f>SUM(C457)</f>
        <v>1250.2</v>
      </c>
      <c r="E458" s="14">
        <f>SUM(E457)</f>
        <v>1250.2</v>
      </c>
      <c r="G458" s="3">
        <f>SUM(G457)</f>
        <v>0</v>
      </c>
      <c r="I458" s="3">
        <f>SUM(I457)</f>
        <v>0</v>
      </c>
      <c r="K458" s="3">
        <f>SUM(K457)</f>
        <v>0</v>
      </c>
    </row>
    <row r="459" spans="1:11">
      <c r="G459" s="3"/>
      <c r="K459" s="3"/>
    </row>
    <row r="460" spans="1:11">
      <c r="A460" s="1">
        <v>2540011</v>
      </c>
      <c r="B460" s="1" t="s">
        <v>322</v>
      </c>
      <c r="C460" s="7">
        <v>0</v>
      </c>
      <c r="G460" s="7">
        <f t="shared" ref="G460" si="82">(C460-E460)*-1</f>
        <v>0</v>
      </c>
      <c r="K460" s="7">
        <f>G460-I460</f>
        <v>0</v>
      </c>
    </row>
    <row r="461" spans="1:11">
      <c r="B461" s="1" t="s">
        <v>323</v>
      </c>
      <c r="C461" s="3">
        <f>SUM(C460)</f>
        <v>0</v>
      </c>
      <c r="G461" s="3">
        <f>SUM(G460)</f>
        <v>0</v>
      </c>
      <c r="K461" s="3">
        <f>SUM(K460)</f>
        <v>0</v>
      </c>
    </row>
    <row r="462" spans="1:11">
      <c r="A462" s="1">
        <v>2540000</v>
      </c>
      <c r="B462" s="1" t="s">
        <v>324</v>
      </c>
      <c r="C462" s="3">
        <v>0</v>
      </c>
      <c r="G462" s="3">
        <f t="shared" ref="G462:G469" si="83">(C462-E462)*-1</f>
        <v>0</v>
      </c>
      <c r="K462" s="3">
        <f t="shared" ref="K462:K466" si="84">G462-I462</f>
        <v>0</v>
      </c>
    </row>
    <row r="463" spans="1:11">
      <c r="A463" s="1">
        <v>2540047</v>
      </c>
      <c r="B463" s="1" t="s">
        <v>325</v>
      </c>
      <c r="C463" s="3">
        <v>84738.880000000005</v>
      </c>
      <c r="G463" s="3">
        <f t="shared" si="83"/>
        <v>-84738.880000000005</v>
      </c>
      <c r="K463" s="3">
        <f t="shared" si="84"/>
        <v>-84738.880000000005</v>
      </c>
    </row>
    <row r="464" spans="1:11">
      <c r="A464" s="1">
        <v>2540071</v>
      </c>
      <c r="B464" s="1" t="s">
        <v>448</v>
      </c>
      <c r="C464" s="3">
        <v>36296</v>
      </c>
      <c r="G464" s="3">
        <f t="shared" si="83"/>
        <v>-36296</v>
      </c>
      <c r="K464" s="3">
        <f t="shared" si="84"/>
        <v>-36296</v>
      </c>
    </row>
    <row r="465" spans="1:11">
      <c r="A465" s="1">
        <v>2540105</v>
      </c>
      <c r="B465" s="1" t="s">
        <v>326</v>
      </c>
      <c r="C465" s="3">
        <v>77636.94</v>
      </c>
      <c r="G465" s="3">
        <f t="shared" si="83"/>
        <v>-77636.94</v>
      </c>
      <c r="K465" s="3">
        <f t="shared" si="84"/>
        <v>-77636.94</v>
      </c>
    </row>
    <row r="466" spans="1:11">
      <c r="A466" s="1">
        <v>2540173</v>
      </c>
      <c r="B466" s="1" t="s">
        <v>327</v>
      </c>
      <c r="C466" s="7">
        <v>814</v>
      </c>
      <c r="G466" s="7">
        <f t="shared" si="83"/>
        <v>-814</v>
      </c>
      <c r="K466" s="7">
        <f t="shared" si="84"/>
        <v>-814</v>
      </c>
    </row>
    <row r="467" spans="1:11">
      <c r="B467" s="1" t="s">
        <v>328</v>
      </c>
      <c r="C467" s="3">
        <f>SUM(C462:C466)</f>
        <v>199485.82</v>
      </c>
      <c r="G467" s="3">
        <f>SUM(G462:G466)</f>
        <v>-199485.82</v>
      </c>
      <c r="K467" s="3">
        <f>G467-I467</f>
        <v>-199485.82</v>
      </c>
    </row>
    <row r="468" spans="1:11">
      <c r="A468" s="1">
        <v>2543001</v>
      </c>
      <c r="B468" s="1" t="s">
        <v>329</v>
      </c>
      <c r="C468" s="3">
        <v>673.19</v>
      </c>
      <c r="G468" s="3">
        <f t="shared" si="83"/>
        <v>-673.19</v>
      </c>
      <c r="K468" s="3">
        <f t="shared" ref="K468" si="85">G468-I468</f>
        <v>-673.19</v>
      </c>
    </row>
    <row r="469" spans="1:11">
      <c r="A469" s="1">
        <v>2544001</v>
      </c>
      <c r="B469" s="1" t="s">
        <v>330</v>
      </c>
      <c r="C469" s="7">
        <v>742035.36</v>
      </c>
      <c r="G469" s="7">
        <f t="shared" si="83"/>
        <v>-742035.36</v>
      </c>
      <c r="K469" s="7">
        <f>G469-I469</f>
        <v>-742035.36</v>
      </c>
    </row>
    <row r="470" spans="1:11">
      <c r="B470" s="1" t="s">
        <v>331</v>
      </c>
      <c r="C470" s="3">
        <f>SUM(C468:C469)</f>
        <v>742708.54999999993</v>
      </c>
      <c r="G470" s="3">
        <f>SUM(G468:G469)</f>
        <v>-742708.54999999993</v>
      </c>
      <c r="I470" s="3">
        <f>SUM(I468:I469)</f>
        <v>0</v>
      </c>
      <c r="K470" s="3">
        <f>SUM(K468:K469)</f>
        <v>-742708.54999999993</v>
      </c>
    </row>
    <row r="471" spans="1:11">
      <c r="B471" s="1" t="s">
        <v>332</v>
      </c>
      <c r="C471" s="3">
        <f>C461+C467+C470</f>
        <v>942194.36999999988</v>
      </c>
      <c r="G471" s="3">
        <f>G461+G467+G470</f>
        <v>-942194.36999999988</v>
      </c>
      <c r="I471" s="3">
        <f>I461+I467+I470</f>
        <v>0</v>
      </c>
      <c r="K471" s="3">
        <f>K461+K467+K470</f>
        <v>-942194.36999999988</v>
      </c>
    </row>
    <row r="472" spans="1:11">
      <c r="G472" s="3"/>
      <c r="K472" s="3"/>
    </row>
    <row r="473" spans="1:11">
      <c r="A473" s="1">
        <v>2520000</v>
      </c>
      <c r="B473" s="1" t="s">
        <v>335</v>
      </c>
      <c r="C473" s="7">
        <v>159525.68</v>
      </c>
      <c r="G473" s="7">
        <f t="shared" ref="G473" si="86">(C473-E473)*-1</f>
        <v>-159525.68</v>
      </c>
      <c r="I473" s="13">
        <f>C473*-1</f>
        <v>-159525.68</v>
      </c>
      <c r="J473" s="13"/>
      <c r="K473" s="7">
        <f>G473-I473</f>
        <v>0</v>
      </c>
    </row>
    <row r="474" spans="1:11">
      <c r="B474" s="1" t="s">
        <v>336</v>
      </c>
      <c r="C474" s="3">
        <f>SUM(C473)</f>
        <v>159525.68</v>
      </c>
      <c r="G474" s="3">
        <f>SUM(G473)</f>
        <v>-159525.68</v>
      </c>
      <c r="I474" s="21">
        <f>SUM(I473)</f>
        <v>-159525.68</v>
      </c>
      <c r="K474" s="3">
        <f>SUM(K473)</f>
        <v>0</v>
      </c>
    </row>
    <row r="475" spans="1:11">
      <c r="G475" s="3"/>
      <c r="K475" s="3"/>
    </row>
    <row r="476" spans="1:11">
      <c r="A476" s="1">
        <v>2530000</v>
      </c>
      <c r="B476" s="1" t="s">
        <v>337</v>
      </c>
      <c r="C476" s="3">
        <v>14035.53</v>
      </c>
      <c r="G476" s="3">
        <f t="shared" ref="G476:G488" si="87">(C476-E476)*-1</f>
        <v>-14035.53</v>
      </c>
      <c r="K476" s="3">
        <f>G476-I476</f>
        <v>-14035.53</v>
      </c>
    </row>
    <row r="477" spans="1:11">
      <c r="A477" s="1">
        <v>2530004</v>
      </c>
      <c r="B477" s="1" t="s">
        <v>146</v>
      </c>
      <c r="C477" s="3">
        <v>6483.91</v>
      </c>
      <c r="G477" s="3">
        <f t="shared" si="87"/>
        <v>-6483.91</v>
      </c>
      <c r="K477" s="3">
        <f t="shared" ref="K477:K488" si="88">G477-I477</f>
        <v>-6483.91</v>
      </c>
    </row>
    <row r="478" spans="1:11">
      <c r="A478" s="1">
        <v>2530022</v>
      </c>
      <c r="B478" s="1" t="s">
        <v>338</v>
      </c>
      <c r="C478" s="3">
        <v>1722174.6600000001</v>
      </c>
      <c r="G478" s="3">
        <f t="shared" si="87"/>
        <v>-1722174.6600000001</v>
      </c>
      <c r="K478" s="3">
        <f t="shared" si="88"/>
        <v>-1722174.6600000001</v>
      </c>
    </row>
    <row r="479" spans="1:11">
      <c r="A479" s="1">
        <v>2530050</v>
      </c>
      <c r="B479" s="1" t="s">
        <v>339</v>
      </c>
      <c r="C479" s="3">
        <v>-9059.36</v>
      </c>
      <c r="G479" s="3">
        <f t="shared" si="87"/>
        <v>9059.36</v>
      </c>
      <c r="K479" s="3">
        <f t="shared" si="88"/>
        <v>9059.36</v>
      </c>
    </row>
    <row r="480" spans="1:11">
      <c r="A480" s="1">
        <v>2530067</v>
      </c>
      <c r="B480" s="1" t="s">
        <v>340</v>
      </c>
      <c r="C480" s="3">
        <v>298475.45</v>
      </c>
      <c r="G480" s="3">
        <f t="shared" si="87"/>
        <v>-298475.45</v>
      </c>
      <c r="K480" s="3">
        <f t="shared" si="88"/>
        <v>-298475.45</v>
      </c>
    </row>
    <row r="481" spans="1:11">
      <c r="A481" s="1">
        <v>2530092</v>
      </c>
      <c r="B481" s="1" t="s">
        <v>341</v>
      </c>
      <c r="C481" s="3">
        <v>133189</v>
      </c>
      <c r="G481" s="3">
        <f t="shared" si="87"/>
        <v>-133189</v>
      </c>
      <c r="K481" s="3">
        <f t="shared" si="88"/>
        <v>-133189</v>
      </c>
    </row>
    <row r="482" spans="1:11">
      <c r="A482" s="1">
        <v>2530101</v>
      </c>
      <c r="B482" s="1" t="s">
        <v>342</v>
      </c>
      <c r="C482" s="3">
        <v>0</v>
      </c>
      <c r="G482" s="3">
        <f t="shared" si="87"/>
        <v>0</v>
      </c>
      <c r="K482" s="3">
        <f t="shared" si="88"/>
        <v>0</v>
      </c>
    </row>
    <row r="483" spans="1:11">
      <c r="A483" s="1">
        <v>2530112</v>
      </c>
      <c r="B483" s="1" t="s">
        <v>343</v>
      </c>
      <c r="C483" s="3">
        <v>4130.76</v>
      </c>
      <c r="G483" s="3">
        <f t="shared" si="87"/>
        <v>-4130.76</v>
      </c>
      <c r="K483" s="3">
        <f t="shared" si="88"/>
        <v>-4130.76</v>
      </c>
    </row>
    <row r="484" spans="1:11">
      <c r="A484" s="1">
        <v>2530114</v>
      </c>
      <c r="B484" s="1" t="s">
        <v>344</v>
      </c>
      <c r="C484" s="3">
        <v>1110643.6499999999</v>
      </c>
      <c r="G484" s="3">
        <f t="shared" si="87"/>
        <v>-1110643.6499999999</v>
      </c>
      <c r="K484" s="3">
        <f t="shared" si="88"/>
        <v>-1110643.6499999999</v>
      </c>
    </row>
    <row r="485" spans="1:11">
      <c r="A485" s="1">
        <v>2530124</v>
      </c>
      <c r="B485" s="1" t="s">
        <v>345</v>
      </c>
      <c r="C485" s="3">
        <v>98373.52</v>
      </c>
      <c r="G485" s="3">
        <f t="shared" si="87"/>
        <v>-98373.52</v>
      </c>
      <c r="K485" s="3">
        <f t="shared" si="88"/>
        <v>-98373.52</v>
      </c>
    </row>
    <row r="486" spans="1:11">
      <c r="A486" s="1">
        <v>2530137</v>
      </c>
      <c r="B486" s="1" t="s">
        <v>346</v>
      </c>
      <c r="C486" s="3">
        <v>60246.92</v>
      </c>
      <c r="G486" s="3">
        <f t="shared" si="87"/>
        <v>-60246.92</v>
      </c>
      <c r="K486" s="3">
        <f t="shared" si="88"/>
        <v>-60246.92</v>
      </c>
    </row>
    <row r="487" spans="1:11">
      <c r="A487" s="1">
        <v>2530177</v>
      </c>
      <c r="B487" s="1" t="s">
        <v>347</v>
      </c>
      <c r="C487" s="3">
        <v>431564.12</v>
      </c>
      <c r="G487" s="3">
        <f t="shared" si="87"/>
        <v>-431564.12</v>
      </c>
      <c r="K487" s="3">
        <f>G487-I487</f>
        <v>-431564.12</v>
      </c>
    </row>
    <row r="488" spans="1:11">
      <c r="A488" s="1">
        <v>2530178</v>
      </c>
      <c r="B488" s="1" t="s">
        <v>348</v>
      </c>
      <c r="C488" s="7">
        <v>503491.7</v>
      </c>
      <c r="G488" s="7">
        <f t="shared" si="87"/>
        <v>-503491.7</v>
      </c>
      <c r="K488" s="7">
        <f t="shared" si="88"/>
        <v>-503491.7</v>
      </c>
    </row>
    <row r="489" spans="1:11">
      <c r="B489" s="1" t="s">
        <v>337</v>
      </c>
      <c r="C489" s="3">
        <f>SUM(C476:C488)</f>
        <v>4373749.8599999994</v>
      </c>
      <c r="G489" s="3">
        <f>SUM(G476:G488)</f>
        <v>-4373749.8599999994</v>
      </c>
      <c r="K489" s="3">
        <f>SUM(K476:K488)</f>
        <v>-4373749.8599999994</v>
      </c>
    </row>
    <row r="490" spans="1:11">
      <c r="B490" s="1" t="s">
        <v>349</v>
      </c>
      <c r="C490" s="4">
        <f>C474+C489</f>
        <v>4533275.5399999991</v>
      </c>
      <c r="E490" s="4">
        <f>E474+E489</f>
        <v>0</v>
      </c>
      <c r="F490" s="11"/>
      <c r="G490" s="4">
        <f>G474+G489</f>
        <v>-4533275.5399999991</v>
      </c>
      <c r="I490" s="4">
        <f>I474+I489</f>
        <v>-159525.68</v>
      </c>
      <c r="J490" s="19"/>
      <c r="K490" s="4">
        <f>K474+K489</f>
        <v>-4373749.8599999994</v>
      </c>
    </row>
    <row r="491" spans="1:11">
      <c r="B491" s="1" t="s">
        <v>350</v>
      </c>
      <c r="C491" s="3">
        <f>C455+C458+C471+C490</f>
        <v>732168078.05000007</v>
      </c>
      <c r="E491" s="3">
        <f>E455+E458+E471+E490</f>
        <v>1250.2</v>
      </c>
      <c r="F491" s="3"/>
      <c r="G491" s="3">
        <f>G455+G458+G471+G490</f>
        <v>-732166827.85000002</v>
      </c>
      <c r="I491" s="3">
        <f>I455+I458+I471+I490</f>
        <v>-522750791.08000004</v>
      </c>
      <c r="J491" s="3"/>
      <c r="K491" s="3">
        <f>K455+K458+K471+K490</f>
        <v>-209416036.76999998</v>
      </c>
    </row>
    <row r="492" spans="1:11">
      <c r="C492" s="3" t="s">
        <v>165</v>
      </c>
      <c r="G492" s="3" t="s">
        <v>165</v>
      </c>
      <c r="K492" s="3" t="s">
        <v>165</v>
      </c>
    </row>
    <row r="493" spans="1:11" s="17" customFormat="1">
      <c r="B493" s="17" t="s">
        <v>351</v>
      </c>
      <c r="C493" s="5">
        <f>C277+C301+C442+C491</f>
        <v>2490553143.973</v>
      </c>
      <c r="E493" s="5">
        <f>E277+E303+E491</f>
        <v>1537040285.527</v>
      </c>
      <c r="F493" s="5"/>
      <c r="G493" s="5">
        <f>G277+G301+G442+G491+G303</f>
        <v>-953512858.44599998</v>
      </c>
      <c r="H493" s="21"/>
      <c r="I493" s="5">
        <f>I277+I301+I442+I491+I303</f>
        <v>-549668141.5200001</v>
      </c>
      <c r="J493" s="5"/>
      <c r="K493" s="5">
        <f>K277+K301+K442+K491+K303</f>
        <v>-403844716.926</v>
      </c>
    </row>
    <row r="494" spans="1:11">
      <c r="B494" s="43"/>
      <c r="C494" s="3" t="s">
        <v>165</v>
      </c>
      <c r="K494" s="3"/>
    </row>
    <row r="495" spans="1:11">
      <c r="B495" s="1" t="s">
        <v>354</v>
      </c>
      <c r="C495" s="4"/>
      <c r="E495" s="18">
        <v>46807067</v>
      </c>
      <c r="F495" s="19"/>
      <c r="G495" s="18">
        <f>E495</f>
        <v>46807067</v>
      </c>
      <c r="I495" s="18">
        <v>21366873</v>
      </c>
      <c r="J495" s="19"/>
      <c r="K495" s="18">
        <f>G495-I495</f>
        <v>25440194</v>
      </c>
    </row>
    <row r="496" spans="1:11">
      <c r="K496" s="3"/>
    </row>
    <row r="497" spans="2:11">
      <c r="C497" s="3">
        <f>C493+C495</f>
        <v>2490553143.973</v>
      </c>
      <c r="E497" s="14">
        <f>E493+E495</f>
        <v>1583847352.527</v>
      </c>
      <c r="G497" s="14">
        <f>G493+G495</f>
        <v>-906705791.44599998</v>
      </c>
      <c r="I497" s="14">
        <f>I493+I495</f>
        <v>-528301268.5200001</v>
      </c>
      <c r="K497" s="14">
        <f>K493+K495</f>
        <v>-378404522.926</v>
      </c>
    </row>
    <row r="499" spans="2:11">
      <c r="B499" s="1" t="s">
        <v>377</v>
      </c>
      <c r="C499" s="3">
        <f>C250</f>
        <v>2490553143.9709997</v>
      </c>
      <c r="E499" s="3">
        <f>E250</f>
        <v>0</v>
      </c>
      <c r="G499" s="14">
        <f>G250</f>
        <v>2490553143.9709997</v>
      </c>
      <c r="I499" s="14">
        <f>I250</f>
        <v>1882315918.8259993</v>
      </c>
      <c r="K499" s="14">
        <f>K250</f>
        <v>608237225.14499998</v>
      </c>
    </row>
    <row r="500" spans="2:11">
      <c r="B500" s="1" t="s">
        <v>378</v>
      </c>
      <c r="C500" s="18">
        <f>C497</f>
        <v>2490553143.973</v>
      </c>
      <c r="E500" s="18">
        <f>E497</f>
        <v>1583847352.527</v>
      </c>
      <c r="G500" s="18">
        <f>G497</f>
        <v>-906705791.44599998</v>
      </c>
      <c r="I500" s="18">
        <f>I497</f>
        <v>-528301268.5200001</v>
      </c>
      <c r="K500" s="18">
        <f>K497</f>
        <v>-378404522.926</v>
      </c>
    </row>
    <row r="501" spans="2:11">
      <c r="E501" s="14">
        <f>SUM(E499:E500)</f>
        <v>1583847352.527</v>
      </c>
      <c r="G501" s="14">
        <f>SUM(G499:G500)</f>
        <v>1583847352.5249996</v>
      </c>
      <c r="I501" s="14">
        <f>SUM(I499:I500)</f>
        <v>1354014650.3059993</v>
      </c>
      <c r="K501" s="14">
        <f>SUM(K499:K500)</f>
        <v>229832702.21899998</v>
      </c>
    </row>
  </sheetData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Reconciliation</vt:lpstr>
      <vt:lpstr>Summary Sheet</vt:lpstr>
      <vt:lpstr>Balance Sheet Detail</vt:lpstr>
      <vt:lpstr>Reconciliation!Print_Area</vt:lpstr>
      <vt:lpstr>'Balance Sheet Detail'!Print_Titles</vt:lpstr>
      <vt:lpstr>Reconciliation!Print_Titles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S760115</cp:lastModifiedBy>
  <cp:lastPrinted>2017-06-23T22:14:48Z</cp:lastPrinted>
  <dcterms:created xsi:type="dcterms:W3CDTF">2015-02-12T13:45:27Z</dcterms:created>
  <dcterms:modified xsi:type="dcterms:W3CDTF">2017-06-27T14:45:30Z</dcterms:modified>
</cp:coreProperties>
</file>