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2000" windowHeight="10020" firstSheet="5" activeTab="5"/>
  </bookViews>
  <sheets>
    <sheet name="YEM (2)" sheetId="9" state="hidden" r:id="rId1"/>
    <sheet name="WNLA" sheetId="6" state="hidden" r:id="rId2"/>
    <sheet name="YEC" sheetId="3" state="hidden" r:id="rId3"/>
    <sheet name="ESR" sheetId="8" state="hidden" r:id="rId4"/>
    <sheet name="ATR" sheetId="7" state="hidden" r:id="rId5"/>
    <sheet name="O&amp;M % Calc" sheetId="4" r:id="rId6"/>
    <sheet name="Var O&amp;M Feb 2017" sheetId="11" r:id="rId7"/>
    <sheet name="Var O&amp;M old" sheetId="10" state="hidden" r:id="rId8"/>
  </sheets>
  <definedNames>
    <definedName name="_xlnm.Print_Area" localSheetId="5">'O&amp;M % Calc'!$A$1:$I$45</definedName>
    <definedName name="_xlnm.Print_Area" localSheetId="0">'YEM (2)'!$A$1:$E$50</definedName>
  </definedNames>
  <calcPr calcId="145621"/>
</workbook>
</file>

<file path=xl/calcChain.xml><?xml version="1.0" encoding="utf-8"?>
<calcChain xmlns="http://schemas.openxmlformats.org/spreadsheetml/2006/main">
  <c r="E45" i="4" l="1"/>
  <c r="E43" i="4"/>
  <c r="E38" i="4"/>
  <c r="A43" i="4" l="1"/>
  <c r="E33" i="4"/>
  <c r="F15" i="11" l="1"/>
  <c r="F32" i="10" l="1"/>
  <c r="F32" i="11"/>
  <c r="E40" i="4" l="1"/>
  <c r="A31" i="4" l="1"/>
  <c r="A33" i="4" s="1"/>
  <c r="A38" i="4" s="1"/>
  <c r="G25" i="9" l="1"/>
  <c r="G17" i="9" l="1"/>
  <c r="G16" i="9"/>
  <c r="G35" i="9"/>
  <c r="G19" i="9"/>
  <c r="G9" i="9"/>
  <c r="G18" i="9"/>
  <c r="E43" i="9" l="1"/>
  <c r="E13" i="9" l="1"/>
  <c r="G13" i="9" s="1"/>
  <c r="A11" i="9"/>
  <c r="A16" i="9" s="1"/>
  <c r="A17" i="9" s="1"/>
  <c r="A18" i="9" s="1"/>
  <c r="A19" i="9" s="1"/>
  <c r="A20" i="9" s="1"/>
  <c r="A23" i="9" s="1"/>
  <c r="A25" i="9" s="1"/>
  <c r="A28" i="9" s="1"/>
  <c r="A31" i="9" s="1"/>
  <c r="A35" i="9" s="1"/>
  <c r="A37" i="9" s="1"/>
  <c r="A38" i="9" s="1"/>
  <c r="A42" i="9" s="1"/>
  <c r="A43" i="9" s="1"/>
  <c r="G28" i="9" l="1"/>
  <c r="G31" i="9" s="1"/>
  <c r="G38" i="9" s="1"/>
  <c r="G23" i="9"/>
  <c r="A44" i="9"/>
  <c r="A45" i="9" s="1"/>
  <c r="A46" i="9" s="1"/>
  <c r="A47" i="9" s="1"/>
  <c r="A48" i="9" s="1"/>
  <c r="D13" i="7" l="1"/>
  <c r="D18" i="7" s="1"/>
  <c r="D13" i="8" l="1"/>
  <c r="D23" i="7" l="1"/>
  <c r="A15" i="4" l="1"/>
  <c r="A17" i="4" s="1"/>
  <c r="A19" i="4" s="1"/>
  <c r="A21" i="4" s="1"/>
  <c r="A23" i="4" s="1"/>
  <c r="A25" i="4" s="1"/>
  <c r="A40" i="4" l="1"/>
  <c r="A45" i="4" s="1"/>
  <c r="E25" i="6"/>
  <c r="E14" i="6" s="1"/>
  <c r="E25" i="3"/>
  <c r="C25" i="3" s="1"/>
  <c r="E16" i="6" l="1"/>
  <c r="E20" i="6" s="1"/>
  <c r="C25" i="6"/>
  <c r="E14" i="3"/>
  <c r="E16" i="3" s="1"/>
  <c r="E20" i="3" s="1"/>
  <c r="E19" i="9" l="1"/>
  <c r="E23" i="9" l="1"/>
  <c r="E35" i="9"/>
  <c r="E28" i="9" l="1"/>
  <c r="E31" i="9" l="1"/>
  <c r="E38" i="9" s="1"/>
  <c r="I38" i="9" s="1"/>
</calcChain>
</file>

<file path=xl/sharedStrings.xml><?xml version="1.0" encoding="utf-8"?>
<sst xmlns="http://schemas.openxmlformats.org/spreadsheetml/2006/main" count="236" uniqueCount="124">
  <si>
    <t>Kentucky Power Company</t>
  </si>
  <si>
    <t>Section V</t>
  </si>
  <si>
    <t>Customer Migration Adjustment</t>
  </si>
  <si>
    <t>Workpaper S-4</t>
  </si>
  <si>
    <t>Page 22</t>
  </si>
  <si>
    <t>LINE       NO.</t>
  </si>
  <si>
    <t>Description</t>
  </si>
  <si>
    <t>Amount</t>
  </si>
  <si>
    <t>Annualized Revenue Based on Billing                                        Tariff at 03/31/2013</t>
  </si>
  <si>
    <t>---------------------</t>
  </si>
  <si>
    <t>Less:</t>
  </si>
  <si>
    <t>Environmental Surcharge Revenue Adjustment</t>
  </si>
  <si>
    <t>Out-of-Period RTP Revenue Adjustment</t>
  </si>
  <si>
    <t>Remove Provision for Environmental Refund</t>
  </si>
  <si>
    <t>Subtotal (Ln 2 - LN 3 - Ln 4 - Ln 5 - Ln 6 - Ln 7)</t>
  </si>
  <si>
    <t>(Over) / Under Recovery of Fuel Adjustment                 (Section V, WP S-4, P 6, Ln 8)</t>
  </si>
  <si>
    <t>Adjusted Test Year Revenues (Ln 8 + Ln 9)</t>
  </si>
  <si>
    <t>Kentucky Jurisdictional Revenue Adjustment                              (Ln 1 - Ln 10)</t>
  </si>
  <si>
    <t>===========</t>
  </si>
  <si>
    <t>Post Test Year Adjustment to RTP Revenue</t>
  </si>
  <si>
    <t>Net Adjustment</t>
  </si>
  <si>
    <t>Total</t>
  </si>
  <si>
    <t>Witness:   J. M. Stegall</t>
  </si>
  <si>
    <t>Revenue Customer Annualization</t>
  </si>
  <si>
    <t>Page 23</t>
  </si>
  <si>
    <t>Electric Revenue</t>
  </si>
  <si>
    <t>Operation and Maintenance Expense *</t>
  </si>
  <si>
    <t>Net Electric Operating Income (Ln 1 - Ln 2)</t>
  </si>
  <si>
    <t>Allocation Factor - SPECIFIC</t>
  </si>
  <si>
    <t>KPSC Jurisdictional Amount (Ln 3 X Ln 4)</t>
  </si>
  <si>
    <t>*</t>
  </si>
  <si>
    <t>KENTUCKY POWER COMPANY</t>
  </si>
  <si>
    <t>DEVELOPMENT OF OPERATING RATIO</t>
  </si>
  <si>
    <t>Line</t>
  </si>
  <si>
    <t>No.</t>
  </si>
  <si>
    <t>Operating Revenues</t>
  </si>
  <si>
    <t>Sales of Electricity</t>
  </si>
  <si>
    <t>Capacity Charge Revenues Rockport Unit Power Agreement</t>
  </si>
  <si>
    <t>Fuel Under (Over) Revenues</t>
  </si>
  <si>
    <t>Operating Expenses</t>
  </si>
  <si>
    <t>Total O&amp;M Labor</t>
  </si>
  <si>
    <t>Adjusted O&amp;M Less Labor Expense</t>
  </si>
  <si>
    <t>Operating Ratio</t>
  </si>
  <si>
    <t>Test year Capacity Charge Revenue Adjustment</t>
  </si>
  <si>
    <t>System Sales Revenue Adjustment</t>
  </si>
  <si>
    <t>Increase/(Decrease) Sales Revenues</t>
  </si>
  <si>
    <t xml:space="preserve">Test Year Revenues - Sales of Electricity </t>
  </si>
  <si>
    <t>Less:  ATR Over/Under Collection</t>
  </si>
  <si>
    <t>Net Test Year Revenues - Sales of Electricity</t>
  </si>
  <si>
    <t>Revenue Weather Normalization Load Adjustment</t>
  </si>
  <si>
    <t>Test Year Twelve Months Ended 9/30/2014</t>
  </si>
  <si>
    <t>Line No.</t>
  </si>
  <si>
    <t>KPSC Jurisdictional Amount</t>
  </si>
  <si>
    <t>Page ??</t>
  </si>
  <si>
    <t>to Authorzed Levels</t>
  </si>
  <si>
    <t xml:space="preserve">Adjustment to Increase Asset Transfer Rider Revenues </t>
  </si>
  <si>
    <t>Asset Transfer Rider Gross-Up Adjustment</t>
  </si>
  <si>
    <t>Removal of Environmental Surcharge Rider Revenues</t>
  </si>
  <si>
    <t>Adjustment to Remove Environmental Surcharge Revenues</t>
  </si>
  <si>
    <t>Test Year Collection of Asset Transfer Rider Revenues</t>
  </si>
  <si>
    <t>Under Recovery of Asset Transfer Rider Revenues Included</t>
  </si>
  <si>
    <t>in Retail Revenues</t>
  </si>
  <si>
    <t>Total Income Statement Asset Transfer Rider Revenues</t>
  </si>
  <si>
    <t>Total Authorized Asset Transfer Rider Revenues</t>
  </si>
  <si>
    <t>Out of Period RTP Adjustment Breakdown</t>
  </si>
  <si>
    <t>Capacity Charge Rider Revenues</t>
  </si>
  <si>
    <t>System Sales Rider Revenues</t>
  </si>
  <si>
    <t>Envrironmental Surcharge Revenues</t>
  </si>
  <si>
    <t>Environmental Surcharge Adjustment</t>
  </si>
  <si>
    <t>Base</t>
  </si>
  <si>
    <t>Fuel Annualizatoin Adjustment</t>
  </si>
  <si>
    <t>DELETE</t>
  </si>
  <si>
    <t>This is the source of the difference.</t>
  </si>
  <si>
    <t>Original</t>
  </si>
  <si>
    <t>&lt;- In the originalmethod, the rider adjustments were picked up in YEM.</t>
  </si>
  <si>
    <t>BSRR Revenue Adjustment</t>
  </si>
  <si>
    <t>Economic Development Rider Adjustment</t>
  </si>
  <si>
    <t>HEAP Surcharge Adjustment</t>
  </si>
  <si>
    <t>KPCo TOTAL</t>
  </si>
  <si>
    <t>NON-KY P.S.C</t>
  </si>
  <si>
    <t>COMPANY</t>
  </si>
  <si>
    <t>JURIS</t>
  </si>
  <si>
    <t>KENTUCKY PSC</t>
  </si>
  <si>
    <t>GOING LEVEL</t>
  </si>
  <si>
    <t>ADJUSTED</t>
  </si>
  <si>
    <t>PER BOOKS</t>
  </si>
  <si>
    <t>WHOLESALE</t>
  </si>
  <si>
    <t>JURIS ONLY</t>
  </si>
  <si>
    <t>ADJUSTMENTS</t>
  </si>
  <si>
    <t>KY PSC JURIS</t>
  </si>
  <si>
    <t xml:space="preserve">     501-Fuel Delivered and Consumed</t>
  </si>
  <si>
    <t xml:space="preserve">     501-Gas Reservation Fee</t>
  </si>
  <si>
    <t xml:space="preserve">     501-Fuel Other</t>
  </si>
  <si>
    <t xml:space="preserve">     5010005-Def Fuel</t>
  </si>
  <si>
    <t xml:space="preserve">     502-Steam / Consumables</t>
  </si>
  <si>
    <t xml:space="preserve">     509-Allowances</t>
  </si>
  <si>
    <t xml:space="preserve">     555-Purchased Power Expense Demand</t>
  </si>
  <si>
    <t xml:space="preserve">     555-Purchased Power Expense Energy</t>
  </si>
  <si>
    <t xml:space="preserve">     456-Other Electric LSE Charge - Retail Demand</t>
  </si>
  <si>
    <t xml:space="preserve">     456-Other Electric LSE Charge - Retail Energy</t>
  </si>
  <si>
    <t>flipped from JCOS</t>
  </si>
  <si>
    <t xml:space="preserve">     575- PJM Admin</t>
  </si>
  <si>
    <t xml:space="preserve">     901-Supervision &amp; Engineering</t>
  </si>
  <si>
    <t xml:space="preserve">     902-Meter Reading</t>
  </si>
  <si>
    <t xml:space="preserve">     903-Customer Records &amp; Collection Expense</t>
  </si>
  <si>
    <t xml:space="preserve">     9040000-Uncollectable Accounts</t>
  </si>
  <si>
    <t xml:space="preserve">     9040007-Uncollectible Misc Receivables</t>
  </si>
  <si>
    <t xml:space="preserve">     905-Misc Customer Accounts</t>
  </si>
  <si>
    <t xml:space="preserve">     907-Supervision</t>
  </si>
  <si>
    <t xml:space="preserve">     908-Customer Assistance</t>
  </si>
  <si>
    <t xml:space="preserve">     909-Information &amp; Instruction</t>
  </si>
  <si>
    <t xml:space="preserve">     910-Misc Customer Service</t>
  </si>
  <si>
    <t xml:space="preserve">     911-Supervision</t>
  </si>
  <si>
    <t xml:space="preserve">     912-Demo &amp; Selling</t>
  </si>
  <si>
    <t xml:space="preserve">     913-Advertising</t>
  </si>
  <si>
    <t xml:space="preserve">     916-Misc SALES Expense</t>
  </si>
  <si>
    <t>Total Adjusted Variable O&amp;M</t>
  </si>
  <si>
    <t>Variable O&amp;M Detail</t>
  </si>
  <si>
    <t>Surcharge Book to Bill</t>
  </si>
  <si>
    <t>no mas</t>
  </si>
  <si>
    <t xml:space="preserve">     565  LSE Transmission Purchases </t>
  </si>
  <si>
    <t>TWELVE MONTHS ENDED February 2017</t>
  </si>
  <si>
    <t>Sum</t>
  </si>
  <si>
    <t>Customer accounts and customer services labor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</si>
</sst>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&quot;&quot;;_(@_)"/>
    <numFmt numFmtId="168" formatCode="[Blue]#,##0,_);[Red]\(#,##0,\)"/>
    <numFmt numFmtId="169" formatCode="0_);\(0\)"/>
    <numFmt numFmtId="170" formatCode="0.000"/>
    <numFmt numFmtId="171" formatCode="&quot;$&quot;#,##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Arial Unicode MS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9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4" fontId="6" fillId="0" borderId="0" applyFont="0" applyFill="0" applyBorder="0" applyAlignment="0" applyProtection="0"/>
    <xf numFmtId="0" fontId="5" fillId="0" borderId="1">
      <alignment horizontal="center"/>
    </xf>
    <xf numFmtId="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6" fillId="0" borderId="0"/>
    <xf numFmtId="4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" fillId="0" borderId="1">
      <alignment horizontal="center"/>
    </xf>
    <xf numFmtId="0" fontId="6" fillId="2" borderId="0" applyNumberFormat="0" applyFont="0" applyBorder="0" applyAlignment="0" applyProtection="0"/>
    <xf numFmtId="0" fontId="1" fillId="0" borderId="0"/>
    <xf numFmtId="0" fontId="32" fillId="21" borderId="0" applyNumberFormat="0" applyBorder="0" applyAlignment="0" applyProtection="0"/>
    <xf numFmtId="0" fontId="33" fillId="15" borderId="0" applyNumberFormat="0" applyBorder="0" applyAlignment="0" applyProtection="0"/>
    <xf numFmtId="0" fontId="32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32" fillId="16" borderId="0" applyNumberFormat="0" applyBorder="0" applyAlignment="0" applyProtection="0"/>
    <xf numFmtId="0" fontId="32" fillId="15" borderId="0" applyNumberFormat="0" applyBorder="0" applyAlignment="0" applyProtection="0"/>
    <xf numFmtId="0" fontId="12" fillId="1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3" applyNumberFormat="0" applyAlignment="0" applyProtection="0"/>
    <xf numFmtId="0" fontId="22" fillId="0" borderId="8" applyNumberFormat="0" applyFill="0" applyAlignment="0" applyProtection="0"/>
    <xf numFmtId="0" fontId="23" fillId="24" borderId="0" applyNumberFormat="0" applyBorder="0" applyAlignment="0" applyProtection="0"/>
    <xf numFmtId="37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4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5" fillId="22" borderId="10" applyNumberFormat="0" applyAlignment="0" applyProtection="0"/>
    <xf numFmtId="9" fontId="2" fillId="0" borderId="0" applyFont="0" applyFill="0" applyBorder="0" applyAlignment="0" applyProtection="0"/>
    <xf numFmtId="0" fontId="32" fillId="2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>
      <alignment horizontal="left"/>
    </xf>
    <xf numFmtId="0" fontId="34" fillId="28" borderId="0" applyNumberFormat="0" applyBorder="0" applyAlignment="0" applyProtection="0"/>
    <xf numFmtId="0" fontId="35" fillId="5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3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2" fillId="27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6" borderId="0" applyNumberFormat="0" applyBorder="0" applyAlignment="0" applyProtection="0"/>
    <xf numFmtId="0" fontId="1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26" borderId="0" applyNumberFormat="0" applyBorder="0" applyAlignment="0" applyProtection="0"/>
    <xf numFmtId="0" fontId="12" fillId="2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2" fillId="14" borderId="0" applyNumberFormat="0" applyBorder="0" applyAlignment="0" applyProtection="0"/>
    <xf numFmtId="0" fontId="33" fillId="14" borderId="0" applyNumberFormat="0" applyBorder="0" applyAlignment="0" applyProtection="0"/>
    <xf numFmtId="0" fontId="11" fillId="13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31" fillId="7" borderId="0" applyNumberFormat="0" applyBorder="0" applyAlignment="0" applyProtection="0"/>
    <xf numFmtId="0" fontId="7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2" borderId="0" applyNumberFormat="0" applyBorder="0" applyAlignment="0" applyProtection="0"/>
    <xf numFmtId="0" fontId="31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1" fillId="2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11" fillId="9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43" fontId="2" fillId="0" borderId="0" applyFont="0" applyFill="0" applyBorder="0" applyAlignment="0" applyProtection="0"/>
    <xf numFmtId="0" fontId="12" fillId="16" borderId="0" applyNumberFormat="0" applyBorder="0" applyAlignment="0" applyProtection="0"/>
    <xf numFmtId="0" fontId="11" fillId="24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24" borderId="0" applyNumberFormat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11" borderId="0" applyNumberFormat="0" applyBorder="0" applyAlignment="0" applyProtection="0"/>
    <xf numFmtId="0" fontId="11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43" fontId="2" fillId="0" borderId="0" applyFont="0" applyFill="0" applyBorder="0" applyAlignment="0" applyProtection="0"/>
    <xf numFmtId="0" fontId="11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1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26" borderId="0" applyNumberFormat="0" applyBorder="0" applyAlignment="0" applyProtection="0"/>
    <xf numFmtId="0" fontId="11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11" fillId="26" borderId="0" applyNumberFormat="0" applyBorder="0" applyAlignment="0" applyProtection="0"/>
    <xf numFmtId="0" fontId="31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1" fillId="7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6" borderId="0" applyNumberFormat="0" applyBorder="0" applyAlignment="0" applyProtection="0"/>
    <xf numFmtId="0" fontId="31" fillId="6" borderId="0" applyNumberFormat="0" applyBorder="0" applyAlignment="0" applyProtection="0"/>
    <xf numFmtId="0" fontId="7" fillId="2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1" fillId="5" borderId="0" applyNumberFormat="0" applyBorder="0" applyAlignment="0" applyProtection="0"/>
    <xf numFmtId="0" fontId="7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0" borderId="0" applyNumberFormat="0" applyBorder="0" applyAlignment="0" applyProtection="0"/>
    <xf numFmtId="0" fontId="11" fillId="4" borderId="0" applyNumberFormat="0" applyBorder="0" applyAlignment="0" applyProtection="0"/>
    <xf numFmtId="0" fontId="31" fillId="10" borderId="0" applyNumberFormat="0" applyBorder="0" applyAlignment="0" applyProtection="0"/>
    <xf numFmtId="0" fontId="32" fillId="24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7" fillId="22" borderId="3" applyNumberFormat="0" applyAlignment="0" applyProtection="0"/>
    <xf numFmtId="0" fontId="15" fillId="26" borderId="4" applyNumberFormat="0" applyAlignment="0" applyProtection="0"/>
    <xf numFmtId="0" fontId="38" fillId="26" borderId="4" applyNumberFormat="0" applyAlignment="0" applyProtection="0"/>
    <xf numFmtId="0" fontId="38" fillId="26" borderId="4" applyNumberFormat="0" applyAlignment="0" applyProtection="0"/>
    <xf numFmtId="0" fontId="38" fillId="26" borderId="4" applyNumberFormat="0" applyAlignment="0" applyProtection="0"/>
    <xf numFmtId="0" fontId="39" fillId="23" borderId="4" applyNumberFormat="0" applyAlignment="0" applyProtection="0"/>
    <xf numFmtId="0" fontId="38" fillId="23" borderId="4" applyNumberFormat="0" applyAlignment="0" applyProtection="0"/>
    <xf numFmtId="0" fontId="15" fillId="23" borderId="4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5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18" fillId="0" borderId="5" applyNumberFormat="0" applyFill="0" applyAlignment="0" applyProtection="0"/>
    <xf numFmtId="0" fontId="49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20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9" borderId="3" applyNumberFormat="0" applyAlignment="0" applyProtection="0"/>
    <xf numFmtId="0" fontId="57" fillId="9" borderId="3" applyNumberFormat="0" applyAlignment="0" applyProtection="0"/>
    <xf numFmtId="0" fontId="57" fillId="9" borderId="3" applyNumberFormat="0" applyAlignment="0" applyProtection="0"/>
    <xf numFmtId="0" fontId="58" fillId="9" borderId="3" applyNumberFormat="0" applyAlignment="0" applyProtection="0"/>
    <xf numFmtId="41" fontId="59" fillId="0" borderId="0">
      <alignment horizontal="left"/>
    </xf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1" fillId="0" borderId="8" applyNumberFormat="0" applyFill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0" borderId="0"/>
    <xf numFmtId="0" fontId="30" fillId="0" borderId="0"/>
    <xf numFmtId="37" fontId="24" fillId="0" borderId="0"/>
    <xf numFmtId="0" fontId="24" fillId="0" borderId="0"/>
    <xf numFmtId="0" fontId="6" fillId="0" borderId="0"/>
    <xf numFmtId="0" fontId="1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6" fillId="0" borderId="0"/>
    <xf numFmtId="0" fontId="6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30" fillId="0" borderId="0"/>
    <xf numFmtId="0" fontId="64" fillId="0" borderId="0"/>
    <xf numFmtId="0" fontId="64" fillId="0" borderId="0"/>
    <xf numFmtId="0" fontId="30" fillId="0" borderId="0"/>
    <xf numFmtId="0" fontId="64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" fillId="25" borderId="9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0" fontId="2" fillId="25" borderId="3" applyNumberFormat="0" applyFont="0" applyAlignment="0" applyProtection="0"/>
    <xf numFmtId="43" fontId="57" fillId="0" borderId="0"/>
    <xf numFmtId="168" fontId="65" fillId="0" borderId="0"/>
    <xf numFmtId="0" fontId="66" fillId="22" borderId="10" applyNumberFormat="0" applyAlignment="0" applyProtection="0"/>
    <xf numFmtId="0" fontId="66" fillId="22" borderId="10" applyNumberFormat="0" applyAlignment="0" applyProtection="0"/>
    <xf numFmtId="0" fontId="66" fillId="22" borderId="10" applyNumberFormat="0" applyAlignment="0" applyProtection="0"/>
    <xf numFmtId="0" fontId="67" fillId="22" borderId="10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69" fillId="0" borderId="11" applyNumberFormat="0" applyFill="0" applyAlignment="0" applyProtection="0"/>
    <xf numFmtId="0" fontId="9" fillId="0" borderId="11" applyNumberFormat="0" applyFill="0" applyAlignment="0" applyProtection="0"/>
    <xf numFmtId="0" fontId="27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29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9" fontId="2" fillId="0" borderId="0" xfId="1" applyNumberFormat="1" applyAlignment="1">
      <alignment horizontal="center" wrapText="1"/>
    </xf>
    <xf numFmtId="37" fontId="2" fillId="0" borderId="0" xfId="1" applyNumberFormat="1" applyAlignment="1">
      <alignment horizontal="center"/>
    </xf>
    <xf numFmtId="49" fontId="2" fillId="0" borderId="0" xfId="1" applyNumberFormat="1" applyAlignment="1">
      <alignment horizontal="left"/>
    </xf>
    <xf numFmtId="5" fontId="2" fillId="0" borderId="0" xfId="1" applyNumberFormat="1" applyAlignment="1">
      <alignment horizontal="right"/>
    </xf>
    <xf numFmtId="49" fontId="2" fillId="0" borderId="0" xfId="1" applyNumberFormat="1" applyAlignment="1">
      <alignment horizontal="left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Alignment="1">
      <alignment horizontal="right"/>
    </xf>
    <xf numFmtId="5" fontId="2" fillId="0" borderId="0" xfId="1" applyNumberFormat="1" applyAlignment="1">
      <alignment wrapText="1"/>
    </xf>
    <xf numFmtId="164" fontId="2" fillId="0" borderId="0" xfId="1" applyNumberFormat="1" applyAlignment="1">
      <alignment wrapText="1"/>
    </xf>
    <xf numFmtId="49" fontId="2" fillId="0" borderId="0" xfId="1" applyNumberFormat="1" applyFont="1" applyAlignment="1">
      <alignment horizontal="left" wrapText="1"/>
    </xf>
    <xf numFmtId="0" fontId="2" fillId="0" borderId="0" xfId="1" applyFont="1" applyAlignment="1">
      <alignment horizontal="left"/>
    </xf>
    <xf numFmtId="10" fontId="0" fillId="0" borderId="0" xfId="21" applyNumberFormat="1" applyFont="1"/>
    <xf numFmtId="5" fontId="0" fillId="0" borderId="0" xfId="0" applyNumberFormat="1" applyBorder="1"/>
    <xf numFmtId="0" fontId="10" fillId="0" borderId="0" xfId="0" applyFont="1"/>
    <xf numFmtId="166" fontId="2" fillId="0" borderId="0" xfId="16" applyNumberFormat="1"/>
    <xf numFmtId="166" fontId="0" fillId="0" borderId="0" xfId="0" applyNumberFormat="1"/>
    <xf numFmtId="10" fontId="2" fillId="0" borderId="0" xfId="9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5" fontId="0" fillId="0" borderId="0" xfId="0" applyNumberFormat="1"/>
    <xf numFmtId="0" fontId="3" fillId="0" borderId="0" xfId="0" applyFont="1" applyAlignment="1">
      <alignment horizontal="center"/>
    </xf>
    <xf numFmtId="165" fontId="2" fillId="0" borderId="0" xfId="13" applyNumberFormat="1"/>
    <xf numFmtId="5" fontId="2" fillId="0" borderId="0" xfId="9" applyNumberFormat="1" applyFont="1"/>
    <xf numFmtId="5" fontId="7" fillId="0" borderId="0" xfId="9" applyNumberFormat="1" applyFont="1"/>
    <xf numFmtId="37" fontId="2" fillId="0" borderId="0" xfId="9" applyNumberFormat="1" applyFont="1" applyAlignment="1">
      <alignment horizontal="center"/>
    </xf>
    <xf numFmtId="5" fontId="7" fillId="0" borderId="0" xfId="9" applyNumberFormat="1" applyFont="1" applyAlignment="1">
      <alignment horizontal="right"/>
    </xf>
    <xf numFmtId="49" fontId="2" fillId="0" borderId="0" xfId="9" applyNumberFormat="1" applyFont="1" applyAlignment="1">
      <alignment horizontal="left"/>
    </xf>
    <xf numFmtId="5" fontId="7" fillId="0" borderId="0" xfId="9" applyNumberFormat="1" applyFont="1" applyAlignment="1">
      <alignment horizontal="left"/>
    </xf>
    <xf numFmtId="164" fontId="7" fillId="0" borderId="0" xfId="9" applyNumberFormat="1" applyFont="1"/>
    <xf numFmtId="49" fontId="2" fillId="0" borderId="0" xfId="9" applyNumberFormat="1" applyFont="1" applyAlignment="1">
      <alignment horizontal="left" wrapText="1"/>
    </xf>
    <xf numFmtId="0" fontId="2" fillId="0" borderId="0" xfId="9" applyFont="1"/>
    <xf numFmtId="0" fontId="2" fillId="0" borderId="0" xfId="9" applyFont="1" applyAlignment="1">
      <alignment horizontal="right"/>
    </xf>
    <xf numFmtId="49" fontId="2" fillId="0" borderId="0" xfId="9" applyNumberFormat="1" applyFont="1" applyAlignment="1">
      <alignment horizontal="center" wrapText="1"/>
    </xf>
    <xf numFmtId="49" fontId="2" fillId="0" borderId="0" xfId="9" applyNumberFormat="1" applyFont="1" applyAlignment="1">
      <alignment horizontal="center"/>
    </xf>
    <xf numFmtId="0" fontId="2" fillId="0" borderId="0" xfId="9" applyFont="1" applyAlignment="1">
      <alignment horizontal="center"/>
    </xf>
    <xf numFmtId="5" fontId="7" fillId="3" borderId="0" xfId="9" applyNumberFormat="1" applyFont="1" applyFill="1"/>
    <xf numFmtId="49" fontId="2" fillId="0" borderId="0" xfId="1" applyNumberFormat="1" applyAlignment="1">
      <alignment horizontal="left" indent="1"/>
    </xf>
    <xf numFmtId="0" fontId="2" fillId="0" borderId="0" xfId="9" applyFont="1"/>
    <xf numFmtId="49" fontId="2" fillId="0" borderId="0" xfId="9" applyNumberFormat="1" applyFont="1" applyAlignment="1">
      <alignment horizontal="center" wrapText="1"/>
    </xf>
    <xf numFmtId="5" fontId="2" fillId="0" borderId="0" xfId="9" applyNumberFormat="1" applyFont="1"/>
    <xf numFmtId="0" fontId="2" fillId="0" borderId="0" xfId="9" applyFont="1" applyAlignment="1">
      <alignment horizontal="center"/>
    </xf>
    <xf numFmtId="49" fontId="2" fillId="0" borderId="0" xfId="9" applyNumberFormat="1" applyFont="1" applyAlignment="1">
      <alignment horizontal="center"/>
    </xf>
    <xf numFmtId="0" fontId="2" fillId="0" borderId="0" xfId="9" applyFont="1" applyAlignment="1">
      <alignment horizontal="right"/>
    </xf>
    <xf numFmtId="37" fontId="2" fillId="0" borderId="0" xfId="9" applyNumberFormat="1" applyFont="1" applyAlignment="1">
      <alignment horizontal="center"/>
    </xf>
    <xf numFmtId="49" fontId="2" fillId="0" borderId="0" xfId="9" applyNumberFormat="1" applyFont="1" applyAlignment="1">
      <alignment horizontal="left"/>
    </xf>
    <xf numFmtId="49" fontId="2" fillId="0" borderId="0" xfId="9" applyNumberFormat="1" applyFont="1" applyAlignment="1">
      <alignment horizontal="left" wrapText="1"/>
    </xf>
    <xf numFmtId="0" fontId="2" fillId="0" borderId="0" xfId="1" applyFill="1" applyAlignment="1">
      <alignment horizontal="center"/>
    </xf>
    <xf numFmtId="0" fontId="2" fillId="0" borderId="0" xfId="1" applyFill="1" applyAlignment="1"/>
    <xf numFmtId="0" fontId="2" fillId="0" borderId="0" xfId="1" applyFill="1" applyAlignment="1">
      <alignment horizontal="left" indent="2"/>
    </xf>
    <xf numFmtId="0" fontId="2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/>
    </xf>
    <xf numFmtId="170" fontId="0" fillId="0" borderId="0" xfId="0" applyNumberFormat="1"/>
    <xf numFmtId="171" fontId="0" fillId="0" borderId="0" xfId="0" applyNumberFormat="1"/>
    <xf numFmtId="0" fontId="0" fillId="0" borderId="0" xfId="0" applyAlignment="1">
      <alignment horizontal="left" indent="2"/>
    </xf>
    <xf numFmtId="49" fontId="2" fillId="0" borderId="0" xfId="1" applyNumberFormat="1" applyFill="1" applyAlignment="1">
      <alignment horizontal="left"/>
    </xf>
    <xf numFmtId="49" fontId="3" fillId="0" borderId="0" xfId="1" applyNumberFormat="1" applyFont="1" applyAlignment="1">
      <alignment horizontal="left"/>
    </xf>
    <xf numFmtId="7" fontId="2" fillId="0" borderId="0" xfId="0" applyNumberFormat="1" applyFont="1" applyAlignment="1">
      <alignment horizontal="center"/>
    </xf>
    <xf numFmtId="0" fontId="0" fillId="0" borderId="0" xfId="0" applyFill="1"/>
    <xf numFmtId="165" fontId="2" fillId="0" borderId="0" xfId="13" applyNumberFormat="1" applyFill="1"/>
    <xf numFmtId="0" fontId="2" fillId="0" borderId="0" xfId="0" applyFont="1" applyFill="1"/>
    <xf numFmtId="10" fontId="71" fillId="0" borderId="0" xfId="9" applyNumberFormat="1" applyFont="1" applyAlignment="1">
      <alignment horizontal="right"/>
    </xf>
    <xf numFmtId="5" fontId="2" fillId="0" borderId="0" xfId="1" applyNumberFormat="1" applyFill="1" applyAlignment="1">
      <alignment wrapText="1"/>
    </xf>
    <xf numFmtId="0" fontId="2" fillId="0" borderId="0" xfId="1" applyFill="1" applyAlignment="1">
      <alignment horizontal="right"/>
    </xf>
    <xf numFmtId="5" fontId="2" fillId="0" borderId="0" xfId="1" applyNumberFormat="1" applyFill="1" applyAlignment="1">
      <alignment horizontal="right"/>
    </xf>
    <xf numFmtId="5" fontId="7" fillId="0" borderId="0" xfId="1" applyNumberFormat="1" applyFont="1" applyFill="1" applyAlignment="1">
      <alignment wrapText="1"/>
    </xf>
    <xf numFmtId="5" fontId="10" fillId="0" borderId="0" xfId="0" applyNumberFormat="1" applyFont="1"/>
    <xf numFmtId="3" fontId="0" fillId="0" borderId="0" xfId="0" applyNumberFormat="1"/>
    <xf numFmtId="0" fontId="0" fillId="0" borderId="2" xfId="0" applyBorder="1"/>
    <xf numFmtId="0" fontId="0" fillId="0" borderId="0" xfId="0" applyFill="1" applyBorder="1"/>
    <xf numFmtId="0" fontId="72" fillId="0" borderId="0" xfId="0" applyFont="1"/>
    <xf numFmtId="43" fontId="0" fillId="0" borderId="0" xfId="617" applyFont="1"/>
    <xf numFmtId="43" fontId="0" fillId="0" borderId="2" xfId="617" applyFont="1" applyBorder="1"/>
    <xf numFmtId="165" fontId="0" fillId="0" borderId="0" xfId="617" applyNumberFormat="1" applyFont="1" applyFill="1"/>
    <xf numFmtId="166" fontId="2" fillId="0" borderId="0" xfId="16" applyNumberFormat="1" applyFill="1"/>
    <xf numFmtId="165" fontId="2" fillId="0" borderId="0" xfId="13" applyNumberFormat="1" applyFill="1" applyBorder="1"/>
    <xf numFmtId="165" fontId="2" fillId="0" borderId="2" xfId="13" applyNumberFormat="1" applyFill="1" applyBorder="1"/>
    <xf numFmtId="5" fontId="0" fillId="0" borderId="0" xfId="0" applyNumberFormat="1" applyFill="1"/>
    <xf numFmtId="0" fontId="0" fillId="0" borderId="0" xfId="0" applyFill="1" applyAlignment="1">
      <alignment horizontal="center"/>
    </xf>
    <xf numFmtId="17" fontId="0" fillId="0" borderId="0" xfId="0" applyNumberFormat="1" applyFill="1"/>
    <xf numFmtId="3" fontId="0" fillId="0" borderId="0" xfId="0" applyNumberFormat="1" applyFill="1"/>
    <xf numFmtId="165" fontId="0" fillId="0" borderId="0" xfId="0" applyNumberFormat="1" applyFill="1"/>
    <xf numFmtId="0" fontId="0" fillId="0" borderId="2" xfId="0" applyFill="1" applyBorder="1"/>
    <xf numFmtId="165" fontId="0" fillId="0" borderId="0" xfId="617" applyNumberFormat="1" applyFont="1" applyFill="1" applyBorder="1"/>
    <xf numFmtId="165" fontId="0" fillId="0" borderId="0" xfId="0" applyNumberFormat="1" applyFill="1" applyBorder="1"/>
    <xf numFmtId="166" fontId="2" fillId="0" borderId="0" xfId="1091" applyNumberFormat="1" applyFont="1" applyFill="1"/>
    <xf numFmtId="10" fontId="75" fillId="0" borderId="0" xfId="21" applyNumberFormat="1" applyFont="1"/>
    <xf numFmtId="0" fontId="75" fillId="0" borderId="0" xfId="0" applyFont="1" applyAlignment="1">
      <alignment horizontal="center"/>
    </xf>
    <xf numFmtId="0" fontId="75" fillId="0" borderId="0" xfId="0" applyFont="1"/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vertical="center"/>
    </xf>
  </cellXfs>
  <cellStyles count="1092">
    <cellStyle name="20% - Accent1 2" xfId="32"/>
    <cellStyle name="20% - Accent1 2 2" xfId="274"/>
    <cellStyle name="20% - Accent1 2 3" xfId="290"/>
    <cellStyle name="20% - Accent1 3" xfId="289"/>
    <cellStyle name="20% - Accent1 4" xfId="273"/>
    <cellStyle name="20% - Accent1 5" xfId="288"/>
    <cellStyle name="20% - Accent1 6" xfId="267"/>
    <cellStyle name="20% - Accent1 7" xfId="251"/>
    <cellStyle name="20% - Accent1 8" xfId="329"/>
    <cellStyle name="20% - Accent2 2" xfId="33"/>
    <cellStyle name="20% - Accent2 2 2" xfId="324"/>
    <cellStyle name="20% - Accent2 3" xfId="266"/>
    <cellStyle name="20% - Accent2 4" xfId="323"/>
    <cellStyle name="20% - Accent2 5" xfId="265"/>
    <cellStyle name="20% - Accent2 6" xfId="322"/>
    <cellStyle name="20% - Accent3 2" xfId="34"/>
    <cellStyle name="20% - Accent3 2 2" xfId="263"/>
    <cellStyle name="20% - Accent3 2 3" xfId="264"/>
    <cellStyle name="20% - Accent3 3" xfId="271"/>
    <cellStyle name="20% - Accent3 4" xfId="321"/>
    <cellStyle name="20% - Accent3 5" xfId="262"/>
    <cellStyle name="20% - Accent3 6" xfId="320"/>
    <cellStyle name="20% - Accent3 7" xfId="261"/>
    <cellStyle name="20% - Accent3 8" xfId="319"/>
    <cellStyle name="20% - Accent4 2" xfId="35"/>
    <cellStyle name="20% - Accent4 2 2" xfId="318"/>
    <cellStyle name="20% - Accent4 2 3" xfId="260"/>
    <cellStyle name="20% - Accent4 3" xfId="259"/>
    <cellStyle name="20% - Accent4 4" xfId="317"/>
    <cellStyle name="20% - Accent4 5" xfId="258"/>
    <cellStyle name="20% - Accent4 6" xfId="316"/>
    <cellStyle name="20% - Accent4 7" xfId="257"/>
    <cellStyle name="20% - Accent4 8" xfId="256"/>
    <cellStyle name="20% - Accent5 2" xfId="36"/>
    <cellStyle name="20% - Accent5 2 2" xfId="255"/>
    <cellStyle name="20% - Accent5 3" xfId="315"/>
    <cellStyle name="20% - Accent5 4" xfId="254"/>
    <cellStyle name="20% - Accent5 5" xfId="314"/>
    <cellStyle name="20% - Accent5 6" xfId="253"/>
    <cellStyle name="20% - Accent6 2" xfId="37"/>
    <cellStyle name="20% - Accent6 2 2" xfId="252"/>
    <cellStyle name="20% - Accent6 3" xfId="152"/>
    <cellStyle name="20% - Accent6 4" xfId="250"/>
    <cellStyle name="20% - Accent6 5" xfId="246"/>
    <cellStyle name="20% - Accent6 6" xfId="313"/>
    <cellStyle name="40% - Accent1 2" xfId="38"/>
    <cellStyle name="40% - Accent1 2 2" xfId="312"/>
    <cellStyle name="40% - Accent1 2 3" xfId="249"/>
    <cellStyle name="40% - Accent1 3" xfId="248"/>
    <cellStyle name="40% - Accent1 4" xfId="311"/>
    <cellStyle name="40% - Accent1 5" xfId="247"/>
    <cellStyle name="40% - Accent1 6" xfId="330"/>
    <cellStyle name="40% - Accent1 7" xfId="328"/>
    <cellStyle name="40% - Accent1 8" xfId="292"/>
    <cellStyle name="40% - Accent2 2" xfId="39"/>
    <cellStyle name="40% - Accent2 2 2" xfId="287"/>
    <cellStyle name="40% - Accent2 3" xfId="245"/>
    <cellStyle name="40% - Accent2 4" xfId="325"/>
    <cellStyle name="40% - Accent2 5" xfId="286"/>
    <cellStyle name="40% - Accent2 6" xfId="268"/>
    <cellStyle name="40% - Accent3 2" xfId="40"/>
    <cellStyle name="40% - Accent3 2 2" xfId="270"/>
    <cellStyle name="40% - Accent3 2 3" xfId="277"/>
    <cellStyle name="40% - Accent3 3" xfId="244"/>
    <cellStyle name="40% - Accent3 4" xfId="272"/>
    <cellStyle name="40% - Accent3 5" xfId="310"/>
    <cellStyle name="40% - Accent3 6" xfId="243"/>
    <cellStyle name="40% - Accent3 7" xfId="309"/>
    <cellStyle name="40% - Accent3 8" xfId="242"/>
    <cellStyle name="40% - Accent4 2" xfId="41"/>
    <cellStyle name="40% - Accent4 2 2" xfId="241"/>
    <cellStyle name="40% - Accent4 2 3" xfId="308"/>
    <cellStyle name="40% - Accent4 3" xfId="240"/>
    <cellStyle name="40% - Accent4 4" xfId="285"/>
    <cellStyle name="40% - Accent4 5" xfId="307"/>
    <cellStyle name="40% - Accent4 6" xfId="239"/>
    <cellStyle name="40% - Accent4 7" xfId="306"/>
    <cellStyle name="40% - Accent4 8" xfId="238"/>
    <cellStyle name="40% - Accent5 2" xfId="42"/>
    <cellStyle name="40% - Accent5 2 2" xfId="237"/>
    <cellStyle name="40% - Accent5 3" xfId="236"/>
    <cellStyle name="40% - Accent5 4" xfId="235"/>
    <cellStyle name="40% - Accent5 5" xfId="153"/>
    <cellStyle name="40% - Accent5 6" xfId="234"/>
    <cellStyle name="40% - Accent6 2" xfId="43"/>
    <cellStyle name="40% - Accent6 2 2" xfId="232"/>
    <cellStyle name="40% - Accent6 2 3" xfId="233"/>
    <cellStyle name="40% - Accent6 3" xfId="231"/>
    <cellStyle name="40% - Accent6 4" xfId="230"/>
    <cellStyle name="40% - Accent6 5" xfId="229"/>
    <cellStyle name="40% - Accent6 6" xfId="228"/>
    <cellStyle name="40% - Accent6 7" xfId="227"/>
    <cellStyle name="40% - Accent6 8" xfId="226"/>
    <cellStyle name="60% - Accent1 2" xfId="44"/>
    <cellStyle name="60% - Accent1 2 2" xfId="276"/>
    <cellStyle name="60% - Accent1 3" xfId="284"/>
    <cellStyle name="60% - Accent1 4" xfId="279"/>
    <cellStyle name="60% - Accent1 5" xfId="305"/>
    <cellStyle name="60% - Accent1 6" xfId="225"/>
    <cellStyle name="60% - Accent1 7" xfId="304"/>
    <cellStyle name="60% - Accent1 8" xfId="224"/>
    <cellStyle name="60% - Accent2 2" xfId="45"/>
    <cellStyle name="60% - Accent2 3" xfId="283"/>
    <cellStyle name="60% - Accent2 4" xfId="223"/>
    <cellStyle name="60% - Accent2 5" xfId="222"/>
    <cellStyle name="60% - Accent2 6" xfId="326"/>
    <cellStyle name="60% - Accent3 2" xfId="46"/>
    <cellStyle name="60% - Accent3 2 2" xfId="269"/>
    <cellStyle name="60% - Accent3 3" xfId="205"/>
    <cellStyle name="60% - Accent3 4" xfId="282"/>
    <cellStyle name="60% - Accent3 5" xfId="331"/>
    <cellStyle name="60% - Accent3 6" xfId="327"/>
    <cellStyle name="60% - Accent3 7" xfId="281"/>
    <cellStyle name="60% - Accent3 8" xfId="303"/>
    <cellStyle name="60% - Accent4 2" xfId="47"/>
    <cellStyle name="60% - Accent4 2 2" xfId="221"/>
    <cellStyle name="60% - Accent4 3" xfId="302"/>
    <cellStyle name="60% - Accent4 4" xfId="220"/>
    <cellStyle name="60% - Accent4 5" xfId="301"/>
    <cellStyle name="60% - Accent4 6" xfId="219"/>
    <cellStyle name="60% - Accent4 7" xfId="218"/>
    <cellStyle name="60% - Accent4 8" xfId="278"/>
    <cellStyle name="60% - Accent5 2" xfId="48"/>
    <cellStyle name="60% - Accent5 3" xfId="300"/>
    <cellStyle name="60% - Accent5 4" xfId="217"/>
    <cellStyle name="60% - Accent5 5" xfId="299"/>
    <cellStyle name="60% - Accent5 6" xfId="216"/>
    <cellStyle name="60% - Accent6 2" xfId="49"/>
    <cellStyle name="60% - Accent6 2 2" xfId="298"/>
    <cellStyle name="60% - Accent6 3" xfId="215"/>
    <cellStyle name="60% - Accent6 4" xfId="297"/>
    <cellStyle name="60% - Accent6 5" xfId="214"/>
    <cellStyle name="60% - Accent6 6" xfId="296"/>
    <cellStyle name="60% - Accent6 7" xfId="213"/>
    <cellStyle name="60% - Accent6 8" xfId="295"/>
    <cellStyle name="Accent1 2" xfId="50"/>
    <cellStyle name="Accent1 2 2" xfId="212"/>
    <cellStyle name="Accent1 3" xfId="211"/>
    <cellStyle name="Accent1 4" xfId="280"/>
    <cellStyle name="Accent1 5" xfId="294"/>
    <cellStyle name="Accent1 6" xfId="210"/>
    <cellStyle name="Accent1 7" xfId="293"/>
    <cellStyle name="Accent1 8" xfId="209"/>
    <cellStyle name="Accent2 2" xfId="51"/>
    <cellStyle name="Accent2 3" xfId="208"/>
    <cellStyle name="Accent2 4" xfId="207"/>
    <cellStyle name="Accent2 5" xfId="206"/>
    <cellStyle name="Accent2 6" xfId="136"/>
    <cellStyle name="Accent3 2" xfId="52"/>
    <cellStyle name="Accent3 3" xfId="204"/>
    <cellStyle name="Accent3 4" xfId="203"/>
    <cellStyle name="Accent3 5" xfId="202"/>
    <cellStyle name="Accent3 6" xfId="201"/>
    <cellStyle name="Accent4 2" xfId="53"/>
    <cellStyle name="Accent4 2 2" xfId="200"/>
    <cellStyle name="Accent4 3" xfId="199"/>
    <cellStyle name="Accent4 4" xfId="198"/>
    <cellStyle name="Accent4 5" xfId="197"/>
    <cellStyle name="Accent4 6" xfId="30"/>
    <cellStyle name="Accent4 7" xfId="60"/>
    <cellStyle name="Accent4 8" xfId="61"/>
    <cellStyle name="Accent5 2" xfId="54"/>
    <cellStyle name="Accent5 3" xfId="59"/>
    <cellStyle name="Accent5 4" xfId="76"/>
    <cellStyle name="Accent5 5" xfId="77"/>
    <cellStyle name="Accent5 6" xfId="144"/>
    <cellStyle name="Accent6 2" xfId="55"/>
    <cellStyle name="Accent6 3" xfId="29"/>
    <cellStyle name="Accent6 4" xfId="31"/>
    <cellStyle name="Accent6 5" xfId="107"/>
    <cellStyle name="Accent6 6" xfId="123"/>
    <cellStyle name="Bad 2" xfId="56"/>
    <cellStyle name="Bad 2 2" xfId="149"/>
    <cellStyle name="Bad 3" xfId="150"/>
    <cellStyle name="Bad 4" xfId="134"/>
    <cellStyle name="Bad 5" xfId="151"/>
    <cellStyle name="Bad 6" xfId="135"/>
    <cellStyle name="Bad 7" xfId="332"/>
    <cellStyle name="Bad 8" xfId="333"/>
    <cellStyle name="Calculation 2" xfId="57"/>
    <cellStyle name="Calculation 3" xfId="334"/>
    <cellStyle name="Calculation 4" xfId="335"/>
    <cellStyle name="Calculation 5" xfId="336"/>
    <cellStyle name="Calculation 6" xfId="337"/>
    <cellStyle name="Check Cell 2" xfId="58"/>
    <cellStyle name="Check Cell 2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omma" xfId="617" builtinId="3"/>
    <cellStyle name="Comma 10" xfId="345"/>
    <cellStyle name="Comma 11" xfId="346"/>
    <cellStyle name="Comma 12" xfId="347"/>
    <cellStyle name="Comma 13" xfId="348"/>
    <cellStyle name="Comma 14" xfId="349"/>
    <cellStyle name="Comma 15" xfId="350"/>
    <cellStyle name="Comma 16" xfId="275"/>
    <cellStyle name="Comma 17" xfId="351"/>
    <cellStyle name="Comma 17 2" xfId="592"/>
    <cellStyle name="Comma 17 2 2" xfId="644"/>
    <cellStyle name="Comma 17 2 2 2" xfId="767"/>
    <cellStyle name="Comma 17 2 2 2 2" xfId="1015"/>
    <cellStyle name="Comma 17 2 2 3" xfId="891"/>
    <cellStyle name="Comma 17 2 3" xfId="726"/>
    <cellStyle name="Comma 17 2 3 2" xfId="974"/>
    <cellStyle name="Comma 17 2 4" xfId="850"/>
    <cellStyle name="Comma 17 3" xfId="626"/>
    <cellStyle name="Comma 17 3 2" xfId="645"/>
    <cellStyle name="Comma 17 3 2 2" xfId="768"/>
    <cellStyle name="Comma 17 3 2 2 2" xfId="1016"/>
    <cellStyle name="Comma 17 3 2 3" xfId="892"/>
    <cellStyle name="Comma 17 3 3" xfId="746"/>
    <cellStyle name="Comma 17 3 3 2" xfId="994"/>
    <cellStyle name="Comma 17 3 4" xfId="870"/>
    <cellStyle name="Comma 17 4" xfId="643"/>
    <cellStyle name="Comma 17 4 2" xfId="766"/>
    <cellStyle name="Comma 17 4 2 2" xfId="1014"/>
    <cellStyle name="Comma 17 4 3" xfId="890"/>
    <cellStyle name="Comma 17 5" xfId="704"/>
    <cellStyle name="Comma 17 5 2" xfId="952"/>
    <cellStyle name="Comma 17 6" xfId="828"/>
    <cellStyle name="Comma 18" xfId="352"/>
    <cellStyle name="Comma 19" xfId="291"/>
    <cellStyle name="Comma 2" xfId="11"/>
    <cellStyle name="Comma 2 2" xfId="13"/>
    <cellStyle name="Comma 2 2 2" xfId="62"/>
    <cellStyle name="Comma 2 2 2 2" xfId="155"/>
    <cellStyle name="Comma 2 2 3" xfId="63"/>
    <cellStyle name="Comma 2 2 3 2" xfId="156"/>
    <cellStyle name="Comma 2 2 3 3" xfId="593"/>
    <cellStyle name="Comma 2 2 4" xfId="64"/>
    <cellStyle name="Comma 2 2 4 2" xfId="157"/>
    <cellStyle name="Comma 2 2 5" xfId="140"/>
    <cellStyle name="Comma 2 2 6" xfId="353"/>
    <cellStyle name="Comma 2 3" xfId="65"/>
    <cellStyle name="Comma 2 3 2" xfId="66"/>
    <cellStyle name="Comma 2 3 2 2" xfId="158"/>
    <cellStyle name="Comma 2 3 3" xfId="67"/>
    <cellStyle name="Comma 2 3 3 2" xfId="159"/>
    <cellStyle name="Comma 2 3 4" xfId="68"/>
    <cellStyle name="Comma 2 3 4 2" xfId="160"/>
    <cellStyle name="Comma 2 4" xfId="69"/>
    <cellStyle name="Comma 2 4 2" xfId="161"/>
    <cellStyle name="Comma 2 4 3" xfId="354"/>
    <cellStyle name="Comma 2 5" xfId="70"/>
    <cellStyle name="Comma 2 5 2" xfId="162"/>
    <cellStyle name="Comma 2 6" xfId="71"/>
    <cellStyle name="Comma 2 6 2" xfId="163"/>
    <cellStyle name="Comma 2 7" xfId="130"/>
    <cellStyle name="Comma 2 8" xfId="138"/>
    <cellStyle name="Comma 2_Allocators" xfId="355"/>
    <cellStyle name="Comma 20" xfId="356"/>
    <cellStyle name="Comma 20 2" xfId="594"/>
    <cellStyle name="Comma 20 2 2" xfId="647"/>
    <cellStyle name="Comma 20 2 2 2" xfId="770"/>
    <cellStyle name="Comma 20 2 2 2 2" xfId="1018"/>
    <cellStyle name="Comma 20 2 2 3" xfId="894"/>
    <cellStyle name="Comma 20 2 3" xfId="727"/>
    <cellStyle name="Comma 20 2 3 2" xfId="975"/>
    <cellStyle name="Comma 20 2 4" xfId="851"/>
    <cellStyle name="Comma 20 3" xfId="627"/>
    <cellStyle name="Comma 20 3 2" xfId="648"/>
    <cellStyle name="Comma 20 3 2 2" xfId="771"/>
    <cellStyle name="Comma 20 3 2 2 2" xfId="1019"/>
    <cellStyle name="Comma 20 3 2 3" xfId="895"/>
    <cellStyle name="Comma 20 3 3" xfId="747"/>
    <cellStyle name="Comma 20 3 3 2" xfId="995"/>
    <cellStyle name="Comma 20 3 4" xfId="871"/>
    <cellStyle name="Comma 20 4" xfId="646"/>
    <cellStyle name="Comma 20 4 2" xfId="769"/>
    <cellStyle name="Comma 20 4 2 2" xfId="1017"/>
    <cellStyle name="Comma 20 4 3" xfId="893"/>
    <cellStyle name="Comma 20 5" xfId="705"/>
    <cellStyle name="Comma 20 5 2" xfId="953"/>
    <cellStyle name="Comma 20 6" xfId="829"/>
    <cellStyle name="Comma 3" xfId="14"/>
    <cellStyle name="Comma 3 10" xfId="588"/>
    <cellStyle name="Comma 3 10 2" xfId="615"/>
    <cellStyle name="Comma 3 10 2 2" xfId="650"/>
    <cellStyle name="Comma 3 10 2 2 2" xfId="773"/>
    <cellStyle name="Comma 3 10 2 2 2 2" xfId="1021"/>
    <cellStyle name="Comma 3 10 2 2 3" xfId="897"/>
    <cellStyle name="Comma 3 10 2 3" xfId="744"/>
    <cellStyle name="Comma 3 10 2 3 2" xfId="992"/>
    <cellStyle name="Comma 3 10 2 4" xfId="868"/>
    <cellStyle name="Comma 3 10 3" xfId="641"/>
    <cellStyle name="Comma 3 10 3 2" xfId="651"/>
    <cellStyle name="Comma 3 10 3 2 2" xfId="774"/>
    <cellStyle name="Comma 3 10 3 2 2 2" xfId="1022"/>
    <cellStyle name="Comma 3 10 3 2 3" xfId="898"/>
    <cellStyle name="Comma 3 10 3 3" xfId="764"/>
    <cellStyle name="Comma 3 10 3 3 2" xfId="1012"/>
    <cellStyle name="Comma 3 10 3 4" xfId="888"/>
    <cellStyle name="Comma 3 10 4" xfId="649"/>
    <cellStyle name="Comma 3 10 4 2" xfId="772"/>
    <cellStyle name="Comma 3 10 4 2 2" xfId="1020"/>
    <cellStyle name="Comma 3 10 4 3" xfId="896"/>
    <cellStyle name="Comma 3 10 5" xfId="722"/>
    <cellStyle name="Comma 3 10 5 2" xfId="970"/>
    <cellStyle name="Comma 3 10 6" xfId="846"/>
    <cellStyle name="Comma 3 11" xfId="595"/>
    <cellStyle name="Comma 3 12" xfId="590"/>
    <cellStyle name="Comma 3 12 2" xfId="652"/>
    <cellStyle name="Comma 3 12 2 2" xfId="775"/>
    <cellStyle name="Comma 3 12 2 2 2" xfId="1023"/>
    <cellStyle name="Comma 3 12 2 3" xfId="899"/>
    <cellStyle name="Comma 3 12 3" xfId="724"/>
    <cellStyle name="Comma 3 12 3 2" xfId="972"/>
    <cellStyle name="Comma 3 12 4" xfId="848"/>
    <cellStyle name="Comma 3 13" xfId="1076"/>
    <cellStyle name="Comma 3 2" xfId="73"/>
    <cellStyle name="Comma 3 2 2" xfId="164"/>
    <cellStyle name="Comma 3 3" xfId="74"/>
    <cellStyle name="Comma 3 3 2" xfId="165"/>
    <cellStyle name="Comma 3 4" xfId="75"/>
    <cellStyle name="Comma 3 4 2" xfId="166"/>
    <cellStyle name="Comma 3 4 2 2" xfId="605"/>
    <cellStyle name="Comma 3 4 2 2 2" xfId="777"/>
    <cellStyle name="Comma 3 4 2 2 2 2" xfId="1025"/>
    <cellStyle name="Comma 3 4 2 2 3" xfId="901"/>
    <cellStyle name="Comma 3 4 2 3" xfId="732"/>
    <cellStyle name="Comma 3 4 2 3 2" xfId="980"/>
    <cellStyle name="Comma 3 4 2 4" xfId="856"/>
    <cellStyle name="Comma 3 4 3" xfId="577"/>
    <cellStyle name="Comma 3 4 3 2" xfId="654"/>
    <cellStyle name="Comma 3 4 3 2 2" xfId="778"/>
    <cellStyle name="Comma 3 4 3 2 2 2" xfId="1026"/>
    <cellStyle name="Comma 3 4 3 2 3" xfId="902"/>
    <cellStyle name="Comma 3 4 3 3" xfId="752"/>
    <cellStyle name="Comma 3 4 3 3 2" xfId="1000"/>
    <cellStyle name="Comma 3 4 3 4" xfId="876"/>
    <cellStyle name="Comma 3 4 4" xfId="653"/>
    <cellStyle name="Comma 3 4 4 2" xfId="776"/>
    <cellStyle name="Comma 3 4 4 2 2" xfId="1024"/>
    <cellStyle name="Comma 3 4 4 3" xfId="900"/>
    <cellStyle name="Comma 3 4 5" xfId="710"/>
    <cellStyle name="Comma 3 4 5 2" xfId="958"/>
    <cellStyle name="Comma 3 4 6" xfId="834"/>
    <cellStyle name="Comma 3 5" xfId="141"/>
    <cellStyle name="Comma 3 5 2" xfId="193"/>
    <cellStyle name="Comma 3 5 2 2" xfId="656"/>
    <cellStyle name="Comma 3 5 2 2 2" xfId="780"/>
    <cellStyle name="Comma 3 5 2 2 2 2" xfId="1028"/>
    <cellStyle name="Comma 3 5 2 2 3" xfId="904"/>
    <cellStyle name="Comma 3 5 2 3" xfId="734"/>
    <cellStyle name="Comma 3 5 2 3 2" xfId="982"/>
    <cellStyle name="Comma 3 5 2 4" xfId="858"/>
    <cellStyle name="Comma 3 5 3" xfId="633"/>
    <cellStyle name="Comma 3 5 3 2" xfId="657"/>
    <cellStyle name="Comma 3 5 3 2 2" xfId="781"/>
    <cellStyle name="Comma 3 5 3 2 2 2" xfId="1029"/>
    <cellStyle name="Comma 3 5 3 2 3" xfId="905"/>
    <cellStyle name="Comma 3 5 3 3" xfId="754"/>
    <cellStyle name="Comma 3 5 3 3 2" xfId="1002"/>
    <cellStyle name="Comma 3 5 3 4" xfId="878"/>
    <cellStyle name="Comma 3 5 4" xfId="655"/>
    <cellStyle name="Comma 3 5 4 2" xfId="779"/>
    <cellStyle name="Comma 3 5 4 2 2" xfId="1027"/>
    <cellStyle name="Comma 3 5 4 3" xfId="903"/>
    <cellStyle name="Comma 3 5 5" xfId="712"/>
    <cellStyle name="Comma 3 5 5 2" xfId="960"/>
    <cellStyle name="Comma 3 5 6" xfId="836"/>
    <cellStyle name="Comma 3 6" xfId="72"/>
    <cellStyle name="Comma 3 6 2" xfId="607"/>
    <cellStyle name="Comma 3 6 2 2" xfId="659"/>
    <cellStyle name="Comma 3 6 2 2 2" xfId="783"/>
    <cellStyle name="Comma 3 6 2 2 2 2" xfId="1031"/>
    <cellStyle name="Comma 3 6 2 2 3" xfId="907"/>
    <cellStyle name="Comma 3 6 2 3" xfId="736"/>
    <cellStyle name="Comma 3 6 2 3 2" xfId="984"/>
    <cellStyle name="Comma 3 6 2 4" xfId="860"/>
    <cellStyle name="Comma 3 6 3" xfId="580"/>
    <cellStyle name="Comma 3 6 3 2" xfId="660"/>
    <cellStyle name="Comma 3 6 3 2 2" xfId="784"/>
    <cellStyle name="Comma 3 6 3 2 2 2" xfId="1032"/>
    <cellStyle name="Comma 3 6 3 2 3" xfId="908"/>
    <cellStyle name="Comma 3 6 3 3" xfId="756"/>
    <cellStyle name="Comma 3 6 3 3 2" xfId="1004"/>
    <cellStyle name="Comma 3 6 3 4" xfId="880"/>
    <cellStyle name="Comma 3 6 4" xfId="658"/>
    <cellStyle name="Comma 3 6 4 2" xfId="782"/>
    <cellStyle name="Comma 3 6 4 2 2" xfId="1030"/>
    <cellStyle name="Comma 3 6 4 3" xfId="906"/>
    <cellStyle name="Comma 3 6 5" xfId="714"/>
    <cellStyle name="Comma 3 6 5 2" xfId="962"/>
    <cellStyle name="Comma 3 6 6" xfId="838"/>
    <cellStyle name="Comma 3 7" xfId="582"/>
    <cellStyle name="Comma 3 7 2" xfId="609"/>
    <cellStyle name="Comma 3 7 2 2" xfId="662"/>
    <cellStyle name="Comma 3 7 2 2 2" xfId="786"/>
    <cellStyle name="Comma 3 7 2 2 2 2" xfId="1034"/>
    <cellStyle name="Comma 3 7 2 2 3" xfId="910"/>
    <cellStyle name="Comma 3 7 2 3" xfId="738"/>
    <cellStyle name="Comma 3 7 2 3 2" xfId="986"/>
    <cellStyle name="Comma 3 7 2 4" xfId="862"/>
    <cellStyle name="Comma 3 7 3" xfId="635"/>
    <cellStyle name="Comma 3 7 3 2" xfId="663"/>
    <cellStyle name="Comma 3 7 3 2 2" xfId="787"/>
    <cellStyle name="Comma 3 7 3 2 2 2" xfId="1035"/>
    <cellStyle name="Comma 3 7 3 2 3" xfId="911"/>
    <cellStyle name="Comma 3 7 3 3" xfId="758"/>
    <cellStyle name="Comma 3 7 3 3 2" xfId="1006"/>
    <cellStyle name="Comma 3 7 3 4" xfId="882"/>
    <cellStyle name="Comma 3 7 4" xfId="661"/>
    <cellStyle name="Comma 3 7 4 2" xfId="785"/>
    <cellStyle name="Comma 3 7 4 2 2" xfId="1033"/>
    <cellStyle name="Comma 3 7 4 3" xfId="909"/>
    <cellStyle name="Comma 3 7 5" xfId="716"/>
    <cellStyle name="Comma 3 7 5 2" xfId="964"/>
    <cellStyle name="Comma 3 7 6" xfId="840"/>
    <cellStyle name="Comma 3 8" xfId="584"/>
    <cellStyle name="Comma 3 8 2" xfId="611"/>
    <cellStyle name="Comma 3 8 2 2" xfId="665"/>
    <cellStyle name="Comma 3 8 2 2 2" xfId="789"/>
    <cellStyle name="Comma 3 8 2 2 2 2" xfId="1037"/>
    <cellStyle name="Comma 3 8 2 2 3" xfId="913"/>
    <cellStyle name="Comma 3 8 2 3" xfId="740"/>
    <cellStyle name="Comma 3 8 2 3 2" xfId="988"/>
    <cellStyle name="Comma 3 8 2 4" xfId="864"/>
    <cellStyle name="Comma 3 8 3" xfId="637"/>
    <cellStyle name="Comma 3 8 3 2" xfId="666"/>
    <cellStyle name="Comma 3 8 3 2 2" xfId="790"/>
    <cellStyle name="Comma 3 8 3 2 2 2" xfId="1038"/>
    <cellStyle name="Comma 3 8 3 2 3" xfId="914"/>
    <cellStyle name="Comma 3 8 3 3" xfId="760"/>
    <cellStyle name="Comma 3 8 3 3 2" xfId="1008"/>
    <cellStyle name="Comma 3 8 3 4" xfId="884"/>
    <cellStyle name="Comma 3 8 4" xfId="664"/>
    <cellStyle name="Comma 3 8 4 2" xfId="788"/>
    <cellStyle name="Comma 3 8 4 2 2" xfId="1036"/>
    <cellStyle name="Comma 3 8 4 3" xfId="912"/>
    <cellStyle name="Comma 3 8 5" xfId="718"/>
    <cellStyle name="Comma 3 8 5 2" xfId="966"/>
    <cellStyle name="Comma 3 8 6" xfId="842"/>
    <cellStyle name="Comma 3 9" xfId="586"/>
    <cellStyle name="Comma 3 9 2" xfId="613"/>
    <cellStyle name="Comma 3 9 2 2" xfId="668"/>
    <cellStyle name="Comma 3 9 2 2 2" xfId="792"/>
    <cellStyle name="Comma 3 9 2 2 2 2" xfId="1040"/>
    <cellStyle name="Comma 3 9 2 2 3" xfId="916"/>
    <cellStyle name="Comma 3 9 2 3" xfId="742"/>
    <cellStyle name="Comma 3 9 2 3 2" xfId="990"/>
    <cellStyle name="Comma 3 9 2 4" xfId="866"/>
    <cellStyle name="Comma 3 9 3" xfId="639"/>
    <cellStyle name="Comma 3 9 3 2" xfId="669"/>
    <cellStyle name="Comma 3 9 3 2 2" xfId="793"/>
    <cellStyle name="Comma 3 9 3 2 2 2" xfId="1041"/>
    <cellStyle name="Comma 3 9 3 2 3" xfId="917"/>
    <cellStyle name="Comma 3 9 3 3" xfId="762"/>
    <cellStyle name="Comma 3 9 3 3 2" xfId="1010"/>
    <cellStyle name="Comma 3 9 3 4" xfId="886"/>
    <cellStyle name="Comma 3 9 4" xfId="667"/>
    <cellStyle name="Comma 3 9 4 2" xfId="791"/>
    <cellStyle name="Comma 3 9 4 2 2" xfId="1039"/>
    <cellStyle name="Comma 3 9 4 3" xfId="915"/>
    <cellStyle name="Comma 3 9 5" xfId="720"/>
    <cellStyle name="Comma 3 9 5 2" xfId="968"/>
    <cellStyle name="Comma 3 9 6" xfId="844"/>
    <cellStyle name="Comma 4" xfId="15"/>
    <cellStyle name="Comma 4 2" xfId="142"/>
    <cellStyle name="Comma 4 3" xfId="357"/>
    <cellStyle name="Comma 5" xfId="2"/>
    <cellStyle name="Comma 5 2" xfId="358"/>
    <cellStyle name="Comma 6" xfId="359"/>
    <cellStyle name="Comma 6 2" xfId="360"/>
    <cellStyle name="Comma 7" xfId="128"/>
    <cellStyle name="Comma 7 2" xfId="192"/>
    <cellStyle name="Comma 7 2 2" xfId="362"/>
    <cellStyle name="Comma 7 3" xfId="361"/>
    <cellStyle name="Comma 8" xfId="363"/>
    <cellStyle name="Comma 8 2" xfId="364"/>
    <cellStyle name="Comma 9" xfId="365"/>
    <cellStyle name="CommaBlank" xfId="366"/>
    <cellStyle name="CommaBlank 2" xfId="367"/>
    <cellStyle name="Currency" xfId="1091" builtinId="4"/>
    <cellStyle name="Currency 10" xfId="368"/>
    <cellStyle name="Currency 10 2" xfId="596"/>
    <cellStyle name="Currency 10 2 2" xfId="671"/>
    <cellStyle name="Currency 10 2 2 2" xfId="795"/>
    <cellStyle name="Currency 10 2 2 2 2" xfId="1043"/>
    <cellStyle name="Currency 10 2 2 3" xfId="919"/>
    <cellStyle name="Currency 10 2 3" xfId="728"/>
    <cellStyle name="Currency 10 2 3 2" xfId="976"/>
    <cellStyle name="Currency 10 2 4" xfId="852"/>
    <cellStyle name="Currency 10 3" xfId="628"/>
    <cellStyle name="Currency 10 3 2" xfId="672"/>
    <cellStyle name="Currency 10 3 2 2" xfId="796"/>
    <cellStyle name="Currency 10 3 2 2 2" xfId="1044"/>
    <cellStyle name="Currency 10 3 2 3" xfId="920"/>
    <cellStyle name="Currency 10 3 3" xfId="748"/>
    <cellStyle name="Currency 10 3 3 2" xfId="996"/>
    <cellStyle name="Currency 10 3 4" xfId="872"/>
    <cellStyle name="Currency 10 4" xfId="670"/>
    <cellStyle name="Currency 10 4 2" xfId="794"/>
    <cellStyle name="Currency 10 4 2 2" xfId="1042"/>
    <cellStyle name="Currency 10 4 3" xfId="918"/>
    <cellStyle name="Currency 10 5" xfId="706"/>
    <cellStyle name="Currency 10 5 2" xfId="954"/>
    <cellStyle name="Currency 10 6" xfId="830"/>
    <cellStyle name="Currency 2" xfId="12"/>
    <cellStyle name="Currency 2 2" xfId="16"/>
    <cellStyle name="Currency 2 2 2" xfId="143"/>
    <cellStyle name="Currency 2 2 3" xfId="167"/>
    <cellStyle name="Currency 2 3" xfId="78"/>
    <cellStyle name="Currency 2 3 2" xfId="168"/>
    <cellStyle name="Currency 2 3 3" xfId="576"/>
    <cellStyle name="Currency 2 4" xfId="79"/>
    <cellStyle name="Currency 2 4 2" xfId="169"/>
    <cellStyle name="Currency 2 5" xfId="139"/>
    <cellStyle name="Currency 3" xfId="17"/>
    <cellStyle name="Currency 3 2" xfId="370"/>
    <cellStyle name="Currency 3 3" xfId="371"/>
    <cellStyle name="Currency 3 4" xfId="372"/>
    <cellStyle name="Currency 3 5" xfId="597"/>
    <cellStyle name="Currency 3 6" xfId="369"/>
    <cellStyle name="Currency 4" xfId="8"/>
    <cellStyle name="Currency 4 2" xfId="374"/>
    <cellStyle name="Currency 4 3" xfId="375"/>
    <cellStyle name="Currency 4 4" xfId="376"/>
    <cellStyle name="Currency 4 5" xfId="373"/>
    <cellStyle name="Currency 5" xfId="377"/>
    <cellStyle name="Currency 6" xfId="378"/>
    <cellStyle name="Currency 7" xfId="379"/>
    <cellStyle name="Currency 8" xfId="380"/>
    <cellStyle name="Currency 9" xfId="381"/>
    <cellStyle name="Explanatory Text 2" xfId="80"/>
    <cellStyle name="Explanatory Text 3" xfId="382"/>
    <cellStyle name="Explanatory Text 4" xfId="383"/>
    <cellStyle name="Explanatory Text 5" xfId="384"/>
    <cellStyle name="Explanatory Text 6" xfId="385"/>
    <cellStyle name="Good 2" xfId="81"/>
    <cellStyle name="Good 3" xfId="386"/>
    <cellStyle name="Good 4" xfId="387"/>
    <cellStyle name="Good 5" xfId="388"/>
    <cellStyle name="Good 6" xfId="389"/>
    <cellStyle name="Heading 1 2" xfId="82"/>
    <cellStyle name="Heading 1 2 2" xfId="390"/>
    <cellStyle name="Heading 1 3" xfId="391"/>
    <cellStyle name="Heading 1 4" xfId="392"/>
    <cellStyle name="Heading 1 5" xfId="393"/>
    <cellStyle name="Heading 1 6" xfId="394"/>
    <cellStyle name="Heading 1 7" xfId="395"/>
    <cellStyle name="Heading 1 8" xfId="396"/>
    <cellStyle name="Heading 2 2" xfId="83"/>
    <cellStyle name="Heading 2 2 2" xfId="397"/>
    <cellStyle name="Heading 2 3" xfId="398"/>
    <cellStyle name="Heading 2 4" xfId="399"/>
    <cellStyle name="Heading 2 5" xfId="400"/>
    <cellStyle name="Heading 2 6" xfId="401"/>
    <cellStyle name="Heading 2 7" xfId="402"/>
    <cellStyle name="Heading 2 8" xfId="403"/>
    <cellStyle name="Heading 3 2" xfId="84"/>
    <cellStyle name="Heading 3 2 2" xfId="404"/>
    <cellStyle name="Heading 3 3" xfId="405"/>
    <cellStyle name="Heading 3 4" xfId="406"/>
    <cellStyle name="Heading 3 5" xfId="407"/>
    <cellStyle name="Heading 3 6" xfId="408"/>
    <cellStyle name="Heading 3 7" xfId="409"/>
    <cellStyle name="Heading 3 8" xfId="410"/>
    <cellStyle name="Heading 4 2" xfId="85"/>
    <cellStyle name="Heading 4 2 2" xfId="411"/>
    <cellStyle name="Heading 4 3" xfId="412"/>
    <cellStyle name="Heading 4 4" xfId="413"/>
    <cellStyle name="Heading 4 5" xfId="414"/>
    <cellStyle name="Heading 4 6" xfId="415"/>
    <cellStyle name="Heading 4 7" xfId="416"/>
    <cellStyle name="Heading 4 8" xfId="417"/>
    <cellStyle name="Input 2" xfId="86"/>
    <cellStyle name="Input 3" xfId="418"/>
    <cellStyle name="Input 4" xfId="419"/>
    <cellStyle name="Input 5" xfId="420"/>
    <cellStyle name="Input 6" xfId="421"/>
    <cellStyle name="kirkdollars" xfId="422"/>
    <cellStyle name="Lines" xfId="1081"/>
    <cellStyle name="Linked Cell 2" xfId="87"/>
    <cellStyle name="Linked Cell 3" xfId="423"/>
    <cellStyle name="Linked Cell 4" xfId="424"/>
    <cellStyle name="Linked Cell 5" xfId="425"/>
    <cellStyle name="Linked Cell 6" xfId="426"/>
    <cellStyle name="Neutral 2" xfId="88"/>
    <cellStyle name="Neutral 3" xfId="427"/>
    <cellStyle name="Neutral 4" xfId="428"/>
    <cellStyle name="Neutral 5" xfId="429"/>
    <cellStyle name="Neutral 6" xfId="430"/>
    <cellStyle name="Normal" xfId="0" builtinId="0"/>
    <cellStyle name="Normal 10" xfId="431"/>
    <cellStyle name="Normal 11" xfId="432"/>
    <cellStyle name="Normal 12" xfId="433"/>
    <cellStyle name="Normal 13" xfId="434"/>
    <cellStyle name="Normal 132" xfId="1086"/>
    <cellStyle name="Normal 14" xfId="435"/>
    <cellStyle name="Normal 15" xfId="436"/>
    <cellStyle name="Normal 15 2" xfId="598"/>
    <cellStyle name="Normal 15 2 2" xfId="674"/>
    <cellStyle name="Normal 15 2 2 2" xfId="798"/>
    <cellStyle name="Normal 15 2 2 2 2" xfId="1046"/>
    <cellStyle name="Normal 15 2 2 3" xfId="922"/>
    <cellStyle name="Normal 15 2 3" xfId="729"/>
    <cellStyle name="Normal 15 2 3 2" xfId="977"/>
    <cellStyle name="Normal 15 2 4" xfId="853"/>
    <cellStyle name="Normal 15 3" xfId="629"/>
    <cellStyle name="Normal 15 3 2" xfId="675"/>
    <cellStyle name="Normal 15 3 2 2" xfId="799"/>
    <cellStyle name="Normal 15 3 2 2 2" xfId="1047"/>
    <cellStyle name="Normal 15 3 2 3" xfId="923"/>
    <cellStyle name="Normal 15 3 3" xfId="749"/>
    <cellStyle name="Normal 15 3 3 2" xfId="997"/>
    <cellStyle name="Normal 15 3 4" xfId="873"/>
    <cellStyle name="Normal 15 4" xfId="673"/>
    <cellStyle name="Normal 15 4 2" xfId="797"/>
    <cellStyle name="Normal 15 4 2 2" xfId="1045"/>
    <cellStyle name="Normal 15 4 3" xfId="921"/>
    <cellStyle name="Normal 15 5" xfId="707"/>
    <cellStyle name="Normal 15 5 2" xfId="955"/>
    <cellStyle name="Normal 15 6" xfId="831"/>
    <cellStyle name="Normal 16" xfId="437"/>
    <cellStyle name="Normal 17" xfId="438"/>
    <cellStyle name="Normal 18" xfId="439"/>
    <cellStyle name="Normal 19" xfId="440"/>
    <cellStyle name="Normal 2" xfId="9"/>
    <cellStyle name="Normal 2 2" xfId="18"/>
    <cellStyle name="Normal 2 2 2" xfId="91"/>
    <cellStyle name="Normal 2 2 2 2" xfId="170"/>
    <cellStyle name="Normal 2 2 3" xfId="92"/>
    <cellStyle name="Normal 2 2 3 2" xfId="171"/>
    <cellStyle name="Normal 2 2 4" xfId="93"/>
    <cellStyle name="Normal 2 2 4 2" xfId="172"/>
    <cellStyle name="Normal 2 2 5" xfId="145"/>
    <cellStyle name="Normal 2 2 6" xfId="90"/>
    <cellStyle name="Normal 2 3" xfId="94"/>
    <cellStyle name="Normal 2 3 2" xfId="95"/>
    <cellStyle name="Normal 2 3 2 2" xfId="173"/>
    <cellStyle name="Normal 2 3 2 3" xfId="1078"/>
    <cellStyle name="Normal 2 3 3" xfId="96"/>
    <cellStyle name="Normal 2 3 3 2" xfId="174"/>
    <cellStyle name="Normal 2 3 4" xfId="97"/>
    <cellStyle name="Normal 2 3 4 2" xfId="175"/>
    <cellStyle name="Normal 2 4" xfId="132"/>
    <cellStyle name="Normal 2 4 2" xfId="441"/>
    <cellStyle name="Normal 2 5" xfId="89"/>
    <cellStyle name="Normal 2_Adjustment WP" xfId="442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10"/>
    <cellStyle name="Normal 3 2" xfId="129"/>
    <cellStyle name="Normal 3 2 2" xfId="454"/>
    <cellStyle name="Normal 3 2 2 2" xfId="1079"/>
    <cellStyle name="Normal 3 3" xfId="137"/>
    <cellStyle name="Normal 3 3 2" xfId="455"/>
    <cellStyle name="Normal 3 4" xfId="98"/>
    <cellStyle name="Normal 3 4 2" xfId="456"/>
    <cellStyle name="Normal 3 5" xfId="575"/>
    <cellStyle name="Normal 3 6" xfId="599"/>
    <cellStyle name="Normal 3 7" xfId="453"/>
    <cellStyle name="Normal 3 7 2" xfId="1080"/>
    <cellStyle name="Normal 3_108 Summary" xfId="457"/>
    <cellStyle name="Normal 30" xfId="458"/>
    <cellStyle name="Normal 31" xfId="459"/>
    <cellStyle name="Normal 32" xfId="460"/>
    <cellStyle name="Normal 33" xfId="461"/>
    <cellStyle name="Normal 34" xfId="462"/>
    <cellStyle name="Normal 35" xfId="463"/>
    <cellStyle name="Normal 35 2" xfId="600"/>
    <cellStyle name="Normal 35 2 2" xfId="677"/>
    <cellStyle name="Normal 35 2 2 2" xfId="801"/>
    <cellStyle name="Normal 35 2 2 2 2" xfId="1049"/>
    <cellStyle name="Normal 35 2 2 3" xfId="925"/>
    <cellStyle name="Normal 35 2 3" xfId="730"/>
    <cellStyle name="Normal 35 2 3 2" xfId="978"/>
    <cellStyle name="Normal 35 2 4" xfId="854"/>
    <cellStyle name="Normal 35 3" xfId="630"/>
    <cellStyle name="Normal 35 3 2" xfId="678"/>
    <cellStyle name="Normal 35 3 2 2" xfId="802"/>
    <cellStyle name="Normal 35 3 2 2 2" xfId="1050"/>
    <cellStyle name="Normal 35 3 2 3" xfId="926"/>
    <cellStyle name="Normal 35 3 3" xfId="750"/>
    <cellStyle name="Normal 35 3 3 2" xfId="998"/>
    <cellStyle name="Normal 35 3 4" xfId="874"/>
    <cellStyle name="Normal 35 4" xfId="676"/>
    <cellStyle name="Normal 35 4 2" xfId="800"/>
    <cellStyle name="Normal 35 4 2 2" xfId="1048"/>
    <cellStyle name="Normal 35 4 3" xfId="924"/>
    <cellStyle name="Normal 35 5" xfId="708"/>
    <cellStyle name="Normal 35 5 2" xfId="956"/>
    <cellStyle name="Normal 35 6" xfId="832"/>
    <cellStyle name="Normal 36" xfId="618"/>
    <cellStyle name="Normal 37" xfId="625"/>
    <cellStyle name="Normal 38" xfId="620"/>
    <cellStyle name="Normal 39" xfId="622"/>
    <cellStyle name="Normal 4" xfId="19"/>
    <cellStyle name="Normal 4 2" xfId="146"/>
    <cellStyle name="Normal 4 3" xfId="191"/>
    <cellStyle name="Normal 4 3 2" xfId="601"/>
    <cellStyle name="Normal 4 4" xfId="127"/>
    <cellStyle name="Normal 4 4 2" xfId="1082"/>
    <cellStyle name="Normal 4 5" xfId="464"/>
    <cellStyle name="Normal 40" xfId="1084"/>
    <cellStyle name="Normal 41" xfId="624"/>
    <cellStyle name="Normal 42" xfId="621"/>
    <cellStyle name="Normal 43" xfId="619"/>
    <cellStyle name="Normal 44" xfId="623"/>
    <cellStyle name="Normal 45" xfId="1083"/>
    <cellStyle name="Normal 46" xfId="1085"/>
    <cellStyle name="Normal 47" xfId="1087"/>
    <cellStyle name="Normal 48" xfId="1089"/>
    <cellStyle name="Normal 49" xfId="1088"/>
    <cellStyle name="Normal 5" xfId="20"/>
    <cellStyle name="Normal 5 2" xfId="147"/>
    <cellStyle name="Normal 5 3" xfId="99"/>
    <cellStyle name="Normal 50" xfId="1090"/>
    <cellStyle name="Normal 6" xfId="28"/>
    <cellStyle name="Normal 6 10" xfId="591"/>
    <cellStyle name="Normal 6 10 2" xfId="679"/>
    <cellStyle name="Normal 6 10 2 2" xfId="803"/>
    <cellStyle name="Normal 6 10 2 2 2" xfId="1051"/>
    <cellStyle name="Normal 6 10 2 3" xfId="927"/>
    <cellStyle name="Normal 6 10 3" xfId="725"/>
    <cellStyle name="Normal 6 10 3 2" xfId="973"/>
    <cellStyle name="Normal 6 10 4" xfId="849"/>
    <cellStyle name="Normal 6 11" xfId="1077"/>
    <cellStyle name="Normal 6 2" xfId="154"/>
    <cellStyle name="Normal 6 2 2" xfId="194"/>
    <cellStyle name="Normal 6 2 2 2" xfId="681"/>
    <cellStyle name="Normal 6 2 2 2 2" xfId="805"/>
    <cellStyle name="Normal 6 2 2 2 2 2" xfId="1053"/>
    <cellStyle name="Normal 6 2 2 2 3" xfId="929"/>
    <cellStyle name="Normal 6 2 2 3" xfId="733"/>
    <cellStyle name="Normal 6 2 2 3 2" xfId="981"/>
    <cellStyle name="Normal 6 2 2 4" xfId="857"/>
    <cellStyle name="Normal 6 2 3" xfId="632"/>
    <cellStyle name="Normal 6 2 3 2" xfId="682"/>
    <cellStyle name="Normal 6 2 3 2 2" xfId="806"/>
    <cellStyle name="Normal 6 2 3 2 2 2" xfId="1054"/>
    <cellStyle name="Normal 6 2 3 2 3" xfId="930"/>
    <cellStyle name="Normal 6 2 3 3" xfId="753"/>
    <cellStyle name="Normal 6 2 3 3 2" xfId="1001"/>
    <cellStyle name="Normal 6 2 3 4" xfId="877"/>
    <cellStyle name="Normal 6 2 4" xfId="680"/>
    <cellStyle name="Normal 6 2 4 2" xfId="804"/>
    <cellStyle name="Normal 6 2 4 2 2" xfId="1052"/>
    <cellStyle name="Normal 6 2 4 3" xfId="928"/>
    <cellStyle name="Normal 6 2 5" xfId="711"/>
    <cellStyle name="Normal 6 2 5 2" xfId="959"/>
    <cellStyle name="Normal 6 2 6" xfId="835"/>
    <cellStyle name="Normal 6 3" xfId="100"/>
    <cellStyle name="Normal 6 3 2" xfId="606"/>
    <cellStyle name="Normal 6 3 2 2" xfId="684"/>
    <cellStyle name="Normal 6 3 2 2 2" xfId="808"/>
    <cellStyle name="Normal 6 3 2 2 2 2" xfId="1056"/>
    <cellStyle name="Normal 6 3 2 2 3" xfId="932"/>
    <cellStyle name="Normal 6 3 2 3" xfId="735"/>
    <cellStyle name="Normal 6 3 2 3 2" xfId="983"/>
    <cellStyle name="Normal 6 3 2 4" xfId="859"/>
    <cellStyle name="Normal 6 3 3" xfId="579"/>
    <cellStyle name="Normal 6 3 3 2" xfId="685"/>
    <cellStyle name="Normal 6 3 3 2 2" xfId="809"/>
    <cellStyle name="Normal 6 3 3 2 2 2" xfId="1057"/>
    <cellStyle name="Normal 6 3 3 2 3" xfId="933"/>
    <cellStyle name="Normal 6 3 3 3" xfId="755"/>
    <cellStyle name="Normal 6 3 3 3 2" xfId="1003"/>
    <cellStyle name="Normal 6 3 3 4" xfId="879"/>
    <cellStyle name="Normal 6 3 4" xfId="683"/>
    <cellStyle name="Normal 6 3 4 2" xfId="807"/>
    <cellStyle name="Normal 6 3 4 2 2" xfId="1055"/>
    <cellStyle name="Normal 6 3 4 3" xfId="931"/>
    <cellStyle name="Normal 6 3 5" xfId="713"/>
    <cellStyle name="Normal 6 3 5 2" xfId="961"/>
    <cellStyle name="Normal 6 3 6" xfId="837"/>
    <cellStyle name="Normal 6 4" xfId="581"/>
    <cellStyle name="Normal 6 4 2" xfId="608"/>
    <cellStyle name="Normal 6 4 2 2" xfId="687"/>
    <cellStyle name="Normal 6 4 2 2 2" xfId="811"/>
    <cellStyle name="Normal 6 4 2 2 2 2" xfId="1059"/>
    <cellStyle name="Normal 6 4 2 2 3" xfId="935"/>
    <cellStyle name="Normal 6 4 2 3" xfId="737"/>
    <cellStyle name="Normal 6 4 2 3 2" xfId="985"/>
    <cellStyle name="Normal 6 4 2 4" xfId="861"/>
    <cellStyle name="Normal 6 4 3" xfId="634"/>
    <cellStyle name="Normal 6 4 3 2" xfId="688"/>
    <cellStyle name="Normal 6 4 3 2 2" xfId="812"/>
    <cellStyle name="Normal 6 4 3 2 2 2" xfId="1060"/>
    <cellStyle name="Normal 6 4 3 2 3" xfId="936"/>
    <cellStyle name="Normal 6 4 3 3" xfId="757"/>
    <cellStyle name="Normal 6 4 3 3 2" xfId="1005"/>
    <cellStyle name="Normal 6 4 3 4" xfId="881"/>
    <cellStyle name="Normal 6 4 4" xfId="686"/>
    <cellStyle name="Normal 6 4 4 2" xfId="810"/>
    <cellStyle name="Normal 6 4 4 2 2" xfId="1058"/>
    <cellStyle name="Normal 6 4 4 3" xfId="934"/>
    <cellStyle name="Normal 6 4 5" xfId="715"/>
    <cellStyle name="Normal 6 4 5 2" xfId="963"/>
    <cellStyle name="Normal 6 4 6" xfId="839"/>
    <cellStyle name="Normal 6 5" xfId="583"/>
    <cellStyle name="Normal 6 5 2" xfId="610"/>
    <cellStyle name="Normal 6 5 2 2" xfId="690"/>
    <cellStyle name="Normal 6 5 2 2 2" xfId="814"/>
    <cellStyle name="Normal 6 5 2 2 2 2" xfId="1062"/>
    <cellStyle name="Normal 6 5 2 2 3" xfId="938"/>
    <cellStyle name="Normal 6 5 2 3" xfId="739"/>
    <cellStyle name="Normal 6 5 2 3 2" xfId="987"/>
    <cellStyle name="Normal 6 5 2 4" xfId="863"/>
    <cellStyle name="Normal 6 5 3" xfId="636"/>
    <cellStyle name="Normal 6 5 3 2" xfId="691"/>
    <cellStyle name="Normal 6 5 3 2 2" xfId="815"/>
    <cellStyle name="Normal 6 5 3 2 2 2" xfId="1063"/>
    <cellStyle name="Normal 6 5 3 2 3" xfId="939"/>
    <cellStyle name="Normal 6 5 3 3" xfId="759"/>
    <cellStyle name="Normal 6 5 3 3 2" xfId="1007"/>
    <cellStyle name="Normal 6 5 3 4" xfId="883"/>
    <cellStyle name="Normal 6 5 4" xfId="689"/>
    <cellStyle name="Normal 6 5 4 2" xfId="813"/>
    <cellStyle name="Normal 6 5 4 2 2" xfId="1061"/>
    <cellStyle name="Normal 6 5 4 3" xfId="937"/>
    <cellStyle name="Normal 6 5 5" xfId="717"/>
    <cellStyle name="Normal 6 5 5 2" xfId="965"/>
    <cellStyle name="Normal 6 5 6" xfId="841"/>
    <cellStyle name="Normal 6 6" xfId="585"/>
    <cellStyle name="Normal 6 6 2" xfId="612"/>
    <cellStyle name="Normal 6 6 2 2" xfId="693"/>
    <cellStyle name="Normal 6 6 2 2 2" xfId="817"/>
    <cellStyle name="Normal 6 6 2 2 2 2" xfId="1065"/>
    <cellStyle name="Normal 6 6 2 2 3" xfId="941"/>
    <cellStyle name="Normal 6 6 2 3" xfId="741"/>
    <cellStyle name="Normal 6 6 2 3 2" xfId="989"/>
    <cellStyle name="Normal 6 6 2 4" xfId="865"/>
    <cellStyle name="Normal 6 6 3" xfId="638"/>
    <cellStyle name="Normal 6 6 3 2" xfId="694"/>
    <cellStyle name="Normal 6 6 3 2 2" xfId="818"/>
    <cellStyle name="Normal 6 6 3 2 2 2" xfId="1066"/>
    <cellStyle name="Normal 6 6 3 2 3" xfId="942"/>
    <cellStyle name="Normal 6 6 3 3" xfId="761"/>
    <cellStyle name="Normal 6 6 3 3 2" xfId="1009"/>
    <cellStyle name="Normal 6 6 3 4" xfId="885"/>
    <cellStyle name="Normal 6 6 4" xfId="692"/>
    <cellStyle name="Normal 6 6 4 2" xfId="816"/>
    <cellStyle name="Normal 6 6 4 2 2" xfId="1064"/>
    <cellStyle name="Normal 6 6 4 3" xfId="940"/>
    <cellStyle name="Normal 6 6 5" xfId="719"/>
    <cellStyle name="Normal 6 6 5 2" xfId="967"/>
    <cellStyle name="Normal 6 6 6" xfId="843"/>
    <cellStyle name="Normal 6 7" xfId="587"/>
    <cellStyle name="Normal 6 7 2" xfId="614"/>
    <cellStyle name="Normal 6 7 2 2" xfId="696"/>
    <cellStyle name="Normal 6 7 2 2 2" xfId="820"/>
    <cellStyle name="Normal 6 7 2 2 2 2" xfId="1068"/>
    <cellStyle name="Normal 6 7 2 2 3" xfId="944"/>
    <cellStyle name="Normal 6 7 2 3" xfId="743"/>
    <cellStyle name="Normal 6 7 2 3 2" xfId="991"/>
    <cellStyle name="Normal 6 7 2 4" xfId="867"/>
    <cellStyle name="Normal 6 7 3" xfId="640"/>
    <cellStyle name="Normal 6 7 3 2" xfId="697"/>
    <cellStyle name="Normal 6 7 3 2 2" xfId="821"/>
    <cellStyle name="Normal 6 7 3 2 2 2" xfId="1069"/>
    <cellStyle name="Normal 6 7 3 2 3" xfId="945"/>
    <cellStyle name="Normal 6 7 3 3" xfId="763"/>
    <cellStyle name="Normal 6 7 3 3 2" xfId="1011"/>
    <cellStyle name="Normal 6 7 3 4" xfId="887"/>
    <cellStyle name="Normal 6 7 4" xfId="695"/>
    <cellStyle name="Normal 6 7 4 2" xfId="819"/>
    <cellStyle name="Normal 6 7 4 2 2" xfId="1067"/>
    <cellStyle name="Normal 6 7 4 3" xfId="943"/>
    <cellStyle name="Normal 6 7 5" xfId="721"/>
    <cellStyle name="Normal 6 7 5 2" xfId="969"/>
    <cellStyle name="Normal 6 7 6" xfId="845"/>
    <cellStyle name="Normal 6 8" xfId="589"/>
    <cellStyle name="Normal 6 8 2" xfId="616"/>
    <cellStyle name="Normal 6 8 2 2" xfId="699"/>
    <cellStyle name="Normal 6 8 2 2 2" xfId="823"/>
    <cellStyle name="Normal 6 8 2 2 2 2" xfId="1071"/>
    <cellStyle name="Normal 6 8 2 2 3" xfId="947"/>
    <cellStyle name="Normal 6 8 2 3" xfId="745"/>
    <cellStyle name="Normal 6 8 2 3 2" xfId="993"/>
    <cellStyle name="Normal 6 8 2 4" xfId="869"/>
    <cellStyle name="Normal 6 8 3" xfId="642"/>
    <cellStyle name="Normal 6 8 3 2" xfId="700"/>
    <cellStyle name="Normal 6 8 3 2 2" xfId="824"/>
    <cellStyle name="Normal 6 8 3 2 2 2" xfId="1072"/>
    <cellStyle name="Normal 6 8 3 2 3" xfId="948"/>
    <cellStyle name="Normal 6 8 3 3" xfId="765"/>
    <cellStyle name="Normal 6 8 3 3 2" xfId="1013"/>
    <cellStyle name="Normal 6 8 3 4" xfId="889"/>
    <cellStyle name="Normal 6 8 4" xfId="698"/>
    <cellStyle name="Normal 6 8 4 2" xfId="822"/>
    <cellStyle name="Normal 6 8 4 2 2" xfId="1070"/>
    <cellStyle name="Normal 6 8 4 3" xfId="946"/>
    <cellStyle name="Normal 6 8 5" xfId="723"/>
    <cellStyle name="Normal 6 8 5 2" xfId="971"/>
    <cellStyle name="Normal 6 8 6" xfId="847"/>
    <cellStyle name="Normal 6 9" xfId="602"/>
    <cellStyle name="Normal 7" xfId="1"/>
    <cellStyle name="Normal 7 2" xfId="196"/>
    <cellStyle name="Normal 7 3" xfId="465"/>
    <cellStyle name="Normal 8" xfId="466"/>
    <cellStyle name="Normal 9" xfId="467"/>
    <cellStyle name="Note 10" xfId="468"/>
    <cellStyle name="Note 11" xfId="469"/>
    <cellStyle name="Note 2" xfId="102"/>
    <cellStyle name="Note 2 2" xfId="176"/>
    <cellStyle name="Note 2 2 2" xfId="471"/>
    <cellStyle name="Note 2 3" xfId="470"/>
    <cellStyle name="Note 2_Allocators" xfId="472"/>
    <cellStyle name="Note 3" xfId="103"/>
    <cellStyle name="Note 3 2" xfId="177"/>
    <cellStyle name="Note 3 2 2" xfId="474"/>
    <cellStyle name="Note 3 3" xfId="475"/>
    <cellStyle name="Note 3 4" xfId="473"/>
    <cellStyle name="Note 3_Allocators" xfId="476"/>
    <cellStyle name="Note 4" xfId="104"/>
    <cellStyle name="Note 4 2" xfId="178"/>
    <cellStyle name="Note 4 2 2" xfId="478"/>
    <cellStyle name="Note 4 3" xfId="477"/>
    <cellStyle name="Note 4_Allocators" xfId="479"/>
    <cellStyle name="Note 5" xfId="101"/>
    <cellStyle name="Note 5 2" xfId="480"/>
    <cellStyle name="Note 6" xfId="481"/>
    <cellStyle name="Note 6 2" xfId="482"/>
    <cellStyle name="Note 6_Allocators" xfId="483"/>
    <cellStyle name="Note 7" xfId="484"/>
    <cellStyle name="Note 7 2" xfId="485"/>
    <cellStyle name="Note 8" xfId="486"/>
    <cellStyle name="Note 9" xfId="487"/>
    <cellStyle name="nPlosion" xfId="488"/>
    <cellStyle name="nvision" xfId="489"/>
    <cellStyle name="Output 2" xfId="105"/>
    <cellStyle name="Output 3" xfId="490"/>
    <cellStyle name="Output 4" xfId="491"/>
    <cellStyle name="Output 5" xfId="492"/>
    <cellStyle name="Output 6" xfId="493"/>
    <cellStyle name="Percent 10" xfId="494"/>
    <cellStyle name="Percent 11" xfId="495"/>
    <cellStyle name="Percent 12" xfId="496"/>
    <cellStyle name="Percent 13" xfId="497"/>
    <cellStyle name="Percent 13 2" xfId="603"/>
    <cellStyle name="Percent 13 2 2" xfId="702"/>
    <cellStyle name="Percent 13 2 2 2" xfId="826"/>
    <cellStyle name="Percent 13 2 2 2 2" xfId="1074"/>
    <cellStyle name="Percent 13 2 2 3" xfId="950"/>
    <cellStyle name="Percent 13 2 3" xfId="731"/>
    <cellStyle name="Percent 13 2 3 2" xfId="979"/>
    <cellStyle name="Percent 13 2 4" xfId="855"/>
    <cellStyle name="Percent 13 3" xfId="631"/>
    <cellStyle name="Percent 13 3 2" xfId="703"/>
    <cellStyle name="Percent 13 3 2 2" xfId="827"/>
    <cellStyle name="Percent 13 3 2 2 2" xfId="1075"/>
    <cellStyle name="Percent 13 3 2 3" xfId="951"/>
    <cellStyle name="Percent 13 3 3" xfId="751"/>
    <cellStyle name="Percent 13 3 3 2" xfId="999"/>
    <cellStyle name="Percent 13 3 4" xfId="875"/>
    <cellStyle name="Percent 13 4" xfId="701"/>
    <cellStyle name="Percent 13 4 2" xfId="825"/>
    <cellStyle name="Percent 13 4 2 2" xfId="1073"/>
    <cellStyle name="Percent 13 4 3" xfId="949"/>
    <cellStyle name="Percent 13 5" xfId="709"/>
    <cellStyle name="Percent 13 5 2" xfId="957"/>
    <cellStyle name="Percent 13 6" xfId="833"/>
    <cellStyle name="Percent 2" xfId="21"/>
    <cellStyle name="Percent 2 2" xfId="108"/>
    <cellStyle name="Percent 2 2 2" xfId="109"/>
    <cellStyle name="Percent 2 2 2 2" xfId="179"/>
    <cellStyle name="Percent 2 2 3" xfId="110"/>
    <cellStyle name="Percent 2 2 3 2" xfId="180"/>
    <cellStyle name="Percent 2 2 4" xfId="111"/>
    <cellStyle name="Percent 2 2 4 2" xfId="181"/>
    <cellStyle name="Percent 2 3" xfId="112"/>
    <cellStyle name="Percent 2 3 2" xfId="113"/>
    <cellStyle name="Percent 2 3 2 2" xfId="182"/>
    <cellStyle name="Percent 2 3 3" xfId="114"/>
    <cellStyle name="Percent 2 3 3 2" xfId="183"/>
    <cellStyle name="Percent 2 3 4" xfId="115"/>
    <cellStyle name="Percent 2 3 4 2" xfId="184"/>
    <cellStyle name="Percent 2 4" xfId="116"/>
    <cellStyle name="Percent 2 4 2" xfId="185"/>
    <cellStyle name="Percent 2 5" xfId="117"/>
    <cellStyle name="Percent 2 5 2" xfId="186"/>
    <cellStyle name="Percent 2 6" xfId="118"/>
    <cellStyle name="Percent 2 6 2" xfId="187"/>
    <cellStyle name="Percent 2 7" xfId="131"/>
    <cellStyle name="Percent 3" xfId="22"/>
    <cellStyle name="Percent 3 2" xfId="120"/>
    <cellStyle name="Percent 3 2 2" xfId="188"/>
    <cellStyle name="Percent 3 3" xfId="121"/>
    <cellStyle name="Percent 3 3 2" xfId="189"/>
    <cellStyle name="Percent 3 4" xfId="122"/>
    <cellStyle name="Percent 3 4 2" xfId="190"/>
    <cellStyle name="Percent 3 4 3" xfId="578"/>
    <cellStyle name="Percent 3 5" xfId="148"/>
    <cellStyle name="Percent 3 5 2" xfId="604"/>
    <cellStyle name="Percent 3 6" xfId="119"/>
    <cellStyle name="Percent 4" xfId="3"/>
    <cellStyle name="Percent 4 2" xfId="195"/>
    <cellStyle name="Percent 4 2 2" xfId="499"/>
    <cellStyle name="Percent 4 3" xfId="500"/>
    <cellStyle name="Percent 4 4" xfId="501"/>
    <cellStyle name="Percent 4 5" xfId="498"/>
    <cellStyle name="Percent 5" xfId="106"/>
    <cellStyle name="Percent 5 2" xfId="502"/>
    <cellStyle name="Percent 6" xfId="503"/>
    <cellStyle name="Percent 6 2" xfId="504"/>
    <cellStyle name="Percent 7" xfId="505"/>
    <cellStyle name="Percent 8" xfId="506"/>
    <cellStyle name="Percent 9" xfId="507"/>
    <cellStyle name="PSChar" xfId="4"/>
    <cellStyle name="PSChar 2" xfId="23"/>
    <cellStyle name="PSChar 2 2" xfId="508"/>
    <cellStyle name="PSChar 2 3" xfId="509"/>
    <cellStyle name="PSChar 3" xfId="133"/>
    <cellStyle name="PSChar 3 2" xfId="510"/>
    <cellStyle name="PSChar 4" xfId="511"/>
    <cellStyle name="PSChar 5" xfId="512"/>
    <cellStyle name="PSChar 6" xfId="513"/>
    <cellStyle name="PSDate" xfId="24"/>
    <cellStyle name="PSDate 2" xfId="514"/>
    <cellStyle name="PSDate 2 2" xfId="515"/>
    <cellStyle name="PSDate 2 3" xfId="516"/>
    <cellStyle name="PSDate 3" xfId="517"/>
    <cellStyle name="PSDate 3 2" xfId="518"/>
    <cellStyle name="PSDate 4" xfId="519"/>
    <cellStyle name="PSDate 5" xfId="520"/>
    <cellStyle name="PSDate 6" xfId="521"/>
    <cellStyle name="PSDec" xfId="5"/>
    <cellStyle name="PSDec 2" xfId="25"/>
    <cellStyle name="PSDec 2 2" xfId="522"/>
    <cellStyle name="PSDec 2 3" xfId="523"/>
    <cellStyle name="PSDec 3" xfId="524"/>
    <cellStyle name="PSDec 3 2" xfId="525"/>
    <cellStyle name="PSDec 4" xfId="526"/>
    <cellStyle name="PSDec 5" xfId="527"/>
    <cellStyle name="PSDec 6" xfId="528"/>
    <cellStyle name="PSHeading" xfId="6"/>
    <cellStyle name="PSHeading 10" xfId="529"/>
    <cellStyle name="PSHeading 11" xfId="530"/>
    <cellStyle name="PSHeading 2" xfId="26"/>
    <cellStyle name="PSHeading 2 2" xfId="531"/>
    <cellStyle name="PSHeading 2 3" xfId="532"/>
    <cellStyle name="PSHeading 2_108 Summary" xfId="533"/>
    <cellStyle name="PSHeading 3" xfId="534"/>
    <cellStyle name="PSHeading 3 2" xfId="535"/>
    <cellStyle name="PSHeading 3_108 Summary" xfId="536"/>
    <cellStyle name="PSHeading 4" xfId="537"/>
    <cellStyle name="PSHeading 5" xfId="538"/>
    <cellStyle name="PSHeading 6" xfId="539"/>
    <cellStyle name="PSHeading 7" xfId="540"/>
    <cellStyle name="PSHeading 8" xfId="541"/>
    <cellStyle name="PSHeading 9" xfId="542"/>
    <cellStyle name="PSHeading_101 check" xfId="543"/>
    <cellStyle name="PSInt" xfId="7"/>
    <cellStyle name="PSInt 2" xfId="544"/>
    <cellStyle name="PSInt 2 2" xfId="545"/>
    <cellStyle name="PSInt 2 3" xfId="546"/>
    <cellStyle name="PSInt 3" xfId="547"/>
    <cellStyle name="PSInt 3 2" xfId="548"/>
    <cellStyle name="PSInt 4" xfId="549"/>
    <cellStyle name="PSInt 5" xfId="550"/>
    <cellStyle name="PSInt 6" xfId="551"/>
    <cellStyle name="PSSpacer" xfId="27"/>
    <cellStyle name="PSSpacer 2" xfId="552"/>
    <cellStyle name="PSSpacer 2 2" xfId="553"/>
    <cellStyle name="PSSpacer 2 3" xfId="554"/>
    <cellStyle name="PSSpacer 3" xfId="555"/>
    <cellStyle name="PSSpacer 3 2" xfId="556"/>
    <cellStyle name="PSSpacer 4" xfId="557"/>
    <cellStyle name="PSSpacer 5" xfId="558"/>
    <cellStyle name="PSSpacer 6" xfId="559"/>
    <cellStyle name="Title 2" xfId="124"/>
    <cellStyle name="Title 2 2" xfId="560"/>
    <cellStyle name="Title 3" xfId="561"/>
    <cellStyle name="Title 4" xfId="562"/>
    <cellStyle name="Title 5" xfId="563"/>
    <cellStyle name="Total 2" xfId="125"/>
    <cellStyle name="Total 2 2" xfId="564"/>
    <cellStyle name="Total 3" xfId="565"/>
    <cellStyle name="Total 4" xfId="566"/>
    <cellStyle name="Total 5" xfId="567"/>
    <cellStyle name="Total 6" xfId="568"/>
    <cellStyle name="Total 7" xfId="569"/>
    <cellStyle name="Total 8" xfId="570"/>
    <cellStyle name="Warning Text 2" xfId="126"/>
    <cellStyle name="Warning Text 3" xfId="571"/>
    <cellStyle name="Warning Text 4" xfId="572"/>
    <cellStyle name="Warning Text 5" xfId="573"/>
    <cellStyle name="Warning Text 6" xfId="5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opLeftCell="C1" zoomScaleNormal="100" workbookViewId="0">
      <selection activeCell="J21" sqref="J21"/>
    </sheetView>
  </sheetViews>
  <sheetFormatPr defaultRowHeight="15"/>
  <cols>
    <col min="1" max="1" width="5.28515625" customWidth="1"/>
    <col min="2" max="2" width="3.7109375" customWidth="1"/>
    <col min="3" max="3" width="45.7109375" customWidth="1"/>
    <col min="4" max="4" width="3.7109375" customWidth="1"/>
    <col min="5" max="5" width="16.28515625" customWidth="1"/>
    <col min="7" max="7" width="13.28515625" customWidth="1"/>
    <col min="8" max="8" width="11.5703125" bestFit="1" customWidth="1"/>
    <col min="10" max="11" width="12.5703125" bestFit="1" customWidth="1"/>
  </cols>
  <sheetData>
    <row r="1" spans="1:10">
      <c r="A1" s="1"/>
      <c r="B1" s="1"/>
      <c r="C1" s="2" t="s">
        <v>0</v>
      </c>
      <c r="D1" s="1"/>
      <c r="E1" s="10" t="s">
        <v>1</v>
      </c>
    </row>
    <row r="2" spans="1:10">
      <c r="A2" s="1"/>
      <c r="B2" s="1"/>
      <c r="C2" s="2" t="s">
        <v>2</v>
      </c>
      <c r="D2" s="1"/>
      <c r="E2" s="10" t="s">
        <v>3</v>
      </c>
    </row>
    <row r="3" spans="1:10">
      <c r="A3" s="1"/>
      <c r="B3" s="1"/>
      <c r="C3" s="2" t="s">
        <v>50</v>
      </c>
      <c r="D3" s="1"/>
      <c r="E3" s="9" t="s">
        <v>4</v>
      </c>
    </row>
    <row r="4" spans="1:10">
      <c r="A4" s="1"/>
      <c r="B4" s="1"/>
      <c r="C4" s="8"/>
      <c r="D4" s="1"/>
      <c r="E4" s="1"/>
    </row>
    <row r="6" spans="1:10" ht="26.25">
      <c r="A6" s="3" t="s">
        <v>5</v>
      </c>
      <c r="B6" s="1"/>
      <c r="C6" s="3" t="s">
        <v>6</v>
      </c>
      <c r="D6" s="1"/>
      <c r="E6" s="3" t="s">
        <v>7</v>
      </c>
      <c r="G6" t="s">
        <v>73</v>
      </c>
    </row>
    <row r="7" spans="1:10">
      <c r="A7" s="4">
        <v>-1</v>
      </c>
      <c r="B7" s="1"/>
      <c r="C7" s="4">
        <v>-2</v>
      </c>
      <c r="D7" s="1"/>
      <c r="E7" s="4">
        <v>-3</v>
      </c>
      <c r="G7" t="s">
        <v>71</v>
      </c>
    </row>
    <row r="8" spans="1:10">
      <c r="A8" s="2"/>
      <c r="B8" s="1"/>
      <c r="C8" s="1"/>
      <c r="D8" s="1"/>
      <c r="E8" s="1"/>
    </row>
    <row r="9" spans="1:10" ht="26.25">
      <c r="A9" s="2">
        <v>1</v>
      </c>
      <c r="B9" s="1"/>
      <c r="C9" s="13" t="s">
        <v>8</v>
      </c>
      <c r="D9" s="1"/>
      <c r="E9" s="68">
        <v>553292078.41248679</v>
      </c>
      <c r="G9" s="25">
        <f>+E9</f>
        <v>553292078.41248679</v>
      </c>
    </row>
    <row r="10" spans="1:10">
      <c r="A10" s="2"/>
      <c r="B10" s="1"/>
      <c r="C10" s="7"/>
      <c r="D10" s="1"/>
      <c r="E10" s="69" t="s">
        <v>9</v>
      </c>
    </row>
    <row r="11" spans="1:10">
      <c r="A11" s="2">
        <f>+A9+1</f>
        <v>2</v>
      </c>
      <c r="B11" s="1"/>
      <c r="C11" s="7" t="s">
        <v>46</v>
      </c>
      <c r="D11" s="1"/>
      <c r="E11" s="68">
        <v>567450376.09000003</v>
      </c>
      <c r="H11" s="25"/>
    </row>
    <row r="12" spans="1:10">
      <c r="A12" s="2"/>
      <c r="B12" s="1"/>
      <c r="C12" s="7" t="s">
        <v>47</v>
      </c>
      <c r="D12" s="1"/>
      <c r="E12" s="68">
        <v>3615458.96</v>
      </c>
      <c r="H12" s="25"/>
    </row>
    <row r="13" spans="1:10">
      <c r="A13" s="2"/>
      <c r="B13" s="1"/>
      <c r="C13" s="7" t="s">
        <v>48</v>
      </c>
      <c r="D13" s="1"/>
      <c r="E13" s="68">
        <f>+E11-E12</f>
        <v>563834917.13</v>
      </c>
      <c r="G13" s="25">
        <f>+E13</f>
        <v>563834917.13</v>
      </c>
      <c r="H13" s="25"/>
    </row>
    <row r="14" spans="1:10">
      <c r="A14" s="2"/>
      <c r="B14" s="1"/>
      <c r="C14" s="7"/>
      <c r="D14" s="1"/>
      <c r="E14" s="69"/>
    </row>
    <row r="15" spans="1:10">
      <c r="A15" s="2"/>
      <c r="B15" s="1"/>
      <c r="C15" s="7" t="s">
        <v>10</v>
      </c>
      <c r="D15" s="1"/>
      <c r="E15" s="69"/>
      <c r="G15" s="21"/>
    </row>
    <row r="16" spans="1:10">
      <c r="A16" s="2">
        <f>+A11+1</f>
        <v>3</v>
      </c>
      <c r="B16" s="1"/>
      <c r="C16" s="13" t="s">
        <v>43</v>
      </c>
      <c r="D16" s="1"/>
      <c r="E16" s="70">
        <v>5719969.7000000002</v>
      </c>
      <c r="G16" s="11">
        <f>+E16-E45</f>
        <v>5718756.7000000002</v>
      </c>
      <c r="H16" s="25"/>
      <c r="J16" s="25"/>
    </row>
    <row r="17" spans="1:11">
      <c r="A17" s="2">
        <f>+A16+1</f>
        <v>4</v>
      </c>
      <c r="B17" s="1"/>
      <c r="C17" s="13" t="s">
        <v>11</v>
      </c>
      <c r="D17" s="1"/>
      <c r="E17" s="70">
        <v>-2812947.09</v>
      </c>
      <c r="G17" s="25">
        <f>+E17-E47</f>
        <v>-2814313.09</v>
      </c>
      <c r="J17" s="25"/>
    </row>
    <row r="18" spans="1:11">
      <c r="A18" s="2">
        <f t="shared" ref="A18:A20" si="0">+A17+1</f>
        <v>5</v>
      </c>
      <c r="B18" s="1"/>
      <c r="C18" s="13" t="s">
        <v>44</v>
      </c>
      <c r="D18" s="1"/>
      <c r="E18" s="70">
        <v>2486805.65</v>
      </c>
      <c r="G18" s="11">
        <f>+E18-E46</f>
        <v>2485468.65</v>
      </c>
      <c r="H18" s="25"/>
      <c r="J18" s="25"/>
    </row>
    <row r="19" spans="1:11">
      <c r="A19" s="2">
        <f t="shared" si="0"/>
        <v>6</v>
      </c>
      <c r="B19" s="1"/>
      <c r="C19" s="13" t="s">
        <v>12</v>
      </c>
      <c r="D19" s="1"/>
      <c r="E19" s="70">
        <f>+E43</f>
        <v>-70659</v>
      </c>
      <c r="G19" s="25">
        <f>+E48</f>
        <v>-60614</v>
      </c>
    </row>
    <row r="20" spans="1:11">
      <c r="A20" s="2">
        <f t="shared" si="0"/>
        <v>7</v>
      </c>
      <c r="B20" s="1"/>
      <c r="C20" s="13" t="s">
        <v>13</v>
      </c>
      <c r="D20" s="1"/>
      <c r="E20" s="70">
        <v>0</v>
      </c>
      <c r="G20" s="25"/>
    </row>
    <row r="21" spans="1:11">
      <c r="A21" s="2"/>
      <c r="B21" s="1"/>
      <c r="C21" s="7"/>
      <c r="D21" s="1"/>
      <c r="E21" s="69" t="s">
        <v>9</v>
      </c>
    </row>
    <row r="22" spans="1:11">
      <c r="A22" s="2"/>
      <c r="B22" s="1"/>
      <c r="C22" s="7"/>
      <c r="D22" s="1"/>
      <c r="E22" s="71"/>
    </row>
    <row r="23" spans="1:11">
      <c r="A23" s="2">
        <f>A20+1</f>
        <v>8</v>
      </c>
      <c r="B23" s="1"/>
      <c r="C23" s="7" t="s">
        <v>14</v>
      </c>
      <c r="D23" s="1"/>
      <c r="E23" s="71">
        <f>+E13-SUM(E16:E20)</f>
        <v>558511747.87</v>
      </c>
      <c r="G23" s="71">
        <f>+G13-SUM(G16:G20)</f>
        <v>558505618.87</v>
      </c>
    </row>
    <row r="24" spans="1:11">
      <c r="A24" s="2"/>
      <c r="B24" s="1"/>
      <c r="C24" s="7"/>
      <c r="D24" s="1"/>
      <c r="E24" s="69"/>
    </row>
    <row r="25" spans="1:11" ht="26.25">
      <c r="A25" s="2">
        <f>+A23+1</f>
        <v>9</v>
      </c>
      <c r="B25" s="1"/>
      <c r="C25" s="7" t="s">
        <v>15</v>
      </c>
      <c r="D25" s="1"/>
      <c r="E25" s="71">
        <v>-5298776</v>
      </c>
      <c r="G25" s="25">
        <f>+E25+E44</f>
        <v>-5292647</v>
      </c>
    </row>
    <row r="26" spans="1:11">
      <c r="A26" s="2"/>
      <c r="B26" s="1"/>
      <c r="C26" s="7"/>
      <c r="D26" s="1"/>
      <c r="E26" s="10" t="s">
        <v>9</v>
      </c>
      <c r="K26" s="25"/>
    </row>
    <row r="27" spans="1:11">
      <c r="A27" s="2"/>
      <c r="B27" s="1"/>
      <c r="C27" s="7"/>
      <c r="D27" s="1"/>
      <c r="E27" s="10"/>
    </row>
    <row r="28" spans="1:11">
      <c r="A28" s="2">
        <f>+A25+1</f>
        <v>10</v>
      </c>
      <c r="B28" s="1"/>
      <c r="C28" s="7" t="s">
        <v>16</v>
      </c>
      <c r="D28" s="1"/>
      <c r="E28" s="11">
        <f>+E23+E25</f>
        <v>553212971.87</v>
      </c>
      <c r="G28" s="11">
        <f>+G23+G25</f>
        <v>553212971.87</v>
      </c>
    </row>
    <row r="29" spans="1:11">
      <c r="A29" s="2"/>
      <c r="B29" s="1"/>
      <c r="C29" s="7"/>
      <c r="D29" s="1"/>
      <c r="E29" s="10" t="s">
        <v>9</v>
      </c>
    </row>
    <row r="30" spans="1:11">
      <c r="A30" s="2"/>
      <c r="B30" s="1"/>
      <c r="C30" s="7"/>
      <c r="D30" s="1"/>
      <c r="E30" s="10"/>
    </row>
    <row r="31" spans="1:11" ht="26.25">
      <c r="A31" s="2">
        <f>+A28+1</f>
        <v>11</v>
      </c>
      <c r="B31" s="1"/>
      <c r="C31" s="7" t="s">
        <v>17</v>
      </c>
      <c r="D31" s="1"/>
      <c r="E31" s="11">
        <f>+E9-E28</f>
        <v>79106.542486786842</v>
      </c>
      <c r="G31" s="11">
        <f>+G9-G28</f>
        <v>79106.542486786842</v>
      </c>
      <c r="H31" s="25"/>
    </row>
    <row r="32" spans="1:11">
      <c r="A32" s="1"/>
      <c r="B32" s="1"/>
      <c r="C32" s="5"/>
      <c r="D32" s="1"/>
      <c r="E32" s="10" t="s">
        <v>18</v>
      </c>
    </row>
    <row r="33" spans="1:10">
      <c r="A33" s="2"/>
      <c r="B33" s="1"/>
      <c r="C33" s="5"/>
      <c r="D33" s="1"/>
      <c r="E33" s="11"/>
    </row>
    <row r="34" spans="1:10">
      <c r="A34" s="2"/>
      <c r="B34" s="1"/>
      <c r="C34" s="5"/>
      <c r="D34" s="1"/>
      <c r="E34" s="11"/>
    </row>
    <row r="35" spans="1:10">
      <c r="A35" s="2">
        <f>+A31+1</f>
        <v>12</v>
      </c>
      <c r="B35" s="1"/>
      <c r="C35" s="5" t="s">
        <v>19</v>
      </c>
      <c r="D35" s="1"/>
      <c r="E35" s="11">
        <f>+E19</f>
        <v>-70659</v>
      </c>
      <c r="G35" s="11">
        <f>+G19</f>
        <v>-60614</v>
      </c>
    </row>
    <row r="36" spans="1:10">
      <c r="A36" s="2"/>
      <c r="B36" s="1"/>
      <c r="C36" s="5"/>
      <c r="D36" s="1"/>
      <c r="E36" s="10" t="s">
        <v>9</v>
      </c>
    </row>
    <row r="37" spans="1:10">
      <c r="A37" s="2">
        <f>+A35+1</f>
        <v>13</v>
      </c>
      <c r="B37" s="1"/>
      <c r="C37" s="5" t="s">
        <v>20</v>
      </c>
      <c r="D37" s="1"/>
      <c r="E37" s="11"/>
    </row>
    <row r="38" spans="1:10">
      <c r="A38" s="2">
        <f>+A37+1</f>
        <v>14</v>
      </c>
      <c r="B38" s="1"/>
      <c r="C38" s="42" t="s">
        <v>45</v>
      </c>
      <c r="D38" s="1"/>
      <c r="E38" s="11">
        <f>+E31-E35</f>
        <v>149765.54248678684</v>
      </c>
      <c r="G38" s="11">
        <f>+G31-G35</f>
        <v>139720.54248678684</v>
      </c>
      <c r="I38" s="25">
        <f>+G38-E38</f>
        <v>-10045</v>
      </c>
      <c r="J38" t="s">
        <v>74</v>
      </c>
    </row>
    <row r="39" spans="1:10">
      <c r="A39" s="2"/>
      <c r="B39" s="1"/>
      <c r="C39" s="5"/>
      <c r="D39" s="1"/>
      <c r="E39" s="10" t="s">
        <v>18</v>
      </c>
      <c r="J39" t="s">
        <v>72</v>
      </c>
    </row>
    <row r="40" spans="1:10">
      <c r="A40" s="2"/>
      <c r="B40" s="2"/>
      <c r="D40" s="1"/>
      <c r="E40" s="11"/>
    </row>
    <row r="41" spans="1:10">
      <c r="A41" s="2"/>
      <c r="B41" s="1"/>
      <c r="C41" s="5"/>
      <c r="D41" s="1"/>
      <c r="E41" s="25"/>
    </row>
    <row r="42" spans="1:10">
      <c r="A42" s="2">
        <f>+A38+1</f>
        <v>15</v>
      </c>
      <c r="B42" s="1"/>
      <c r="C42" s="62" t="s">
        <v>64</v>
      </c>
      <c r="D42" s="1"/>
      <c r="E42" s="25"/>
    </row>
    <row r="43" spans="1:10">
      <c r="A43" s="2">
        <f>+A42+1</f>
        <v>16</v>
      </c>
      <c r="B43" s="1"/>
      <c r="C43" s="5" t="s">
        <v>69</v>
      </c>
      <c r="D43" s="1"/>
      <c r="E43" s="6">
        <f>+E48-E47-E46-E45-E44</f>
        <v>-70659</v>
      </c>
    </row>
    <row r="44" spans="1:10">
      <c r="A44" s="2">
        <f t="shared" ref="A44:A45" si="1">+A43+1</f>
        <v>17</v>
      </c>
      <c r="B44" s="1"/>
      <c r="C44" s="5" t="s">
        <v>70</v>
      </c>
      <c r="D44" s="1"/>
      <c r="E44" s="6">
        <v>6129</v>
      </c>
    </row>
    <row r="45" spans="1:10">
      <c r="A45" s="2">
        <f t="shared" si="1"/>
        <v>18</v>
      </c>
      <c r="B45" s="1"/>
      <c r="C45" t="s">
        <v>65</v>
      </c>
      <c r="D45" s="1"/>
      <c r="E45" s="6">
        <v>1213</v>
      </c>
    </row>
    <row r="46" spans="1:10">
      <c r="A46" s="2">
        <f t="shared" ref="A46:A48" si="2">+A45+1</f>
        <v>19</v>
      </c>
      <c r="B46" s="1"/>
      <c r="C46" s="5" t="s">
        <v>66</v>
      </c>
      <c r="D46" s="1"/>
      <c r="E46" s="6">
        <v>1337</v>
      </c>
    </row>
    <row r="47" spans="1:10">
      <c r="A47" s="2">
        <f t="shared" si="2"/>
        <v>20</v>
      </c>
      <c r="B47" s="1"/>
      <c r="C47" s="61" t="s">
        <v>67</v>
      </c>
      <c r="D47" s="1"/>
      <c r="E47" s="6">
        <v>1366</v>
      </c>
    </row>
    <row r="48" spans="1:10">
      <c r="A48" s="2">
        <f t="shared" si="2"/>
        <v>21</v>
      </c>
      <c r="B48" s="1"/>
      <c r="C48" s="5" t="s">
        <v>21</v>
      </c>
      <c r="D48" s="1"/>
      <c r="E48" s="6">
        <v>-60614</v>
      </c>
    </row>
    <row r="49" spans="1:5">
      <c r="A49" s="1"/>
      <c r="B49" s="1"/>
      <c r="C49" s="5"/>
      <c r="D49" s="1"/>
      <c r="E49" s="10"/>
    </row>
    <row r="50" spans="1:5">
      <c r="A50" s="2"/>
      <c r="B50" s="1"/>
      <c r="C50" s="14" t="s">
        <v>22</v>
      </c>
      <c r="D50" s="1"/>
      <c r="E50" s="11"/>
    </row>
    <row r="51" spans="1:5">
      <c r="A51" s="1"/>
      <c r="B51" s="1"/>
      <c r="C51" s="5"/>
      <c r="D51" s="1"/>
      <c r="E51" s="11"/>
    </row>
    <row r="52" spans="1:5">
      <c r="A52" s="2"/>
      <c r="B52" s="1"/>
      <c r="C52" s="5"/>
      <c r="D52" s="1"/>
      <c r="E52" s="12"/>
    </row>
    <row r="53" spans="1:5">
      <c r="A53" s="1"/>
      <c r="B53" s="1"/>
      <c r="C53" s="5"/>
      <c r="D53" s="1"/>
      <c r="E53" s="10"/>
    </row>
    <row r="54" spans="1:5">
      <c r="A54" s="2"/>
      <c r="B54" s="1"/>
      <c r="C54" s="5"/>
      <c r="D54" s="1"/>
      <c r="E54" s="11"/>
    </row>
    <row r="55" spans="1:5">
      <c r="A55" s="1"/>
      <c r="B55" s="1"/>
      <c r="C55" s="5"/>
      <c r="D55" s="1"/>
      <c r="E55" s="10"/>
    </row>
    <row r="56" spans="1:5">
      <c r="A56" s="1"/>
      <c r="B56" s="1"/>
      <c r="C56" s="5"/>
      <c r="D56" s="1"/>
      <c r="E56" s="11"/>
    </row>
    <row r="57" spans="1:5">
      <c r="A57" s="1"/>
      <c r="B57" s="1"/>
      <c r="C57" s="5"/>
      <c r="D57" s="1"/>
      <c r="E57" s="11"/>
    </row>
    <row r="58" spans="1:5">
      <c r="A58" s="1"/>
      <c r="B58" s="1"/>
      <c r="C58" s="5"/>
      <c r="D58" s="1"/>
      <c r="E58" s="11"/>
    </row>
    <row r="59" spans="1:5">
      <c r="A59" s="1"/>
      <c r="B59" s="1"/>
      <c r="C59" s="5"/>
      <c r="D59" s="1"/>
      <c r="E59" s="11"/>
    </row>
    <row r="60" spans="1:5">
      <c r="A60" s="1"/>
      <c r="B60" s="1"/>
      <c r="C60" s="5"/>
      <c r="D60" s="1"/>
      <c r="E60" s="11"/>
    </row>
    <row r="61" spans="1:5">
      <c r="A61" s="1"/>
      <c r="B61" s="1"/>
      <c r="C61" s="5"/>
      <c r="D61" s="1"/>
      <c r="E61" s="11"/>
    </row>
    <row r="62" spans="1:5">
      <c r="A62" s="1"/>
      <c r="B62" s="1"/>
      <c r="C62" s="5"/>
      <c r="D62" s="1"/>
      <c r="E62" s="11"/>
    </row>
    <row r="63" spans="1:5">
      <c r="A63" s="1"/>
      <c r="B63" s="1"/>
      <c r="C63" s="5"/>
      <c r="D63" s="1"/>
      <c r="E63" s="11"/>
    </row>
    <row r="64" spans="1:5">
      <c r="A64" s="1"/>
      <c r="B64" s="1"/>
      <c r="C64" s="5"/>
      <c r="D64" s="1"/>
      <c r="E64" s="11"/>
    </row>
    <row r="65" spans="3:5">
      <c r="C65" s="5"/>
      <c r="D65" s="1"/>
      <c r="E65" s="11"/>
    </row>
    <row r="66" spans="3:5">
      <c r="C66" s="5"/>
      <c r="D66" s="1"/>
      <c r="E66" s="11"/>
    </row>
    <row r="67" spans="3:5">
      <c r="C67" s="5"/>
      <c r="D67" s="1"/>
      <c r="E67" s="11"/>
    </row>
    <row r="68" spans="3:5">
      <c r="C68" s="5"/>
      <c r="D68" s="1"/>
      <c r="E68" s="11"/>
    </row>
    <row r="69" spans="3:5">
      <c r="C69" s="5"/>
      <c r="D69" s="1"/>
      <c r="E69" s="11"/>
    </row>
    <row r="70" spans="3:5">
      <c r="C70" s="5"/>
      <c r="D70" s="1"/>
      <c r="E70" s="11"/>
    </row>
    <row r="71" spans="3:5">
      <c r="C71" s="5"/>
      <c r="D71" s="1"/>
      <c r="E71" s="11"/>
    </row>
    <row r="72" spans="3:5">
      <c r="C72" s="5"/>
      <c r="D72" s="1"/>
      <c r="E72" s="11"/>
    </row>
    <row r="73" spans="3:5">
      <c r="C73" s="5"/>
      <c r="D73" s="1"/>
      <c r="E73" s="11"/>
    </row>
    <row r="74" spans="3:5">
      <c r="C74" s="5"/>
      <c r="D74" s="1"/>
      <c r="E74" s="11"/>
    </row>
    <row r="75" spans="3:5">
      <c r="C75" s="5"/>
      <c r="D75" s="1"/>
      <c r="E75" s="11"/>
    </row>
    <row r="76" spans="3:5">
      <c r="C76" s="5"/>
      <c r="D76" s="1"/>
      <c r="E76" s="11"/>
    </row>
    <row r="77" spans="3:5">
      <c r="C77" s="5"/>
      <c r="D77" s="1"/>
      <c r="E77" s="11"/>
    </row>
    <row r="78" spans="3:5">
      <c r="C78" s="5"/>
      <c r="D78" s="1"/>
      <c r="E78" s="11"/>
    </row>
    <row r="79" spans="3:5">
      <c r="C79" s="5"/>
      <c r="D79" s="1"/>
      <c r="E79" s="11"/>
    </row>
    <row r="80" spans="3:5">
      <c r="C80" s="5"/>
      <c r="D80" s="1"/>
      <c r="E80" s="11"/>
    </row>
    <row r="81" spans="3:5">
      <c r="C81" s="5"/>
      <c r="D81" s="1"/>
      <c r="E81" s="11"/>
    </row>
    <row r="82" spans="3:5">
      <c r="C82" s="5"/>
      <c r="D82" s="1"/>
      <c r="E82" s="11"/>
    </row>
    <row r="83" spans="3:5">
      <c r="C83" s="5"/>
      <c r="D83" s="1"/>
      <c r="E83" s="11"/>
    </row>
    <row r="84" spans="3:5">
      <c r="C84" s="5"/>
      <c r="D84" s="1"/>
      <c r="E84" s="11"/>
    </row>
    <row r="85" spans="3:5">
      <c r="C85" s="5"/>
      <c r="D85" s="1"/>
      <c r="E85" s="11"/>
    </row>
    <row r="86" spans="3:5">
      <c r="C86" s="5"/>
      <c r="D86" s="1"/>
      <c r="E86" s="11"/>
    </row>
    <row r="87" spans="3:5">
      <c r="C87" s="5"/>
      <c r="D87" s="1"/>
      <c r="E87" s="11"/>
    </row>
    <row r="88" spans="3:5">
      <c r="C88" s="5"/>
      <c r="D88" s="1"/>
      <c r="E88" s="11"/>
    </row>
    <row r="89" spans="3:5">
      <c r="C89" s="5"/>
      <c r="D89" s="1"/>
      <c r="E89" s="11"/>
    </row>
    <row r="90" spans="3:5">
      <c r="C90" s="5"/>
      <c r="D90" s="1"/>
      <c r="E90" s="11"/>
    </row>
    <row r="91" spans="3:5">
      <c r="C91" s="5"/>
      <c r="D91" s="1"/>
      <c r="E91" s="11"/>
    </row>
    <row r="92" spans="3:5">
      <c r="C92" s="5"/>
      <c r="D92" s="1"/>
      <c r="E92" s="11"/>
    </row>
    <row r="93" spans="3:5">
      <c r="C93" s="5"/>
      <c r="D93" s="1"/>
      <c r="E93" s="11"/>
    </row>
    <row r="94" spans="3:5">
      <c r="C94" s="5"/>
      <c r="D94" s="1"/>
      <c r="E94" s="11"/>
    </row>
    <row r="95" spans="3:5">
      <c r="C95" s="5"/>
      <c r="D95" s="1"/>
      <c r="E95" s="11"/>
    </row>
    <row r="96" spans="3:5">
      <c r="C96" s="5"/>
      <c r="D96" s="1"/>
      <c r="E96" s="11"/>
    </row>
    <row r="97" spans="3:5">
      <c r="C97" s="5"/>
      <c r="D97" s="1"/>
      <c r="E97" s="11"/>
    </row>
    <row r="98" spans="3:5">
      <c r="C98" s="5"/>
      <c r="D98" s="1"/>
      <c r="E98" s="11"/>
    </row>
    <row r="99" spans="3:5">
      <c r="C99" s="5"/>
      <c r="D99" s="1"/>
      <c r="E99" s="11"/>
    </row>
    <row r="100" spans="3:5">
      <c r="C100" s="5"/>
      <c r="D100" s="1"/>
      <c r="E100" s="11"/>
    </row>
    <row r="101" spans="3:5">
      <c r="C101" s="5"/>
      <c r="D101" s="1"/>
      <c r="E101" s="11"/>
    </row>
    <row r="102" spans="3:5">
      <c r="C102" s="1"/>
      <c r="D102" s="1"/>
      <c r="E102" s="11"/>
    </row>
  </sheetData>
  <pageMargins left="0.7" right="0.7" top="0.75" bottom="0.75" header="0.3" footer="0.3"/>
  <pageSetup scale="8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J21" sqref="J21"/>
    </sheetView>
  </sheetViews>
  <sheetFormatPr defaultColWidth="9.140625" defaultRowHeight="12.75"/>
  <cols>
    <col min="1" max="1" width="5.28515625" style="17" customWidth="1"/>
    <col min="2" max="2" width="3.7109375" style="17" customWidth="1"/>
    <col min="3" max="3" width="52.7109375" style="17" customWidth="1"/>
    <col min="4" max="4" width="3.7109375" style="17" customWidth="1"/>
    <col min="5" max="5" width="13.7109375" style="17" bestFit="1" customWidth="1"/>
    <col min="6" max="16384" width="9.140625" style="17"/>
  </cols>
  <sheetData>
    <row r="1" spans="1:5">
      <c r="A1" s="43"/>
      <c r="B1" s="43"/>
      <c r="C1" s="46" t="s">
        <v>0</v>
      </c>
      <c r="D1" s="43"/>
      <c r="E1" s="48" t="s">
        <v>1</v>
      </c>
    </row>
    <row r="2" spans="1:5">
      <c r="A2" s="43"/>
      <c r="B2" s="43"/>
      <c r="C2" s="46" t="s">
        <v>49</v>
      </c>
      <c r="D2" s="43"/>
      <c r="E2" s="48" t="s">
        <v>3</v>
      </c>
    </row>
    <row r="3" spans="1:5">
      <c r="A3" s="43"/>
      <c r="B3" s="43"/>
      <c r="C3" s="46" t="s">
        <v>50</v>
      </c>
      <c r="D3" s="43"/>
      <c r="E3" s="48" t="s">
        <v>24</v>
      </c>
    </row>
    <row r="4" spans="1:5">
      <c r="A4" s="43"/>
      <c r="B4" s="43"/>
      <c r="C4" s="43"/>
      <c r="D4" s="43"/>
      <c r="E4" s="43"/>
    </row>
    <row r="7" spans="1:5" ht="25.5">
      <c r="A7" s="44" t="s">
        <v>5</v>
      </c>
      <c r="B7" s="43"/>
      <c r="C7" s="44" t="s">
        <v>6</v>
      </c>
      <c r="D7" s="43"/>
      <c r="E7" s="44" t="s">
        <v>7</v>
      </c>
    </row>
    <row r="8" spans="1:5">
      <c r="A8" s="49">
        <v>-1</v>
      </c>
      <c r="B8" s="43"/>
      <c r="C8" s="49">
        <v>-2</v>
      </c>
      <c r="D8" s="43"/>
      <c r="E8" s="49">
        <v>-3</v>
      </c>
    </row>
    <row r="9" spans="1:5">
      <c r="A9" s="46"/>
      <c r="B9" s="43"/>
      <c r="C9" s="43"/>
      <c r="D9" s="43"/>
      <c r="E9" s="43"/>
    </row>
    <row r="10" spans="1:5">
      <c r="A10" s="46">
        <v>1</v>
      </c>
      <c r="B10" s="43"/>
      <c r="C10" s="51" t="s">
        <v>25</v>
      </c>
      <c r="D10" s="43"/>
      <c r="E10" s="41">
        <v>-5929130.9423524141</v>
      </c>
    </row>
    <row r="11" spans="1:5">
      <c r="A11" s="46"/>
      <c r="B11" s="43"/>
      <c r="C11" s="51"/>
      <c r="D11" s="43"/>
      <c r="E11" s="29"/>
    </row>
    <row r="12" spans="1:5">
      <c r="A12" s="46"/>
      <c r="B12" s="43"/>
      <c r="C12" s="51" t="s">
        <v>10</v>
      </c>
      <c r="D12" s="43"/>
      <c r="E12" s="29"/>
    </row>
    <row r="13" spans="1:5">
      <c r="A13" s="46"/>
      <c r="B13" s="43"/>
      <c r="C13" s="44"/>
      <c r="D13" s="43"/>
      <c r="E13" s="31"/>
    </row>
    <row r="14" spans="1:5">
      <c r="A14" s="46">
        <v>2</v>
      </c>
      <c r="B14" s="43"/>
      <c r="C14" s="51" t="s">
        <v>26</v>
      </c>
      <c r="D14" s="43"/>
      <c r="E14" s="29">
        <f>ROUND(E25*E10,0)</f>
        <v>-3498187</v>
      </c>
    </row>
    <row r="15" spans="1:5">
      <c r="A15" s="46"/>
      <c r="B15" s="43"/>
      <c r="C15" s="44"/>
      <c r="D15" s="43"/>
      <c r="E15" s="31" t="s">
        <v>9</v>
      </c>
    </row>
    <row r="16" spans="1:5">
      <c r="A16" s="46">
        <v>3</v>
      </c>
      <c r="B16" s="43"/>
      <c r="C16" s="51" t="s">
        <v>27</v>
      </c>
      <c r="D16" s="43"/>
      <c r="E16" s="29">
        <f>+E10-E14</f>
        <v>-2430943.9423524141</v>
      </c>
    </row>
    <row r="17" spans="1:5">
      <c r="A17" s="46"/>
      <c r="B17" s="43"/>
      <c r="C17" s="44"/>
      <c r="D17" s="43"/>
      <c r="E17" s="31"/>
    </row>
    <row r="18" spans="1:5">
      <c r="A18" s="46">
        <v>4</v>
      </c>
      <c r="B18" s="43"/>
      <c r="C18" s="43" t="s">
        <v>28</v>
      </c>
      <c r="D18" s="43"/>
      <c r="E18" s="34">
        <v>1</v>
      </c>
    </row>
    <row r="19" spans="1:5">
      <c r="A19" s="46"/>
      <c r="B19" s="43"/>
      <c r="C19" s="44"/>
      <c r="D19" s="43"/>
      <c r="E19" s="31" t="s">
        <v>9</v>
      </c>
    </row>
    <row r="20" spans="1:5">
      <c r="A20" s="46">
        <v>5</v>
      </c>
      <c r="B20" s="43"/>
      <c r="C20" s="50" t="s">
        <v>29</v>
      </c>
      <c r="D20" s="43"/>
      <c r="E20" s="29">
        <f>+E16*E18</f>
        <v>-2430943.9423524141</v>
      </c>
    </row>
    <row r="21" spans="1:5">
      <c r="A21" s="43"/>
      <c r="B21" s="43"/>
      <c r="C21" s="44"/>
      <c r="D21" s="43"/>
      <c r="E21" s="48" t="s">
        <v>18</v>
      </c>
    </row>
    <row r="22" spans="1:5">
      <c r="A22" s="46"/>
      <c r="B22" s="43"/>
      <c r="C22" s="51"/>
      <c r="D22" s="43"/>
      <c r="E22" s="29"/>
    </row>
    <row r="23" spans="1:5">
      <c r="A23" s="43"/>
      <c r="B23" s="43"/>
      <c r="C23" s="51"/>
      <c r="D23" s="43"/>
      <c r="E23" s="29"/>
    </row>
    <row r="24" spans="1:5">
      <c r="A24" s="46"/>
      <c r="B24" s="43"/>
      <c r="C24" s="51"/>
      <c r="D24" s="43"/>
      <c r="E24" s="29"/>
    </row>
    <row r="25" spans="1:5">
      <c r="A25" s="46"/>
      <c r="B25" s="46" t="s">
        <v>30</v>
      </c>
      <c r="C25" s="17" t="str">
        <f>"Test year O&amp;M Expenses were " &amp; TEXT(E25,"0.00%") &amp; " of test year revenues"</f>
        <v>Test year O&amp;M Expenses were 59.00% of test year revenues</v>
      </c>
      <c r="D25" s="43"/>
      <c r="E25" s="67">
        <f>+'O&amp;M % Calc'!E45</f>
        <v>0.59</v>
      </c>
    </row>
    <row r="26" spans="1:5">
      <c r="A26" s="46"/>
      <c r="B26" s="43"/>
      <c r="C26" s="51"/>
      <c r="D26" s="43"/>
      <c r="E26" s="29"/>
    </row>
    <row r="27" spans="1:5">
      <c r="A27" s="46"/>
      <c r="B27" s="43"/>
      <c r="C27" s="50"/>
      <c r="D27" s="43"/>
      <c r="E27" s="33"/>
    </row>
    <row r="28" spans="1:5">
      <c r="A28" s="46"/>
      <c r="B28" s="43"/>
      <c r="C28" s="50"/>
      <c r="D28" s="43"/>
      <c r="E28" s="31"/>
    </row>
    <row r="29" spans="1:5">
      <c r="A29" s="46"/>
      <c r="B29" s="43"/>
      <c r="C29" s="50"/>
      <c r="D29" s="43"/>
      <c r="E29" s="43"/>
    </row>
    <row r="30" spans="1:5">
      <c r="A30" s="46"/>
      <c r="B30" s="43"/>
      <c r="C30" s="50"/>
      <c r="D30" s="43"/>
      <c r="E30" s="43"/>
    </row>
    <row r="31" spans="1:5">
      <c r="A31" s="46"/>
      <c r="B31" s="43"/>
      <c r="C31" s="50"/>
      <c r="D31" s="43"/>
      <c r="E31" s="43"/>
    </row>
    <row r="32" spans="1:5">
      <c r="A32" s="46"/>
      <c r="B32" s="43"/>
      <c r="C32" s="50"/>
      <c r="D32" s="43"/>
      <c r="E32" s="45"/>
    </row>
    <row r="33" spans="1:5">
      <c r="A33" s="46"/>
      <c r="B33" s="43"/>
      <c r="C33" s="50"/>
      <c r="D33" s="43"/>
      <c r="E33" s="43"/>
    </row>
    <row r="34" spans="1:5">
      <c r="A34" s="46"/>
      <c r="B34" s="43"/>
      <c r="C34" s="50"/>
      <c r="D34" s="43"/>
      <c r="E34" s="43"/>
    </row>
    <row r="35" spans="1:5">
      <c r="A35" s="46"/>
      <c r="B35" s="43"/>
      <c r="C35" s="50"/>
      <c r="D35" s="43"/>
      <c r="E35" s="43"/>
    </row>
    <row r="36" spans="1:5">
      <c r="A36" s="46"/>
      <c r="B36" s="43"/>
      <c r="C36" s="50"/>
      <c r="D36" s="43"/>
      <c r="E36" s="20"/>
    </row>
    <row r="37" spans="1:5">
      <c r="A37" s="46"/>
      <c r="B37" s="43"/>
      <c r="C37" s="50"/>
      <c r="D37" s="43"/>
      <c r="E37" s="20"/>
    </row>
    <row r="38" spans="1:5">
      <c r="A38" s="46"/>
      <c r="B38" s="43"/>
      <c r="C38" s="50"/>
      <c r="D38" s="43"/>
      <c r="E38" s="20"/>
    </row>
    <row r="39" spans="1:5">
      <c r="A39" s="46"/>
      <c r="B39" s="43"/>
      <c r="C39" s="43"/>
      <c r="D39" s="43"/>
      <c r="E39" s="45"/>
    </row>
    <row r="40" spans="1:5">
      <c r="A40" s="43"/>
      <c r="B40" s="47"/>
      <c r="C40" s="50" t="s">
        <v>22</v>
      </c>
      <c r="D40" s="43"/>
      <c r="E40" s="45"/>
    </row>
    <row r="41" spans="1:5">
      <c r="A41" s="43"/>
      <c r="B41" s="43"/>
      <c r="C41" s="43"/>
      <c r="D41" s="43"/>
      <c r="E41" s="45"/>
    </row>
    <row r="42" spans="1:5">
      <c r="A42" s="43"/>
      <c r="B42" s="43"/>
      <c r="C42" s="43"/>
      <c r="D42" s="43"/>
      <c r="E42" s="4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J21" sqref="J21"/>
    </sheetView>
  </sheetViews>
  <sheetFormatPr defaultColWidth="9.140625" defaultRowHeight="12.75"/>
  <cols>
    <col min="1" max="1" width="5.28515625" style="17" customWidth="1"/>
    <col min="2" max="2" width="3.7109375" style="17" customWidth="1"/>
    <col min="3" max="3" width="52.7109375" style="17" customWidth="1"/>
    <col min="4" max="4" width="3.7109375" style="17" customWidth="1"/>
    <col min="5" max="5" width="13.7109375" style="17" bestFit="1" customWidth="1"/>
    <col min="6" max="7" width="9.140625" style="17"/>
    <col min="8" max="8" width="11.28515625" style="17" bestFit="1" customWidth="1"/>
    <col min="9" max="16384" width="9.140625" style="17"/>
  </cols>
  <sheetData>
    <row r="1" spans="1:8">
      <c r="A1" s="36"/>
      <c r="B1" s="36"/>
      <c r="C1" s="40" t="s">
        <v>0</v>
      </c>
      <c r="D1" s="36"/>
      <c r="E1" s="37" t="s">
        <v>1</v>
      </c>
    </row>
    <row r="2" spans="1:8">
      <c r="A2" s="36"/>
      <c r="B2" s="36"/>
      <c r="C2" s="40" t="s">
        <v>23</v>
      </c>
      <c r="D2" s="36"/>
      <c r="E2" s="37" t="s">
        <v>3</v>
      </c>
    </row>
    <row r="3" spans="1:8">
      <c r="A3" s="36"/>
      <c r="B3" s="36"/>
      <c r="C3" s="40" t="s">
        <v>50</v>
      </c>
      <c r="D3" s="36"/>
      <c r="E3" s="37" t="s">
        <v>24</v>
      </c>
    </row>
    <row r="4" spans="1:8">
      <c r="A4" s="36"/>
      <c r="B4" s="36"/>
      <c r="C4" s="36"/>
      <c r="D4" s="36"/>
      <c r="E4" s="36"/>
    </row>
    <row r="7" spans="1:8" ht="25.5">
      <c r="A7" s="38" t="s">
        <v>5</v>
      </c>
      <c r="B7" s="36"/>
      <c r="C7" s="38" t="s">
        <v>6</v>
      </c>
      <c r="D7" s="36"/>
      <c r="E7" s="38" t="s">
        <v>7</v>
      </c>
    </row>
    <row r="8" spans="1:8">
      <c r="A8" s="30">
        <v>-1</v>
      </c>
      <c r="B8" s="36"/>
      <c r="C8" s="30">
        <v>-2</v>
      </c>
      <c r="D8" s="36"/>
      <c r="E8" s="30">
        <v>-3</v>
      </c>
    </row>
    <row r="9" spans="1:8">
      <c r="A9" s="40"/>
      <c r="B9" s="36"/>
      <c r="C9" s="36"/>
      <c r="D9" s="36"/>
      <c r="E9" s="36"/>
    </row>
    <row r="10" spans="1:8">
      <c r="A10" s="40">
        <v>1</v>
      </c>
      <c r="B10" s="36"/>
      <c r="C10" s="35" t="s">
        <v>25</v>
      </c>
      <c r="D10" s="36"/>
      <c r="E10" s="41">
        <v>-399403.49915397167</v>
      </c>
    </row>
    <row r="11" spans="1:8">
      <c r="A11" s="40"/>
      <c r="B11" s="36"/>
      <c r="C11" s="35"/>
      <c r="D11" s="36"/>
      <c r="E11" s="29"/>
    </row>
    <row r="12" spans="1:8">
      <c r="A12" s="40"/>
      <c r="B12" s="36"/>
      <c r="C12" s="35" t="s">
        <v>10</v>
      </c>
      <c r="D12" s="36"/>
      <c r="E12" s="29"/>
    </row>
    <row r="13" spans="1:8">
      <c r="A13" s="40"/>
      <c r="B13" s="36"/>
      <c r="C13" s="38"/>
      <c r="D13" s="36"/>
      <c r="E13" s="31"/>
    </row>
    <row r="14" spans="1:8">
      <c r="A14" s="40">
        <v>2</v>
      </c>
      <c r="B14" s="36"/>
      <c r="C14" s="35" t="s">
        <v>26</v>
      </c>
      <c r="D14" s="36"/>
      <c r="E14" s="29">
        <f>ROUND(E25*E10,0)</f>
        <v>-235648</v>
      </c>
      <c r="H14" s="72"/>
    </row>
    <row r="15" spans="1:8">
      <c r="A15" s="40"/>
      <c r="B15" s="36"/>
      <c r="C15" s="38"/>
      <c r="D15" s="36"/>
      <c r="E15" s="31" t="s">
        <v>9</v>
      </c>
    </row>
    <row r="16" spans="1:8">
      <c r="A16" s="40">
        <v>3</v>
      </c>
      <c r="B16" s="36"/>
      <c r="C16" s="35" t="s">
        <v>27</v>
      </c>
      <c r="D16" s="36"/>
      <c r="E16" s="29">
        <f>+E10-E14</f>
        <v>-163755.49915397167</v>
      </c>
    </row>
    <row r="17" spans="1:5">
      <c r="A17" s="40"/>
      <c r="B17" s="36"/>
      <c r="C17" s="38"/>
      <c r="D17" s="36"/>
      <c r="E17" s="31"/>
    </row>
    <row r="18" spans="1:5">
      <c r="A18" s="40">
        <v>4</v>
      </c>
      <c r="B18" s="36"/>
      <c r="C18" s="36" t="s">
        <v>28</v>
      </c>
      <c r="D18" s="36"/>
      <c r="E18" s="34">
        <v>1</v>
      </c>
    </row>
    <row r="19" spans="1:5">
      <c r="A19" s="40"/>
      <c r="B19" s="36"/>
      <c r="C19" s="38"/>
      <c r="D19" s="36"/>
      <c r="E19" s="31" t="s">
        <v>9</v>
      </c>
    </row>
    <row r="20" spans="1:5">
      <c r="A20" s="40">
        <v>5</v>
      </c>
      <c r="B20" s="36"/>
      <c r="C20" s="32" t="s">
        <v>29</v>
      </c>
      <c r="D20" s="36"/>
      <c r="E20" s="29">
        <f>+E16*E18</f>
        <v>-163755.49915397167</v>
      </c>
    </row>
    <row r="21" spans="1:5">
      <c r="A21" s="36"/>
      <c r="B21" s="36"/>
      <c r="C21" s="38"/>
      <c r="D21" s="36"/>
      <c r="E21" s="37" t="s">
        <v>18</v>
      </c>
    </row>
    <row r="22" spans="1:5">
      <c r="A22" s="40"/>
      <c r="B22" s="36"/>
      <c r="C22" s="35"/>
      <c r="D22" s="36"/>
      <c r="E22" s="29"/>
    </row>
    <row r="23" spans="1:5">
      <c r="A23" s="36"/>
      <c r="B23" s="36"/>
      <c r="C23" s="35"/>
      <c r="D23" s="36"/>
      <c r="E23" s="29"/>
    </row>
    <row r="24" spans="1:5">
      <c r="A24" s="40"/>
      <c r="B24" s="36"/>
      <c r="C24" s="35"/>
      <c r="D24" s="36"/>
      <c r="E24" s="29"/>
    </row>
    <row r="25" spans="1:5">
      <c r="A25" s="40"/>
      <c r="B25" s="40" t="s">
        <v>30</v>
      </c>
      <c r="C25" s="17" t="str">
        <f>"Test year O&amp;M Expenses were " &amp; TEXT(E25,"0.00%") &amp; " of test year revenues"</f>
        <v>Test year O&amp;M Expenses were 59.00% of test year revenues</v>
      </c>
      <c r="D25" s="36"/>
      <c r="E25" s="67">
        <f>+'O&amp;M % Calc'!E45</f>
        <v>0.59</v>
      </c>
    </row>
    <row r="26" spans="1:5">
      <c r="A26" s="40"/>
      <c r="B26" s="36"/>
      <c r="C26" s="35"/>
      <c r="D26" s="36"/>
      <c r="E26" s="29"/>
    </row>
    <row r="27" spans="1:5">
      <c r="A27" s="40"/>
      <c r="B27" s="36"/>
      <c r="C27" s="32"/>
      <c r="D27" s="36"/>
      <c r="E27" s="33"/>
    </row>
    <row r="28" spans="1:5">
      <c r="A28" s="40"/>
      <c r="B28" s="36"/>
      <c r="C28" s="32"/>
      <c r="D28" s="36"/>
      <c r="E28" s="31"/>
    </row>
    <row r="29" spans="1:5">
      <c r="A29" s="40"/>
      <c r="B29" s="36"/>
      <c r="C29" s="32"/>
      <c r="D29" s="36"/>
      <c r="E29" s="36"/>
    </row>
    <row r="30" spans="1:5">
      <c r="A30" s="40"/>
      <c r="B30" s="36"/>
      <c r="C30" s="32"/>
      <c r="D30" s="36"/>
      <c r="E30" s="36"/>
    </row>
    <row r="31" spans="1:5">
      <c r="A31" s="40"/>
      <c r="B31" s="36"/>
      <c r="C31" s="32"/>
      <c r="D31" s="36"/>
      <c r="E31" s="36"/>
    </row>
    <row r="32" spans="1:5">
      <c r="A32" s="40"/>
      <c r="B32" s="36"/>
      <c r="C32" s="32"/>
      <c r="D32" s="36"/>
      <c r="E32" s="36"/>
    </row>
    <row r="33" spans="1:5">
      <c r="A33" s="40"/>
      <c r="B33" s="36"/>
      <c r="C33" s="32"/>
      <c r="D33" s="36"/>
      <c r="E33" s="36"/>
    </row>
    <row r="34" spans="1:5">
      <c r="A34" s="40"/>
      <c r="B34" s="36"/>
      <c r="C34" s="32"/>
      <c r="D34" s="36"/>
      <c r="E34" s="36"/>
    </row>
    <row r="35" spans="1:5">
      <c r="A35" s="40"/>
      <c r="B35" s="36"/>
      <c r="C35" s="32"/>
      <c r="D35" s="36"/>
      <c r="E35" s="36"/>
    </row>
    <row r="36" spans="1:5">
      <c r="A36" s="40"/>
      <c r="B36" s="36"/>
      <c r="C36" s="32"/>
      <c r="D36" s="36"/>
      <c r="E36" s="20"/>
    </row>
    <row r="37" spans="1:5">
      <c r="A37" s="40"/>
      <c r="B37" s="36"/>
      <c r="C37" s="32"/>
      <c r="D37" s="36"/>
      <c r="E37" s="20"/>
    </row>
    <row r="38" spans="1:5">
      <c r="A38" s="40"/>
      <c r="B38" s="36"/>
      <c r="C38" s="32"/>
      <c r="D38" s="36"/>
      <c r="E38" s="20"/>
    </row>
    <row r="39" spans="1:5">
      <c r="A39" s="40"/>
      <c r="B39" s="36"/>
      <c r="C39" s="36"/>
      <c r="D39" s="36"/>
      <c r="E39" s="28"/>
    </row>
    <row r="40" spans="1:5">
      <c r="A40" s="36"/>
      <c r="B40" s="39"/>
      <c r="C40" s="32" t="s">
        <v>22</v>
      </c>
      <c r="D40" s="36"/>
      <c r="E40" s="28"/>
    </row>
    <row r="41" spans="1:5">
      <c r="A41" s="36"/>
      <c r="B41" s="36"/>
      <c r="C41" s="36"/>
      <c r="D41" s="36"/>
      <c r="E41" s="28"/>
    </row>
    <row r="42" spans="1:5">
      <c r="A42" s="36"/>
      <c r="B42" s="36"/>
      <c r="C42" s="36"/>
      <c r="D42" s="36"/>
      <c r="E42" s="2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>
      <selection activeCell="J21" sqref="J21"/>
    </sheetView>
  </sheetViews>
  <sheetFormatPr defaultRowHeight="15"/>
  <cols>
    <col min="1" max="1" width="8.28515625" bestFit="1" customWidth="1"/>
    <col min="2" max="2" width="56.5703125" customWidth="1"/>
    <col min="3" max="3" width="2.7109375" customWidth="1"/>
    <col min="4" max="4" width="12.85546875" customWidth="1"/>
  </cols>
  <sheetData>
    <row r="1" spans="1:4">
      <c r="B1" s="2" t="s">
        <v>0</v>
      </c>
      <c r="C1" s="1"/>
      <c r="D1" s="10" t="s">
        <v>1</v>
      </c>
    </row>
    <row r="2" spans="1:4">
      <c r="B2" s="2" t="s">
        <v>57</v>
      </c>
      <c r="C2" s="1"/>
      <c r="D2" s="10" t="s">
        <v>3</v>
      </c>
    </row>
    <row r="3" spans="1:4">
      <c r="B3" s="2" t="s">
        <v>50</v>
      </c>
      <c r="C3" s="1"/>
      <c r="D3" s="9" t="s">
        <v>53</v>
      </c>
    </row>
    <row r="5" spans="1:4">
      <c r="A5" t="s">
        <v>51</v>
      </c>
      <c r="B5" s="52" t="s">
        <v>6</v>
      </c>
      <c r="D5" s="55" t="s">
        <v>7</v>
      </c>
    </row>
    <row r="6" spans="1:4" s="57" customFormat="1">
      <c r="A6" s="57">
        <v>-1</v>
      </c>
      <c r="B6" s="57">
        <v>-2</v>
      </c>
      <c r="D6" s="57">
        <v>-3</v>
      </c>
    </row>
    <row r="9" spans="1:4">
      <c r="A9" s="56">
        <v>1</v>
      </c>
      <c r="B9" s="53" t="s">
        <v>58</v>
      </c>
      <c r="D9" s="59">
        <v>2812947.0900000045</v>
      </c>
    </row>
    <row r="10" spans="1:4">
      <c r="A10" s="21"/>
      <c r="D10" s="31" t="s">
        <v>9</v>
      </c>
    </row>
    <row r="11" spans="1:4">
      <c r="A11" s="21">
        <v>2</v>
      </c>
      <c r="B11" t="s">
        <v>28</v>
      </c>
      <c r="D11" s="58">
        <v>1</v>
      </c>
    </row>
    <row r="12" spans="1:4">
      <c r="A12" s="21"/>
      <c r="D12" s="31" t="s">
        <v>9</v>
      </c>
    </row>
    <row r="13" spans="1:4">
      <c r="A13" s="21">
        <v>3</v>
      </c>
      <c r="B13" t="s">
        <v>52</v>
      </c>
      <c r="D13" s="59">
        <f>+D9*D11</f>
        <v>2812947.0900000045</v>
      </c>
    </row>
    <row r="14" spans="1:4">
      <c r="A14" s="21"/>
      <c r="D14" s="48" t="s">
        <v>18</v>
      </c>
    </row>
    <row r="15" spans="1:4">
      <c r="A15" s="21"/>
    </row>
    <row r="16" spans="1:4">
      <c r="A16" s="21"/>
    </row>
    <row r="17" spans="1:2">
      <c r="A17" s="21"/>
      <c r="B17" s="14"/>
    </row>
    <row r="18" spans="1:2">
      <c r="A18" s="21"/>
    </row>
    <row r="19" spans="1:2">
      <c r="A19" s="21"/>
    </row>
    <row r="20" spans="1:2">
      <c r="A20" s="21"/>
    </row>
    <row r="21" spans="1:2">
      <c r="A21" s="21"/>
    </row>
    <row r="22" spans="1:2">
      <c r="A22" s="21"/>
    </row>
    <row r="25" spans="1:2">
      <c r="B25" s="14"/>
    </row>
    <row r="31" spans="1:2">
      <c r="B31" s="14"/>
    </row>
    <row r="36" spans="2:2">
      <c r="B36" s="14" t="s">
        <v>22</v>
      </c>
    </row>
    <row r="43" spans="2:2">
      <c r="B43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J21" sqref="J21"/>
    </sheetView>
  </sheetViews>
  <sheetFormatPr defaultRowHeight="15"/>
  <cols>
    <col min="1" max="1" width="8.28515625" bestFit="1" customWidth="1"/>
    <col min="2" max="2" width="56.5703125" customWidth="1"/>
    <col min="3" max="3" width="2.7109375" customWidth="1"/>
    <col min="4" max="4" width="12.85546875" customWidth="1"/>
  </cols>
  <sheetData>
    <row r="1" spans="1:12">
      <c r="B1" s="2" t="s">
        <v>0</v>
      </c>
      <c r="C1" s="1"/>
      <c r="D1" s="10" t="s">
        <v>1</v>
      </c>
    </row>
    <row r="2" spans="1:12">
      <c r="B2" s="2" t="s">
        <v>56</v>
      </c>
      <c r="C2" s="1"/>
      <c r="D2" s="10" t="s">
        <v>3</v>
      </c>
    </row>
    <row r="3" spans="1:12">
      <c r="B3" s="2" t="s">
        <v>50</v>
      </c>
      <c r="C3" s="1"/>
      <c r="D3" s="9" t="s">
        <v>53</v>
      </c>
    </row>
    <row r="5" spans="1:12">
      <c r="A5" t="s">
        <v>51</v>
      </c>
      <c r="B5" s="52" t="s">
        <v>6</v>
      </c>
      <c r="D5" s="55" t="s">
        <v>7</v>
      </c>
    </row>
    <row r="6" spans="1:12" s="57" customFormat="1">
      <c r="A6" s="57">
        <v>-1</v>
      </c>
      <c r="B6" s="57">
        <v>-2</v>
      </c>
      <c r="D6" s="57">
        <v>-3</v>
      </c>
      <c r="H6" s="21"/>
      <c r="I6" s="21"/>
      <c r="J6" s="21"/>
      <c r="K6" s="21"/>
      <c r="L6" s="21"/>
    </row>
    <row r="8" spans="1:12">
      <c r="A8" s="21">
        <v>1</v>
      </c>
      <c r="B8" t="s">
        <v>59</v>
      </c>
      <c r="D8" s="59">
        <v>30370472.066560309</v>
      </c>
    </row>
    <row r="9" spans="1:12">
      <c r="A9" s="21"/>
      <c r="D9" s="59"/>
    </row>
    <row r="10" spans="1:12">
      <c r="A10" s="95">
        <v>2</v>
      </c>
      <c r="B10" t="s">
        <v>60</v>
      </c>
      <c r="D10" s="96">
        <v>3615458.96</v>
      </c>
    </row>
    <row r="11" spans="1:12">
      <c r="A11" s="95"/>
      <c r="B11" s="60" t="s">
        <v>61</v>
      </c>
      <c r="D11" s="96"/>
    </row>
    <row r="12" spans="1:12">
      <c r="A12" s="21"/>
      <c r="D12" s="31" t="s">
        <v>9</v>
      </c>
    </row>
    <row r="13" spans="1:12">
      <c r="A13" s="21">
        <v>3</v>
      </c>
      <c r="B13" t="s">
        <v>62</v>
      </c>
      <c r="D13" s="59">
        <f>+D8+D10</f>
        <v>33985931.026560307</v>
      </c>
    </row>
    <row r="14" spans="1:12">
      <c r="A14" s="21"/>
      <c r="D14" s="59"/>
    </row>
    <row r="15" spans="1:12">
      <c r="A15" s="21">
        <v>4</v>
      </c>
      <c r="B15" t="s">
        <v>63</v>
      </c>
      <c r="D15" s="59">
        <v>44000000</v>
      </c>
    </row>
    <row r="16" spans="1:12">
      <c r="A16" s="21"/>
      <c r="D16" s="59"/>
    </row>
    <row r="17" spans="1:4">
      <c r="A17" s="21"/>
      <c r="D17" s="31" t="s">
        <v>9</v>
      </c>
    </row>
    <row r="18" spans="1:4">
      <c r="A18" s="95">
        <v>5</v>
      </c>
      <c r="B18" s="53" t="s">
        <v>55</v>
      </c>
      <c r="D18" s="96">
        <f>+D15-D13</f>
        <v>10014068.973439693</v>
      </c>
    </row>
    <row r="19" spans="1:4">
      <c r="A19" s="95"/>
      <c r="B19" s="54" t="s">
        <v>54</v>
      </c>
      <c r="D19" s="96"/>
    </row>
    <row r="20" spans="1:4">
      <c r="A20" s="21"/>
      <c r="D20" s="31" t="s">
        <v>9</v>
      </c>
    </row>
    <row r="21" spans="1:4">
      <c r="A21" s="21">
        <v>6</v>
      </c>
      <c r="B21" t="s">
        <v>28</v>
      </c>
      <c r="D21" s="58">
        <v>1</v>
      </c>
    </row>
    <row r="22" spans="1:4">
      <c r="A22" s="21"/>
      <c r="D22" s="31" t="s">
        <v>9</v>
      </c>
    </row>
    <row r="23" spans="1:4">
      <c r="A23" s="21">
        <v>7</v>
      </c>
      <c r="B23" t="s">
        <v>52</v>
      </c>
      <c r="D23" s="59">
        <f>+D18*D21</f>
        <v>10014068.973439693</v>
      </c>
    </row>
    <row r="24" spans="1:4">
      <c r="A24" s="21"/>
      <c r="D24" s="48" t="s">
        <v>18</v>
      </c>
    </row>
    <row r="25" spans="1:4">
      <c r="A25" s="21"/>
    </row>
    <row r="26" spans="1:4">
      <c r="A26" s="21"/>
    </row>
    <row r="27" spans="1:4">
      <c r="A27" s="21"/>
    </row>
    <row r="28" spans="1:4">
      <c r="A28" s="21"/>
    </row>
    <row r="29" spans="1:4">
      <c r="A29" s="21"/>
    </row>
    <row r="30" spans="1:4">
      <c r="A30" s="21"/>
    </row>
    <row r="31" spans="1:4">
      <c r="A31" s="21"/>
    </row>
    <row r="32" spans="1:4">
      <c r="A32" s="21"/>
    </row>
    <row r="34" spans="2:2">
      <c r="B34" s="14" t="s">
        <v>22</v>
      </c>
    </row>
  </sheetData>
  <mergeCells count="4">
    <mergeCell ref="A18:A19"/>
    <mergeCell ref="A10:A11"/>
    <mergeCell ref="D10:D11"/>
    <mergeCell ref="D18:D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B1" zoomScale="110" zoomScaleNormal="110" workbookViewId="0">
      <selection activeCell="G45" sqref="G45"/>
    </sheetView>
  </sheetViews>
  <sheetFormatPr defaultRowHeight="15"/>
  <cols>
    <col min="1" max="1" width="7.140625" customWidth="1"/>
    <col min="2" max="2" width="2.7109375" customWidth="1"/>
    <col min="3" max="3" width="6.140625" customWidth="1"/>
    <col min="4" max="4" width="54.5703125" customWidth="1"/>
    <col min="5" max="5" width="25.42578125" bestFit="1" customWidth="1"/>
    <col min="6" max="6" width="2.7109375" customWidth="1"/>
    <col min="7" max="7" width="29.28515625" customWidth="1"/>
    <col min="8" max="8" width="10.42578125" customWidth="1"/>
    <col min="10" max="10" width="13.7109375" bestFit="1" customWidth="1"/>
    <col min="12" max="12" width="11.5703125" bestFit="1" customWidth="1"/>
  </cols>
  <sheetData>
    <row r="1" spans="1:7">
      <c r="A1" s="94" t="s">
        <v>31</v>
      </c>
    </row>
    <row r="2" spans="1:7">
      <c r="A2" s="94" t="s">
        <v>32</v>
      </c>
    </row>
    <row r="3" spans="1:7">
      <c r="A3" s="94" t="s">
        <v>121</v>
      </c>
    </row>
    <row r="7" spans="1:7">
      <c r="A7" s="22" t="s">
        <v>33</v>
      </c>
      <c r="B7" s="21"/>
    </row>
    <row r="8" spans="1:7">
      <c r="A8" s="26" t="s">
        <v>34</v>
      </c>
      <c r="B8" s="26"/>
      <c r="D8" s="26" t="s">
        <v>6</v>
      </c>
      <c r="E8" s="26" t="s">
        <v>7</v>
      </c>
      <c r="G8" s="26"/>
    </row>
    <row r="11" spans="1:7">
      <c r="C11" s="23" t="s">
        <v>35</v>
      </c>
    </row>
    <row r="13" spans="1:7" ht="14.45" customHeight="1">
      <c r="A13" s="93">
        <v>1</v>
      </c>
      <c r="D13" s="24" t="s">
        <v>36</v>
      </c>
      <c r="E13" s="80">
        <v>554150678.60000002</v>
      </c>
      <c r="F13" s="18"/>
    </row>
    <row r="14" spans="1:7">
      <c r="A14" s="93"/>
      <c r="D14" s="24"/>
      <c r="E14" s="64"/>
    </row>
    <row r="15" spans="1:7">
      <c r="A15" s="93">
        <f>+A13+1</f>
        <v>2</v>
      </c>
      <c r="D15" s="24" t="s">
        <v>75</v>
      </c>
      <c r="E15" s="65">
        <v>-16524933</v>
      </c>
    </row>
    <row r="16" spans="1:7">
      <c r="A16" s="93"/>
      <c r="E16" s="64"/>
    </row>
    <row r="17" spans="1:7">
      <c r="A17" s="93">
        <f>+A15+1</f>
        <v>3</v>
      </c>
      <c r="D17" s="24" t="s">
        <v>37</v>
      </c>
      <c r="E17" s="65">
        <v>-6396832</v>
      </c>
      <c r="F17" s="27"/>
      <c r="G17" s="24"/>
    </row>
    <row r="18" spans="1:7">
      <c r="A18" s="93"/>
      <c r="E18" s="64"/>
    </row>
    <row r="19" spans="1:7">
      <c r="A19" s="93">
        <f>+A17+1</f>
        <v>4</v>
      </c>
      <c r="D19" s="24" t="s">
        <v>2</v>
      </c>
      <c r="E19" s="81">
        <v>1026262.85</v>
      </c>
      <c r="F19" s="27"/>
      <c r="G19" s="24"/>
    </row>
    <row r="20" spans="1:7">
      <c r="A20" s="93"/>
      <c r="E20" s="64"/>
    </row>
    <row r="21" spans="1:7">
      <c r="A21" s="93">
        <f>+A19+1</f>
        <v>5</v>
      </c>
      <c r="D21" s="24" t="s">
        <v>44</v>
      </c>
      <c r="E21" s="81">
        <v>-5313052</v>
      </c>
      <c r="F21" s="27"/>
      <c r="G21" s="24"/>
    </row>
    <row r="22" spans="1:7">
      <c r="A22" s="93"/>
      <c r="D22" s="24"/>
      <c r="E22" s="66"/>
      <c r="F22" s="27"/>
      <c r="G22" s="24"/>
    </row>
    <row r="23" spans="1:7">
      <c r="A23" s="93">
        <f>+A21+1</f>
        <v>6</v>
      </c>
      <c r="D23" s="24" t="s">
        <v>68</v>
      </c>
      <c r="E23" s="81">
        <v>-37183002</v>
      </c>
      <c r="F23" s="27"/>
      <c r="G23" s="24"/>
    </row>
    <row r="24" spans="1:7">
      <c r="A24" s="93"/>
      <c r="E24" s="64"/>
    </row>
    <row r="25" spans="1:7">
      <c r="A25" s="93">
        <f>+A23+1</f>
        <v>7</v>
      </c>
      <c r="D25" s="24" t="s">
        <v>77</v>
      </c>
      <c r="E25" s="65">
        <v>-246772</v>
      </c>
      <c r="F25" s="27"/>
      <c r="G25" s="24"/>
    </row>
    <row r="26" spans="1:7">
      <c r="A26" s="93"/>
      <c r="D26" s="24"/>
      <c r="E26" s="65"/>
      <c r="F26" s="27"/>
      <c r="G26" s="24"/>
    </row>
    <row r="27" spans="1:7">
      <c r="A27" s="93">
        <v>8</v>
      </c>
      <c r="D27" s="24" t="s">
        <v>76</v>
      </c>
      <c r="E27" s="65">
        <v>-303011</v>
      </c>
      <c r="F27" s="27"/>
      <c r="G27" s="24"/>
    </row>
    <row r="28" spans="1:7">
      <c r="A28" s="93"/>
      <c r="D28" s="24"/>
      <c r="E28" s="65"/>
      <c r="F28" s="27"/>
      <c r="G28" s="24"/>
    </row>
    <row r="29" spans="1:7">
      <c r="A29" s="93">
        <v>9</v>
      </c>
      <c r="D29" s="24" t="s">
        <v>118</v>
      </c>
      <c r="E29" s="65">
        <v>-62664</v>
      </c>
      <c r="F29" s="27"/>
      <c r="G29" s="24"/>
    </row>
    <row r="30" spans="1:7">
      <c r="A30" s="93"/>
      <c r="E30" s="65"/>
      <c r="F30" s="27"/>
      <c r="G30" s="24"/>
    </row>
    <row r="31" spans="1:7">
      <c r="A31" s="93">
        <f>A29+1</f>
        <v>10</v>
      </c>
      <c r="D31" s="24" t="s">
        <v>38</v>
      </c>
      <c r="E31" s="82">
        <v>4574472</v>
      </c>
      <c r="F31" s="27"/>
      <c r="G31" s="24"/>
    </row>
    <row r="32" spans="1:7">
      <c r="A32" s="93"/>
    </row>
    <row r="33" spans="1:12">
      <c r="A33" s="93">
        <f>A31+1</f>
        <v>11</v>
      </c>
      <c r="C33" s="24" t="s">
        <v>21</v>
      </c>
      <c r="E33" s="91">
        <f>SUM(E13:E32)</f>
        <v>493721147.45000005</v>
      </c>
      <c r="F33" s="19"/>
      <c r="G33" s="24" t="s">
        <v>122</v>
      </c>
      <c r="H33" s="19"/>
      <c r="J33" s="19"/>
      <c r="L33" s="19"/>
    </row>
    <row r="34" spans="1:12">
      <c r="A34" s="93"/>
      <c r="E34" s="63"/>
      <c r="F34" s="22"/>
    </row>
    <row r="35" spans="1:12">
      <c r="A35" s="93"/>
      <c r="C35" s="23" t="s">
        <v>39</v>
      </c>
      <c r="E35" s="19"/>
      <c r="F35" s="19"/>
    </row>
    <row r="36" spans="1:12">
      <c r="A36" s="93"/>
    </row>
    <row r="37" spans="1:12">
      <c r="A37" s="93"/>
      <c r="D37" s="24"/>
      <c r="E37" s="16"/>
      <c r="F37" s="16"/>
      <c r="G37" s="24"/>
    </row>
    <row r="38" spans="1:12">
      <c r="A38" s="93">
        <f>A33+1</f>
        <v>12</v>
      </c>
      <c r="C38" s="24" t="s">
        <v>116</v>
      </c>
      <c r="D38" s="24"/>
      <c r="E38" s="65">
        <f>'Var O&amp;M Feb 2017'!F32</f>
        <v>293342545</v>
      </c>
      <c r="F38" s="25"/>
      <c r="G38" s="64"/>
    </row>
    <row r="39" spans="1:12">
      <c r="A39" s="93"/>
      <c r="D39" s="24"/>
      <c r="E39" s="65"/>
    </row>
    <row r="40" spans="1:12">
      <c r="A40" s="93">
        <f>+A38+1</f>
        <v>13</v>
      </c>
      <c r="D40" s="24" t="s">
        <v>40</v>
      </c>
      <c r="E40" s="82">
        <f>1386556+658852</f>
        <v>2045408</v>
      </c>
      <c r="F40" s="25"/>
      <c r="G40" s="24" t="s">
        <v>123</v>
      </c>
      <c r="H40" s="76"/>
    </row>
    <row r="41" spans="1:12">
      <c r="A41" s="93"/>
      <c r="E41" s="83"/>
      <c r="F41" s="25"/>
      <c r="G41" s="24"/>
    </row>
    <row r="42" spans="1:12">
      <c r="A42" s="93"/>
    </row>
    <row r="43" spans="1:12">
      <c r="A43" s="93">
        <f>A40+1</f>
        <v>14</v>
      </c>
      <c r="C43" s="24" t="s">
        <v>41</v>
      </c>
      <c r="D43" s="24"/>
      <c r="E43" s="91">
        <f>+E38-E40</f>
        <v>291297137</v>
      </c>
      <c r="F43" s="25"/>
    </row>
    <row r="44" spans="1:12">
      <c r="A44" s="93"/>
    </row>
    <row r="45" spans="1:12">
      <c r="A45" s="93">
        <f>+A43+1</f>
        <v>15</v>
      </c>
      <c r="C45" s="23" t="s">
        <v>42</v>
      </c>
      <c r="E45" s="92">
        <f>ROUND(+E43/E33,4)</f>
        <v>0.59</v>
      </c>
      <c r="F45" s="15"/>
      <c r="G45" s="24"/>
    </row>
    <row r="46" spans="1:12">
      <c r="A46" s="21"/>
    </row>
    <row r="47" spans="1:12">
      <c r="A47" s="21"/>
    </row>
    <row r="48" spans="1:12">
      <c r="A48" s="21"/>
    </row>
    <row r="49" spans="1:1">
      <c r="A49" s="21"/>
    </row>
    <row r="50" spans="1:1">
      <c r="A50" s="21"/>
    </row>
    <row r="51" spans="1:1">
      <c r="A51" s="21"/>
    </row>
  </sheetData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3" zoomScale="60" zoomScaleNormal="100" workbookViewId="0">
      <selection activeCell="A3" sqref="A3"/>
    </sheetView>
  </sheetViews>
  <sheetFormatPr defaultColWidth="8.85546875" defaultRowHeight="15"/>
  <cols>
    <col min="1" max="1" width="41.5703125" style="64" bestFit="1" customWidth="1"/>
    <col min="2" max="2" width="11" style="64" bestFit="1" customWidth="1"/>
    <col min="3" max="3" width="12.28515625" style="64" bestFit="1" customWidth="1"/>
    <col min="4" max="5" width="13.28515625" style="64" bestFit="1" customWidth="1"/>
    <col min="6" max="6" width="11.42578125" style="64" bestFit="1" customWidth="1"/>
    <col min="7" max="7" width="8.85546875" style="64"/>
    <col min="8" max="9" width="13.28515625" style="64" bestFit="1" customWidth="1"/>
    <col min="10" max="10" width="14.7109375" style="64" bestFit="1" customWidth="1"/>
    <col min="11" max="11" width="12.5703125" style="64" bestFit="1" customWidth="1"/>
    <col min="12" max="16384" width="8.85546875" style="64"/>
  </cols>
  <sheetData>
    <row r="1" spans="1:11">
      <c r="A1" s="64" t="s">
        <v>117</v>
      </c>
    </row>
    <row r="3" spans="1:11">
      <c r="B3" s="84" t="s">
        <v>78</v>
      </c>
      <c r="C3" s="84" t="s">
        <v>79</v>
      </c>
      <c r="D3" s="84"/>
      <c r="E3" s="84"/>
      <c r="F3" s="84"/>
    </row>
    <row r="4" spans="1:11">
      <c r="B4" s="84" t="s">
        <v>80</v>
      </c>
      <c r="C4" s="84" t="s">
        <v>81</v>
      </c>
      <c r="D4" s="84" t="s">
        <v>82</v>
      </c>
      <c r="E4" s="84" t="s">
        <v>83</v>
      </c>
      <c r="F4" s="84" t="s">
        <v>84</v>
      </c>
    </row>
    <row r="5" spans="1:11">
      <c r="A5" s="64" t="s">
        <v>6</v>
      </c>
      <c r="B5" s="84" t="s">
        <v>85</v>
      </c>
      <c r="C5" s="84" t="s">
        <v>86</v>
      </c>
      <c r="D5" s="84" t="s">
        <v>87</v>
      </c>
      <c r="E5" s="84" t="s">
        <v>88</v>
      </c>
      <c r="F5" s="84" t="s">
        <v>89</v>
      </c>
      <c r="J5" s="85"/>
    </row>
    <row r="6" spans="1:11">
      <c r="A6" s="64" t="s">
        <v>98</v>
      </c>
      <c r="B6" s="86">
        <v>42605780</v>
      </c>
      <c r="C6" s="64">
        <v>0</v>
      </c>
      <c r="D6" s="86">
        <v>42605780</v>
      </c>
      <c r="E6" s="86">
        <v>3297104</v>
      </c>
      <c r="F6" s="86">
        <v>45902884</v>
      </c>
      <c r="J6" s="79"/>
      <c r="K6" s="87"/>
    </row>
    <row r="7" spans="1:11">
      <c r="A7" s="64" t="s">
        <v>99</v>
      </c>
      <c r="B7" s="86">
        <v>566356</v>
      </c>
      <c r="C7" s="64">
        <v>0</v>
      </c>
      <c r="D7" s="86">
        <v>566356</v>
      </c>
      <c r="E7" s="64">
        <v>0</v>
      </c>
      <c r="F7" s="86">
        <v>566356</v>
      </c>
      <c r="J7" s="79"/>
      <c r="K7" s="87"/>
    </row>
    <row r="8" spans="1:11">
      <c r="A8" s="64" t="s">
        <v>90</v>
      </c>
      <c r="B8" s="86">
        <v>103465416</v>
      </c>
      <c r="C8" s="86">
        <v>1448516</v>
      </c>
      <c r="D8" s="86">
        <v>102016900</v>
      </c>
      <c r="E8" s="86">
        <v>-11386</v>
      </c>
      <c r="F8" s="86">
        <v>102005514</v>
      </c>
      <c r="J8" s="79"/>
      <c r="K8" s="87"/>
    </row>
    <row r="9" spans="1:11">
      <c r="A9" s="64" t="s">
        <v>91</v>
      </c>
      <c r="B9" s="86">
        <v>4817506</v>
      </c>
      <c r="C9" s="86">
        <v>72263</v>
      </c>
      <c r="D9" s="86">
        <v>4745243</v>
      </c>
      <c r="E9" s="86">
        <v>0</v>
      </c>
      <c r="F9" s="86">
        <v>4745243</v>
      </c>
      <c r="J9" s="79"/>
      <c r="K9" s="87"/>
    </row>
    <row r="10" spans="1:11">
      <c r="A10" s="64" t="s">
        <v>92</v>
      </c>
      <c r="B10" s="86">
        <v>3203442</v>
      </c>
      <c r="C10" s="86">
        <v>44848</v>
      </c>
      <c r="D10" s="86">
        <v>3158594</v>
      </c>
      <c r="E10" s="86">
        <v>361379</v>
      </c>
      <c r="F10" s="86">
        <v>3519973</v>
      </c>
      <c r="J10" s="79"/>
      <c r="K10" s="87"/>
    </row>
    <row r="11" spans="1:11">
      <c r="A11" s="64" t="s">
        <v>93</v>
      </c>
      <c r="B11" s="86">
        <v>-2385816</v>
      </c>
      <c r="C11" s="64">
        <v>0</v>
      </c>
      <c r="D11" s="86">
        <v>-2385816</v>
      </c>
      <c r="E11" s="86">
        <v>2385816</v>
      </c>
      <c r="F11" s="64">
        <v>0</v>
      </c>
      <c r="J11" s="79"/>
      <c r="K11" s="87"/>
    </row>
    <row r="12" spans="1:11">
      <c r="A12" s="64" t="s">
        <v>94</v>
      </c>
      <c r="B12" s="86">
        <v>6346770</v>
      </c>
      <c r="C12" s="86">
        <v>91013</v>
      </c>
      <c r="D12" s="86">
        <v>6255757</v>
      </c>
      <c r="E12" s="86">
        <v>-3609486</v>
      </c>
      <c r="F12" s="86">
        <v>2646271</v>
      </c>
      <c r="J12" s="79"/>
      <c r="K12" s="87"/>
    </row>
    <row r="13" spans="1:11">
      <c r="A13" s="64" t="s">
        <v>95</v>
      </c>
      <c r="B13" s="86">
        <v>390803</v>
      </c>
      <c r="C13" s="86">
        <v>5471</v>
      </c>
      <c r="D13" s="86">
        <v>385332</v>
      </c>
      <c r="E13" s="86">
        <v>3459</v>
      </c>
      <c r="F13" s="86">
        <v>388791</v>
      </c>
      <c r="J13" s="79"/>
      <c r="K13" s="87"/>
    </row>
    <row r="14" spans="1:11">
      <c r="A14" s="64" t="s">
        <v>96</v>
      </c>
      <c r="B14" s="86">
        <v>54222498</v>
      </c>
      <c r="C14" s="86">
        <v>813337</v>
      </c>
      <c r="D14" s="86">
        <v>53409161</v>
      </c>
      <c r="E14" s="64">
        <v>0</v>
      </c>
      <c r="F14" s="86">
        <v>0</v>
      </c>
      <c r="J14" s="79"/>
      <c r="K14" s="87"/>
    </row>
    <row r="15" spans="1:11">
      <c r="A15" s="64" t="s">
        <v>97</v>
      </c>
      <c r="B15" s="86">
        <v>98406830</v>
      </c>
      <c r="C15" s="86">
        <v>1344323</v>
      </c>
      <c r="D15" s="86">
        <v>97062507</v>
      </c>
      <c r="E15" s="86">
        <v>1195955</v>
      </c>
      <c r="F15" s="86">
        <f>D15+E15</f>
        <v>98258462</v>
      </c>
      <c r="J15" s="79"/>
      <c r="K15" s="87"/>
    </row>
    <row r="16" spans="1:11">
      <c r="A16" s="64" t="s">
        <v>120</v>
      </c>
      <c r="B16" s="86">
        <v>27040523</v>
      </c>
      <c r="C16" s="64">
        <v>0</v>
      </c>
      <c r="D16" s="86">
        <v>27040523</v>
      </c>
      <c r="E16" s="86">
        <v>528754</v>
      </c>
      <c r="F16" s="86">
        <v>27569277</v>
      </c>
      <c r="J16" s="79"/>
      <c r="K16" s="87"/>
    </row>
    <row r="17" spans="1:11">
      <c r="A17" s="64" t="s">
        <v>101</v>
      </c>
      <c r="B17" s="86">
        <v>1007370</v>
      </c>
      <c r="C17" s="86">
        <v>15111</v>
      </c>
      <c r="D17" s="86">
        <v>992259</v>
      </c>
      <c r="E17" s="86">
        <v>49489</v>
      </c>
      <c r="F17" s="86">
        <v>1041748</v>
      </c>
      <c r="J17" s="79"/>
      <c r="K17" s="87"/>
    </row>
    <row r="18" spans="1:11">
      <c r="A18" s="64" t="s">
        <v>102</v>
      </c>
      <c r="B18" s="86">
        <v>202238</v>
      </c>
      <c r="C18" s="64">
        <v>2</v>
      </c>
      <c r="D18" s="86">
        <v>202236</v>
      </c>
      <c r="E18" s="86">
        <v>-6108</v>
      </c>
      <c r="F18" s="86">
        <v>196128</v>
      </c>
      <c r="H18" s="79"/>
      <c r="I18" s="79"/>
      <c r="J18" s="79"/>
      <c r="K18" s="87"/>
    </row>
    <row r="19" spans="1:11">
      <c r="A19" s="64" t="s">
        <v>103</v>
      </c>
      <c r="B19" s="86">
        <v>367494</v>
      </c>
      <c r="C19" s="64">
        <v>5</v>
      </c>
      <c r="D19" s="86">
        <v>367489</v>
      </c>
      <c r="E19" s="86">
        <v>-7028</v>
      </c>
      <c r="F19" s="86">
        <v>360461</v>
      </c>
      <c r="H19" s="79"/>
      <c r="I19" s="79"/>
      <c r="J19" s="79"/>
      <c r="K19" s="87"/>
    </row>
    <row r="20" spans="1:11">
      <c r="A20" s="64" t="s">
        <v>104</v>
      </c>
      <c r="B20" s="86">
        <v>5356319</v>
      </c>
      <c r="C20" s="64">
        <v>64</v>
      </c>
      <c r="D20" s="86">
        <v>5356255</v>
      </c>
      <c r="E20" s="86">
        <v>-22122</v>
      </c>
      <c r="F20" s="86">
        <v>5334133</v>
      </c>
      <c r="H20" s="79"/>
      <c r="I20" s="79"/>
      <c r="J20" s="79"/>
      <c r="K20" s="87"/>
    </row>
    <row r="21" spans="1:11">
      <c r="A21" s="64" t="s">
        <v>105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H21" s="79"/>
      <c r="I21" s="79"/>
      <c r="J21" s="79"/>
      <c r="K21" s="87"/>
    </row>
    <row r="22" spans="1:11">
      <c r="A22" s="64" t="s">
        <v>106</v>
      </c>
      <c r="B22" s="86">
        <v>-175140</v>
      </c>
      <c r="C22" s="64">
        <v>-3</v>
      </c>
      <c r="D22" s="86">
        <v>-175137</v>
      </c>
      <c r="E22" s="64">
        <v>0</v>
      </c>
      <c r="F22" s="86">
        <v>-175137</v>
      </c>
      <c r="H22" s="79"/>
      <c r="I22" s="79"/>
      <c r="J22" s="79"/>
      <c r="K22" s="87"/>
    </row>
    <row r="23" spans="1:11">
      <c r="A23" s="64" t="s">
        <v>107</v>
      </c>
      <c r="B23" s="86">
        <v>16984</v>
      </c>
      <c r="C23" s="64">
        <v>0</v>
      </c>
      <c r="D23" s="86">
        <v>16984</v>
      </c>
      <c r="E23" s="64">
        <v>-61</v>
      </c>
      <c r="F23" s="86">
        <v>16923</v>
      </c>
      <c r="H23" s="79"/>
      <c r="I23" s="79"/>
      <c r="J23" s="79"/>
      <c r="K23" s="87"/>
    </row>
    <row r="24" spans="1:11">
      <c r="A24" s="64" t="s">
        <v>108</v>
      </c>
      <c r="B24" s="86">
        <v>126229</v>
      </c>
      <c r="C24" s="64">
        <v>2</v>
      </c>
      <c r="D24" s="86">
        <v>126227</v>
      </c>
      <c r="E24" s="86">
        <v>-1950</v>
      </c>
      <c r="F24" s="86">
        <v>124277</v>
      </c>
      <c r="J24" s="79"/>
      <c r="K24" s="87"/>
    </row>
    <row r="25" spans="1:11">
      <c r="A25" s="64" t="s">
        <v>109</v>
      </c>
      <c r="B25" s="86">
        <v>8246128</v>
      </c>
      <c r="C25" s="64">
        <v>7</v>
      </c>
      <c r="D25" s="86">
        <v>8246121</v>
      </c>
      <c r="E25" s="86">
        <v>-7628181</v>
      </c>
      <c r="F25" s="86">
        <v>617940</v>
      </c>
      <c r="H25" s="87"/>
      <c r="J25" s="79"/>
      <c r="K25" s="87"/>
    </row>
    <row r="26" spans="1:11">
      <c r="A26" s="64" t="s">
        <v>110</v>
      </c>
      <c r="B26" s="86">
        <v>43337</v>
      </c>
      <c r="C26" s="64">
        <v>1</v>
      </c>
      <c r="D26" s="86">
        <v>43336</v>
      </c>
      <c r="E26" s="86">
        <v>-35784</v>
      </c>
      <c r="F26" s="86">
        <v>7552</v>
      </c>
      <c r="J26" s="79"/>
      <c r="K26" s="87"/>
    </row>
    <row r="27" spans="1:11">
      <c r="A27" s="64" t="s">
        <v>111</v>
      </c>
      <c r="B27" s="86">
        <v>154386</v>
      </c>
      <c r="C27" s="64">
        <v>2</v>
      </c>
      <c r="D27" s="86">
        <v>154384</v>
      </c>
      <c r="E27" s="86">
        <v>-4324</v>
      </c>
      <c r="F27" s="86">
        <v>150060</v>
      </c>
      <c r="J27" s="79"/>
      <c r="K27" s="87"/>
    </row>
    <row r="28" spans="1:11">
      <c r="A28" s="64" t="s">
        <v>112</v>
      </c>
      <c r="B28" s="64">
        <v>165</v>
      </c>
      <c r="C28" s="64">
        <v>0</v>
      </c>
      <c r="D28" s="64">
        <v>165</v>
      </c>
      <c r="E28" s="64">
        <v>0</v>
      </c>
      <c r="F28" s="64">
        <v>165</v>
      </c>
      <c r="J28" s="79"/>
      <c r="K28" s="87"/>
    </row>
    <row r="29" spans="1:11">
      <c r="A29" s="64" t="s">
        <v>113</v>
      </c>
      <c r="B29" s="86">
        <v>60568</v>
      </c>
      <c r="C29" s="64">
        <v>1</v>
      </c>
      <c r="D29" s="86">
        <v>60568</v>
      </c>
      <c r="E29" s="86">
        <v>-4300</v>
      </c>
      <c r="F29" s="86">
        <v>56268</v>
      </c>
      <c r="J29" s="79"/>
      <c r="K29" s="87"/>
    </row>
    <row r="30" spans="1:11">
      <c r="A30" s="64" t="s">
        <v>114</v>
      </c>
      <c r="B30" s="86">
        <v>34802</v>
      </c>
      <c r="C30" s="64">
        <v>0</v>
      </c>
      <c r="D30" s="86">
        <v>34801</v>
      </c>
      <c r="E30" s="86">
        <v>-25545</v>
      </c>
      <c r="F30" s="86">
        <v>9256</v>
      </c>
      <c r="J30" s="79"/>
      <c r="K30" s="87"/>
    </row>
    <row r="31" spans="1:11">
      <c r="A31" s="88" t="s">
        <v>115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J31" s="89"/>
      <c r="K31" s="90"/>
    </row>
    <row r="32" spans="1:11">
      <c r="A32" s="75" t="s">
        <v>116</v>
      </c>
      <c r="F32" s="86">
        <f>SUM(F5:F31)</f>
        <v>293342545</v>
      </c>
      <c r="J32" s="89"/>
      <c r="K32" s="89"/>
    </row>
  </sheetData>
  <pageMargins left="0.7" right="0.7" top="0.75" bottom="0.75" header="0.3" footer="0.3"/>
  <pageSetup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4" zoomScale="130" zoomScaleNormal="130" workbookViewId="0">
      <selection activeCell="E15" sqref="E15"/>
    </sheetView>
  </sheetViews>
  <sheetFormatPr defaultRowHeight="15"/>
  <cols>
    <col min="1" max="1" width="38.7109375" customWidth="1"/>
    <col min="2" max="2" width="12" bestFit="1" customWidth="1"/>
    <col min="3" max="3" width="13.140625" bestFit="1" customWidth="1"/>
    <col min="4" max="4" width="14" bestFit="1" customWidth="1"/>
    <col min="5" max="6" width="13.85546875" bestFit="1" customWidth="1"/>
    <col min="7" max="7" width="17" bestFit="1" customWidth="1"/>
  </cols>
  <sheetData>
    <row r="1" spans="1:8">
      <c r="A1" t="s">
        <v>117</v>
      </c>
    </row>
    <row r="3" spans="1:8">
      <c r="B3" s="21" t="s">
        <v>78</v>
      </c>
      <c r="C3" s="21" t="s">
        <v>79</v>
      </c>
      <c r="D3" s="21"/>
      <c r="E3" s="21"/>
      <c r="F3" s="21"/>
    </row>
    <row r="4" spans="1:8">
      <c r="B4" s="21" t="s">
        <v>80</v>
      </c>
      <c r="C4" s="21" t="s">
        <v>81</v>
      </c>
      <c r="D4" s="21" t="s">
        <v>82</v>
      </c>
      <c r="E4" s="21" t="s">
        <v>83</v>
      </c>
      <c r="F4" s="21" t="s">
        <v>84</v>
      </c>
    </row>
    <row r="5" spans="1:8">
      <c r="A5" t="s">
        <v>6</v>
      </c>
      <c r="B5" s="21" t="s">
        <v>85</v>
      </c>
      <c r="C5" s="21" t="s">
        <v>86</v>
      </c>
      <c r="D5" s="21" t="s">
        <v>87</v>
      </c>
      <c r="E5" s="21" t="s">
        <v>88</v>
      </c>
      <c r="F5" s="21" t="s">
        <v>89</v>
      </c>
    </row>
    <row r="6" spans="1:8">
      <c r="A6" t="s">
        <v>98</v>
      </c>
      <c r="B6" s="73">
        <v>44197647</v>
      </c>
      <c r="C6">
        <v>0</v>
      </c>
      <c r="D6" s="73">
        <v>44197647</v>
      </c>
      <c r="E6" s="73">
        <v>1544285</v>
      </c>
      <c r="F6" s="73">
        <v>45741932</v>
      </c>
      <c r="G6" t="s">
        <v>100</v>
      </c>
    </row>
    <row r="7" spans="1:8">
      <c r="A7" t="s">
        <v>99</v>
      </c>
      <c r="B7" s="73">
        <v>588030</v>
      </c>
      <c r="C7">
        <v>0</v>
      </c>
      <c r="D7" s="73">
        <v>588030</v>
      </c>
      <c r="E7" s="73">
        <v>-79038</v>
      </c>
      <c r="F7" s="73">
        <v>508992</v>
      </c>
      <c r="G7" t="s">
        <v>100</v>
      </c>
    </row>
    <row r="8" spans="1:8">
      <c r="A8" t="s">
        <v>90</v>
      </c>
      <c r="B8" s="73">
        <v>110661194</v>
      </c>
      <c r="C8" s="73">
        <v>1549256</v>
      </c>
      <c r="D8" s="73">
        <v>109111938</v>
      </c>
      <c r="E8" s="73">
        <v>-24959</v>
      </c>
      <c r="F8" s="73">
        <v>109086979</v>
      </c>
    </row>
    <row r="9" spans="1:8">
      <c r="A9" t="s">
        <v>91</v>
      </c>
      <c r="B9" s="73">
        <v>3781066</v>
      </c>
      <c r="C9" s="73">
        <v>56716</v>
      </c>
      <c r="D9" s="73">
        <v>3724350</v>
      </c>
      <c r="E9" s="73">
        <v>13982</v>
      </c>
      <c r="F9" s="73">
        <v>3738332</v>
      </c>
    </row>
    <row r="10" spans="1:8">
      <c r="A10" t="s">
        <v>92</v>
      </c>
      <c r="B10" s="73">
        <v>3701801</v>
      </c>
      <c r="C10" s="73">
        <v>51825</v>
      </c>
      <c r="D10" s="73">
        <v>3649976</v>
      </c>
      <c r="E10" s="73">
        <v>327944</v>
      </c>
      <c r="F10" s="73">
        <v>3977920</v>
      </c>
    </row>
    <row r="11" spans="1:8">
      <c r="A11" t="s">
        <v>93</v>
      </c>
      <c r="B11" s="73">
        <v>-3708892</v>
      </c>
      <c r="C11">
        <v>0</v>
      </c>
      <c r="D11" s="73">
        <v>-3708892</v>
      </c>
      <c r="E11" s="73">
        <v>3708892</v>
      </c>
      <c r="F11">
        <v>0</v>
      </c>
    </row>
    <row r="12" spans="1:8">
      <c r="A12" t="s">
        <v>94</v>
      </c>
      <c r="B12" s="73">
        <v>5789967</v>
      </c>
      <c r="C12" s="73">
        <v>81827</v>
      </c>
      <c r="D12" s="73">
        <v>5708140</v>
      </c>
      <c r="E12" s="73">
        <v>-3026327</v>
      </c>
      <c r="F12" s="73">
        <v>2681813</v>
      </c>
    </row>
    <row r="13" spans="1:8">
      <c r="A13" t="s">
        <v>95</v>
      </c>
      <c r="B13" s="73">
        <v>547130</v>
      </c>
      <c r="C13" s="73">
        <v>7659</v>
      </c>
      <c r="D13" s="73">
        <v>539471</v>
      </c>
      <c r="E13" s="73">
        <v>25522</v>
      </c>
      <c r="F13" s="73">
        <v>564993</v>
      </c>
    </row>
    <row r="14" spans="1:8">
      <c r="A14" t="s">
        <v>96</v>
      </c>
      <c r="B14" s="73">
        <v>55259572</v>
      </c>
      <c r="C14" s="73">
        <v>828894</v>
      </c>
      <c r="D14" s="73">
        <v>54430678</v>
      </c>
      <c r="E14">
        <v>0</v>
      </c>
      <c r="G14" s="73">
        <v>54430678</v>
      </c>
      <c r="H14" t="s">
        <v>119</v>
      </c>
    </row>
    <row r="15" spans="1:8">
      <c r="A15" t="s">
        <v>97</v>
      </c>
      <c r="B15" s="73">
        <v>94415327</v>
      </c>
      <c r="C15" s="73">
        <v>1290332</v>
      </c>
      <c r="D15" s="73">
        <v>93124995</v>
      </c>
      <c r="E15" s="73">
        <v>4062989</v>
      </c>
      <c r="F15" s="73">
        <v>97187984</v>
      </c>
    </row>
    <row r="16" spans="1:8">
      <c r="A16" t="s">
        <v>120</v>
      </c>
      <c r="B16" s="73">
        <v>25784095</v>
      </c>
      <c r="C16">
        <v>0</v>
      </c>
      <c r="D16" s="73">
        <v>25784095</v>
      </c>
      <c r="E16" s="73">
        <v>5715981</v>
      </c>
      <c r="F16" s="73">
        <v>31500076</v>
      </c>
    </row>
    <row r="17" spans="1:6">
      <c r="A17" t="s">
        <v>101</v>
      </c>
      <c r="B17" s="73">
        <v>996718</v>
      </c>
      <c r="C17" s="73">
        <v>14950</v>
      </c>
      <c r="D17" s="73">
        <v>981768</v>
      </c>
      <c r="E17" s="73">
        <v>62600</v>
      </c>
      <c r="F17" s="73">
        <v>1044368</v>
      </c>
    </row>
    <row r="18" spans="1:6">
      <c r="A18" t="s">
        <v>102</v>
      </c>
      <c r="B18" s="73">
        <v>206587</v>
      </c>
      <c r="C18">
        <v>2</v>
      </c>
      <c r="D18" s="73">
        <v>206585</v>
      </c>
      <c r="E18" s="73">
        <v>-12295</v>
      </c>
      <c r="F18" s="77">
        <v>194290</v>
      </c>
    </row>
    <row r="19" spans="1:6">
      <c r="A19" t="s">
        <v>103</v>
      </c>
      <c r="B19" s="73">
        <v>386804</v>
      </c>
      <c r="C19">
        <v>5</v>
      </c>
      <c r="D19" s="73">
        <v>386799</v>
      </c>
      <c r="E19" s="73">
        <v>-7764</v>
      </c>
      <c r="F19" s="77">
        <v>379035</v>
      </c>
    </row>
    <row r="20" spans="1:6">
      <c r="A20" t="s">
        <v>104</v>
      </c>
      <c r="B20" s="73">
        <v>5227697</v>
      </c>
      <c r="C20">
        <v>62</v>
      </c>
      <c r="D20" s="73">
        <v>5227635</v>
      </c>
      <c r="E20" s="73">
        <v>-52770</v>
      </c>
      <c r="F20" s="77">
        <v>5174865</v>
      </c>
    </row>
    <row r="21" spans="1:6">
      <c r="A21" t="s">
        <v>105</v>
      </c>
      <c r="B21">
        <v>0</v>
      </c>
      <c r="C21">
        <v>0</v>
      </c>
      <c r="D21">
        <v>0</v>
      </c>
      <c r="E21">
        <v>0</v>
      </c>
      <c r="F21" s="77">
        <v>0</v>
      </c>
    </row>
    <row r="22" spans="1:6">
      <c r="A22" t="s">
        <v>106</v>
      </c>
      <c r="B22" s="73">
        <v>-131730</v>
      </c>
      <c r="C22">
        <v>-1</v>
      </c>
      <c r="D22" s="73">
        <v>-131729</v>
      </c>
      <c r="E22">
        <v>0</v>
      </c>
      <c r="F22" s="77">
        <v>-131729</v>
      </c>
    </row>
    <row r="23" spans="1:6">
      <c r="A23" t="s">
        <v>107</v>
      </c>
      <c r="B23" s="73">
        <v>17864</v>
      </c>
      <c r="C23">
        <v>1</v>
      </c>
      <c r="D23" s="73">
        <v>17863</v>
      </c>
      <c r="E23">
        <v>-193</v>
      </c>
      <c r="F23" s="77">
        <v>17670</v>
      </c>
    </row>
    <row r="24" spans="1:6">
      <c r="A24" t="s">
        <v>108</v>
      </c>
      <c r="B24" s="73">
        <v>110126</v>
      </c>
      <c r="C24">
        <v>2</v>
      </c>
      <c r="D24" s="73">
        <v>110124</v>
      </c>
      <c r="E24" s="73">
        <v>-3950</v>
      </c>
      <c r="F24" s="77">
        <v>106174</v>
      </c>
    </row>
    <row r="25" spans="1:6">
      <c r="A25" t="s">
        <v>109</v>
      </c>
      <c r="B25" s="73">
        <v>6244318</v>
      </c>
      <c r="C25">
        <v>7</v>
      </c>
      <c r="D25" s="73">
        <v>6244311</v>
      </c>
      <c r="E25" s="73">
        <v>-5656544</v>
      </c>
      <c r="F25" s="77">
        <v>587767</v>
      </c>
    </row>
    <row r="26" spans="1:6">
      <c r="A26" t="s">
        <v>110</v>
      </c>
      <c r="B26" s="73">
        <v>41693</v>
      </c>
      <c r="C26">
        <v>1</v>
      </c>
      <c r="D26" s="73">
        <v>41692</v>
      </c>
      <c r="E26" s="73">
        <v>-27790</v>
      </c>
      <c r="F26" s="77">
        <v>13902</v>
      </c>
    </row>
    <row r="27" spans="1:6">
      <c r="A27" t="s">
        <v>111</v>
      </c>
      <c r="B27" s="73">
        <v>147511</v>
      </c>
      <c r="C27">
        <v>2</v>
      </c>
      <c r="D27" s="73">
        <v>147509</v>
      </c>
      <c r="E27" s="73">
        <v>-4278</v>
      </c>
      <c r="F27" s="77">
        <v>143231</v>
      </c>
    </row>
    <row r="28" spans="1:6">
      <c r="A28" t="s">
        <v>112</v>
      </c>
      <c r="B28">
        <v>110</v>
      </c>
      <c r="C28">
        <v>0</v>
      </c>
      <c r="D28">
        <v>110</v>
      </c>
      <c r="E28">
        <v>0</v>
      </c>
      <c r="F28" s="77">
        <v>110</v>
      </c>
    </row>
    <row r="29" spans="1:6">
      <c r="A29" t="s">
        <v>113</v>
      </c>
      <c r="B29" s="73">
        <v>60056</v>
      </c>
      <c r="C29">
        <v>1</v>
      </c>
      <c r="D29" s="73">
        <v>60055</v>
      </c>
      <c r="E29" s="73">
        <v>-4300</v>
      </c>
      <c r="F29" s="77">
        <v>55755</v>
      </c>
    </row>
    <row r="30" spans="1:6">
      <c r="A30" t="s">
        <v>114</v>
      </c>
      <c r="B30" s="73">
        <v>33884</v>
      </c>
      <c r="C30">
        <v>0</v>
      </c>
      <c r="D30" s="73">
        <v>33883</v>
      </c>
      <c r="E30" s="73">
        <v>-25545</v>
      </c>
      <c r="F30" s="77">
        <v>8338</v>
      </c>
    </row>
    <row r="31" spans="1:6">
      <c r="A31" s="74" t="s">
        <v>115</v>
      </c>
      <c r="B31" s="74">
        <v>0</v>
      </c>
      <c r="C31" s="74">
        <v>0</v>
      </c>
      <c r="D31" s="74">
        <v>0</v>
      </c>
      <c r="E31" s="74">
        <v>0</v>
      </c>
      <c r="F31" s="78">
        <v>0</v>
      </c>
    </row>
    <row r="32" spans="1:6">
      <c r="A32" s="75" t="s">
        <v>116</v>
      </c>
      <c r="F32" s="73">
        <f>SUM(F6:F31)</f>
        <v>302582797</v>
      </c>
    </row>
    <row r="38" spans="2:6">
      <c r="B38" s="73">
        <v>44197647</v>
      </c>
      <c r="C38">
        <v>0</v>
      </c>
      <c r="D38" s="73">
        <v>44197647</v>
      </c>
      <c r="E38" s="73">
        <v>1544285</v>
      </c>
      <c r="F38" s="73">
        <v>45741932</v>
      </c>
    </row>
    <row r="39" spans="2:6">
      <c r="B39" s="73">
        <v>588030</v>
      </c>
      <c r="C39">
        <v>0</v>
      </c>
      <c r="D39" s="73">
        <v>588030</v>
      </c>
      <c r="E39" s="73">
        <v>-79038</v>
      </c>
      <c r="F39" s="73">
        <v>508992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77E0C4-E13E-49E5-A114-23EA1DD47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1C92CF-5AE9-4DFE-B3BF-015866368614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D9122B6-A581-4FFC-B47B-BFF894587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YEM (2)</vt:lpstr>
      <vt:lpstr>WNLA</vt:lpstr>
      <vt:lpstr>YEC</vt:lpstr>
      <vt:lpstr>ESR</vt:lpstr>
      <vt:lpstr>ATR</vt:lpstr>
      <vt:lpstr>O&amp;M % Calc</vt:lpstr>
      <vt:lpstr>Var O&amp;M Feb 2017</vt:lpstr>
      <vt:lpstr>Var O&amp;M old</vt:lpstr>
      <vt:lpstr>'O&amp;M % Calc'!Print_Area</vt:lpstr>
      <vt:lpstr>'YEM (2)'!Print_Area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Betsy Sekula</cp:lastModifiedBy>
  <cp:lastPrinted>2017-06-28T15:00:35Z</cp:lastPrinted>
  <dcterms:created xsi:type="dcterms:W3CDTF">2014-11-04T13:11:47Z</dcterms:created>
  <dcterms:modified xsi:type="dcterms:W3CDTF">2017-07-08T12:49:42Z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