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70" windowHeight="10665" activeTab="1"/>
  </bookViews>
  <sheets>
    <sheet name="Cover" sheetId="1" r:id="rId1"/>
    <sheet name="31100" sheetId="2" r:id="rId2"/>
    <sheet name="31200" sheetId="3" r:id="rId3"/>
    <sheet name="31400" sheetId="4" r:id="rId4"/>
    <sheet name="31500" sheetId="5" r:id="rId5"/>
    <sheet name="31600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<sst xmlns="http://schemas.openxmlformats.org/spreadsheetml/2006/main" count="89" uniqueCount="22">
  <si>
    <t>YEAR</t>
  </si>
  <si>
    <t>(YEARS)</t>
  </si>
  <si>
    <t xml:space="preserve">DOLLAR </t>
  </si>
  <si>
    <t>YEARS</t>
  </si>
  <si>
    <t>CALCULATION OF AVERAGE REMAINING LIFE</t>
  </si>
  <si>
    <t>ANNUAL INTERIM RETIREMENT RATE =</t>
  </si>
  <si>
    <t>AMOUNT</t>
  </si>
  <si>
    <t>REM LIFE</t>
  </si>
  <si>
    <t>AVERAGE</t>
  </si>
  <si>
    <t>RETIRED</t>
  </si>
  <si>
    <t>TOTALS</t>
  </si>
  <si>
    <t>KENTUCKY POWER COMPANY</t>
  </si>
  <si>
    <t>BIG SANDY PLANT</t>
  </si>
  <si>
    <t>AVERAGE REMAINING LIFE</t>
  </si>
  <si>
    <t>BIG SANDY GENERATING PLANT - Account 311</t>
  </si>
  <si>
    <t>RETIREMENT YEAR 2031</t>
  </si>
  <si>
    <t>BIG SANDY GENERATING PLANT - Account 312</t>
  </si>
  <si>
    <t>BIG SANDY GENERATING PLANT - Account 314</t>
  </si>
  <si>
    <t>BIG SANDY GENERATING PLANT - Account 315</t>
  </si>
  <si>
    <t>BIG SANDY GENERATING PLANT - Account 316</t>
  </si>
  <si>
    <t>Interim Retirement Amount</t>
  </si>
  <si>
    <t>DEPRECIATION STUDY AS OF DECEMBER 31, 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</si>
</sst>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"/>
    <numFmt numFmtId="173" formatCode="&quot;$&quot;#,##0.00"/>
    <numFmt numFmtId="174" formatCode="0.00000"/>
    <numFmt numFmtId="175" formatCode="0.0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55" applyNumberFormat="1" applyFont="1">
      <alignment/>
      <protection/>
    </xf>
    <xf numFmtId="3" fontId="8" fillId="0" borderId="0" xfId="55" applyNumberFormat="1" applyFont="1">
      <alignment/>
      <protection/>
    </xf>
    <xf numFmtId="0" fontId="1" fillId="0" borderId="0" xfId="55" applyFont="1" applyAlignment="1">
      <alignment horizontal="left"/>
      <protection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19"/>
  <sheetViews>
    <sheetView zoomScalePageLayoutView="0" workbookViewId="0" topLeftCell="A1">
      <selection activeCell="A19" sqref="A19:I19"/>
    </sheetView>
  </sheetViews>
  <sheetFormatPr defaultColWidth="9.140625" defaultRowHeight="12.75"/>
  <cols>
    <col min="1" max="1" width="11.140625" style="0" customWidth="1"/>
    <col min="2" max="2" width="12.421875" style="0" customWidth="1"/>
    <col min="3" max="4" width="10.7109375" style="0" customWidth="1"/>
    <col min="5" max="5" width="11.57421875" style="0" customWidth="1"/>
    <col min="6" max="6" width="11.8515625" style="0" customWidth="1"/>
    <col min="7" max="7" width="11.7109375" style="0" customWidth="1"/>
    <col min="8" max="8" width="13.7109375" style="0" customWidth="1"/>
    <col min="9" max="9" width="14.8515625" style="0" customWidth="1"/>
  </cols>
  <sheetData>
    <row r="13" spans="1:9" ht="20.25">
      <c r="A13" s="17" t="s">
        <v>11</v>
      </c>
      <c r="B13" s="17"/>
      <c r="C13" s="17"/>
      <c r="D13" s="17"/>
      <c r="E13" s="17"/>
      <c r="F13" s="17"/>
      <c r="G13" s="17"/>
      <c r="H13" s="17"/>
      <c r="I13" s="17"/>
    </row>
    <row r="14" spans="1:9" ht="2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20.25">
      <c r="A15" s="17" t="s">
        <v>21</v>
      </c>
      <c r="B15" s="17"/>
      <c r="C15" s="17"/>
      <c r="D15" s="17"/>
      <c r="E15" s="17"/>
      <c r="F15" s="17"/>
      <c r="G15" s="17"/>
      <c r="H15" s="17"/>
      <c r="I15" s="17"/>
    </row>
    <row r="16" ht="20.25">
      <c r="A16" s="12"/>
    </row>
    <row r="17" spans="1:9" ht="20.25">
      <c r="A17" s="17" t="s">
        <v>12</v>
      </c>
      <c r="B17" s="17"/>
      <c r="C17" s="17"/>
      <c r="D17" s="17"/>
      <c r="E17" s="17"/>
      <c r="F17" s="17"/>
      <c r="G17" s="17"/>
      <c r="H17" s="17"/>
      <c r="I17" s="17"/>
    </row>
    <row r="19" spans="1:9" ht="20.25">
      <c r="A19" s="17" t="s">
        <v>13</v>
      </c>
      <c r="B19" s="17"/>
      <c r="C19" s="17"/>
      <c r="D19" s="17"/>
      <c r="E19" s="17"/>
      <c r="F19" s="17"/>
      <c r="G19" s="17"/>
      <c r="H19" s="17"/>
      <c r="I19" s="17"/>
    </row>
  </sheetData>
  <sheetProtection/>
  <mergeCells count="4">
    <mergeCell ref="A13:I13"/>
    <mergeCell ref="A15:I15"/>
    <mergeCell ref="A17:I17"/>
    <mergeCell ref="A19:I19"/>
  </mergeCells>
  <printOptions horizontalCentered="1"/>
  <pageMargins left="0.7" right="0.7" top="0.75" bottom="0.75" header="0.3" footer="0.3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="80" zoomScaleNormal="80" zoomScalePageLayoutView="0" workbookViewId="0" topLeftCell="A1">
      <pane ySplit="9" topLeftCell="A10" activePane="bottomLeft" state="frozen"/>
      <selection pane="topLeft" activeCell="A19" sqref="A19:I19"/>
      <selection pane="bottomLeft" activeCell="C27" sqref="C27"/>
    </sheetView>
  </sheetViews>
  <sheetFormatPr defaultColWidth="9.140625" defaultRowHeight="12.75"/>
  <cols>
    <col min="1" max="1" width="15.7109375" style="0" customWidth="1"/>
    <col min="2" max="2" width="19.00390625" style="0" customWidth="1"/>
    <col min="3" max="3" width="13.00390625" style="0" customWidth="1"/>
    <col min="4" max="4" width="21.140625" style="0" customWidth="1"/>
    <col min="5" max="5" width="18.7109375" style="0" customWidth="1"/>
  </cols>
  <sheetData>
    <row r="1" spans="1:5" ht="15.75">
      <c r="A1" s="18" t="s">
        <v>11</v>
      </c>
      <c r="B1" s="18"/>
      <c r="C1" s="18"/>
      <c r="D1" s="18"/>
      <c r="E1" s="18"/>
    </row>
    <row r="2" spans="1:5" ht="15.75">
      <c r="A2" s="18" t="s">
        <v>21</v>
      </c>
      <c r="B2" s="18"/>
      <c r="C2" s="18"/>
      <c r="D2" s="18"/>
      <c r="E2" s="18"/>
    </row>
    <row r="3" spans="1:5" ht="15">
      <c r="A3" s="20" t="s">
        <v>4</v>
      </c>
      <c r="B3" s="20"/>
      <c r="C3" s="20"/>
      <c r="D3" s="20"/>
      <c r="E3" s="20"/>
    </row>
    <row r="4" spans="1:5" ht="15.75">
      <c r="A4" s="18" t="s">
        <v>14</v>
      </c>
      <c r="B4" s="18"/>
      <c r="C4" s="18"/>
      <c r="D4" s="18"/>
      <c r="E4" s="18"/>
    </row>
    <row r="5" spans="1:5" ht="15.75">
      <c r="A5" s="18" t="s">
        <v>15</v>
      </c>
      <c r="B5" s="18"/>
      <c r="C5" s="18"/>
      <c r="D5" s="18"/>
      <c r="E5" s="18"/>
    </row>
    <row r="6" spans="1:5" ht="15.75">
      <c r="A6" s="19" t="s">
        <v>5</v>
      </c>
      <c r="B6" s="19"/>
      <c r="C6" s="19"/>
      <c r="D6" s="19"/>
      <c r="E6" s="10">
        <v>0.00379</v>
      </c>
    </row>
    <row r="7" spans="1:5" ht="15">
      <c r="A7" s="2"/>
      <c r="B7" s="2"/>
      <c r="C7" s="2"/>
      <c r="D7" s="2"/>
      <c r="E7" s="2"/>
    </row>
    <row r="8" spans="1:5" ht="15.75">
      <c r="A8" s="7"/>
      <c r="B8" s="6" t="s">
        <v>6</v>
      </c>
      <c r="C8" s="6" t="s">
        <v>7</v>
      </c>
      <c r="D8" s="6" t="s">
        <v>2</v>
      </c>
      <c r="E8" s="6" t="s">
        <v>8</v>
      </c>
    </row>
    <row r="9" spans="1:5" ht="15.75">
      <c r="A9" s="8" t="s">
        <v>0</v>
      </c>
      <c r="B9" s="8" t="s">
        <v>9</v>
      </c>
      <c r="C9" s="8" t="s">
        <v>1</v>
      </c>
      <c r="D9" s="8" t="s">
        <v>3</v>
      </c>
      <c r="E9" s="8" t="s">
        <v>7</v>
      </c>
    </row>
    <row r="10" spans="1:4" ht="15">
      <c r="A10" s="3">
        <v>2017</v>
      </c>
      <c r="B10" s="1">
        <f aca="true" t="shared" si="0" ref="B10:B23">ROUND($E$6*$B$25,0)</f>
        <v>44556</v>
      </c>
      <c r="C10" s="2">
        <f>A10-2016.5</f>
        <v>0.5</v>
      </c>
      <c r="D10" s="1">
        <f aca="true" t="shared" si="1" ref="D10:D24">ROUND(B10*C10,2)</f>
        <v>22278</v>
      </c>
    </row>
    <row r="11" spans="1:4" ht="15">
      <c r="A11" s="3">
        <v>2018</v>
      </c>
      <c r="B11" s="1">
        <f t="shared" si="0"/>
        <v>44556</v>
      </c>
      <c r="C11" s="2">
        <f aca="true" t="shared" si="2" ref="C11:C24">A11-2016.5</f>
        <v>1.5</v>
      </c>
      <c r="D11" s="1">
        <f t="shared" si="1"/>
        <v>66834</v>
      </c>
    </row>
    <row r="12" spans="1:4" ht="15">
      <c r="A12" s="3">
        <v>2019</v>
      </c>
      <c r="B12" s="1">
        <f t="shared" si="0"/>
        <v>44556</v>
      </c>
      <c r="C12" s="2">
        <f t="shared" si="2"/>
        <v>2.5</v>
      </c>
      <c r="D12" s="1">
        <f t="shared" si="1"/>
        <v>111390</v>
      </c>
    </row>
    <row r="13" spans="1:4" ht="15">
      <c r="A13" s="3">
        <v>2020</v>
      </c>
      <c r="B13" s="1">
        <f t="shared" si="0"/>
        <v>44556</v>
      </c>
      <c r="C13" s="2">
        <f t="shared" si="2"/>
        <v>3.5</v>
      </c>
      <c r="D13" s="1">
        <f t="shared" si="1"/>
        <v>155946</v>
      </c>
    </row>
    <row r="14" spans="1:4" ht="15">
      <c r="A14" s="3">
        <v>2021</v>
      </c>
      <c r="B14" s="1">
        <f t="shared" si="0"/>
        <v>44556</v>
      </c>
      <c r="C14" s="2">
        <f t="shared" si="2"/>
        <v>4.5</v>
      </c>
      <c r="D14" s="1">
        <f t="shared" si="1"/>
        <v>200502</v>
      </c>
    </row>
    <row r="15" spans="1:4" ht="15">
      <c r="A15" s="3">
        <v>2022</v>
      </c>
      <c r="B15" s="1">
        <f t="shared" si="0"/>
        <v>44556</v>
      </c>
      <c r="C15" s="2">
        <f t="shared" si="2"/>
        <v>5.5</v>
      </c>
      <c r="D15" s="1">
        <f t="shared" si="1"/>
        <v>245058</v>
      </c>
    </row>
    <row r="16" spans="1:4" ht="15">
      <c r="A16" s="3">
        <v>2023</v>
      </c>
      <c r="B16" s="1">
        <f t="shared" si="0"/>
        <v>44556</v>
      </c>
      <c r="C16" s="2">
        <f t="shared" si="2"/>
        <v>6.5</v>
      </c>
      <c r="D16" s="1">
        <f t="shared" si="1"/>
        <v>289614</v>
      </c>
    </row>
    <row r="17" spans="1:4" ht="15">
      <c r="A17" s="3">
        <v>2024</v>
      </c>
      <c r="B17" s="1">
        <f t="shared" si="0"/>
        <v>44556</v>
      </c>
      <c r="C17" s="2">
        <f t="shared" si="2"/>
        <v>7.5</v>
      </c>
      <c r="D17" s="1">
        <f t="shared" si="1"/>
        <v>334170</v>
      </c>
    </row>
    <row r="18" spans="1:4" ht="15">
      <c r="A18" s="3">
        <v>2025</v>
      </c>
      <c r="B18" s="1">
        <f t="shared" si="0"/>
        <v>44556</v>
      </c>
      <c r="C18" s="2">
        <f t="shared" si="2"/>
        <v>8.5</v>
      </c>
      <c r="D18" s="1">
        <f t="shared" si="1"/>
        <v>378726</v>
      </c>
    </row>
    <row r="19" spans="1:4" ht="15">
      <c r="A19" s="3">
        <v>2026</v>
      </c>
      <c r="B19" s="1">
        <f t="shared" si="0"/>
        <v>44556</v>
      </c>
      <c r="C19" s="2">
        <f t="shared" si="2"/>
        <v>9.5</v>
      </c>
      <c r="D19" s="1">
        <f t="shared" si="1"/>
        <v>423282</v>
      </c>
    </row>
    <row r="20" spans="1:4" ht="15">
      <c r="A20" s="3">
        <v>2027</v>
      </c>
      <c r="B20" s="1">
        <f t="shared" si="0"/>
        <v>44556</v>
      </c>
      <c r="C20" s="2">
        <f t="shared" si="2"/>
        <v>10.5</v>
      </c>
      <c r="D20" s="1">
        <f t="shared" si="1"/>
        <v>467838</v>
      </c>
    </row>
    <row r="21" spans="1:4" ht="15">
      <c r="A21" s="3">
        <v>2028</v>
      </c>
      <c r="B21" s="1">
        <f t="shared" si="0"/>
        <v>44556</v>
      </c>
      <c r="C21" s="2">
        <f t="shared" si="2"/>
        <v>11.5</v>
      </c>
      <c r="D21" s="1">
        <f t="shared" si="1"/>
        <v>512394</v>
      </c>
    </row>
    <row r="22" spans="1:4" ht="15">
      <c r="A22" s="3">
        <v>2029</v>
      </c>
      <c r="B22" s="1">
        <f t="shared" si="0"/>
        <v>44556</v>
      </c>
      <c r="C22" s="2">
        <f t="shared" si="2"/>
        <v>12.5</v>
      </c>
      <c r="D22" s="1">
        <f t="shared" si="1"/>
        <v>556950</v>
      </c>
    </row>
    <row r="23" spans="1:4" ht="15">
      <c r="A23" s="3">
        <v>2030</v>
      </c>
      <c r="B23" s="1">
        <f t="shared" si="0"/>
        <v>44556</v>
      </c>
      <c r="C23" s="2">
        <f t="shared" si="2"/>
        <v>13.5</v>
      </c>
      <c r="D23" s="1">
        <f t="shared" si="1"/>
        <v>601506</v>
      </c>
    </row>
    <row r="24" spans="1:4" ht="15">
      <c r="A24" s="3">
        <v>2031</v>
      </c>
      <c r="B24" s="13">
        <f>B25-SUM(B10:B23)</f>
        <v>11132343</v>
      </c>
      <c r="C24" s="2">
        <f t="shared" si="2"/>
        <v>14.5</v>
      </c>
      <c r="D24" s="13">
        <f t="shared" si="1"/>
        <v>161418973.5</v>
      </c>
    </row>
    <row r="25" spans="1:5" ht="15.75">
      <c r="A25" s="9" t="s">
        <v>10</v>
      </c>
      <c r="B25" s="1">
        <v>11756127</v>
      </c>
      <c r="D25" s="1">
        <f>SUM(D7:D24)</f>
        <v>165785461.5</v>
      </c>
      <c r="E25" s="4">
        <f>ROUND(D25/B25,2)</f>
        <v>14.1</v>
      </c>
    </row>
    <row r="26" spans="1:4" ht="15">
      <c r="A26" s="3"/>
      <c r="B26" s="1"/>
      <c r="C26" s="2"/>
      <c r="D26" s="1"/>
    </row>
    <row r="27" spans="1:5" ht="15.75">
      <c r="A27" s="16" t="s">
        <v>20</v>
      </c>
      <c r="B27" s="15"/>
      <c r="C27" s="14">
        <f>SUM(B10:B23)</f>
        <v>623784</v>
      </c>
      <c r="D27" s="1"/>
      <c r="E27" s="5"/>
    </row>
  </sheetData>
  <sheetProtection/>
  <mergeCells count="6">
    <mergeCell ref="A5:E5"/>
    <mergeCell ref="A6:D6"/>
    <mergeCell ref="A1:E1"/>
    <mergeCell ref="A2:E2"/>
    <mergeCell ref="A3:E3"/>
    <mergeCell ref="A4:E4"/>
  </mergeCells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80" zoomScaleNormal="80" zoomScalePageLayoutView="0" workbookViewId="0" topLeftCell="A1">
      <pane ySplit="9" topLeftCell="A10" activePane="bottomLeft" state="frozen"/>
      <selection pane="topLeft" activeCell="A3" sqref="A3:E3"/>
      <selection pane="bottomLeft" activeCell="C27" sqref="C27"/>
    </sheetView>
  </sheetViews>
  <sheetFormatPr defaultColWidth="9.140625" defaultRowHeight="12.75"/>
  <cols>
    <col min="1" max="1" width="15.7109375" style="0" customWidth="1"/>
    <col min="2" max="2" width="19.00390625" style="0" customWidth="1"/>
    <col min="3" max="3" width="13.00390625" style="0" customWidth="1"/>
    <col min="4" max="4" width="21.140625" style="0" customWidth="1"/>
    <col min="5" max="5" width="18.7109375" style="0" customWidth="1"/>
  </cols>
  <sheetData>
    <row r="1" spans="1:5" ht="15.75">
      <c r="A1" s="18" t="s">
        <v>11</v>
      </c>
      <c r="B1" s="18"/>
      <c r="C1" s="18"/>
      <c r="D1" s="18"/>
      <c r="E1" s="18"/>
    </row>
    <row r="2" spans="1:5" ht="15.75">
      <c r="A2" s="18" t="s">
        <v>21</v>
      </c>
      <c r="B2" s="18"/>
      <c r="C2" s="18"/>
      <c r="D2" s="18"/>
      <c r="E2" s="18"/>
    </row>
    <row r="3" spans="1:5" ht="15">
      <c r="A3" s="20" t="s">
        <v>4</v>
      </c>
      <c r="B3" s="20"/>
      <c r="C3" s="20"/>
      <c r="D3" s="20"/>
      <c r="E3" s="20"/>
    </row>
    <row r="4" spans="1:5" ht="15.75">
      <c r="A4" s="18" t="s">
        <v>16</v>
      </c>
      <c r="B4" s="18"/>
      <c r="C4" s="18"/>
      <c r="D4" s="18"/>
      <c r="E4" s="18"/>
    </row>
    <row r="5" spans="1:5" ht="15.75">
      <c r="A5" s="18" t="s">
        <v>15</v>
      </c>
      <c r="B5" s="18"/>
      <c r="C5" s="18"/>
      <c r="D5" s="18"/>
      <c r="E5" s="18"/>
    </row>
    <row r="6" spans="1:5" ht="15.75">
      <c r="A6" s="19" t="s">
        <v>5</v>
      </c>
      <c r="B6" s="19"/>
      <c r="C6" s="19"/>
      <c r="D6" s="19"/>
      <c r="E6" s="10">
        <v>0.01021</v>
      </c>
    </row>
    <row r="7" spans="1:5" ht="15">
      <c r="A7" s="2"/>
      <c r="B7" s="2"/>
      <c r="C7" s="2"/>
      <c r="D7" s="2"/>
      <c r="E7" s="2"/>
    </row>
    <row r="8" spans="1:5" ht="15.75">
      <c r="A8" s="7"/>
      <c r="B8" s="6" t="s">
        <v>6</v>
      </c>
      <c r="C8" s="6" t="s">
        <v>7</v>
      </c>
      <c r="D8" s="6" t="s">
        <v>2</v>
      </c>
      <c r="E8" s="6" t="s">
        <v>8</v>
      </c>
    </row>
    <row r="9" spans="1:5" ht="15.75">
      <c r="A9" s="8" t="s">
        <v>0</v>
      </c>
      <c r="B9" s="8" t="s">
        <v>9</v>
      </c>
      <c r="C9" s="8" t="s">
        <v>1</v>
      </c>
      <c r="D9" s="8" t="s">
        <v>3</v>
      </c>
      <c r="E9" s="8" t="s">
        <v>7</v>
      </c>
    </row>
    <row r="10" spans="1:4" ht="15">
      <c r="A10" s="3">
        <v>2017</v>
      </c>
      <c r="B10" s="1">
        <f aca="true" t="shared" si="0" ref="B10:B23">ROUND($E$6*$B$25,0)</f>
        <v>769719</v>
      </c>
      <c r="C10" s="2">
        <f>A10-2016.5</f>
        <v>0.5</v>
      </c>
      <c r="D10" s="1">
        <f aca="true" t="shared" si="1" ref="D10:D24">ROUND(B10*C10,2)</f>
        <v>384859.5</v>
      </c>
    </row>
    <row r="11" spans="1:4" ht="15">
      <c r="A11" s="3">
        <v>2018</v>
      </c>
      <c r="B11" s="1">
        <f t="shared" si="0"/>
        <v>769719</v>
      </c>
      <c r="C11" s="2">
        <f aca="true" t="shared" si="2" ref="C11:C24">A11-2016.5</f>
        <v>1.5</v>
      </c>
      <c r="D11" s="1">
        <f t="shared" si="1"/>
        <v>1154578.5</v>
      </c>
    </row>
    <row r="12" spans="1:4" ht="15">
      <c r="A12" s="3">
        <v>2019</v>
      </c>
      <c r="B12" s="1">
        <f t="shared" si="0"/>
        <v>769719</v>
      </c>
      <c r="C12" s="2">
        <f t="shared" si="2"/>
        <v>2.5</v>
      </c>
      <c r="D12" s="1">
        <f t="shared" si="1"/>
        <v>1924297.5</v>
      </c>
    </row>
    <row r="13" spans="1:4" ht="15">
      <c r="A13" s="3">
        <v>2020</v>
      </c>
      <c r="B13" s="1">
        <f t="shared" si="0"/>
        <v>769719</v>
      </c>
      <c r="C13" s="2">
        <f t="shared" si="2"/>
        <v>3.5</v>
      </c>
      <c r="D13" s="1">
        <f t="shared" si="1"/>
        <v>2694016.5</v>
      </c>
    </row>
    <row r="14" spans="1:4" ht="15">
      <c r="A14" s="3">
        <v>2021</v>
      </c>
      <c r="B14" s="1">
        <f t="shared" si="0"/>
        <v>769719</v>
      </c>
      <c r="C14" s="2">
        <f t="shared" si="2"/>
        <v>4.5</v>
      </c>
      <c r="D14" s="1">
        <f t="shared" si="1"/>
        <v>3463735.5</v>
      </c>
    </row>
    <row r="15" spans="1:4" ht="15">
      <c r="A15" s="3">
        <v>2022</v>
      </c>
      <c r="B15" s="1">
        <f t="shared" si="0"/>
        <v>769719</v>
      </c>
      <c r="C15" s="2">
        <f t="shared" si="2"/>
        <v>5.5</v>
      </c>
      <c r="D15" s="1">
        <f t="shared" si="1"/>
        <v>4233454.5</v>
      </c>
    </row>
    <row r="16" spans="1:4" ht="15">
      <c r="A16" s="3">
        <v>2023</v>
      </c>
      <c r="B16" s="1">
        <f t="shared" si="0"/>
        <v>769719</v>
      </c>
      <c r="C16" s="2">
        <f t="shared" si="2"/>
        <v>6.5</v>
      </c>
      <c r="D16" s="1">
        <f t="shared" si="1"/>
        <v>5003173.5</v>
      </c>
    </row>
    <row r="17" spans="1:4" ht="15">
      <c r="A17" s="3">
        <v>2024</v>
      </c>
      <c r="B17" s="1">
        <f t="shared" si="0"/>
        <v>769719</v>
      </c>
      <c r="C17" s="2">
        <f t="shared" si="2"/>
        <v>7.5</v>
      </c>
      <c r="D17" s="1">
        <f t="shared" si="1"/>
        <v>5772892.5</v>
      </c>
    </row>
    <row r="18" spans="1:4" ht="15">
      <c r="A18" s="3">
        <v>2025</v>
      </c>
      <c r="B18" s="1">
        <f t="shared" si="0"/>
        <v>769719</v>
      </c>
      <c r="C18" s="2">
        <f t="shared" si="2"/>
        <v>8.5</v>
      </c>
      <c r="D18" s="1">
        <f t="shared" si="1"/>
        <v>6542611.5</v>
      </c>
    </row>
    <row r="19" spans="1:4" ht="15">
      <c r="A19" s="3">
        <v>2026</v>
      </c>
      <c r="B19" s="1">
        <f t="shared" si="0"/>
        <v>769719</v>
      </c>
      <c r="C19" s="2">
        <f t="shared" si="2"/>
        <v>9.5</v>
      </c>
      <c r="D19" s="1">
        <f t="shared" si="1"/>
        <v>7312330.5</v>
      </c>
    </row>
    <row r="20" spans="1:4" ht="15">
      <c r="A20" s="3">
        <v>2027</v>
      </c>
      <c r="B20" s="1">
        <f t="shared" si="0"/>
        <v>769719</v>
      </c>
      <c r="C20" s="2">
        <f t="shared" si="2"/>
        <v>10.5</v>
      </c>
      <c r="D20" s="1">
        <f t="shared" si="1"/>
        <v>8082049.5</v>
      </c>
    </row>
    <row r="21" spans="1:4" ht="15">
      <c r="A21" s="3">
        <v>2028</v>
      </c>
      <c r="B21" s="1">
        <f t="shared" si="0"/>
        <v>769719</v>
      </c>
      <c r="C21" s="2">
        <f t="shared" si="2"/>
        <v>11.5</v>
      </c>
      <c r="D21" s="1">
        <f t="shared" si="1"/>
        <v>8851768.5</v>
      </c>
    </row>
    <row r="22" spans="1:4" ht="15">
      <c r="A22" s="3">
        <v>2029</v>
      </c>
      <c r="B22" s="1">
        <f t="shared" si="0"/>
        <v>769719</v>
      </c>
      <c r="C22" s="2">
        <f t="shared" si="2"/>
        <v>12.5</v>
      </c>
      <c r="D22" s="1">
        <f t="shared" si="1"/>
        <v>9621487.5</v>
      </c>
    </row>
    <row r="23" spans="1:4" ht="15">
      <c r="A23" s="3">
        <v>2030</v>
      </c>
      <c r="B23" s="1">
        <f t="shared" si="0"/>
        <v>769719</v>
      </c>
      <c r="C23" s="2">
        <f t="shared" si="2"/>
        <v>13.5</v>
      </c>
      <c r="D23" s="1">
        <f t="shared" si="1"/>
        <v>10391206.5</v>
      </c>
    </row>
    <row r="24" spans="1:4" ht="15">
      <c r="A24" s="3">
        <v>2031</v>
      </c>
      <c r="B24" s="13">
        <f>B25-SUM(B10:B23)</f>
        <v>64612656</v>
      </c>
      <c r="C24" s="2">
        <f t="shared" si="2"/>
        <v>14.5</v>
      </c>
      <c r="D24" s="13">
        <f t="shared" si="1"/>
        <v>936883512</v>
      </c>
    </row>
    <row r="25" spans="1:5" ht="15.75">
      <c r="A25" s="9" t="s">
        <v>10</v>
      </c>
      <c r="B25" s="1">
        <v>75388722</v>
      </c>
      <c r="D25" s="1">
        <f>SUM(D7:D24)</f>
        <v>1012315974</v>
      </c>
      <c r="E25" s="4">
        <f>ROUND(D25/B25,2)</f>
        <v>13.43</v>
      </c>
    </row>
    <row r="26" spans="1:4" ht="15">
      <c r="A26" s="3"/>
      <c r="B26" s="1"/>
      <c r="C26" s="2"/>
      <c r="D26" s="1"/>
    </row>
    <row r="27" spans="1:5" ht="15.75">
      <c r="A27" s="16" t="s">
        <v>20</v>
      </c>
      <c r="B27" s="15"/>
      <c r="C27" s="14">
        <f>SUM(B10:B23)</f>
        <v>10776066</v>
      </c>
      <c r="D27" s="1"/>
      <c r="E27" s="5"/>
    </row>
  </sheetData>
  <sheetProtection/>
  <mergeCells count="6">
    <mergeCell ref="A5:E5"/>
    <mergeCell ref="A6:D6"/>
    <mergeCell ref="A1:E1"/>
    <mergeCell ref="A2:E2"/>
    <mergeCell ref="A3:E3"/>
    <mergeCell ref="A4:E4"/>
  </mergeCells>
  <printOptions horizontalCentered="1"/>
  <pageMargins left="0.75" right="0.75" top="0.75" bottom="0.7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80" zoomScaleNormal="80" zoomScalePageLayoutView="0" workbookViewId="0" topLeftCell="A1">
      <pane ySplit="9" topLeftCell="A10" activePane="bottomLeft" state="frozen"/>
      <selection pane="topLeft" activeCell="A3" sqref="A3:E3"/>
      <selection pane="bottomLeft" activeCell="C27" sqref="C27"/>
    </sheetView>
  </sheetViews>
  <sheetFormatPr defaultColWidth="9.140625" defaultRowHeight="12.75"/>
  <cols>
    <col min="1" max="1" width="15.7109375" style="0" customWidth="1"/>
    <col min="2" max="2" width="19.00390625" style="0" customWidth="1"/>
    <col min="3" max="3" width="13.00390625" style="0" customWidth="1"/>
    <col min="4" max="4" width="21.140625" style="0" customWidth="1"/>
    <col min="5" max="5" width="18.7109375" style="0" customWidth="1"/>
  </cols>
  <sheetData>
    <row r="1" spans="1:5" ht="15.75">
      <c r="A1" s="18" t="s">
        <v>11</v>
      </c>
      <c r="B1" s="18"/>
      <c r="C1" s="18"/>
      <c r="D1" s="18"/>
      <c r="E1" s="18"/>
    </row>
    <row r="2" spans="1:5" ht="15.75">
      <c r="A2" s="18" t="s">
        <v>21</v>
      </c>
      <c r="B2" s="18"/>
      <c r="C2" s="18"/>
      <c r="D2" s="18"/>
      <c r="E2" s="18"/>
    </row>
    <row r="3" spans="1:5" ht="15">
      <c r="A3" s="20" t="s">
        <v>4</v>
      </c>
      <c r="B3" s="20"/>
      <c r="C3" s="20"/>
      <c r="D3" s="20"/>
      <c r="E3" s="20"/>
    </row>
    <row r="4" spans="1:5" ht="15.75">
      <c r="A4" s="18" t="s">
        <v>17</v>
      </c>
      <c r="B4" s="18"/>
      <c r="C4" s="18"/>
      <c r="D4" s="18"/>
      <c r="E4" s="18"/>
    </row>
    <row r="5" spans="1:5" ht="15.75">
      <c r="A5" s="18" t="s">
        <v>15</v>
      </c>
      <c r="B5" s="18"/>
      <c r="C5" s="18"/>
      <c r="D5" s="18"/>
      <c r="E5" s="18"/>
    </row>
    <row r="6" spans="1:5" ht="15.75">
      <c r="A6" s="19" t="s">
        <v>5</v>
      </c>
      <c r="B6" s="19"/>
      <c r="C6" s="19"/>
      <c r="D6" s="19"/>
      <c r="E6" s="10">
        <v>0.00609</v>
      </c>
    </row>
    <row r="7" spans="1:5" ht="15">
      <c r="A7" s="2"/>
      <c r="B7" s="2"/>
      <c r="C7" s="2"/>
      <c r="D7" s="2"/>
      <c r="E7" s="2"/>
    </row>
    <row r="8" spans="1:5" ht="15.75">
      <c r="A8" s="7"/>
      <c r="B8" s="6" t="s">
        <v>6</v>
      </c>
      <c r="C8" s="6" t="s">
        <v>7</v>
      </c>
      <c r="D8" s="6" t="s">
        <v>2</v>
      </c>
      <c r="E8" s="6" t="s">
        <v>8</v>
      </c>
    </row>
    <row r="9" spans="1:5" ht="15.75">
      <c r="A9" s="8" t="s">
        <v>0</v>
      </c>
      <c r="B9" s="8" t="s">
        <v>9</v>
      </c>
      <c r="C9" s="8" t="s">
        <v>1</v>
      </c>
      <c r="D9" s="8" t="s">
        <v>3</v>
      </c>
      <c r="E9" s="8" t="s">
        <v>7</v>
      </c>
    </row>
    <row r="10" spans="1:4" ht="15">
      <c r="A10" s="3">
        <v>2017</v>
      </c>
      <c r="B10" s="1">
        <f aca="true" t="shared" si="0" ref="B10:B23">ROUND($E$6*$B$25,0)</f>
        <v>373879</v>
      </c>
      <c r="C10" s="2">
        <f>A10-2016.5</f>
        <v>0.5</v>
      </c>
      <c r="D10" s="1">
        <f aca="true" t="shared" si="1" ref="D10:D24">ROUND(B10*C10,2)</f>
        <v>186939.5</v>
      </c>
    </row>
    <row r="11" spans="1:4" ht="15">
      <c r="A11" s="3">
        <v>2018</v>
      </c>
      <c r="B11" s="1">
        <f t="shared" si="0"/>
        <v>373879</v>
      </c>
      <c r="C11" s="2">
        <f aca="true" t="shared" si="2" ref="C11:C24">A11-2016.5</f>
        <v>1.5</v>
      </c>
      <c r="D11" s="1">
        <f t="shared" si="1"/>
        <v>560818.5</v>
      </c>
    </row>
    <row r="12" spans="1:4" ht="15">
      <c r="A12" s="3">
        <v>2019</v>
      </c>
      <c r="B12" s="1">
        <f t="shared" si="0"/>
        <v>373879</v>
      </c>
      <c r="C12" s="2">
        <f t="shared" si="2"/>
        <v>2.5</v>
      </c>
      <c r="D12" s="1">
        <f t="shared" si="1"/>
        <v>934697.5</v>
      </c>
    </row>
    <row r="13" spans="1:4" ht="15">
      <c r="A13" s="3">
        <v>2020</v>
      </c>
      <c r="B13" s="1">
        <f t="shared" si="0"/>
        <v>373879</v>
      </c>
      <c r="C13" s="2">
        <f t="shared" si="2"/>
        <v>3.5</v>
      </c>
      <c r="D13" s="1">
        <f t="shared" si="1"/>
        <v>1308576.5</v>
      </c>
    </row>
    <row r="14" spans="1:4" ht="15">
      <c r="A14" s="3">
        <v>2021</v>
      </c>
      <c r="B14" s="1">
        <f t="shared" si="0"/>
        <v>373879</v>
      </c>
      <c r="C14" s="2">
        <f t="shared" si="2"/>
        <v>4.5</v>
      </c>
      <c r="D14" s="1">
        <f t="shared" si="1"/>
        <v>1682455.5</v>
      </c>
    </row>
    <row r="15" spans="1:4" ht="15">
      <c r="A15" s="3">
        <v>2022</v>
      </c>
      <c r="B15" s="1">
        <f t="shared" si="0"/>
        <v>373879</v>
      </c>
      <c r="C15" s="2">
        <f t="shared" si="2"/>
        <v>5.5</v>
      </c>
      <c r="D15" s="1">
        <f t="shared" si="1"/>
        <v>2056334.5</v>
      </c>
    </row>
    <row r="16" spans="1:4" ht="15">
      <c r="A16" s="3">
        <v>2023</v>
      </c>
      <c r="B16" s="1">
        <f t="shared" si="0"/>
        <v>373879</v>
      </c>
      <c r="C16" s="2">
        <f t="shared" si="2"/>
        <v>6.5</v>
      </c>
      <c r="D16" s="1">
        <f t="shared" si="1"/>
        <v>2430213.5</v>
      </c>
    </row>
    <row r="17" spans="1:4" ht="15">
      <c r="A17" s="3">
        <v>2024</v>
      </c>
      <c r="B17" s="1">
        <f t="shared" si="0"/>
        <v>373879</v>
      </c>
      <c r="C17" s="2">
        <f t="shared" si="2"/>
        <v>7.5</v>
      </c>
      <c r="D17" s="1">
        <f t="shared" si="1"/>
        <v>2804092.5</v>
      </c>
    </row>
    <row r="18" spans="1:4" ht="15">
      <c r="A18" s="3">
        <v>2025</v>
      </c>
      <c r="B18" s="1">
        <f t="shared" si="0"/>
        <v>373879</v>
      </c>
      <c r="C18" s="2">
        <f t="shared" si="2"/>
        <v>8.5</v>
      </c>
      <c r="D18" s="1">
        <f t="shared" si="1"/>
        <v>3177971.5</v>
      </c>
    </row>
    <row r="19" spans="1:4" ht="15">
      <c r="A19" s="3">
        <v>2026</v>
      </c>
      <c r="B19" s="1">
        <f t="shared" si="0"/>
        <v>373879</v>
      </c>
      <c r="C19" s="2">
        <f t="shared" si="2"/>
        <v>9.5</v>
      </c>
      <c r="D19" s="1">
        <f t="shared" si="1"/>
        <v>3551850.5</v>
      </c>
    </row>
    <row r="20" spans="1:4" ht="15">
      <c r="A20" s="3">
        <v>2027</v>
      </c>
      <c r="B20" s="1">
        <f t="shared" si="0"/>
        <v>373879</v>
      </c>
      <c r="C20" s="2">
        <f t="shared" si="2"/>
        <v>10.5</v>
      </c>
      <c r="D20" s="1">
        <f t="shared" si="1"/>
        <v>3925729.5</v>
      </c>
    </row>
    <row r="21" spans="1:4" ht="15">
      <c r="A21" s="3">
        <v>2028</v>
      </c>
      <c r="B21" s="1">
        <f t="shared" si="0"/>
        <v>373879</v>
      </c>
      <c r="C21" s="2">
        <f t="shared" si="2"/>
        <v>11.5</v>
      </c>
      <c r="D21" s="1">
        <f t="shared" si="1"/>
        <v>4299608.5</v>
      </c>
    </row>
    <row r="22" spans="1:4" ht="15">
      <c r="A22" s="3">
        <v>2029</v>
      </c>
      <c r="B22" s="1">
        <f t="shared" si="0"/>
        <v>373879</v>
      </c>
      <c r="C22" s="2">
        <f t="shared" si="2"/>
        <v>12.5</v>
      </c>
      <c r="D22" s="1">
        <f t="shared" si="1"/>
        <v>4673487.5</v>
      </c>
    </row>
    <row r="23" spans="1:4" ht="15">
      <c r="A23" s="3">
        <v>2030</v>
      </c>
      <c r="B23" s="1">
        <f t="shared" si="0"/>
        <v>373879</v>
      </c>
      <c r="C23" s="2">
        <f t="shared" si="2"/>
        <v>13.5</v>
      </c>
      <c r="D23" s="1">
        <f t="shared" si="1"/>
        <v>5047366.5</v>
      </c>
    </row>
    <row r="24" spans="1:4" ht="15">
      <c r="A24" s="3">
        <v>2031</v>
      </c>
      <c r="B24" s="13">
        <f>B25-SUM(B10:B23)</f>
        <v>56158040</v>
      </c>
      <c r="C24" s="2">
        <f t="shared" si="2"/>
        <v>14.5</v>
      </c>
      <c r="D24" s="13">
        <f t="shared" si="1"/>
        <v>814291580</v>
      </c>
    </row>
    <row r="25" spans="1:5" ht="15.75">
      <c r="A25" s="9" t="s">
        <v>10</v>
      </c>
      <c r="B25" s="1">
        <v>61392346</v>
      </c>
      <c r="D25" s="1">
        <f>SUM(D7:D24)</f>
        <v>850931722</v>
      </c>
      <c r="E25" s="4">
        <f>ROUND(D25/B25,2)</f>
        <v>13.86</v>
      </c>
    </row>
    <row r="26" spans="1:4" ht="15">
      <c r="A26" s="3"/>
      <c r="B26" s="1"/>
      <c r="C26" s="2"/>
      <c r="D26" s="1"/>
    </row>
    <row r="27" spans="1:5" ht="15.75">
      <c r="A27" s="16" t="s">
        <v>20</v>
      </c>
      <c r="B27" s="15"/>
      <c r="C27" s="14">
        <f>SUM(B10:B23)</f>
        <v>5234306</v>
      </c>
      <c r="D27" s="1"/>
      <c r="E27" s="5"/>
    </row>
  </sheetData>
  <sheetProtection/>
  <mergeCells count="6">
    <mergeCell ref="A5:E5"/>
    <mergeCell ref="A6:D6"/>
    <mergeCell ref="A1:E1"/>
    <mergeCell ref="A2:E2"/>
    <mergeCell ref="A3:E3"/>
    <mergeCell ref="A4:E4"/>
  </mergeCells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80" zoomScaleNormal="80" zoomScalePageLayoutView="0" workbookViewId="0" topLeftCell="A1">
      <pane ySplit="9" topLeftCell="A10" activePane="bottomLeft" state="frozen"/>
      <selection pane="topLeft" activeCell="A3" sqref="A3:E3"/>
      <selection pane="bottomLeft" activeCell="C27" sqref="C27"/>
    </sheetView>
  </sheetViews>
  <sheetFormatPr defaultColWidth="9.140625" defaultRowHeight="12.75"/>
  <cols>
    <col min="1" max="1" width="15.7109375" style="0" customWidth="1"/>
    <col min="2" max="2" width="19.00390625" style="0" customWidth="1"/>
    <col min="3" max="3" width="13.00390625" style="0" customWidth="1"/>
    <col min="4" max="4" width="21.140625" style="0" customWidth="1"/>
    <col min="5" max="5" width="18.7109375" style="0" customWidth="1"/>
  </cols>
  <sheetData>
    <row r="1" spans="1:5" ht="15.75">
      <c r="A1" s="18" t="s">
        <v>11</v>
      </c>
      <c r="B1" s="18"/>
      <c r="C1" s="18"/>
      <c r="D1" s="18"/>
      <c r="E1" s="18"/>
    </row>
    <row r="2" spans="1:5" ht="15.75">
      <c r="A2" s="18" t="s">
        <v>21</v>
      </c>
      <c r="B2" s="18"/>
      <c r="C2" s="18"/>
      <c r="D2" s="18"/>
      <c r="E2" s="18"/>
    </row>
    <row r="3" spans="1:5" ht="15">
      <c r="A3" s="20" t="s">
        <v>4</v>
      </c>
      <c r="B3" s="20"/>
      <c r="C3" s="20"/>
      <c r="D3" s="20"/>
      <c r="E3" s="20"/>
    </row>
    <row r="4" spans="1:5" ht="15.75">
      <c r="A4" s="18" t="s">
        <v>18</v>
      </c>
      <c r="B4" s="18"/>
      <c r="C4" s="18"/>
      <c r="D4" s="18"/>
      <c r="E4" s="18"/>
    </row>
    <row r="5" spans="1:5" ht="15.75">
      <c r="A5" s="18" t="s">
        <v>15</v>
      </c>
      <c r="B5" s="18"/>
      <c r="C5" s="18"/>
      <c r="D5" s="18"/>
      <c r="E5" s="18"/>
    </row>
    <row r="6" spans="1:5" ht="15.75">
      <c r="A6" s="19" t="s">
        <v>5</v>
      </c>
      <c r="B6" s="19"/>
      <c r="C6" s="19"/>
      <c r="D6" s="19"/>
      <c r="E6" s="10">
        <v>0.00447</v>
      </c>
    </row>
    <row r="7" spans="1:5" ht="15">
      <c r="A7" s="2"/>
      <c r="B7" s="2"/>
      <c r="C7" s="2"/>
      <c r="D7" s="2"/>
      <c r="E7" s="2"/>
    </row>
    <row r="8" spans="1:5" ht="15.75">
      <c r="A8" s="7"/>
      <c r="B8" s="6" t="s">
        <v>6</v>
      </c>
      <c r="C8" s="6" t="s">
        <v>7</v>
      </c>
      <c r="D8" s="6" t="s">
        <v>2</v>
      </c>
      <c r="E8" s="6" t="s">
        <v>8</v>
      </c>
    </row>
    <row r="9" spans="1:5" ht="15.75">
      <c r="A9" s="8" t="s">
        <v>0</v>
      </c>
      <c r="B9" s="8" t="s">
        <v>9</v>
      </c>
      <c r="C9" s="8" t="s">
        <v>1</v>
      </c>
      <c r="D9" s="8" t="s">
        <v>3</v>
      </c>
      <c r="E9" s="8" t="s">
        <v>7</v>
      </c>
    </row>
    <row r="10" spans="1:4" ht="15">
      <c r="A10" s="3">
        <v>2017</v>
      </c>
      <c r="B10" s="1">
        <f aca="true" t="shared" si="0" ref="B10:B23">ROUND($E$6*$B$25,0)</f>
        <v>17331</v>
      </c>
      <c r="C10" s="2">
        <f>A10-2016.5</f>
        <v>0.5</v>
      </c>
      <c r="D10" s="1">
        <f aca="true" t="shared" si="1" ref="D10:D24">ROUND(B10*C10,2)</f>
        <v>8665.5</v>
      </c>
    </row>
    <row r="11" spans="1:4" ht="15">
      <c r="A11" s="3">
        <v>2018</v>
      </c>
      <c r="B11" s="1">
        <f t="shared" si="0"/>
        <v>17331</v>
      </c>
      <c r="C11" s="2">
        <f aca="true" t="shared" si="2" ref="C11:C24">A11-2016.5</f>
        <v>1.5</v>
      </c>
      <c r="D11" s="1">
        <f t="shared" si="1"/>
        <v>25996.5</v>
      </c>
    </row>
    <row r="12" spans="1:4" ht="15">
      <c r="A12" s="3">
        <v>2019</v>
      </c>
      <c r="B12" s="1">
        <f t="shared" si="0"/>
        <v>17331</v>
      </c>
      <c r="C12" s="2">
        <f t="shared" si="2"/>
        <v>2.5</v>
      </c>
      <c r="D12" s="1">
        <f t="shared" si="1"/>
        <v>43327.5</v>
      </c>
    </row>
    <row r="13" spans="1:4" ht="15">
      <c r="A13" s="3">
        <v>2020</v>
      </c>
      <c r="B13" s="1">
        <f t="shared" si="0"/>
        <v>17331</v>
      </c>
      <c r="C13" s="2">
        <f t="shared" si="2"/>
        <v>3.5</v>
      </c>
      <c r="D13" s="1">
        <f t="shared" si="1"/>
        <v>60658.5</v>
      </c>
    </row>
    <row r="14" spans="1:4" ht="15">
      <c r="A14" s="3">
        <v>2021</v>
      </c>
      <c r="B14" s="1">
        <f t="shared" si="0"/>
        <v>17331</v>
      </c>
      <c r="C14" s="2">
        <f t="shared" si="2"/>
        <v>4.5</v>
      </c>
      <c r="D14" s="1">
        <f t="shared" si="1"/>
        <v>77989.5</v>
      </c>
    </row>
    <row r="15" spans="1:4" ht="15">
      <c r="A15" s="3">
        <v>2022</v>
      </c>
      <c r="B15" s="1">
        <f t="shared" si="0"/>
        <v>17331</v>
      </c>
      <c r="C15" s="2">
        <f t="shared" si="2"/>
        <v>5.5</v>
      </c>
      <c r="D15" s="1">
        <f t="shared" si="1"/>
        <v>95320.5</v>
      </c>
    </row>
    <row r="16" spans="1:4" ht="15">
      <c r="A16" s="3">
        <v>2023</v>
      </c>
      <c r="B16" s="1">
        <f t="shared" si="0"/>
        <v>17331</v>
      </c>
      <c r="C16" s="2">
        <f t="shared" si="2"/>
        <v>6.5</v>
      </c>
      <c r="D16" s="1">
        <f t="shared" si="1"/>
        <v>112651.5</v>
      </c>
    </row>
    <row r="17" spans="1:4" ht="15">
      <c r="A17" s="3">
        <v>2024</v>
      </c>
      <c r="B17" s="1">
        <f t="shared" si="0"/>
        <v>17331</v>
      </c>
      <c r="C17" s="2">
        <f t="shared" si="2"/>
        <v>7.5</v>
      </c>
      <c r="D17" s="1">
        <f t="shared" si="1"/>
        <v>129982.5</v>
      </c>
    </row>
    <row r="18" spans="1:4" ht="15">
      <c r="A18" s="3">
        <v>2025</v>
      </c>
      <c r="B18" s="1">
        <f t="shared" si="0"/>
        <v>17331</v>
      </c>
      <c r="C18" s="2">
        <f t="shared" si="2"/>
        <v>8.5</v>
      </c>
      <c r="D18" s="1">
        <f t="shared" si="1"/>
        <v>147313.5</v>
      </c>
    </row>
    <row r="19" spans="1:4" ht="15">
      <c r="A19" s="3">
        <v>2026</v>
      </c>
      <c r="B19" s="1">
        <f t="shared" si="0"/>
        <v>17331</v>
      </c>
      <c r="C19" s="2">
        <f t="shared" si="2"/>
        <v>9.5</v>
      </c>
      <c r="D19" s="1">
        <f t="shared" si="1"/>
        <v>164644.5</v>
      </c>
    </row>
    <row r="20" spans="1:4" ht="15">
      <c r="A20" s="3">
        <v>2027</v>
      </c>
      <c r="B20" s="1">
        <f t="shared" si="0"/>
        <v>17331</v>
      </c>
      <c r="C20" s="2">
        <f t="shared" si="2"/>
        <v>10.5</v>
      </c>
      <c r="D20" s="1">
        <f t="shared" si="1"/>
        <v>181975.5</v>
      </c>
    </row>
    <row r="21" spans="1:4" ht="15">
      <c r="A21" s="3">
        <v>2028</v>
      </c>
      <c r="B21" s="1">
        <f t="shared" si="0"/>
        <v>17331</v>
      </c>
      <c r="C21" s="2">
        <f t="shared" si="2"/>
        <v>11.5</v>
      </c>
      <c r="D21" s="1">
        <f t="shared" si="1"/>
        <v>199306.5</v>
      </c>
    </row>
    <row r="22" spans="1:4" ht="15">
      <c r="A22" s="3">
        <v>2029</v>
      </c>
      <c r="B22" s="1">
        <f t="shared" si="0"/>
        <v>17331</v>
      </c>
      <c r="C22" s="2">
        <f t="shared" si="2"/>
        <v>12.5</v>
      </c>
      <c r="D22" s="1">
        <f t="shared" si="1"/>
        <v>216637.5</v>
      </c>
    </row>
    <row r="23" spans="1:4" ht="15">
      <c r="A23" s="3">
        <v>2030</v>
      </c>
      <c r="B23" s="1">
        <f t="shared" si="0"/>
        <v>17331</v>
      </c>
      <c r="C23" s="2">
        <f t="shared" si="2"/>
        <v>13.5</v>
      </c>
      <c r="D23" s="1">
        <f t="shared" si="1"/>
        <v>233968.5</v>
      </c>
    </row>
    <row r="24" spans="1:4" ht="15">
      <c r="A24" s="3">
        <v>2031</v>
      </c>
      <c r="B24" s="13">
        <f>B25-SUM(B10:B23)</f>
        <v>3634502</v>
      </c>
      <c r="C24" s="2">
        <f t="shared" si="2"/>
        <v>14.5</v>
      </c>
      <c r="D24" s="13">
        <f t="shared" si="1"/>
        <v>52700279</v>
      </c>
    </row>
    <row r="25" spans="1:5" ht="15.75">
      <c r="A25" s="9" t="s">
        <v>10</v>
      </c>
      <c r="B25" s="1">
        <v>3877136</v>
      </c>
      <c r="D25" s="1">
        <f>SUM(D7:D24)</f>
        <v>54398717</v>
      </c>
      <c r="E25" s="4">
        <f>ROUND(D25/B25,2)</f>
        <v>14.03</v>
      </c>
    </row>
    <row r="26" spans="1:4" ht="15">
      <c r="A26" s="3"/>
      <c r="B26" s="1"/>
      <c r="C26" s="2"/>
      <c r="D26" s="1"/>
    </row>
    <row r="27" spans="1:5" ht="15.75">
      <c r="A27" s="16" t="s">
        <v>20</v>
      </c>
      <c r="B27" s="15"/>
      <c r="C27" s="14">
        <f>SUM(B10:B23)</f>
        <v>242634</v>
      </c>
      <c r="D27" s="1"/>
      <c r="E27" s="5"/>
    </row>
  </sheetData>
  <sheetProtection/>
  <mergeCells count="6">
    <mergeCell ref="A5:E5"/>
    <mergeCell ref="A6:D6"/>
    <mergeCell ref="A1:E1"/>
    <mergeCell ref="A2:E2"/>
    <mergeCell ref="A3:E3"/>
    <mergeCell ref="A4:E4"/>
  </mergeCells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80" zoomScaleNormal="80" zoomScalePageLayoutView="0" workbookViewId="0" topLeftCell="A1">
      <pane ySplit="9" topLeftCell="A10" activePane="bottomLeft" state="frozen"/>
      <selection pane="topLeft" activeCell="A3" sqref="A3:E3"/>
      <selection pane="bottomLeft" activeCell="C27" sqref="C27"/>
    </sheetView>
  </sheetViews>
  <sheetFormatPr defaultColWidth="9.140625" defaultRowHeight="12.75"/>
  <cols>
    <col min="1" max="1" width="15.7109375" style="0" customWidth="1"/>
    <col min="2" max="2" width="19.00390625" style="0" customWidth="1"/>
    <col min="3" max="3" width="13.00390625" style="0" customWidth="1"/>
    <col min="4" max="4" width="21.140625" style="0" customWidth="1"/>
    <col min="5" max="5" width="18.7109375" style="0" customWidth="1"/>
  </cols>
  <sheetData>
    <row r="1" spans="1:5" ht="15.75">
      <c r="A1" s="18" t="s">
        <v>11</v>
      </c>
      <c r="B1" s="18"/>
      <c r="C1" s="18"/>
      <c r="D1" s="18"/>
      <c r="E1" s="18"/>
    </row>
    <row r="2" spans="1:5" ht="15.75">
      <c r="A2" s="18" t="s">
        <v>21</v>
      </c>
      <c r="B2" s="18"/>
      <c r="C2" s="18"/>
      <c r="D2" s="18"/>
      <c r="E2" s="18"/>
    </row>
    <row r="3" spans="1:5" ht="15">
      <c r="A3" s="20" t="s">
        <v>4</v>
      </c>
      <c r="B3" s="20"/>
      <c r="C3" s="20"/>
      <c r="D3" s="20"/>
      <c r="E3" s="20"/>
    </row>
    <row r="4" spans="1:5" ht="15.75">
      <c r="A4" s="18" t="s">
        <v>19</v>
      </c>
      <c r="B4" s="18"/>
      <c r="C4" s="18"/>
      <c r="D4" s="18"/>
      <c r="E4" s="18"/>
    </row>
    <row r="5" spans="1:5" ht="15.75">
      <c r="A5" s="18" t="s">
        <v>15</v>
      </c>
      <c r="B5" s="18"/>
      <c r="C5" s="18"/>
      <c r="D5" s="18"/>
      <c r="E5" s="18"/>
    </row>
    <row r="6" spans="1:5" ht="15.75">
      <c r="A6" s="19" t="s">
        <v>5</v>
      </c>
      <c r="B6" s="19"/>
      <c r="C6" s="19"/>
      <c r="D6" s="19"/>
      <c r="E6" s="10">
        <v>0.00448</v>
      </c>
    </row>
    <row r="7" spans="1:5" ht="15">
      <c r="A7" s="2"/>
      <c r="B7" s="2"/>
      <c r="C7" s="2"/>
      <c r="D7" s="2"/>
      <c r="E7" s="2"/>
    </row>
    <row r="8" spans="1:5" ht="15.75">
      <c r="A8" s="7"/>
      <c r="B8" s="6" t="s">
        <v>6</v>
      </c>
      <c r="C8" s="6" t="s">
        <v>7</v>
      </c>
      <c r="D8" s="6" t="s">
        <v>2</v>
      </c>
      <c r="E8" s="6" t="s">
        <v>8</v>
      </c>
    </row>
    <row r="9" spans="1:5" ht="15.75">
      <c r="A9" s="8" t="s">
        <v>0</v>
      </c>
      <c r="B9" s="8" t="s">
        <v>9</v>
      </c>
      <c r="C9" s="8" t="s">
        <v>1</v>
      </c>
      <c r="D9" s="8" t="s">
        <v>3</v>
      </c>
      <c r="E9" s="8" t="s">
        <v>7</v>
      </c>
    </row>
    <row r="10" spans="1:4" ht="15">
      <c r="A10" s="3">
        <v>2017</v>
      </c>
      <c r="B10" s="1">
        <f aca="true" t="shared" si="0" ref="B10:B23">ROUND($E$6*$B$25,0)</f>
        <v>14880</v>
      </c>
      <c r="C10" s="2">
        <f>A10-2016.5</f>
        <v>0.5</v>
      </c>
      <c r="D10" s="1">
        <f aca="true" t="shared" si="1" ref="D10:D24">ROUND(B10*C10,2)</f>
        <v>7440</v>
      </c>
    </row>
    <row r="11" spans="1:4" ht="15">
      <c r="A11" s="3">
        <v>2018</v>
      </c>
      <c r="B11" s="1">
        <f t="shared" si="0"/>
        <v>14880</v>
      </c>
      <c r="C11" s="2">
        <f aca="true" t="shared" si="2" ref="C11:C24">A11-2016.5</f>
        <v>1.5</v>
      </c>
      <c r="D11" s="1">
        <f t="shared" si="1"/>
        <v>22320</v>
      </c>
    </row>
    <row r="12" spans="1:4" ht="15">
      <c r="A12" s="3">
        <v>2019</v>
      </c>
      <c r="B12" s="1">
        <f t="shared" si="0"/>
        <v>14880</v>
      </c>
      <c r="C12" s="2">
        <f t="shared" si="2"/>
        <v>2.5</v>
      </c>
      <c r="D12" s="1">
        <f t="shared" si="1"/>
        <v>37200</v>
      </c>
    </row>
    <row r="13" spans="1:4" ht="15">
      <c r="A13" s="3">
        <v>2020</v>
      </c>
      <c r="B13" s="1">
        <f t="shared" si="0"/>
        <v>14880</v>
      </c>
      <c r="C13" s="2">
        <f t="shared" si="2"/>
        <v>3.5</v>
      </c>
      <c r="D13" s="1">
        <f t="shared" si="1"/>
        <v>52080</v>
      </c>
    </row>
    <row r="14" spans="1:4" ht="15">
      <c r="A14" s="3">
        <v>2021</v>
      </c>
      <c r="B14" s="1">
        <f t="shared" si="0"/>
        <v>14880</v>
      </c>
      <c r="C14" s="2">
        <f t="shared" si="2"/>
        <v>4.5</v>
      </c>
      <c r="D14" s="1">
        <f t="shared" si="1"/>
        <v>66960</v>
      </c>
    </row>
    <row r="15" spans="1:4" ht="15">
      <c r="A15" s="3">
        <v>2022</v>
      </c>
      <c r="B15" s="1">
        <f t="shared" si="0"/>
        <v>14880</v>
      </c>
      <c r="C15" s="2">
        <f t="shared" si="2"/>
        <v>5.5</v>
      </c>
      <c r="D15" s="1">
        <f t="shared" si="1"/>
        <v>81840</v>
      </c>
    </row>
    <row r="16" spans="1:4" ht="15">
      <c r="A16" s="3">
        <v>2023</v>
      </c>
      <c r="B16" s="1">
        <f t="shared" si="0"/>
        <v>14880</v>
      </c>
      <c r="C16" s="2">
        <f t="shared" si="2"/>
        <v>6.5</v>
      </c>
      <c r="D16" s="1">
        <f t="shared" si="1"/>
        <v>96720</v>
      </c>
    </row>
    <row r="17" spans="1:4" ht="15">
      <c r="A17" s="3">
        <v>2024</v>
      </c>
      <c r="B17" s="1">
        <f t="shared" si="0"/>
        <v>14880</v>
      </c>
      <c r="C17" s="2">
        <f t="shared" si="2"/>
        <v>7.5</v>
      </c>
      <c r="D17" s="1">
        <f t="shared" si="1"/>
        <v>111600</v>
      </c>
    </row>
    <row r="18" spans="1:4" ht="15">
      <c r="A18" s="3">
        <v>2025</v>
      </c>
      <c r="B18" s="1">
        <f t="shared" si="0"/>
        <v>14880</v>
      </c>
      <c r="C18" s="2">
        <f t="shared" si="2"/>
        <v>8.5</v>
      </c>
      <c r="D18" s="1">
        <f t="shared" si="1"/>
        <v>126480</v>
      </c>
    </row>
    <row r="19" spans="1:4" ht="15">
      <c r="A19" s="3">
        <v>2026</v>
      </c>
      <c r="B19" s="1">
        <f t="shared" si="0"/>
        <v>14880</v>
      </c>
      <c r="C19" s="2">
        <f t="shared" si="2"/>
        <v>9.5</v>
      </c>
      <c r="D19" s="1">
        <f t="shared" si="1"/>
        <v>141360</v>
      </c>
    </row>
    <row r="20" spans="1:4" ht="15">
      <c r="A20" s="3">
        <v>2027</v>
      </c>
      <c r="B20" s="1">
        <f t="shared" si="0"/>
        <v>14880</v>
      </c>
      <c r="C20" s="2">
        <f t="shared" si="2"/>
        <v>10.5</v>
      </c>
      <c r="D20" s="1">
        <f t="shared" si="1"/>
        <v>156240</v>
      </c>
    </row>
    <row r="21" spans="1:4" ht="15">
      <c r="A21" s="3">
        <v>2028</v>
      </c>
      <c r="B21" s="1">
        <f t="shared" si="0"/>
        <v>14880</v>
      </c>
      <c r="C21" s="2">
        <f t="shared" si="2"/>
        <v>11.5</v>
      </c>
      <c r="D21" s="1">
        <f t="shared" si="1"/>
        <v>171120</v>
      </c>
    </row>
    <row r="22" spans="1:4" ht="15">
      <c r="A22" s="3">
        <v>2029</v>
      </c>
      <c r="B22" s="1">
        <f t="shared" si="0"/>
        <v>14880</v>
      </c>
      <c r="C22" s="2">
        <f t="shared" si="2"/>
        <v>12.5</v>
      </c>
      <c r="D22" s="1">
        <f t="shared" si="1"/>
        <v>186000</v>
      </c>
    </row>
    <row r="23" spans="1:4" ht="15">
      <c r="A23" s="3">
        <v>2030</v>
      </c>
      <c r="B23" s="1">
        <f t="shared" si="0"/>
        <v>14880</v>
      </c>
      <c r="C23" s="2">
        <f t="shared" si="2"/>
        <v>13.5</v>
      </c>
      <c r="D23" s="1">
        <f t="shared" si="1"/>
        <v>200880</v>
      </c>
    </row>
    <row r="24" spans="1:4" ht="15">
      <c r="A24" s="3">
        <v>2031</v>
      </c>
      <c r="B24" s="13">
        <f>B25-SUM(B10:B23)</f>
        <v>3113024</v>
      </c>
      <c r="C24" s="2">
        <f t="shared" si="2"/>
        <v>14.5</v>
      </c>
      <c r="D24" s="13">
        <f t="shared" si="1"/>
        <v>45138848</v>
      </c>
    </row>
    <row r="25" spans="1:5" ht="15.75">
      <c r="A25" s="9" t="s">
        <v>10</v>
      </c>
      <c r="B25" s="1">
        <v>3321344</v>
      </c>
      <c r="D25" s="1">
        <f>SUM(D7:D24)</f>
        <v>46597088</v>
      </c>
      <c r="E25" s="4">
        <f>ROUND(D25/B25,2)</f>
        <v>14.03</v>
      </c>
    </row>
    <row r="26" spans="1:4" ht="15">
      <c r="A26" s="3"/>
      <c r="B26" s="1"/>
      <c r="C26" s="2"/>
      <c r="D26" s="1"/>
    </row>
    <row r="27" spans="1:5" ht="15.75">
      <c r="A27" s="16" t="s">
        <v>20</v>
      </c>
      <c r="B27" s="15"/>
      <c r="C27" s="14">
        <f>SUM(B10:B23)</f>
        <v>208320</v>
      </c>
      <c r="D27" s="1"/>
      <c r="E27" s="5"/>
    </row>
  </sheetData>
  <sheetProtection/>
  <mergeCells count="6">
    <mergeCell ref="A5:E5"/>
    <mergeCell ref="A6:D6"/>
    <mergeCell ref="A1:E1"/>
    <mergeCell ref="A2:E2"/>
    <mergeCell ref="A3:E3"/>
    <mergeCell ref="A4:E4"/>
  </mergeCells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s390872</dc:creator>
  <cp:keywords/>
  <dc:description/>
  <cp:lastModifiedBy>Betsy Sekula</cp:lastModifiedBy>
  <cp:lastPrinted>2013-03-25T18:10:12Z</cp:lastPrinted>
  <dcterms:created xsi:type="dcterms:W3CDTF">2003-04-30T18:23:19Z</dcterms:created>
  <dcterms:modified xsi:type="dcterms:W3CDTF">2017-07-07T12:51:14Z</dcterms:modified>
  <cp:category/>
  <cp:version/>
  <cp:contentType/>
  <cp:contentStatus/>
</cp:coreProperties>
</file>