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310" yWindow="510" windowWidth="31035" windowHeight="13710" tabRatio="1000" activeTab="1"/>
  </bookViews>
  <sheets>
    <sheet name="QUERY" sheetId="1" r:id="rId1"/>
    <sheet name="PPA Worksheet" sheetId="2" r:id="rId2"/>
    <sheet name="January 2016" sheetId="7" r:id="rId3"/>
    <sheet name="February 2016" sheetId="6" r:id="rId4"/>
    <sheet name="March 2016" sheetId="8" r:id="rId5"/>
    <sheet name="April 2016" sheetId="9" r:id="rId6"/>
    <sheet name="May 2016" sheetId="10" r:id="rId7"/>
    <sheet name="June 2016" sheetId="11" r:id="rId8"/>
    <sheet name="July 2016" sheetId="12" r:id="rId9"/>
    <sheet name="August 2016" sheetId="18" r:id="rId10"/>
    <sheet name="Setember 2016" sheetId="13" r:id="rId11"/>
    <sheet name="October 2016" sheetId="14" r:id="rId12"/>
    <sheet name="November 2016" sheetId="15" r:id="rId13"/>
    <sheet name="December 2016" sheetId="16" r:id="rId14"/>
    <sheet name="January 2017" sheetId="1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0" hidden="1">QUERY!$A$1:$AD$1</definedName>
    <definedName name="_xlnm.Print_Area" localSheetId="5">'April 2016'!$A$1:$L$53</definedName>
    <definedName name="_xlnm.Print_Area" localSheetId="9">'August 2016'!$A$1:$L$53</definedName>
    <definedName name="_xlnm.Print_Area" localSheetId="13">'December 2016'!$A$1:$L$53</definedName>
    <definedName name="_xlnm.Print_Area" localSheetId="3">'February 2016'!$A$1:$L$53</definedName>
    <definedName name="_xlnm.Print_Area" localSheetId="2">'January 2016'!$A$1:$L$55</definedName>
    <definedName name="_xlnm.Print_Area" localSheetId="14">'January 2017'!$A$1:$L$53</definedName>
    <definedName name="_xlnm.Print_Area" localSheetId="8">'July 2016'!$A$1:$L$53</definedName>
    <definedName name="_xlnm.Print_Area" localSheetId="7">'June 2016'!$A$1:$L$53</definedName>
    <definedName name="_xlnm.Print_Area" localSheetId="4">'March 2016'!$A$1:$L$53</definedName>
    <definedName name="_xlnm.Print_Area" localSheetId="6">'May 2016'!$A$1:$L$53</definedName>
    <definedName name="_xlnm.Print_Area" localSheetId="12">'November 2016'!$A$1:$L$53</definedName>
    <definedName name="_xlnm.Print_Area" localSheetId="11">'October 2016'!$A$1:$L$53</definedName>
    <definedName name="_xlnm.Print_Area" localSheetId="10">'Setember 2016'!$A$1:$L$53</definedName>
  </definedNames>
  <calcPr calcId="145621"/>
</workbook>
</file>

<file path=xl/calcChain.xml><?xml version="1.0" encoding="utf-8"?>
<calcChain xmlns="http://schemas.openxmlformats.org/spreadsheetml/2006/main">
  <c r="Y42" i="2" l="1"/>
  <c r="AA42" i="2"/>
  <c r="Y40" i="2"/>
  <c r="Y38" i="2"/>
  <c r="Y28" i="2"/>
  <c r="O34" i="2"/>
  <c r="W42" i="2"/>
  <c r="Y18" i="2" l="1"/>
  <c r="Y20" i="2"/>
  <c r="Y22" i="2"/>
  <c r="Y24" i="2"/>
  <c r="Y26" i="2"/>
  <c r="Y30" i="2"/>
  <c r="Y32" i="2"/>
  <c r="Y34" i="2"/>
  <c r="Y36" i="2"/>
  <c r="AC44" i="2"/>
  <c r="W40" i="2"/>
  <c r="AE16" i="2" l="1"/>
  <c r="U32" i="2"/>
  <c r="AA20" i="2"/>
  <c r="AE20" i="2" s="1"/>
  <c r="AE18" i="2"/>
  <c r="D45" i="7"/>
  <c r="U16" i="2" l="1"/>
  <c r="W16" i="2" s="1"/>
  <c r="K30" i="2"/>
  <c r="I30" i="2"/>
  <c r="D45" i="18"/>
  <c r="K45" i="18" s="1"/>
  <c r="K15" i="18" s="1"/>
  <c r="K42" i="18"/>
  <c r="K32" i="18"/>
  <c r="K25" i="18"/>
  <c r="K24" i="18"/>
  <c r="K23" i="18"/>
  <c r="K28" i="18" s="1"/>
  <c r="E13" i="18"/>
  <c r="K13" i="18" s="1"/>
  <c r="I12" i="18"/>
  <c r="G12" i="18"/>
  <c r="I11" i="18"/>
  <c r="G11" i="18"/>
  <c r="B7" i="18"/>
  <c r="B3" i="18"/>
  <c r="K40" i="2"/>
  <c r="I40" i="2"/>
  <c r="K38" i="2"/>
  <c r="I38" i="2"/>
  <c r="D45" i="16"/>
  <c r="K45" i="16" s="1"/>
  <c r="K15" i="16" s="1"/>
  <c r="K42" i="16"/>
  <c r="K32" i="16"/>
  <c r="K25" i="16"/>
  <c r="K24" i="16"/>
  <c r="K23" i="16"/>
  <c r="K13" i="16"/>
  <c r="E13" i="16"/>
  <c r="I12" i="16"/>
  <c r="G12" i="16"/>
  <c r="I11" i="16"/>
  <c r="G11" i="16"/>
  <c r="B7" i="16"/>
  <c r="B3" i="16"/>
  <c r="K36" i="2"/>
  <c r="I36" i="2"/>
  <c r="O36" i="2" s="1"/>
  <c r="K28" i="2"/>
  <c r="O28" i="2" s="1"/>
  <c r="I28" i="2"/>
  <c r="K34" i="2"/>
  <c r="I34" i="2"/>
  <c r="D45" i="14"/>
  <c r="K45" i="14" s="1"/>
  <c r="K15" i="14" s="1"/>
  <c r="K42" i="14"/>
  <c r="K32" i="14"/>
  <c r="K25" i="14"/>
  <c r="K24" i="14"/>
  <c r="K23" i="14"/>
  <c r="K13" i="14"/>
  <c r="E13" i="14"/>
  <c r="I12" i="14"/>
  <c r="G12" i="14"/>
  <c r="I11" i="14"/>
  <c r="G11" i="14"/>
  <c r="B7" i="14"/>
  <c r="B3" i="14"/>
  <c r="K32" i="2"/>
  <c r="I32" i="2"/>
  <c r="K45" i="13"/>
  <c r="D45" i="13"/>
  <c r="K42" i="13"/>
  <c r="K32" i="13"/>
  <c r="K25" i="13"/>
  <c r="K24" i="13"/>
  <c r="K23" i="13"/>
  <c r="K28" i="13" s="1"/>
  <c r="K15" i="13"/>
  <c r="E13" i="13"/>
  <c r="K13" i="13" s="1"/>
  <c r="I12" i="13"/>
  <c r="G12" i="13"/>
  <c r="I11" i="13"/>
  <c r="G11" i="13"/>
  <c r="K11" i="13" s="1"/>
  <c r="B7" i="13"/>
  <c r="B3" i="13"/>
  <c r="D45" i="12"/>
  <c r="K45" i="12" s="1"/>
  <c r="K15" i="12" s="1"/>
  <c r="K42" i="12"/>
  <c r="K32" i="12"/>
  <c r="K25" i="12"/>
  <c r="K24" i="12"/>
  <c r="K23" i="12"/>
  <c r="E13" i="12"/>
  <c r="K13" i="12" s="1"/>
  <c r="I12" i="12"/>
  <c r="G12" i="12"/>
  <c r="K12" i="12" s="1"/>
  <c r="I11" i="12"/>
  <c r="G11" i="12"/>
  <c r="B7" i="12"/>
  <c r="B3" i="12"/>
  <c r="K26" i="2"/>
  <c r="I26" i="2"/>
  <c r="K22" i="2"/>
  <c r="I22" i="2"/>
  <c r="K20" i="2"/>
  <c r="I20" i="2"/>
  <c r="K18" i="2"/>
  <c r="I18" i="2"/>
  <c r="K16" i="2"/>
  <c r="D45" i="11"/>
  <c r="K45" i="11" s="1"/>
  <c r="K15" i="11" s="1"/>
  <c r="K42" i="11"/>
  <c r="K32" i="11"/>
  <c r="K25" i="11"/>
  <c r="K24" i="11"/>
  <c r="K23" i="11"/>
  <c r="K28" i="11" s="1"/>
  <c r="E13" i="11"/>
  <c r="K13" i="11" s="1"/>
  <c r="I12" i="11"/>
  <c r="G12" i="11"/>
  <c r="I11" i="11"/>
  <c r="G11" i="11"/>
  <c r="B7" i="11"/>
  <c r="B3" i="11"/>
  <c r="K24" i="2"/>
  <c r="I24" i="2"/>
  <c r="D45" i="10"/>
  <c r="K45" i="10" s="1"/>
  <c r="K15" i="10" s="1"/>
  <c r="K42" i="10"/>
  <c r="K32" i="10"/>
  <c r="K25" i="10"/>
  <c r="K24" i="10"/>
  <c r="K23" i="10"/>
  <c r="I12" i="10"/>
  <c r="G12" i="10"/>
  <c r="K12" i="10" s="1"/>
  <c r="E12" i="10"/>
  <c r="I11" i="10"/>
  <c r="G11" i="10"/>
  <c r="K11" i="10" s="1"/>
  <c r="E11" i="10"/>
  <c r="B7" i="10"/>
  <c r="B3" i="10"/>
  <c r="D45" i="9"/>
  <c r="K45" i="9" s="1"/>
  <c r="K15" i="9" s="1"/>
  <c r="K42" i="9"/>
  <c r="K32" i="9"/>
  <c r="K25" i="9"/>
  <c r="K24" i="9"/>
  <c r="K23" i="9"/>
  <c r="I12" i="9"/>
  <c r="G12" i="9"/>
  <c r="E12" i="9"/>
  <c r="I11" i="9"/>
  <c r="G11" i="9"/>
  <c r="E11" i="9"/>
  <c r="B7" i="9"/>
  <c r="B3" i="9"/>
  <c r="D45" i="8"/>
  <c r="K45" i="8" s="1"/>
  <c r="K15" i="8" s="1"/>
  <c r="K42" i="8"/>
  <c r="K32" i="8"/>
  <c r="K25" i="8"/>
  <c r="K24" i="8"/>
  <c r="K23" i="8"/>
  <c r="I12" i="8"/>
  <c r="K12" i="8" s="1"/>
  <c r="G12" i="8"/>
  <c r="E12" i="8"/>
  <c r="I11" i="8"/>
  <c r="G11" i="8"/>
  <c r="E11" i="8"/>
  <c r="B7" i="8"/>
  <c r="B3" i="8"/>
  <c r="K45" i="7"/>
  <c r="K42" i="7"/>
  <c r="K15" i="7" s="1"/>
  <c r="K32" i="7"/>
  <c r="K24" i="7"/>
  <c r="K23" i="7"/>
  <c r="I12" i="7"/>
  <c r="G12" i="7"/>
  <c r="E12" i="7"/>
  <c r="I11" i="7"/>
  <c r="G11" i="7"/>
  <c r="E11" i="7"/>
  <c r="B7" i="7"/>
  <c r="B3" i="7"/>
  <c r="D45" i="6"/>
  <c r="K45" i="6" s="1"/>
  <c r="K15" i="6" s="1"/>
  <c r="K42" i="6"/>
  <c r="K32" i="6"/>
  <c r="K28" i="6"/>
  <c r="K25" i="6"/>
  <c r="K24" i="6"/>
  <c r="K23" i="6"/>
  <c r="I12" i="6"/>
  <c r="G12" i="6"/>
  <c r="E12" i="6"/>
  <c r="I11" i="6"/>
  <c r="G11" i="6"/>
  <c r="E11" i="6"/>
  <c r="B7" i="6"/>
  <c r="B3" i="6"/>
  <c r="O42" i="2"/>
  <c r="O18" i="2"/>
  <c r="O26" i="2"/>
  <c r="K12" i="7" l="1"/>
  <c r="K11" i="8"/>
  <c r="K12" i="14"/>
  <c r="K28" i="14"/>
  <c r="K11" i="7"/>
  <c r="K12" i="6"/>
  <c r="K28" i="9"/>
  <c r="K28" i="10"/>
  <c r="K12" i="11"/>
  <c r="K12" i="18"/>
  <c r="K12" i="16"/>
  <c r="K28" i="16"/>
  <c r="K11" i="18"/>
  <c r="K28" i="8"/>
  <c r="K12" i="9"/>
  <c r="K28" i="12"/>
  <c r="K11" i="6"/>
  <c r="K11" i="9"/>
  <c r="K11" i="11"/>
  <c r="K19" i="11" s="1"/>
  <c r="K34" i="11" s="1"/>
  <c r="K11" i="12"/>
  <c r="K19" i="12" s="1"/>
  <c r="K34" i="12" s="1"/>
  <c r="K12" i="13"/>
  <c r="K19" i="13" s="1"/>
  <c r="K34" i="13" s="1"/>
  <c r="K11" i="14"/>
  <c r="K19" i="14" s="1"/>
  <c r="K11" i="16"/>
  <c r="K19" i="16" s="1"/>
  <c r="O40" i="2"/>
  <c r="O30" i="2"/>
  <c r="O22" i="2"/>
  <c r="O38" i="2"/>
  <c r="O32" i="2"/>
  <c r="O24" i="2"/>
  <c r="K25" i="7"/>
  <c r="I16" i="2" s="1"/>
  <c r="K28" i="7"/>
  <c r="O20" i="2"/>
  <c r="K19" i="10"/>
  <c r="K19" i="8"/>
  <c r="K34" i="8" s="1"/>
  <c r="K19" i="7"/>
  <c r="K34" i="7" s="1"/>
  <c r="K34" i="16" l="1"/>
  <c r="K34" i="10"/>
  <c r="K34" i="14"/>
  <c r="K19" i="9"/>
  <c r="K34" i="9" s="1"/>
  <c r="K19" i="6"/>
  <c r="K34" i="6" s="1"/>
  <c r="K19" i="18"/>
  <c r="K34" i="18" s="1"/>
  <c r="O16" i="2"/>
  <c r="L18" i="1"/>
  <c r="L21" i="1"/>
  <c r="L28" i="1"/>
  <c r="L26" i="1"/>
  <c r="L24" i="1"/>
  <c r="L16" i="1"/>
  <c r="L36" i="1"/>
  <c r="L38" i="1"/>
  <c r="U42" i="2" l="1"/>
  <c r="U40" i="2"/>
  <c r="U38" i="2"/>
  <c r="W38" i="2" s="1"/>
  <c r="U36" i="2"/>
  <c r="W36" i="2" s="1"/>
  <c r="U34" i="2"/>
  <c r="W34" i="2" s="1"/>
  <c r="W32" i="2"/>
  <c r="U30" i="2"/>
  <c r="W30" i="2" s="1"/>
  <c r="U28" i="2"/>
  <c r="W28" i="2"/>
  <c r="U26" i="2"/>
  <c r="W26" i="2" s="1"/>
  <c r="U24" i="2"/>
  <c r="W24" i="2" s="1"/>
  <c r="U22" i="2"/>
  <c r="W22" i="2" s="1"/>
  <c r="U20" i="2"/>
  <c r="W20" i="2" s="1"/>
  <c r="G19" i="2"/>
  <c r="U18" i="2"/>
  <c r="W18" i="2" s="1"/>
  <c r="G17" i="2"/>
  <c r="A20" i="2"/>
  <c r="A22" i="2" s="1"/>
  <c r="A24" i="2" s="1"/>
  <c r="A26" i="2" s="1"/>
  <c r="A28" i="2" s="1"/>
  <c r="A30" i="2" s="1"/>
  <c r="C14" i="2"/>
  <c r="G14" i="2" s="1"/>
  <c r="I14" i="2" s="1"/>
  <c r="K14" i="2" s="1"/>
  <c r="M14" i="2" s="1"/>
  <c r="O14" i="2" s="1"/>
  <c r="L14" i="1"/>
  <c r="L4" i="1"/>
  <c r="L12" i="1"/>
  <c r="L10" i="1"/>
  <c r="L8" i="1"/>
  <c r="L6" i="1"/>
  <c r="AG20" i="2" l="1"/>
  <c r="AH20" i="2" s="1"/>
  <c r="AG18" i="2"/>
  <c r="AH18" i="2" s="1"/>
  <c r="AA24" i="2"/>
  <c r="Q14" i="2"/>
  <c r="S14" i="2" s="1"/>
  <c r="U14" i="2" s="1"/>
  <c r="W14" i="2" s="1"/>
  <c r="Y14" i="2" s="1"/>
  <c r="AA14" i="2" s="1"/>
  <c r="AC14" i="2" s="1"/>
  <c r="AE14" i="2" s="1"/>
  <c r="AG14" i="2" l="1"/>
  <c r="AA28" i="2"/>
  <c r="AE24" i="2"/>
  <c r="AA22" i="2"/>
  <c r="AG16" i="2"/>
  <c r="AH16" i="2" s="1"/>
  <c r="AA32" i="2" l="1"/>
  <c r="AE28" i="2"/>
  <c r="AE22" i="2"/>
  <c r="AA26" i="2"/>
  <c r="AG24" i="2"/>
  <c r="AH24" i="2" s="1"/>
  <c r="AE32" i="2" l="1"/>
  <c r="AA36" i="2"/>
  <c r="AE26" i="2"/>
  <c r="AA30" i="2"/>
  <c r="AG22" i="2"/>
  <c r="AH22" i="2" s="1"/>
  <c r="AG28" i="2"/>
  <c r="AH28" i="2" s="1"/>
  <c r="AG32" i="2" l="1"/>
  <c r="AH32" i="2" s="1"/>
  <c r="AE30" i="2"/>
  <c r="AA34" i="2"/>
  <c r="AG26" i="2"/>
  <c r="AH26" i="2" s="1"/>
  <c r="AE36" i="2"/>
  <c r="AA40" i="2"/>
  <c r="AE40" i="2" s="1"/>
  <c r="AH30" i="2" l="1"/>
  <c r="AG40" i="2"/>
  <c r="AH40" i="2" s="1"/>
  <c r="AA38" i="2"/>
  <c r="AE34" i="2"/>
  <c r="AG36" i="2"/>
  <c r="AH36" i="2" s="1"/>
  <c r="AG30" i="2"/>
  <c r="AG34" i="2" l="1"/>
  <c r="AH34" i="2" s="1"/>
  <c r="AE38" i="2"/>
  <c r="AG38" i="2" l="1"/>
  <c r="AH38" i="2" s="1"/>
  <c r="AE42" i="2"/>
  <c r="AA44" i="2"/>
  <c r="AG42" i="2" l="1"/>
  <c r="AH42" i="2" s="1"/>
  <c r="AE44" i="2"/>
  <c r="AG44" i="2" l="1"/>
</calcChain>
</file>

<file path=xl/comments1.xml><?xml version="1.0" encoding="utf-8"?>
<comments xmlns="http://schemas.openxmlformats.org/spreadsheetml/2006/main">
  <authors>
    <author>Windows User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Zero out formula if there was no forced outage.  If there was a forced outage, formula should equal result in K55.
</t>
        </r>
      </text>
    </comment>
  </commentList>
</comments>
</file>

<file path=xl/comments10.xml><?xml version="1.0" encoding="utf-8"?>
<comments xmlns="http://schemas.openxmlformats.org/spreadsheetml/2006/main">
  <authors>
    <author>Windows User</author>
  </authors>
  <commentList>
    <comment ref="B15" authorId="0">
      <text>
        <r>
          <rPr>
            <sz val="8"/>
            <color indexed="81"/>
            <rFont val="Tahoma"/>
            <family val="2"/>
          </rPr>
          <t xml:space="preserve">Zero out formula if there was no forced outage.  If there was a forced outage, the result should equal the minimum of K42 and K45.
</t>
        </r>
      </text>
    </comment>
  </commentList>
</comments>
</file>

<file path=xl/comments11.xml><?xml version="1.0" encoding="utf-8"?>
<comments xmlns="http://schemas.openxmlformats.org/spreadsheetml/2006/main">
  <authors>
    <author>Windows User</author>
  </authors>
  <commentList>
    <comment ref="B15" authorId="0">
      <text>
        <r>
          <rPr>
            <sz val="8"/>
            <color indexed="81"/>
            <rFont val="Tahoma"/>
            <family val="2"/>
          </rPr>
          <t xml:space="preserve">Zero out formula if there was no forced outage.  If there was a forced outage, the result should equal the minimum of K42 and K45.
</t>
        </r>
      </text>
    </comment>
  </commentList>
</comments>
</file>

<file path=xl/comments12.xml><?xml version="1.0" encoding="utf-8"?>
<comments xmlns="http://schemas.openxmlformats.org/spreadsheetml/2006/main">
  <authors>
    <author>Windows User</author>
  </authors>
  <commentList>
    <comment ref="B15" authorId="0">
      <text>
        <r>
          <rPr>
            <sz val="8"/>
            <color indexed="81"/>
            <rFont val="Tahoma"/>
            <family val="2"/>
          </rPr>
          <t xml:space="preserve">Zero out formula if there was no forced outage.  If there was a forced outage, the result should equal the minimum of K42 and K45.
</t>
        </r>
      </text>
    </comment>
  </commentList>
</comments>
</file>

<file path=xl/comments13.xml><?xml version="1.0" encoding="utf-8"?>
<comments xmlns="http://schemas.openxmlformats.org/spreadsheetml/2006/main">
  <authors>
    <author>Windows User</author>
  </authors>
  <commentList>
    <comment ref="B15" authorId="0">
      <text>
        <r>
          <rPr>
            <sz val="8"/>
            <color indexed="81"/>
            <rFont val="Tahoma"/>
            <family val="2"/>
          </rPr>
          <t xml:space="preserve">Zero out formula if there was no forced outage.  If there was a forced outage, the result should equal the minimum of K42 and K45.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Zero out formula if there was no forced outage.  If there was a forced outage, formula should equal result in K55.
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Zero out formula if there was no forced outage.  If there was a forced outage, formula should equal result in K55.
</t>
        </r>
      </text>
    </comment>
  </commentList>
</comments>
</file>

<file path=xl/comments4.xml><?xml version="1.0" encoding="utf-8"?>
<comments xmlns="http://schemas.openxmlformats.org/spreadsheetml/2006/main">
  <authors>
    <author>Windows User</author>
  </authors>
  <commentList>
    <comment ref="B15" authorId="0">
      <text>
        <r>
          <rPr>
            <sz val="8"/>
            <color indexed="81"/>
            <rFont val="Tahoma"/>
            <family val="2"/>
          </rPr>
          <t xml:space="preserve">Zero out formula if there was no forced outage.  If there was a forced outage, the result should equal the minimum of K42 and K45.
</t>
        </r>
      </text>
    </comment>
  </commentList>
</comments>
</file>

<file path=xl/comments5.xml><?xml version="1.0" encoding="utf-8"?>
<comments xmlns="http://schemas.openxmlformats.org/spreadsheetml/2006/main">
  <authors>
    <author>Windows User</author>
  </authors>
  <commentList>
    <comment ref="B15" authorId="0">
      <text>
        <r>
          <rPr>
            <sz val="8"/>
            <color indexed="81"/>
            <rFont val="Tahoma"/>
            <family val="2"/>
          </rPr>
          <t xml:space="preserve">Zero out formula if there was no forced outage.  If there was a forced outage, the result should equal the minimum of K42 and K45.
</t>
        </r>
      </text>
    </comment>
  </commentList>
</comments>
</file>

<file path=xl/comments6.xml><?xml version="1.0" encoding="utf-8"?>
<comments xmlns="http://schemas.openxmlformats.org/spreadsheetml/2006/main">
  <authors>
    <author>Windows User</author>
  </authors>
  <commentList>
    <comment ref="B15" authorId="0">
      <text>
        <r>
          <rPr>
            <sz val="8"/>
            <color indexed="81"/>
            <rFont val="Tahoma"/>
            <family val="2"/>
          </rPr>
          <t xml:space="preserve">Zero out formula if there was no forced outage.  If there was a forced outage, the result should equal the minimum of K42 and K45.
</t>
        </r>
      </text>
    </comment>
  </commentList>
</comments>
</file>

<file path=xl/comments7.xml><?xml version="1.0" encoding="utf-8"?>
<comments xmlns="http://schemas.openxmlformats.org/spreadsheetml/2006/main">
  <authors>
    <author>Windows User</author>
  </authors>
  <commentList>
    <comment ref="B15" authorId="0">
      <text>
        <r>
          <rPr>
            <sz val="8"/>
            <color indexed="81"/>
            <rFont val="Tahoma"/>
            <family val="2"/>
          </rPr>
          <t xml:space="preserve">Zero out formula if there was no forced outage.  If there was a forced outage, the result should equal the minimum of K42 and K45.
</t>
        </r>
      </text>
    </comment>
  </commentList>
</comments>
</file>

<file path=xl/comments8.xml><?xml version="1.0" encoding="utf-8"?>
<comments xmlns="http://schemas.openxmlformats.org/spreadsheetml/2006/main">
  <authors>
    <author>Windows User</author>
  </authors>
  <commentList>
    <comment ref="B15" authorId="0">
      <text>
        <r>
          <rPr>
            <sz val="8"/>
            <color indexed="81"/>
            <rFont val="Tahoma"/>
            <family val="2"/>
          </rPr>
          <t xml:space="preserve">Zero out formula if there was no forced outage.  If there was a forced outage, the result should equal the minimum of K42 and K45.
</t>
        </r>
      </text>
    </comment>
  </commentList>
</comments>
</file>

<file path=xl/comments9.xml><?xml version="1.0" encoding="utf-8"?>
<comments xmlns="http://schemas.openxmlformats.org/spreadsheetml/2006/main">
  <authors>
    <author>Windows User</author>
  </authors>
  <commentList>
    <comment ref="B15" authorId="0">
      <text>
        <r>
          <rPr>
            <sz val="8"/>
            <color indexed="81"/>
            <rFont val="Tahoma"/>
            <family val="2"/>
          </rPr>
          <t xml:space="preserve">Zero out formula if there was no forced outage.  If there was a forced outage, the result should equal the minimum of K42 and K45.
</t>
        </r>
      </text>
    </comment>
  </commentList>
</comments>
</file>

<file path=xl/sharedStrings.xml><?xml version="1.0" encoding="utf-8"?>
<sst xmlns="http://schemas.openxmlformats.org/spreadsheetml/2006/main" count="1562" uniqueCount="218">
  <si>
    <t>Unit</t>
  </si>
  <si>
    <t>Journal ID</t>
  </si>
  <si>
    <t>Date</t>
  </si>
  <si>
    <t>Status</t>
  </si>
  <si>
    <t>Account</t>
  </si>
  <si>
    <t>State/Jurisdict</t>
  </si>
  <si>
    <t>Dept</t>
  </si>
  <si>
    <t>Project</t>
  </si>
  <si>
    <t>Affiliate</t>
  </si>
  <si>
    <t>Currency</t>
  </si>
  <si>
    <t>Amount</t>
  </si>
  <si>
    <t>Line Descr</t>
  </si>
  <si>
    <t>PC Bus Unit</t>
  </si>
  <si>
    <t>W/O</t>
  </si>
  <si>
    <t>An Type</t>
  </si>
  <si>
    <t>Cost Comp</t>
  </si>
  <si>
    <t>ABM Act</t>
  </si>
  <si>
    <t>Subcat</t>
  </si>
  <si>
    <t>User</t>
  </si>
  <si>
    <t>Seq</t>
  </si>
  <si>
    <t>Year</t>
  </si>
  <si>
    <t>Period</t>
  </si>
  <si>
    <t>Ledger Grp</t>
  </si>
  <si>
    <t>Ledger</t>
  </si>
  <si>
    <t>Reversal</t>
  </si>
  <si>
    <t>Debits</t>
  </si>
  <si>
    <t>Source</t>
  </si>
  <si>
    <t>Ref No</t>
  </si>
  <si>
    <t>Descr</t>
  </si>
  <si>
    <t>117</t>
  </si>
  <si>
    <t>FA0329</t>
  </si>
  <si>
    <t>2016-03-31</t>
  </si>
  <si>
    <t>P</t>
  </si>
  <si>
    <t>1823519</t>
  </si>
  <si>
    <t>KYRET</t>
  </si>
  <si>
    <t>11789</t>
  </si>
  <si>
    <t>000001074</t>
  </si>
  <si>
    <t>USD</t>
  </si>
  <si>
    <t>2016-05-01</t>
  </si>
  <si>
    <t>2016-08-31</t>
  </si>
  <si>
    <t>2016-03-01</t>
  </si>
  <si>
    <t>2016-05-31</t>
  </si>
  <si>
    <t>2016-07-01</t>
  </si>
  <si>
    <t>2016-07-31</t>
  </si>
  <si>
    <t>2016-11-30</t>
  </si>
  <si>
    <t>2016-01-01</t>
  </si>
  <si>
    <t>2016-02-29</t>
  </si>
  <si>
    <t>2016-04-01</t>
  </si>
  <si>
    <t>2016-04-30</t>
  </si>
  <si>
    <t>2016-09-01</t>
  </si>
  <si>
    <t>2016-12-01</t>
  </si>
  <si>
    <t>2016-10-31</t>
  </si>
  <si>
    <t>2016-02-01</t>
  </si>
  <si>
    <t>2016-01-31</t>
  </si>
  <si>
    <t>2016-06-01</t>
  </si>
  <si>
    <t>2016-06-30</t>
  </si>
  <si>
    <t>2016-08-01</t>
  </si>
  <si>
    <t>Unrecovered Purch Power-PPA</t>
  </si>
  <si>
    <t>WSREG</t>
  </si>
  <si>
    <t>G0000117</t>
  </si>
  <si>
    <t>ACT</t>
  </si>
  <si>
    <t>341</t>
  </si>
  <si>
    <t>974</t>
  </si>
  <si>
    <t>S206136</t>
  </si>
  <si>
    <t>S130186</t>
  </si>
  <si>
    <t>S209377</t>
  </si>
  <si>
    <t>S250359</t>
  </si>
  <si>
    <t>ACTUALS</t>
  </si>
  <si>
    <t>D</t>
  </si>
  <si>
    <t>R</t>
  </si>
  <si>
    <t>ONL</t>
  </si>
  <si>
    <t>REC</t>
  </si>
  <si>
    <t>Estimated Over/Under Purchased</t>
  </si>
  <si>
    <t>2016-10-01</t>
  </si>
  <si>
    <t>2016-09-20</t>
  </si>
  <si>
    <t>2016-10-02</t>
  </si>
  <si>
    <t>2016-11-01</t>
  </si>
  <si>
    <t>2016-09-30</t>
  </si>
  <si>
    <t>2016-12-31</t>
  </si>
  <si>
    <t>Kentucky Power Company</t>
  </si>
  <si>
    <t>Analysis of</t>
  </si>
  <si>
    <t xml:space="preserve">Over/(Under) Purchase Power Adjustment </t>
  </si>
  <si>
    <t>Current Month</t>
  </si>
  <si>
    <t>Previous Month</t>
  </si>
  <si>
    <t>Total Monthly</t>
  </si>
  <si>
    <t>Cost of Fuel</t>
  </si>
  <si>
    <t>Monthly Net</t>
  </si>
  <si>
    <t>Retail Allocation</t>
  </si>
  <si>
    <t>PPA Net Costs</t>
  </si>
  <si>
    <t>PPA Revenues</t>
  </si>
  <si>
    <t>Net</t>
  </si>
  <si>
    <t>Net (Revenue) Costs</t>
  </si>
  <si>
    <t xml:space="preserve">Cost of Fuel </t>
  </si>
  <si>
    <t xml:space="preserve">Which Would Have </t>
  </si>
  <si>
    <t>Tariff CS-IRP</t>
  </si>
  <si>
    <t xml:space="preserve">PPA </t>
  </si>
  <si>
    <t>Total Company</t>
  </si>
  <si>
    <t>Retail Revenue</t>
  </si>
  <si>
    <t>Of Net</t>
  </si>
  <si>
    <t xml:space="preserve">Previous </t>
  </si>
  <si>
    <t>Received</t>
  </si>
  <si>
    <t>(Over)/Under</t>
  </si>
  <si>
    <t xml:space="preserve">Allocated to </t>
  </si>
  <si>
    <t>Net Over / (Under) Recovery</t>
  </si>
  <si>
    <t>Ln</t>
  </si>
  <si>
    <t xml:space="preserve">Billing </t>
  </si>
  <si>
    <t>Related Substitute</t>
  </si>
  <si>
    <t>Been Used In Plants</t>
  </si>
  <si>
    <t>Cost of Credits</t>
  </si>
  <si>
    <t>Net Costs*</t>
  </si>
  <si>
    <t>Olive Hill/Vanceburg</t>
  </si>
  <si>
    <t xml:space="preserve">Retail </t>
  </si>
  <si>
    <t>Revenues</t>
  </si>
  <si>
    <t>Percentage</t>
  </si>
  <si>
    <t>Cost</t>
  </si>
  <si>
    <t>Month</t>
  </si>
  <si>
    <t>Recovery</t>
  </si>
  <si>
    <t>Retail</t>
  </si>
  <si>
    <t>No</t>
  </si>
  <si>
    <t>Generation for F.O.</t>
  </si>
  <si>
    <t>During a F.O.</t>
  </si>
  <si>
    <t>(C4) - (C5) + (C6)</t>
  </si>
  <si>
    <t>(C8) + (C9)</t>
  </si>
  <si>
    <t>(C9) / (C10)</t>
  </si>
  <si>
    <t>(C7 * C11)</t>
  </si>
  <si>
    <t>(C13) - (C14)</t>
  </si>
  <si>
    <t>(C12) + (C(15)</t>
  </si>
  <si>
    <t>(C14) +(C15) - (C16)</t>
  </si>
  <si>
    <t>November</t>
  </si>
  <si>
    <t>January</t>
  </si>
  <si>
    <t xml:space="preserve"> </t>
  </si>
  <si>
    <t>December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</si>
  <si>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</si>
  <si>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</si>
  <si>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</si>
  <si>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</si>
  <si>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</si>
  <si>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</si>
  <si>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</si>
  <si>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</si>
  <si>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</si>
  <si>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 xml:space="preserve">January </t>
  </si>
  <si>
    <t>* Excludes any costs recovered through the FAC</t>
  </si>
  <si>
    <t xml:space="preserve">Test year ending February 28th </t>
  </si>
  <si>
    <t>Source:</t>
  </si>
  <si>
    <t>Posted</t>
  </si>
  <si>
    <t>CLOSE41370</t>
  </si>
  <si>
    <t>S144234</t>
  </si>
  <si>
    <t>N</t>
  </si>
  <si>
    <t>KENTUCKY POWER COMPANY</t>
  </si>
  <si>
    <t>FUEL COST SCHEDULE</t>
  </si>
  <si>
    <t>FUEL</t>
  </si>
  <si>
    <t>BIG SANDY</t>
  </si>
  <si>
    <t>MITCHELL</t>
  </si>
  <si>
    <t>AMOUNTS</t>
  </si>
  <si>
    <t>(A)  COMPANY GENERATION</t>
  </si>
  <si>
    <t>(PLANT)</t>
  </si>
  <si>
    <t>1 KP</t>
  </si>
  <si>
    <t>2 KP</t>
  </si>
  <si>
    <t>($)</t>
  </si>
  <si>
    <t>COAL BURNED</t>
  </si>
  <si>
    <t>OIL BURNED</t>
  </si>
  <si>
    <t>GAS BURNED</t>
  </si>
  <si>
    <t>-----------------</t>
  </si>
  <si>
    <t>FUEL (JOINTLY OWNED PLANT)</t>
  </si>
  <si>
    <t>FUEL (ASSIGNED COST DURING F.O.)</t>
  </si>
  <si>
    <t>FUEL (SUBSTITUTE FOR F.O.)</t>
  </si>
  <si>
    <t xml:space="preserve">  SUB-TOTAL</t>
  </si>
  <si>
    <t>(B) PURCHASES</t>
  </si>
  <si>
    <t>IDENTIFIABLE FUEL COST - OTHER PURCHASES</t>
  </si>
  <si>
    <t>IDENTIFIABLE FUEL COST - ROCKPORT PURCHASES</t>
  </si>
  <si>
    <t>IDENTIFIABLE FUEL COST (SUBSTITUTE FOR F.O.)</t>
  </si>
  <si>
    <t>IDENTIFIABLE FUEL COST (PEAKING UNIT EQUIVALENT)</t>
  </si>
  <si>
    <t>(C)  INTER-SYSTEM SALES</t>
  </si>
  <si>
    <t>FUEL COSTS</t>
  </si>
  <si>
    <t xml:space="preserve">  TOTAL FUEL COSTS (A + B - C - D)</t>
  </si>
  <si>
    <t>F.O. = FORCED OUTAGE</t>
  </si>
  <si>
    <t>DETAILS:</t>
  </si>
  <si>
    <t>FUEL (ASSIGNED COST DURING FORCED OUTAGE)</t>
  </si>
  <si>
    <t>TOTAL REPLACEMENT (IDENTIFIABLE FUEL COST)</t>
  </si>
  <si>
    <t xml:space="preserve">FUEL COST DUE TO F.O.:     </t>
  </si>
  <si>
    <t>kWh</t>
  </si>
  <si>
    <t>MILLS/kWh</t>
  </si>
  <si>
    <t>TOTAL ALLOWABLE (IDENTIFIABLE FUEL COST)</t>
  </si>
  <si>
    <t xml:space="preserve">REPLACEMENT FUEL COST FOR F.O.:     </t>
  </si>
  <si>
    <t>AMOUNT IN EXCESS OF PEAKING UNIT EQUIVALENT AS CALCULATED IN ACCORDANCE WITH KPSC ORDER OF OCTOBER 3, 2002</t>
  </si>
  <si>
    <t>IN CASE NO. 2000-00495-B.</t>
  </si>
  <si>
    <t>(1)</t>
  </si>
  <si>
    <t>(2)</t>
  </si>
  <si>
    <t xml:space="preserve">Kentucky Power had no forced outages in February 2016 when purchases were required to offset a generation deficiency to serve internal load. </t>
  </si>
  <si>
    <t>(1, 2)</t>
  </si>
  <si>
    <t>(3)</t>
  </si>
  <si>
    <t xml:space="preserve">Kentucky Power had 14 hours during the forced outage at Mitchell 1 in January 2016 when purchases were required to offset a generation deficieny to serve internal load. </t>
  </si>
  <si>
    <t xml:space="preserve">Kentucky Power had 27 hours during the forced outage at Mitchell 2 in January 2016 when purchases were required to offset a generation deficieny to serve internal load. </t>
  </si>
  <si>
    <t>Kentucky Power had no forced outages greater than six hours in duration in March 2016 when purchases were required to offset a generation deficiency to serve internal load.</t>
  </si>
  <si>
    <t xml:space="preserve">Kentucky Power had 36 hours of forced outages at Mitchell 1 and 2 in April 2016 when purchases were required to offset a generation deficiency to serve internal load. </t>
  </si>
  <si>
    <t xml:space="preserve">Kentucky Power had 105 hours of forced outages at Mitchell 1 and 2 in May 2016 when purchases were required to offset a generation deficiency to serve internal load. </t>
  </si>
  <si>
    <t>BIG SANDY 1</t>
  </si>
  <si>
    <t xml:space="preserve">Kentucky Power had no forced outages in June 2016 when purchases were required to offset a generation deficiency to serve internal load. </t>
  </si>
  <si>
    <t>Amount in excess of peaking unit equivalent as callculated in accordance with KPSC Order OF October 3, 2002</t>
  </si>
  <si>
    <t>in Case No. 2000-00495-B.</t>
  </si>
  <si>
    <t>The amount shown above as the gas burned for Big Sandy 1 includes the reservation fee.</t>
  </si>
  <si>
    <t xml:space="preserve">There were no hours during the Mitchell 1 forced outage in July 2016 when purchases were required to offset a generation deficiency to serve internal load. </t>
  </si>
  <si>
    <t xml:space="preserve">There were 277 hours during the Mitchell 1 &amp;2 forced outages in September 2016 when purchases were required to offset a generation deficiency to serve internal load. </t>
  </si>
  <si>
    <t>There were no forced outages for Mitchell 1 &amp;2 in October 2016.</t>
  </si>
  <si>
    <t>FINAL SCHEDULE NOVEMBER 2016 COSTS - ACTUAL</t>
  </si>
  <si>
    <t>MONTH ENDED:  NOVEMBER 2016</t>
  </si>
  <si>
    <t>There were forced outages for Big Sandy 1, but not for Mitchell 1 &amp;2 in November 2016.</t>
  </si>
  <si>
    <t>There were forced outages for Mitchel 2 but not for Mitchell 1 or Big Sandy 1 in December 2016.</t>
  </si>
  <si>
    <t>FINAL SCHEDULE JANUARY 2017 COSTS - ACTUAL</t>
  </si>
  <si>
    <t>MONTH ENDED:  JANUARY 2017</t>
  </si>
  <si>
    <t xml:space="preserve">There were forced outages for Big Sandy 1, and Mitchell 1 &amp;2 in January 2017. </t>
  </si>
  <si>
    <t xml:space="preserve">There were 71 hours during the Mitchell 1 &amp;2 forced outages in August 2016 when purchases were required to offset a generation deficiency to serve internal load. </t>
  </si>
  <si>
    <t>2 Months Prior</t>
  </si>
  <si>
    <t xml:space="preserve">In Current </t>
  </si>
  <si>
    <t>Columns 4 - 5 Power Transaction Schedule</t>
  </si>
  <si>
    <t>Test Year Ended February 28, 2017</t>
  </si>
  <si>
    <t>Column 14 Revenu Report MCSR164N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</si>
</sst>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0.000000_);\(0.000000\)"/>
    <numFmt numFmtId="167" formatCode="#,##0.00000"/>
    <numFmt numFmtId="168" formatCode="0.00000"/>
    <numFmt numFmtId="169" formatCode="#,##0.00000_);\(#,##0.00000\)"/>
    <numFmt numFmtId="170" formatCode="#,##0.000000_);\(#,##0.000000\)"/>
    <numFmt numFmtId="171" formatCode="#,##0.000_);\(#,##0.000\)"/>
    <numFmt numFmtId="172" formatCode="0.000"/>
  </numFmts>
  <fonts count="19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MS Sans Serif"/>
      <family val="2"/>
    </font>
    <font>
      <sz val="10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vertAlign val="superscript"/>
      <sz val="10"/>
      <name val="Comic Sans MS"/>
      <family val="4"/>
    </font>
    <font>
      <sz val="10"/>
      <color rgb="FFFF0000"/>
      <name val="Comic Sans MS"/>
      <family val="4"/>
    </font>
    <font>
      <sz val="10"/>
      <color indexed="12"/>
      <name val="Comic Sans MS"/>
      <family val="4"/>
    </font>
    <font>
      <sz val="10"/>
      <color indexed="56"/>
      <name val="Comic Sans MS"/>
      <family val="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8"/>
      <name val="Comic Sans MS"/>
      <family val="4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5" fillId="0" borderId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2" fillId="0" borderId="1">
      <alignment horizontal="center"/>
    </xf>
    <xf numFmtId="0" fontId="7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NumberFormat="0" applyFont="0" applyFill="0" applyBorder="0" applyAlignment="0" applyProtection="0"/>
    <xf numFmtId="43" fontId="5" fillId="0" borderId="0" applyNumberFormat="0" applyFont="0" applyFill="0" applyBorder="0" applyAlignment="0" applyProtection="0"/>
    <xf numFmtId="43" fontId="5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 applyNumberFormat="0" applyFont="0" applyFill="0" applyBorder="0" applyAlignment="0" applyProtection="0"/>
    <xf numFmtId="0" fontId="1" fillId="4" borderId="3" applyNumberFormat="0" applyFont="0" applyAlignment="0" applyProtection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0" xfId="3" applyFont="1" applyAlignment="1">
      <alignment horizontal="center"/>
    </xf>
    <xf numFmtId="15" fontId="0" fillId="0" borderId="0" xfId="4" quotePrefix="1" applyFont="1" applyAlignment="1">
      <alignment horizontal="center"/>
    </xf>
    <xf numFmtId="4" fontId="0" fillId="0" borderId="0" xfId="5" applyFont="1" applyAlignment="1">
      <alignment horizontal="center"/>
    </xf>
    <xf numFmtId="3" fontId="0" fillId="0" borderId="0" xfId="8" applyFont="1" applyAlignment="1">
      <alignment horizontal="center"/>
    </xf>
    <xf numFmtId="0" fontId="2" fillId="3" borderId="1" xfId="6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17" fontId="5" fillId="0" borderId="0" xfId="0" applyNumberFormat="1" applyFont="1" applyFill="1" applyBorder="1"/>
    <xf numFmtId="37" fontId="5" fillId="0" borderId="0" xfId="0" applyNumberFormat="1" applyFont="1" applyFill="1"/>
    <xf numFmtId="5" fontId="5" fillId="0" borderId="0" xfId="0" applyNumberFormat="1" applyFont="1" applyFill="1"/>
    <xf numFmtId="3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3" fontId="5" fillId="0" borderId="0" xfId="0" applyNumberFormat="1" applyFont="1" applyFill="1"/>
    <xf numFmtId="0" fontId="5" fillId="0" borderId="1" xfId="0" applyFont="1" applyFill="1" applyBorder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/>
    <xf numFmtId="164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/>
    <xf numFmtId="3" fontId="5" fillId="0" borderId="0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Alignment="1">
      <alignment horizontal="center"/>
    </xf>
    <xf numFmtId="0" fontId="5" fillId="0" borderId="0" xfId="0" quotePrefix="1" applyFont="1" applyFill="1"/>
    <xf numFmtId="37" fontId="5" fillId="0" borderId="0" xfId="0" applyNumberFormat="1" applyFont="1" applyFill="1" applyBorder="1"/>
    <xf numFmtId="167" fontId="5" fillId="0" borderId="0" xfId="0" applyNumberFormat="1" applyFont="1" applyFill="1"/>
    <xf numFmtId="169" fontId="5" fillId="0" borderId="0" xfId="0" applyNumberFormat="1" applyFont="1" applyFill="1" applyBorder="1"/>
    <xf numFmtId="170" fontId="5" fillId="0" borderId="0" xfId="0" applyNumberFormat="1" applyFont="1" applyFill="1"/>
    <xf numFmtId="0" fontId="4" fillId="0" borderId="0" xfId="0" applyFont="1" applyFill="1"/>
    <xf numFmtId="37" fontId="4" fillId="0" borderId="0" xfId="0" applyNumberFormat="1" applyFont="1" applyFill="1"/>
    <xf numFmtId="0" fontId="6" fillId="0" borderId="0" xfId="0" applyFont="1" applyFill="1"/>
    <xf numFmtId="0" fontId="5" fillId="0" borderId="0" xfId="0" applyFont="1" applyFill="1" applyBorder="1"/>
    <xf numFmtId="165" fontId="5" fillId="0" borderId="0" xfId="0" applyNumberFormat="1" applyFont="1" applyFill="1" applyBorder="1"/>
    <xf numFmtId="166" fontId="5" fillId="0" borderId="0" xfId="0" applyNumberFormat="1" applyFont="1" applyFill="1" applyBorder="1"/>
    <xf numFmtId="5" fontId="5" fillId="0" borderId="0" xfId="0" applyNumberFormat="1" applyFont="1" applyFill="1" applyBorder="1"/>
    <xf numFmtId="4" fontId="0" fillId="3" borderId="0" xfId="5" applyFont="1" applyFill="1" applyAlignment="1">
      <alignment horizontal="center"/>
    </xf>
    <xf numFmtId="4" fontId="0" fillId="3" borderId="0" xfId="0" applyNumberFormat="1" applyFill="1" applyAlignment="1">
      <alignment horizontal="center"/>
    </xf>
    <xf numFmtId="0" fontId="9" fillId="0" borderId="0" xfId="10" applyFont="1"/>
    <xf numFmtId="0" fontId="9" fillId="0" borderId="0" xfId="10" quotePrefix="1" applyFont="1"/>
    <xf numFmtId="0" fontId="10" fillId="0" borderId="0" xfId="10" quotePrefix="1" applyFont="1"/>
    <xf numFmtId="0" fontId="10" fillId="0" borderId="0" xfId="10" applyFont="1"/>
    <xf numFmtId="0" fontId="10" fillId="0" borderId="0" xfId="10" applyFont="1" applyFill="1"/>
    <xf numFmtId="0" fontId="10" fillId="0" borderId="0" xfId="10" applyFont="1" applyAlignment="1">
      <alignment horizontal="center"/>
    </xf>
    <xf numFmtId="0" fontId="9" fillId="0" borderId="0" xfId="10" applyFont="1" applyFill="1"/>
    <xf numFmtId="0" fontId="10" fillId="0" borderId="2" xfId="10" quotePrefix="1" applyFont="1" applyBorder="1"/>
    <xf numFmtId="0" fontId="10" fillId="0" borderId="2" xfId="10" quotePrefix="1" applyFont="1" applyBorder="1" applyAlignment="1">
      <alignment horizontal="center"/>
    </xf>
    <xf numFmtId="0" fontId="10" fillId="0" borderId="2" xfId="10" applyFont="1" applyBorder="1" applyAlignment="1">
      <alignment horizontal="center"/>
    </xf>
    <xf numFmtId="0" fontId="9" fillId="0" borderId="0" xfId="10" applyFont="1" applyFill="1" applyAlignment="1">
      <alignment horizontal="center"/>
    </xf>
    <xf numFmtId="39" fontId="9" fillId="0" borderId="0" xfId="10" applyNumberFormat="1" applyFont="1" applyFill="1"/>
    <xf numFmtId="37" fontId="9" fillId="0" borderId="0" xfId="10" applyNumberFormat="1" applyFont="1" applyAlignment="1">
      <alignment horizontal="center"/>
    </xf>
    <xf numFmtId="39" fontId="9" fillId="0" borderId="0" xfId="10" applyNumberFormat="1" applyFont="1"/>
    <xf numFmtId="0" fontId="9" fillId="0" borderId="0" xfId="10" applyFont="1" applyAlignment="1">
      <alignment horizontal="center"/>
    </xf>
    <xf numFmtId="39" fontId="9" fillId="0" borderId="0" xfId="10" quotePrefix="1" applyNumberFormat="1" applyFont="1" applyAlignment="1">
      <alignment horizontal="center"/>
    </xf>
    <xf numFmtId="37" fontId="11" fillId="0" borderId="0" xfId="10" applyNumberFormat="1" applyFont="1" applyFill="1" applyAlignment="1">
      <alignment horizontal="left"/>
    </xf>
    <xf numFmtId="0" fontId="9" fillId="0" borderId="0" xfId="10" quotePrefix="1" applyFont="1" applyFill="1"/>
    <xf numFmtId="0" fontId="12" fillId="0" borderId="0" xfId="10" applyFont="1"/>
    <xf numFmtId="0" fontId="13" fillId="0" borderId="0" xfId="10" quotePrefix="1" applyFont="1" applyFill="1"/>
    <xf numFmtId="39" fontId="13" fillId="0" borderId="0" xfId="10" applyNumberFormat="1" applyFont="1" applyFill="1"/>
    <xf numFmtId="39" fontId="9" fillId="0" borderId="2" xfId="10" applyNumberFormat="1" applyFont="1" applyBorder="1"/>
    <xf numFmtId="0" fontId="12" fillId="0" borderId="0" xfId="10" applyFont="1" applyFill="1"/>
    <xf numFmtId="39" fontId="14" fillId="0" borderId="0" xfId="10" applyNumberFormat="1" applyFont="1"/>
    <xf numFmtId="39" fontId="9" fillId="0" borderId="4" xfId="10" applyNumberFormat="1" applyFont="1" applyFill="1" applyBorder="1"/>
    <xf numFmtId="0" fontId="9" fillId="0" borderId="2" xfId="10" applyFont="1" applyBorder="1"/>
    <xf numFmtId="172" fontId="9" fillId="0" borderId="0" xfId="10" applyNumberFormat="1" applyFont="1" applyFill="1"/>
    <xf numFmtId="37" fontId="9" fillId="0" borderId="0" xfId="10" applyNumberFormat="1" applyFont="1"/>
    <xf numFmtId="171" fontId="13" fillId="0" borderId="0" xfId="10" applyNumberFormat="1" applyFont="1" applyFill="1" applyAlignment="1">
      <alignment horizontal="center"/>
    </xf>
    <xf numFmtId="37" fontId="9" fillId="0" borderId="0" xfId="10" applyNumberFormat="1" applyFont="1" applyFill="1"/>
    <xf numFmtId="37" fontId="11" fillId="0" borderId="0" xfId="10" applyNumberFormat="1" applyFont="1" applyFill="1" applyAlignment="1">
      <alignment horizontal="left" vertical="top"/>
    </xf>
    <xf numFmtId="37" fontId="11" fillId="0" borderId="0" xfId="10" quotePrefix="1" applyNumberFormat="1" applyFont="1" applyFill="1" applyAlignment="1">
      <alignment horizontal="left"/>
    </xf>
    <xf numFmtId="0" fontId="18" fillId="0" borderId="0" xfId="10" applyFont="1" applyFill="1"/>
    <xf numFmtId="0" fontId="9" fillId="0" borderId="0" xfId="1" applyFont="1"/>
    <xf numFmtId="0" fontId="9" fillId="0" borderId="0" xfId="1" quotePrefix="1" applyFont="1"/>
    <xf numFmtId="0" fontId="10" fillId="0" borderId="0" xfId="1" quotePrefix="1" applyFont="1"/>
    <xf numFmtId="0" fontId="10" fillId="0" borderId="0" xfId="1" applyFont="1"/>
    <xf numFmtId="0" fontId="10" fillId="0" borderId="0" xfId="1" applyFont="1" applyFill="1"/>
    <xf numFmtId="0" fontId="10" fillId="0" borderId="0" xfId="1" applyFont="1" applyAlignment="1">
      <alignment horizontal="center"/>
    </xf>
    <xf numFmtId="0" fontId="9" fillId="0" borderId="0" xfId="1" applyFont="1" applyFill="1"/>
    <xf numFmtId="0" fontId="10" fillId="0" borderId="2" xfId="1" quotePrefix="1" applyFont="1" applyBorder="1"/>
    <xf numFmtId="0" fontId="10" fillId="0" borderId="2" xfId="1" quotePrefix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9" fillId="0" borderId="0" xfId="1" applyFont="1" applyFill="1" applyAlignment="1">
      <alignment horizontal="center"/>
    </xf>
    <xf numFmtId="39" fontId="9" fillId="0" borderId="0" xfId="1" applyNumberFormat="1" applyFont="1" applyFill="1"/>
    <xf numFmtId="37" fontId="9" fillId="0" borderId="0" xfId="1" applyNumberFormat="1" applyFont="1" applyAlignment="1">
      <alignment horizontal="center"/>
    </xf>
    <xf numFmtId="39" fontId="9" fillId="0" borderId="0" xfId="1" applyNumberFormat="1" applyFont="1"/>
    <xf numFmtId="0" fontId="9" fillId="0" borderId="0" xfId="1" applyFont="1" applyAlignment="1">
      <alignment horizontal="center"/>
    </xf>
    <xf numFmtId="39" fontId="9" fillId="0" borderId="0" xfId="1" quotePrefix="1" applyNumberFormat="1" applyFont="1" applyAlignment="1">
      <alignment horizontal="center"/>
    </xf>
    <xf numFmtId="37" fontId="11" fillId="0" borderId="0" xfId="1" quotePrefix="1" applyNumberFormat="1" applyFont="1" applyFill="1" applyAlignment="1">
      <alignment horizontal="left"/>
    </xf>
    <xf numFmtId="0" fontId="9" fillId="0" borderId="0" xfId="1" quotePrefix="1" applyFont="1" applyFill="1"/>
    <xf numFmtId="0" fontId="12" fillId="0" borderId="0" xfId="1" applyFont="1"/>
    <xf numFmtId="0" fontId="13" fillId="0" borderId="0" xfId="1" quotePrefix="1" applyFont="1" applyFill="1"/>
    <xf numFmtId="39" fontId="13" fillId="0" borderId="0" xfId="1" applyNumberFormat="1" applyFont="1" applyFill="1"/>
    <xf numFmtId="39" fontId="9" fillId="0" borderId="2" xfId="1" applyNumberFormat="1" applyFont="1" applyBorder="1"/>
    <xf numFmtId="37" fontId="11" fillId="0" borderId="0" xfId="1" applyNumberFormat="1" applyFont="1" applyFill="1" applyAlignment="1">
      <alignment horizontal="left"/>
    </xf>
    <xf numFmtId="0" fontId="18" fillId="0" borderId="0" xfId="1" applyFont="1" applyFill="1"/>
    <xf numFmtId="0" fontId="12" fillId="0" borderId="0" xfId="1" applyFont="1" applyFill="1"/>
    <xf numFmtId="39" fontId="14" fillId="0" borderId="0" xfId="1" applyNumberFormat="1" applyFont="1"/>
    <xf numFmtId="39" fontId="9" fillId="0" borderId="4" xfId="1" applyNumberFormat="1" applyFont="1" applyFill="1" applyBorder="1"/>
    <xf numFmtId="0" fontId="9" fillId="0" borderId="2" xfId="1" applyFont="1" applyBorder="1"/>
    <xf numFmtId="172" fontId="9" fillId="0" borderId="0" xfId="1" applyNumberFormat="1" applyFont="1" applyFill="1"/>
    <xf numFmtId="37" fontId="9" fillId="0" borderId="0" xfId="1" applyNumberFormat="1" applyFont="1"/>
    <xf numFmtId="171" fontId="13" fillId="0" borderId="0" xfId="1" applyNumberFormat="1" applyFont="1" applyFill="1" applyAlignment="1">
      <alignment horizontal="center"/>
    </xf>
    <xf numFmtId="37" fontId="9" fillId="0" borderId="0" xfId="1" applyNumberFormat="1" applyFont="1" applyFill="1"/>
    <xf numFmtId="37" fontId="11" fillId="0" borderId="0" xfId="1" applyNumberFormat="1" applyFont="1" applyFill="1" applyAlignment="1">
      <alignment horizontal="left" vertical="top"/>
    </xf>
    <xf numFmtId="37" fontId="13" fillId="0" borderId="0" xfId="1" applyNumberFormat="1" applyFont="1" applyFill="1" applyAlignment="1">
      <alignment horizontal="center"/>
    </xf>
    <xf numFmtId="37" fontId="13" fillId="0" borderId="0" xfId="1" applyNumberFormat="1" applyFont="1" applyFill="1" applyAlignment="1">
      <alignment horizontal="right"/>
    </xf>
    <xf numFmtId="38" fontId="5" fillId="0" borderId="0" xfId="0" applyNumberFormat="1" applyFont="1" applyFill="1"/>
    <xf numFmtId="37" fontId="13" fillId="0" borderId="0" xfId="10" applyNumberFormat="1" applyFont="1" applyFill="1" applyAlignment="1">
      <alignment horizontal="right"/>
    </xf>
    <xf numFmtId="168" fontId="5" fillId="0" borderId="0" xfId="0" applyNumberFormat="1" applyFont="1" applyFill="1"/>
    <xf numFmtId="0" fontId="0" fillId="0" borderId="1" xfId="3" applyFont="1" applyBorder="1" applyAlignment="1">
      <alignment horizontal="center"/>
    </xf>
    <xf numFmtId="15" fontId="0" fillId="0" borderId="1" xfId="4" quotePrefix="1" applyFont="1" applyBorder="1" applyAlignment="1">
      <alignment horizontal="center"/>
    </xf>
    <xf numFmtId="3" fontId="0" fillId="0" borderId="1" xfId="8" applyFont="1" applyBorder="1" applyAlignment="1">
      <alignment horizontal="center"/>
    </xf>
    <xf numFmtId="4" fontId="0" fillId="0" borderId="1" xfId="5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3" borderId="1" xfId="5" applyFont="1" applyFill="1" applyBorder="1" applyAlignment="1">
      <alignment horizontal="center"/>
    </xf>
    <xf numFmtId="40" fontId="5" fillId="0" borderId="0" xfId="0" applyNumberFormat="1" applyFont="1" applyFill="1" applyAlignment="1">
      <alignment horizontal="center"/>
    </xf>
    <xf numFmtId="40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37" fontId="4" fillId="0" borderId="0" xfId="0" applyNumberFormat="1" applyFont="1" applyFill="1" applyAlignment="1">
      <alignment horizontal="center"/>
    </xf>
    <xf numFmtId="0" fontId="5" fillId="0" borderId="2" xfId="0" applyFont="1" applyFill="1" applyBorder="1" applyAlignment="1">
      <alignment wrapText="1"/>
    </xf>
    <xf numFmtId="0" fontId="5" fillId="0" borderId="0" xfId="0" applyFont="1" applyFill="1" applyAlignment="1"/>
    <xf numFmtId="4" fontId="0" fillId="0" borderId="0" xfId="5" applyFont="1" applyFill="1" applyAlignment="1">
      <alignment horizontal="center"/>
    </xf>
    <xf numFmtId="4" fontId="0" fillId="0" borderId="1" xfId="5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10" applyFont="1" applyFill="1" applyAlignment="1">
      <alignment horizontal="left" wrapText="1"/>
    </xf>
    <xf numFmtId="0" fontId="9" fillId="0" borderId="0" xfId="1" applyFont="1" applyFill="1" applyAlignment="1">
      <alignment horizontal="left" wrapText="1"/>
    </xf>
  </cellXfs>
  <cellStyles count="42">
    <cellStyle name="Comma 2" xfId="11"/>
    <cellStyle name="Comma 2 2" xfId="15"/>
    <cellStyle name="Comma 2 2 2" xfId="16"/>
    <cellStyle name="Comma 2 3" xfId="17"/>
    <cellStyle name="Comma 2 4" xfId="18"/>
    <cellStyle name="Comma 2 5" xfId="19"/>
    <cellStyle name="Comma 3" xfId="20"/>
    <cellStyle name="Comma 3 2" xfId="21"/>
    <cellStyle name="Comma 3 3" xfId="22"/>
    <cellStyle name="Comma 4" xfId="23"/>
    <cellStyle name="Comma 4 2" xfId="24"/>
    <cellStyle name="Comma 5" xfId="25"/>
    <cellStyle name="Comma 6" xfId="26"/>
    <cellStyle name="Comma 7" xfId="27"/>
    <cellStyle name="Currency 2" xfId="28"/>
    <cellStyle name="Currency 2 2" xfId="29"/>
    <cellStyle name="Currency 2 3" xfId="30"/>
    <cellStyle name="Normal" xfId="0" builtinId="0"/>
    <cellStyle name="Normal 2" xfId="1"/>
    <cellStyle name="Normal 2 2" xfId="31"/>
    <cellStyle name="Normal 3" xfId="2"/>
    <cellStyle name="Normal 3 2" xfId="32"/>
    <cellStyle name="Normal 3 2 2" xfId="33"/>
    <cellStyle name="Normal 3 3" xfId="34"/>
    <cellStyle name="Normal 3 4" xfId="35"/>
    <cellStyle name="Normal 4" xfId="10"/>
    <cellStyle name="Normal 5" xfId="12"/>
    <cellStyle name="Normal 5 2" xfId="36"/>
    <cellStyle name="Normal 5 3" xfId="37"/>
    <cellStyle name="Normal 6" xfId="13"/>
    <cellStyle name="Normal 7" xfId="14"/>
    <cellStyle name="Normal 7 2" xfId="38"/>
    <cellStyle name="Normal 8" xfId="39"/>
    <cellStyle name="Normal 9" xfId="40"/>
    <cellStyle name="Note 2" xfId="41"/>
    <cellStyle name="PSChar" xfId="3"/>
    <cellStyle name="PSDate" xfId="4"/>
    <cellStyle name="PSDec" xfId="5"/>
    <cellStyle name="PSHeading" xfId="6"/>
    <cellStyle name="PSHeading 2" xfId="7"/>
    <cellStyle name="PSInt" xfId="8"/>
    <cellStyle name="PSSpacer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3%20Rate%20Case\Testimony\Section%20V%20Schedules%201%20to%2019%20Case%20No%202013-00XXX%20TYE%203-31-201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50359\AppData\Local\Microsoft\Windows\Temporary%20Internet%20Files\Content.Outlook\S81HNQ25\Expense%20Tie-Out\September%202016%20KYFC%20Power%20Report%20-Values%20Only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50359\AppData\Local\Microsoft\Windows\Temporary%20Internet%20Files\Content.Outlook\S81HNQ25\Expense%20Tie-Out\October%202016%20KYFC%20Power%20Report%20-Values%20Onl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50359\AppData\Local\Microsoft\Windows\Temporary%20Internet%20Files\Content.Outlook\S81HNQ25\Expense%20Tie-Out\December%202016%20KYFC%20Power%20Report-%20Values%20On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50359\AppData\Local\Microsoft\Windows\Temporary%20Internet%20Files\Content.Outlook\S81HNQ25\Expense%20Tie-Out\January%202016%20KYFC%20Power%20Report-Rev1%20-%20Values%20Only%20-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50359\AppData\Local\Microsoft\Windows\Temporary%20Internet%20Files\Content.Outlook\S81HNQ25\Expense%20Tie-Out\February%202016%20KYFC%20Power%20Report%20-%20Values%20Onl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50359\AppData\Local\Microsoft\Windows\Temporary%20Internet%20Files\Content.Outlook\S81HNQ25\Expense%20Tie-Out\March%202016%20KYFC%20Power%20Report%20-%20Values%20Only-Rev%2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50359\AppData\Local\Microsoft\Windows\Temporary%20Internet%20Files\Content.Outlook\S81HNQ25\Expense%20Tie-Out\April%202016%20KYFC%20Power%20Report%20-%20Values%20Onl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50359\AppData\Local\Microsoft\Windows\Temporary%20Internet%20Files\Content.Outlook\S81HNQ25\Expense%20Tie-Out\May%202016%20KYFC%20Power%20Report%20-%20Values%20Onl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50359\AppData\Local\Microsoft\Windows\Temporary%20Internet%20Files\Content.Outlook\S81HNQ25\Expense%20Tie-Out\June%202016%20KYFC%20Power%20Report%20-%20Values%20Onl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50359\AppData\Local\Microsoft\Windows\Temporary%20Internet%20Files\Content.Outlook\S81HNQ25\Expense%20Tie-Out\July%202016%20KYFC%20Power%20Report%20-%20Values%20Onl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50359\AppData\Local\Microsoft\Windows\Temporary%20Internet%20Files\Content.Outlook\S81HNQ25\August%202016%20KYFC%20Power%20Report%20-%20Values%20Onl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Sch 2"/>
      <sheetName val="2 P1"/>
      <sheetName val="2 P2"/>
      <sheetName val="2 P3"/>
      <sheetName val="Sch 3"/>
      <sheetName val="3 P1"/>
      <sheetName val="3 P2"/>
      <sheetName val="3 P3"/>
      <sheetName val="Sch 4"/>
      <sheetName val="A"/>
      <sheetName val="4 P2"/>
      <sheetName val="4 P3 to P9"/>
      <sheetName val="W1"/>
      <sheetName val="W2"/>
      <sheetName val="W3"/>
      <sheetName val="W4"/>
      <sheetName val="W5"/>
      <sheetName val="W6"/>
      <sheetName val="W7"/>
      <sheetName val="W8"/>
      <sheetName val="W9"/>
      <sheetName val="W10"/>
      <sheetName val="W11"/>
      <sheetName val="W12"/>
      <sheetName val="W13"/>
      <sheetName val="W14"/>
      <sheetName val="W15"/>
      <sheetName val="W16"/>
      <sheetName val="W17"/>
      <sheetName val="W18"/>
      <sheetName val="W19"/>
      <sheetName val="W20"/>
      <sheetName val="W21"/>
      <sheetName val="W22"/>
      <sheetName val="W23"/>
      <sheetName val="W24"/>
      <sheetName val="W25"/>
      <sheetName val="W26"/>
      <sheetName val="W27"/>
      <sheetName val="W28"/>
      <sheetName val="W29"/>
      <sheetName val="W30"/>
      <sheetName val="W31"/>
      <sheetName val="W32"/>
      <sheetName val="W33"/>
      <sheetName val="W34"/>
      <sheetName val="W35"/>
      <sheetName val="W36"/>
      <sheetName val="W37"/>
      <sheetName val="W38"/>
      <sheetName val="W39"/>
      <sheetName val="W40"/>
      <sheetName val="W41"/>
      <sheetName val="W42"/>
      <sheetName val="W43"/>
      <sheetName val="W44"/>
      <sheetName val="W45"/>
      <sheetName val="W46"/>
      <sheetName val="W47"/>
      <sheetName val="B"/>
      <sheetName val="Sch 5"/>
      <sheetName val="Sch 6"/>
      <sheetName val="6 P1"/>
      <sheetName val="6 P2"/>
      <sheetName val="6 P2(A)"/>
      <sheetName val="6 P3"/>
      <sheetName val="6 P4"/>
      <sheetName val="Sch 7"/>
      <sheetName val="7 P1"/>
      <sheetName val="7 P1 (A)"/>
      <sheetName val="7 P2"/>
      <sheetName val="7 P3"/>
      <sheetName val="7 P4"/>
      <sheetName val="7 P4 (1)"/>
      <sheetName val="7 P5"/>
      <sheetName val="7 P5(A)"/>
      <sheetName val="Sch 8"/>
      <sheetName val="S8(A)"/>
      <sheetName val="Sch 9"/>
      <sheetName val="Sch 10"/>
      <sheetName val="C"/>
      <sheetName val="Sch 11"/>
      <sheetName val="11 P1"/>
      <sheetName val="11 P2"/>
      <sheetName val="Sch 12"/>
      <sheetName val="S12(A)"/>
      <sheetName val="12 P1"/>
      <sheetName val="Sch13"/>
      <sheetName val="Sch 14"/>
      <sheetName val="Sch 15"/>
      <sheetName val="15 P1"/>
      <sheetName val="Sch 16"/>
      <sheetName val="16 P1"/>
      <sheetName val="16 P2"/>
      <sheetName val="Sch 17"/>
      <sheetName val="Sch 18"/>
      <sheetName val="Sch 19"/>
      <sheetName val="Factors"/>
      <sheetName val="Olive Hill - Vancebu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3">
          <cell r="B13" t="str">
            <v>April</v>
          </cell>
        </row>
        <row r="26">
          <cell r="C26" t="str">
            <v xml:space="preserve"> </v>
          </cell>
        </row>
        <row r="28">
          <cell r="C28" t="str">
            <v xml:space="preserve"> 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"/>
      <sheetName val="Change Approval Sheet"/>
      <sheetName val="Distribution"/>
      <sheetName val="Input"/>
      <sheetName val="TITLE"/>
      <sheetName val="PURCHASES"/>
      <sheetName val="SALES"/>
      <sheetName val="FINAL"/>
      <sheetName val="Allocated Sales Pivot"/>
      <sheetName val="Sales Tariff Pivot"/>
      <sheetName val="Purchases Pivot"/>
      <sheetName val="Unit Cost"/>
      <sheetName val="Pool Flow"/>
      <sheetName val="Purchase Power"/>
      <sheetName val="Sales Resource Allocation"/>
      <sheetName val="Sales Tariff "/>
      <sheetName val="Sheet1"/>
      <sheetName val="Sheet2"/>
    </sheetNames>
    <sheetDataSet>
      <sheetData sheetId="0" refreshError="1"/>
      <sheetData sheetId="1" refreshError="1"/>
      <sheetData sheetId="2" refreshError="1"/>
      <sheetData sheetId="3">
        <row r="49">
          <cell r="C49">
            <v>2611778.89</v>
          </cell>
        </row>
        <row r="50">
          <cell r="E50">
            <v>4510747.79</v>
          </cell>
        </row>
        <row r="51">
          <cell r="E51">
            <v>148900.47</v>
          </cell>
        </row>
        <row r="52">
          <cell r="E52">
            <v>551778.16000000015</v>
          </cell>
        </row>
        <row r="53">
          <cell r="E53">
            <v>16424.47</v>
          </cell>
        </row>
      </sheetData>
      <sheetData sheetId="4">
        <row r="3">
          <cell r="D3" t="str">
            <v>September 2016</v>
          </cell>
        </row>
      </sheetData>
      <sheetData sheetId="5">
        <row r="15">
          <cell r="N15">
            <v>4109620.87</v>
          </cell>
        </row>
        <row r="20">
          <cell r="N20">
            <v>3161223.7440000013</v>
          </cell>
        </row>
      </sheetData>
      <sheetData sheetId="6">
        <row r="23">
          <cell r="H23">
            <v>1268699.6959999998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"/>
      <sheetName val="Change Approval Sheet"/>
      <sheetName val="Distribution"/>
      <sheetName val="Input"/>
      <sheetName val="TITLE"/>
      <sheetName val="PURCHASES"/>
      <sheetName val="SALES"/>
      <sheetName val="FINAL"/>
      <sheetName val="Allocated Sales Pivot"/>
      <sheetName val="Sales Tariff Pivot"/>
      <sheetName val="Purchases Pivot"/>
      <sheetName val="Unit Cost"/>
      <sheetName val="Pool Flow"/>
      <sheetName val="Purchase Power"/>
      <sheetName val="Sales Resource Allocation"/>
      <sheetName val="Sales Tariff "/>
      <sheetName val="Sheet1"/>
      <sheetName val="Sheet2"/>
    </sheetNames>
    <sheetDataSet>
      <sheetData sheetId="0" refreshError="1"/>
      <sheetData sheetId="1" refreshError="1"/>
      <sheetData sheetId="2" refreshError="1"/>
      <sheetData sheetId="3">
        <row r="49">
          <cell r="C49">
            <v>1488253.02</v>
          </cell>
        </row>
        <row r="50">
          <cell r="E50">
            <v>32113.53</v>
          </cell>
        </row>
        <row r="51">
          <cell r="E51">
            <v>41895.79</v>
          </cell>
        </row>
        <row r="52">
          <cell r="E52">
            <v>2721121.02</v>
          </cell>
        </row>
        <row r="53">
          <cell r="E53">
            <v>75059.56</v>
          </cell>
        </row>
      </sheetData>
      <sheetData sheetId="4">
        <row r="3">
          <cell r="D3" t="str">
            <v>October 2016</v>
          </cell>
        </row>
      </sheetData>
      <sheetData sheetId="5">
        <row r="15">
          <cell r="N15">
            <v>5897225.9399999995</v>
          </cell>
        </row>
        <row r="20">
          <cell r="N20">
            <v>3864962.4090000037</v>
          </cell>
        </row>
      </sheetData>
      <sheetData sheetId="6">
        <row r="23">
          <cell r="H23">
            <v>1853104.5240000002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"/>
      <sheetName val="Change Approval Sheet"/>
      <sheetName val="Distribution"/>
      <sheetName val="Input"/>
      <sheetName val="TITLE"/>
      <sheetName val="PURCHASES"/>
      <sheetName val="SALES"/>
      <sheetName val="FINAL"/>
      <sheetName val="Allocated Sales Pivot"/>
      <sheetName val="Sales Tariff Pivot"/>
      <sheetName val="Purchases Pivot"/>
      <sheetName val="Unit Cost"/>
      <sheetName val="Pool Flow"/>
      <sheetName val="Purchase Power"/>
      <sheetName val="Sales Resource Allocation"/>
      <sheetName val="Sales Tariff "/>
    </sheetNames>
    <sheetDataSet>
      <sheetData sheetId="0" refreshError="1"/>
      <sheetData sheetId="1" refreshError="1"/>
      <sheetData sheetId="2" refreshError="1"/>
      <sheetData sheetId="3">
        <row r="49">
          <cell r="C49">
            <v>1672420.5499999998</v>
          </cell>
        </row>
        <row r="50">
          <cell r="E50">
            <v>4978681.09</v>
          </cell>
        </row>
        <row r="51">
          <cell r="E51">
            <v>61666.16</v>
          </cell>
        </row>
        <row r="52">
          <cell r="E52">
            <v>4713769.13</v>
          </cell>
        </row>
        <row r="53">
          <cell r="E53">
            <v>10369.700000000001</v>
          </cell>
        </row>
      </sheetData>
      <sheetData sheetId="4">
        <row r="3">
          <cell r="D3" t="str">
            <v>December 2016</v>
          </cell>
        </row>
      </sheetData>
      <sheetData sheetId="5">
        <row r="15">
          <cell r="N15">
            <v>2726055.4699999997</v>
          </cell>
        </row>
        <row r="20">
          <cell r="N20">
            <v>5126939.7824999979</v>
          </cell>
        </row>
      </sheetData>
      <sheetData sheetId="6">
        <row r="23">
          <cell r="H23">
            <v>3566293.92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"/>
      <sheetName val="Change Approval Sheet"/>
      <sheetName val="Distribution"/>
      <sheetName val="Input"/>
      <sheetName val="TITLE"/>
      <sheetName val="PURCHASES"/>
      <sheetName val="SALES"/>
      <sheetName val="FINAL"/>
      <sheetName val="Allocated Sales Pivot"/>
      <sheetName val="Sales Tariff Pivot"/>
      <sheetName val="Purchases Pivot"/>
      <sheetName val="UNCT"/>
      <sheetName val="Pool Flow"/>
      <sheetName val="Purchases Dump"/>
      <sheetName val="Allocated Sales Dump"/>
      <sheetName val="Sales Tariff Dump"/>
    </sheetNames>
    <sheetDataSet>
      <sheetData sheetId="0" refreshError="1"/>
      <sheetData sheetId="1" refreshError="1"/>
      <sheetData sheetId="2" refreshError="1"/>
      <sheetData sheetId="3">
        <row r="48">
          <cell r="C48">
            <v>0</v>
          </cell>
        </row>
        <row r="49">
          <cell r="C49">
            <v>0</v>
          </cell>
        </row>
        <row r="50">
          <cell r="E50">
            <v>3198788.7199999997</v>
          </cell>
        </row>
        <row r="51">
          <cell r="E51">
            <v>52229.020000000011</v>
          </cell>
        </row>
        <row r="52">
          <cell r="E52">
            <v>5448157.7899999991</v>
          </cell>
        </row>
        <row r="53">
          <cell r="E53">
            <v>121690.09999999998</v>
          </cell>
        </row>
      </sheetData>
      <sheetData sheetId="4">
        <row r="3">
          <cell r="D3" t="str">
            <v>January 2016</v>
          </cell>
        </row>
      </sheetData>
      <sheetData sheetId="5">
        <row r="15">
          <cell r="N15">
            <v>5957284.9900000002</v>
          </cell>
        </row>
        <row r="20">
          <cell r="N20">
            <v>2978358.96</v>
          </cell>
        </row>
      </sheetData>
      <sheetData sheetId="6">
        <row r="23">
          <cell r="H23">
            <v>581811.48400000017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"/>
      <sheetName val="Change Approval Sheet"/>
      <sheetName val="Distribution"/>
      <sheetName val="Input"/>
      <sheetName val="TITLE"/>
      <sheetName val="PURCHASES"/>
      <sheetName val="SALES"/>
      <sheetName val="FINAL"/>
      <sheetName val="Allocated Sales Pivot"/>
      <sheetName val="Sales Tariff Pivot"/>
      <sheetName val="Purchases Pivot"/>
      <sheetName val="UNCT"/>
      <sheetName val="Pool Flow"/>
      <sheetName val="Purchases Dump"/>
      <sheetName val="Allocated Sales Dump"/>
      <sheetName val="Sales Tariff Dump"/>
    </sheetNames>
    <sheetDataSet>
      <sheetData sheetId="0" refreshError="1"/>
      <sheetData sheetId="1" refreshError="1"/>
      <sheetData sheetId="2" refreshError="1"/>
      <sheetData sheetId="3">
        <row r="49">
          <cell r="C49">
            <v>0</v>
          </cell>
        </row>
        <row r="50">
          <cell r="C50">
            <v>72983.039999999994</v>
          </cell>
        </row>
        <row r="51">
          <cell r="E51">
            <v>5095569.709999999</v>
          </cell>
        </row>
        <row r="52">
          <cell r="E52">
            <v>-29307.94</v>
          </cell>
        </row>
        <row r="53">
          <cell r="E53">
            <v>4819973.21</v>
          </cell>
        </row>
        <row r="54">
          <cell r="E54">
            <v>-126505.68</v>
          </cell>
        </row>
      </sheetData>
      <sheetData sheetId="4">
        <row r="3">
          <cell r="D3" t="str">
            <v>February 2016</v>
          </cell>
        </row>
      </sheetData>
      <sheetData sheetId="5">
        <row r="15">
          <cell r="N15">
            <v>2229467.91</v>
          </cell>
        </row>
        <row r="20">
          <cell r="N20">
            <v>2237338.14</v>
          </cell>
        </row>
      </sheetData>
      <sheetData sheetId="6">
        <row r="23">
          <cell r="H23">
            <v>742791.55999999912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"/>
      <sheetName val="Change Approval Sheet"/>
      <sheetName val="Distribution"/>
      <sheetName val="Input"/>
      <sheetName val="TITLE"/>
      <sheetName val="PURCHASES"/>
      <sheetName val="SALES"/>
      <sheetName val="FINAL"/>
      <sheetName val="Allocated Sales Pivot"/>
      <sheetName val="Sales Tariff Pivot"/>
      <sheetName val="Purchases Pivot"/>
      <sheetName val="UNCT"/>
      <sheetName val="Pool Flow"/>
      <sheetName val="Purchases Dump"/>
      <sheetName val="Allocated Sales Dump"/>
      <sheetName val="Sales Tariff Dump"/>
    </sheetNames>
    <sheetDataSet>
      <sheetData sheetId="0" refreshError="1"/>
      <sheetData sheetId="1" refreshError="1"/>
      <sheetData sheetId="2" refreshError="1"/>
      <sheetData sheetId="3">
        <row r="49">
          <cell r="C49">
            <v>0</v>
          </cell>
        </row>
        <row r="50">
          <cell r="C50">
            <v>0</v>
          </cell>
        </row>
        <row r="51">
          <cell r="E51">
            <v>3187638.6799999997</v>
          </cell>
        </row>
        <row r="52">
          <cell r="E52">
            <v>61759.76999999999</v>
          </cell>
        </row>
        <row r="53">
          <cell r="E53">
            <v>5149151.9700000007</v>
          </cell>
        </row>
        <row r="54">
          <cell r="E54">
            <v>29550.48</v>
          </cell>
        </row>
      </sheetData>
      <sheetData sheetId="4">
        <row r="3">
          <cell r="D3" t="str">
            <v>March 2016</v>
          </cell>
        </row>
      </sheetData>
      <sheetData sheetId="5">
        <row r="15">
          <cell r="N15">
            <v>3488978.65</v>
          </cell>
        </row>
        <row r="20">
          <cell r="N20">
            <v>744967.11749999982</v>
          </cell>
        </row>
      </sheetData>
      <sheetData sheetId="6">
        <row r="23">
          <cell r="H23">
            <v>858219.34999999963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"/>
      <sheetName val="Change Approval Sheet"/>
      <sheetName val="Distribution"/>
      <sheetName val="Input"/>
      <sheetName val="TITLE"/>
      <sheetName val="PURCHASES"/>
      <sheetName val="SALES"/>
      <sheetName val="FINAL"/>
      <sheetName val="Allocated Sales Pivot"/>
      <sheetName val="Sales Tariff Pivot"/>
      <sheetName val="Purchases Pivot"/>
      <sheetName val="UNCT"/>
      <sheetName val="Pool Flow"/>
      <sheetName val="Purchases Dump"/>
      <sheetName val="Allocated Sales Dump"/>
      <sheetName val="Sales Tariff Dump"/>
    </sheetNames>
    <sheetDataSet>
      <sheetData sheetId="0" refreshError="1"/>
      <sheetData sheetId="1" refreshError="1"/>
      <sheetData sheetId="2" refreshError="1"/>
      <sheetData sheetId="3">
        <row r="48">
          <cell r="C48">
            <v>77.069999999999936</v>
          </cell>
        </row>
        <row r="49">
          <cell r="C49">
            <v>0</v>
          </cell>
        </row>
        <row r="50">
          <cell r="E50">
            <v>4951155.7200000007</v>
          </cell>
        </row>
        <row r="51">
          <cell r="E51">
            <v>61961.83</v>
          </cell>
        </row>
        <row r="52">
          <cell r="E52">
            <v>464849.33</v>
          </cell>
        </row>
        <row r="53">
          <cell r="E53">
            <v>109401.22000000002</v>
          </cell>
        </row>
      </sheetData>
      <sheetData sheetId="4">
        <row r="3">
          <cell r="D3" t="str">
            <v>April 2016</v>
          </cell>
        </row>
      </sheetData>
      <sheetData sheetId="5">
        <row r="15">
          <cell r="N15">
            <v>3517230.58</v>
          </cell>
        </row>
        <row r="20">
          <cell r="N20">
            <v>3373184.3400000008</v>
          </cell>
        </row>
      </sheetData>
      <sheetData sheetId="6">
        <row r="23">
          <cell r="H23">
            <v>668958.81599999988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"/>
      <sheetName val="Change Approval Sheet"/>
      <sheetName val="Distribution"/>
      <sheetName val="Input"/>
      <sheetName val="TITLE"/>
      <sheetName val="PURCHASES"/>
      <sheetName val="SALES"/>
      <sheetName val="FINAL"/>
      <sheetName val="Allocated Sales Pivot"/>
      <sheetName val="Sales Tariff Pivot"/>
      <sheetName val="Purchases Pivot"/>
      <sheetName val="UNCT"/>
      <sheetName val="Pool Flow"/>
      <sheetName val="Purchases Dump"/>
      <sheetName val="Allocated Sales Dump"/>
      <sheetName val="Sales Tariff Dump"/>
    </sheetNames>
    <sheetDataSet>
      <sheetData sheetId="0" refreshError="1"/>
      <sheetData sheetId="1" refreshError="1"/>
      <sheetData sheetId="2" refreshError="1"/>
      <sheetData sheetId="3">
        <row r="48">
          <cell r="C48">
            <v>0</v>
          </cell>
        </row>
        <row r="49">
          <cell r="C49">
            <v>0</v>
          </cell>
        </row>
        <row r="50">
          <cell r="E50">
            <v>811356.8899999999</v>
          </cell>
        </row>
        <row r="51">
          <cell r="E51">
            <v>103738.56999999998</v>
          </cell>
        </row>
        <row r="52">
          <cell r="E52">
            <v>3787364.52</v>
          </cell>
        </row>
        <row r="53">
          <cell r="E53">
            <v>103724.18</v>
          </cell>
        </row>
      </sheetData>
      <sheetData sheetId="4">
        <row r="3">
          <cell r="D3" t="str">
            <v>May 2016</v>
          </cell>
        </row>
      </sheetData>
      <sheetData sheetId="5">
        <row r="15">
          <cell r="N15">
            <v>3737596.72</v>
          </cell>
        </row>
        <row r="20">
          <cell r="N20">
            <v>3475567.5210000006</v>
          </cell>
        </row>
      </sheetData>
      <sheetData sheetId="6">
        <row r="23">
          <cell r="H23">
            <v>1075125.8489999999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"/>
      <sheetName val="Change Approval Sheet"/>
      <sheetName val="Distribution"/>
      <sheetName val="Input"/>
      <sheetName val="TITLE"/>
      <sheetName val="PURCHASES"/>
      <sheetName val="SALES"/>
      <sheetName val="FINAL"/>
      <sheetName val="Allocated Sales Pivot"/>
      <sheetName val="Sales Tariff Pivot"/>
      <sheetName val="Purchases Pivot"/>
      <sheetName val="Unit Cost"/>
      <sheetName val="Pool Flow"/>
      <sheetName val="Purchase Power"/>
      <sheetName val="Sales Resource Allocation"/>
      <sheetName val="Sales Tariff "/>
    </sheetNames>
    <sheetDataSet>
      <sheetData sheetId="0" refreshError="1"/>
      <sheetData sheetId="1" refreshError="1"/>
      <sheetData sheetId="2" refreshError="1"/>
      <sheetData sheetId="3">
        <row r="49">
          <cell r="C49">
            <v>1745424.77</v>
          </cell>
        </row>
        <row r="50">
          <cell r="E50">
            <v>5362678.72</v>
          </cell>
        </row>
        <row r="51">
          <cell r="E51">
            <v>25350.21</v>
          </cell>
        </row>
        <row r="52">
          <cell r="E52">
            <v>4681037.6800000016</v>
          </cell>
        </row>
        <row r="53">
          <cell r="E53">
            <v>29225.19</v>
          </cell>
        </row>
      </sheetData>
      <sheetData sheetId="4">
        <row r="3">
          <cell r="D3" t="str">
            <v>June 2016</v>
          </cell>
        </row>
      </sheetData>
      <sheetData sheetId="5">
        <row r="15">
          <cell r="N15">
            <v>1387603.21</v>
          </cell>
        </row>
        <row r="20">
          <cell r="N20">
            <v>3990292.8210000042</v>
          </cell>
        </row>
      </sheetData>
      <sheetData sheetId="6">
        <row r="23">
          <cell r="H23">
            <v>3754276.4809999987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"/>
      <sheetName val="Change Approval Sheet"/>
      <sheetName val="Distribution"/>
      <sheetName val="Input"/>
      <sheetName val="TITLE"/>
      <sheetName val="PURCHASES"/>
      <sheetName val="SALES"/>
      <sheetName val="FINAL"/>
      <sheetName val="Sales Tariff Pivot"/>
      <sheetName val="Purchases Pivot"/>
      <sheetName val="Unit Cost"/>
      <sheetName val="Pool Flow"/>
      <sheetName val="Purchase Power"/>
      <sheetName val="Sales Resource Allocation"/>
      <sheetName val="Sales Tariff "/>
    </sheetNames>
    <sheetDataSet>
      <sheetData sheetId="0" refreshError="1"/>
      <sheetData sheetId="1" refreshError="1"/>
      <sheetData sheetId="2" refreshError="1"/>
      <sheetData sheetId="3">
        <row r="49">
          <cell r="C49">
            <v>3349916.14</v>
          </cell>
        </row>
        <row r="50">
          <cell r="E50">
            <v>3894462.59</v>
          </cell>
        </row>
        <row r="51">
          <cell r="E51">
            <v>53096.119999999988</v>
          </cell>
        </row>
        <row r="52">
          <cell r="E52">
            <v>5888429.2600000007</v>
          </cell>
        </row>
        <row r="53">
          <cell r="E53">
            <v>8905.2700000000023</v>
          </cell>
        </row>
      </sheetData>
      <sheetData sheetId="4">
        <row r="3">
          <cell r="D3" t="str">
            <v>July 2016</v>
          </cell>
        </row>
      </sheetData>
      <sheetData sheetId="5">
        <row r="15">
          <cell r="N15">
            <v>1350887.03</v>
          </cell>
        </row>
        <row r="20">
          <cell r="N20">
            <v>5235226.9199999962</v>
          </cell>
        </row>
      </sheetData>
      <sheetData sheetId="6">
        <row r="23">
          <cell r="H23">
            <v>5348470.6909999968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"/>
      <sheetName val="Change Approval Sheet"/>
      <sheetName val="Distribution"/>
      <sheetName val="Input"/>
      <sheetName val="TITLE"/>
      <sheetName val="PURCHASES"/>
      <sheetName val="SALES"/>
      <sheetName val="FINAL"/>
      <sheetName val="Allocated Sales Pivot"/>
      <sheetName val="Sales Tariff Pivot"/>
      <sheetName val="Purchases Pivot"/>
      <sheetName val="Unit Cost"/>
      <sheetName val="Pool Flow"/>
      <sheetName val="Purchase Power"/>
      <sheetName val="Sales Resource Allocation"/>
      <sheetName val="Sales Tariff "/>
    </sheetNames>
    <sheetDataSet>
      <sheetData sheetId="0" refreshError="1"/>
      <sheetData sheetId="1" refreshError="1"/>
      <sheetData sheetId="2" refreshError="1"/>
      <sheetData sheetId="3">
        <row r="49">
          <cell r="C49">
            <v>3914088.89</v>
          </cell>
        </row>
        <row r="50">
          <cell r="E50">
            <v>3018326.22</v>
          </cell>
        </row>
        <row r="51">
          <cell r="E51">
            <v>103200.23</v>
          </cell>
        </row>
        <row r="52">
          <cell r="E52">
            <v>5185775.59</v>
          </cell>
        </row>
        <row r="53">
          <cell r="E53">
            <v>29766.51</v>
          </cell>
        </row>
      </sheetData>
      <sheetData sheetId="4">
        <row r="3">
          <cell r="D3" t="str">
            <v>August 2016</v>
          </cell>
        </row>
      </sheetData>
      <sheetData sheetId="5">
        <row r="15">
          <cell r="N15">
            <v>3464984.35</v>
          </cell>
        </row>
        <row r="20">
          <cell r="N20">
            <v>5328573.1395000014</v>
          </cell>
        </row>
      </sheetData>
      <sheetData sheetId="6">
        <row r="23">
          <cell r="H23">
            <v>5676488.1610000003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1"/>
  <sheetViews>
    <sheetView workbookViewId="0">
      <pane ySplit="1" topLeftCell="A2" activePane="bottomLeft" state="frozen"/>
      <selection pane="bottomLeft" activeCell="M29" sqref="M29"/>
    </sheetView>
  </sheetViews>
  <sheetFormatPr defaultColWidth="9.140625" defaultRowHeight="12.75" x14ac:dyDescent="0.2"/>
  <cols>
    <col min="1" max="1" width="9.7109375" style="1" bestFit="1" customWidth="1"/>
    <col min="2" max="2" width="15.85546875" style="1" bestFit="1" customWidth="1"/>
    <col min="3" max="3" width="10.5703125" style="1" bestFit="1" customWidth="1"/>
    <col min="4" max="4" width="8.85546875" style="1" customWidth="1"/>
    <col min="5" max="5" width="13.7109375" style="1" bestFit="1" customWidth="1"/>
    <col min="6" max="6" width="8.28515625" style="1" customWidth="1"/>
    <col min="7" max="7" width="10.5703125" style="1" bestFit="1" customWidth="1"/>
    <col min="8" max="8" width="12.85546875" style="1" bestFit="1" customWidth="1"/>
    <col min="9" max="9" width="2.28515625" style="1" customWidth="1"/>
    <col min="10" max="10" width="6" style="1" customWidth="1"/>
    <col min="11" max="11" width="13.140625" style="1" bestFit="1" customWidth="1"/>
    <col min="12" max="12" width="13.140625" style="1" customWidth="1"/>
    <col min="13" max="13" width="28.42578125" style="1" bestFit="1" customWidth="1"/>
    <col min="14" max="14" width="11" style="1" bestFit="1" customWidth="1"/>
    <col min="15" max="15" width="10.140625" style="1" hidden="1" customWidth="1"/>
    <col min="16" max="16" width="11" style="1" hidden="1" customWidth="1"/>
    <col min="17" max="17" width="6.7109375" style="1" customWidth="1"/>
    <col min="18" max="18" width="8.7109375" style="1" customWidth="1"/>
    <col min="19" max="19" width="6.28515625" style="1" customWidth="1"/>
    <col min="20" max="20" width="11.28515625" style="1" customWidth="1"/>
    <col min="21" max="21" width="9.7109375" style="1" customWidth="1"/>
    <col min="22" max="22" width="10.5703125" style="1" bestFit="1" customWidth="1"/>
    <col min="23" max="23" width="11.140625" style="1" customWidth="1"/>
    <col min="24" max="24" width="12.85546875" style="1" bestFit="1" customWidth="1"/>
    <col min="25" max="25" width="1.85546875" style="1" customWidth="1"/>
    <col min="26" max="26" width="6.7109375" style="1" customWidth="1"/>
    <col min="27" max="27" width="15.85546875" style="1" bestFit="1" customWidth="1"/>
    <col min="28" max="28" width="12" style="1" customWidth="1"/>
    <col min="29" max="29" width="12.7109375" style="1" bestFit="1" customWidth="1"/>
    <col min="30" max="30" width="30.42578125" style="1" bestFit="1" customWidth="1"/>
    <col min="31" max="37" width="28.28515625" style="1" customWidth="1"/>
    <col min="38" max="16384" width="9.140625" style="1"/>
  </cols>
  <sheetData>
    <row r="1" spans="1:30" ht="90" thickBo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/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  <c r="X1" s="6" t="s">
        <v>22</v>
      </c>
      <c r="Y1" s="6" t="s">
        <v>23</v>
      </c>
      <c r="Z1" s="6" t="s">
        <v>24</v>
      </c>
      <c r="AA1" s="6" t="s">
        <v>25</v>
      </c>
      <c r="AB1" s="6" t="s">
        <v>26</v>
      </c>
      <c r="AC1" s="6" t="s">
        <v>27</v>
      </c>
      <c r="AD1" s="6" t="s">
        <v>28</v>
      </c>
    </row>
    <row r="2" spans="1:30" x14ac:dyDescent="0.2">
      <c r="A2" s="2"/>
      <c r="B2" s="2"/>
      <c r="C2" s="3"/>
      <c r="D2" s="2"/>
      <c r="E2" s="2"/>
      <c r="F2" s="2"/>
      <c r="G2" s="2"/>
      <c r="H2" s="2"/>
      <c r="I2" s="2"/>
      <c r="J2" s="2"/>
      <c r="K2" s="4"/>
      <c r="L2" s="4"/>
      <c r="M2" s="2"/>
      <c r="N2" s="2"/>
      <c r="O2" s="2"/>
      <c r="P2" s="2"/>
      <c r="Q2" s="2"/>
      <c r="R2" s="2"/>
      <c r="S2" s="2"/>
      <c r="T2" s="2"/>
      <c r="U2" s="5"/>
      <c r="V2" s="5"/>
      <c r="W2" s="5"/>
      <c r="X2" s="2"/>
      <c r="Y2" s="2"/>
      <c r="Z2" s="2"/>
      <c r="AA2" s="4"/>
      <c r="AB2" s="2"/>
      <c r="AC2" s="2"/>
      <c r="AD2" s="2"/>
    </row>
    <row r="3" spans="1:30" x14ac:dyDescent="0.2">
      <c r="A3" s="2" t="s">
        <v>29</v>
      </c>
      <c r="B3" s="2" t="s">
        <v>30</v>
      </c>
      <c r="C3" s="3" t="s">
        <v>45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I3" s="2"/>
      <c r="J3" s="2" t="s">
        <v>37</v>
      </c>
      <c r="K3" s="4">
        <v>-12073</v>
      </c>
      <c r="L3" s="4"/>
      <c r="M3" s="2" t="s">
        <v>57</v>
      </c>
      <c r="N3" s="2" t="s">
        <v>58</v>
      </c>
      <c r="O3" s="2" t="s">
        <v>59</v>
      </c>
      <c r="P3" s="2" t="s">
        <v>60</v>
      </c>
      <c r="Q3" s="2" t="s">
        <v>61</v>
      </c>
      <c r="R3" s="2" t="s">
        <v>62</v>
      </c>
      <c r="S3" s="2"/>
      <c r="T3" s="2" t="s">
        <v>64</v>
      </c>
      <c r="U3" s="5">
        <v>0</v>
      </c>
      <c r="V3" s="5">
        <v>2016</v>
      </c>
      <c r="W3" s="5">
        <v>1</v>
      </c>
      <c r="X3" s="2" t="s">
        <v>67</v>
      </c>
      <c r="Y3" s="2"/>
      <c r="Z3" s="2" t="s">
        <v>69</v>
      </c>
      <c r="AA3" s="4">
        <v>12073</v>
      </c>
      <c r="AB3" s="2" t="s">
        <v>70</v>
      </c>
      <c r="AC3" s="2" t="s">
        <v>71</v>
      </c>
      <c r="AD3" s="2" t="s">
        <v>72</v>
      </c>
    </row>
    <row r="4" spans="1:30" s="121" customFormat="1" ht="13.5" thickBot="1" x14ac:dyDescent="0.25">
      <c r="A4" s="117" t="s">
        <v>29</v>
      </c>
      <c r="B4" s="117" t="s">
        <v>30</v>
      </c>
      <c r="C4" s="118" t="s">
        <v>53</v>
      </c>
      <c r="D4" s="117" t="s">
        <v>32</v>
      </c>
      <c r="E4" s="117" t="s">
        <v>33</v>
      </c>
      <c r="F4" s="117" t="s">
        <v>34</v>
      </c>
      <c r="G4" s="117" t="s">
        <v>35</v>
      </c>
      <c r="H4" s="117" t="s">
        <v>36</v>
      </c>
      <c r="I4" s="117"/>
      <c r="J4" s="117" t="s">
        <v>37</v>
      </c>
      <c r="K4" s="120">
        <v>191810</v>
      </c>
      <c r="L4" s="120">
        <f>SUM(K3:K4)</f>
        <v>179737</v>
      </c>
      <c r="M4" s="117" t="s">
        <v>57</v>
      </c>
      <c r="N4" s="117" t="s">
        <v>58</v>
      </c>
      <c r="O4" s="117" t="s">
        <v>59</v>
      </c>
      <c r="P4" s="117" t="s">
        <v>60</v>
      </c>
      <c r="Q4" s="117" t="s">
        <v>61</v>
      </c>
      <c r="R4" s="117" t="s">
        <v>62</v>
      </c>
      <c r="S4" s="117"/>
      <c r="T4" s="117" t="s">
        <v>63</v>
      </c>
      <c r="U4" s="119">
        <v>0</v>
      </c>
      <c r="V4" s="119">
        <v>2016</v>
      </c>
      <c r="W4" s="119">
        <v>1</v>
      </c>
      <c r="X4" s="117" t="s">
        <v>67</v>
      </c>
      <c r="Y4" s="117"/>
      <c r="Z4" s="117" t="s">
        <v>68</v>
      </c>
      <c r="AA4" s="120">
        <v>191810</v>
      </c>
      <c r="AB4" s="117" t="s">
        <v>70</v>
      </c>
      <c r="AC4" s="117" t="s">
        <v>71</v>
      </c>
      <c r="AD4" s="117" t="s">
        <v>72</v>
      </c>
    </row>
    <row r="5" spans="1:30" x14ac:dyDescent="0.2">
      <c r="A5" s="2" t="s">
        <v>29</v>
      </c>
      <c r="B5" s="2" t="s">
        <v>30</v>
      </c>
      <c r="C5" s="3" t="s">
        <v>52</v>
      </c>
      <c r="D5" s="2" t="s">
        <v>32</v>
      </c>
      <c r="E5" s="2" t="s">
        <v>33</v>
      </c>
      <c r="F5" s="2" t="s">
        <v>34</v>
      </c>
      <c r="G5" s="2" t="s">
        <v>35</v>
      </c>
      <c r="H5" s="2" t="s">
        <v>36</v>
      </c>
      <c r="I5" s="2"/>
      <c r="J5" s="2" t="s">
        <v>37</v>
      </c>
      <c r="K5" s="4">
        <v>-220557</v>
      </c>
      <c r="L5" s="4"/>
      <c r="M5" s="2" t="s">
        <v>57</v>
      </c>
      <c r="N5" s="2" t="s">
        <v>58</v>
      </c>
      <c r="O5" s="2" t="s">
        <v>59</v>
      </c>
      <c r="P5" s="2" t="s">
        <v>60</v>
      </c>
      <c r="Q5" s="2" t="s">
        <v>61</v>
      </c>
      <c r="R5" s="2" t="s">
        <v>62</v>
      </c>
      <c r="S5" s="2"/>
      <c r="T5" s="2" t="s">
        <v>64</v>
      </c>
      <c r="U5" s="5">
        <v>0</v>
      </c>
      <c r="V5" s="5">
        <v>2016</v>
      </c>
      <c r="W5" s="5">
        <v>2</v>
      </c>
      <c r="X5" s="2" t="s">
        <v>67</v>
      </c>
      <c r="Y5" s="2"/>
      <c r="Z5" s="2" t="s">
        <v>69</v>
      </c>
      <c r="AA5" s="4">
        <v>220557</v>
      </c>
      <c r="AB5" s="2" t="s">
        <v>70</v>
      </c>
      <c r="AC5" s="2" t="s">
        <v>71</v>
      </c>
      <c r="AD5" s="2" t="s">
        <v>72</v>
      </c>
    </row>
    <row r="6" spans="1:30" s="121" customFormat="1" ht="13.5" thickBot="1" x14ac:dyDescent="0.25">
      <c r="A6" s="117" t="s">
        <v>29</v>
      </c>
      <c r="B6" s="117" t="s">
        <v>30</v>
      </c>
      <c r="C6" s="118" t="s">
        <v>46</v>
      </c>
      <c r="D6" s="117" t="s">
        <v>32</v>
      </c>
      <c r="E6" s="117" t="s">
        <v>33</v>
      </c>
      <c r="F6" s="117" t="s">
        <v>34</v>
      </c>
      <c r="G6" s="117" t="s">
        <v>35</v>
      </c>
      <c r="H6" s="117" t="s">
        <v>36</v>
      </c>
      <c r="I6" s="117"/>
      <c r="J6" s="117" t="s">
        <v>37</v>
      </c>
      <c r="K6" s="120">
        <v>19596</v>
      </c>
      <c r="L6" s="120">
        <f>SUM(K5:K6)</f>
        <v>-200961</v>
      </c>
      <c r="M6" s="117" t="s">
        <v>57</v>
      </c>
      <c r="N6" s="117" t="s">
        <v>58</v>
      </c>
      <c r="O6" s="117" t="s">
        <v>59</v>
      </c>
      <c r="P6" s="117" t="s">
        <v>60</v>
      </c>
      <c r="Q6" s="117" t="s">
        <v>61</v>
      </c>
      <c r="R6" s="117" t="s">
        <v>62</v>
      </c>
      <c r="S6" s="117"/>
      <c r="T6" s="117" t="s">
        <v>63</v>
      </c>
      <c r="U6" s="119">
        <v>0</v>
      </c>
      <c r="V6" s="119">
        <v>2016</v>
      </c>
      <c r="W6" s="119">
        <v>2</v>
      </c>
      <c r="X6" s="117" t="s">
        <v>67</v>
      </c>
      <c r="Y6" s="117"/>
      <c r="Z6" s="117" t="s">
        <v>68</v>
      </c>
      <c r="AA6" s="120">
        <v>19596</v>
      </c>
      <c r="AB6" s="117" t="s">
        <v>70</v>
      </c>
      <c r="AC6" s="117" t="s">
        <v>71</v>
      </c>
      <c r="AD6" s="117" t="s">
        <v>72</v>
      </c>
    </row>
    <row r="7" spans="1:30" x14ac:dyDescent="0.2">
      <c r="A7" s="2" t="s">
        <v>29</v>
      </c>
      <c r="B7" s="2" t="s">
        <v>30</v>
      </c>
      <c r="C7" s="3" t="s">
        <v>40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/>
      <c r="J7" s="2" t="s">
        <v>37</v>
      </c>
      <c r="K7" s="44">
        <v>-191810</v>
      </c>
      <c r="L7" s="4"/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/>
      <c r="T7" s="2" t="s">
        <v>64</v>
      </c>
      <c r="U7" s="5">
        <v>0</v>
      </c>
      <c r="V7" s="5">
        <v>2016</v>
      </c>
      <c r="W7" s="5">
        <v>3</v>
      </c>
      <c r="X7" s="2" t="s">
        <v>67</v>
      </c>
      <c r="Y7" s="2"/>
      <c r="Z7" s="2" t="s">
        <v>69</v>
      </c>
      <c r="AA7" s="4">
        <v>191810</v>
      </c>
      <c r="AB7" s="2" t="s">
        <v>70</v>
      </c>
      <c r="AC7" s="2" t="s">
        <v>71</v>
      </c>
      <c r="AD7" s="2" t="s">
        <v>72</v>
      </c>
    </row>
    <row r="8" spans="1:30" s="121" customFormat="1" ht="13.5" thickBot="1" x14ac:dyDescent="0.25">
      <c r="A8" s="117" t="s">
        <v>29</v>
      </c>
      <c r="B8" s="117" t="s">
        <v>30</v>
      </c>
      <c r="C8" s="118" t="s">
        <v>31</v>
      </c>
      <c r="D8" s="117" t="s">
        <v>32</v>
      </c>
      <c r="E8" s="117" t="s">
        <v>33</v>
      </c>
      <c r="F8" s="117" t="s">
        <v>34</v>
      </c>
      <c r="G8" s="117" t="s">
        <v>35</v>
      </c>
      <c r="H8" s="117" t="s">
        <v>36</v>
      </c>
      <c r="I8" s="117"/>
      <c r="J8" s="117" t="s">
        <v>37</v>
      </c>
      <c r="K8" s="122">
        <v>-125</v>
      </c>
      <c r="L8" s="120">
        <f>SUM(K7:K8)</f>
        <v>-191935</v>
      </c>
      <c r="M8" s="117" t="s">
        <v>57</v>
      </c>
      <c r="N8" s="117" t="s">
        <v>58</v>
      </c>
      <c r="O8" s="117" t="s">
        <v>59</v>
      </c>
      <c r="P8" s="117" t="s">
        <v>60</v>
      </c>
      <c r="Q8" s="117" t="s">
        <v>61</v>
      </c>
      <c r="R8" s="117" t="s">
        <v>62</v>
      </c>
      <c r="S8" s="117"/>
      <c r="T8" s="117" t="s">
        <v>63</v>
      </c>
      <c r="U8" s="119">
        <v>0</v>
      </c>
      <c r="V8" s="119">
        <v>2016</v>
      </c>
      <c r="W8" s="119">
        <v>3</v>
      </c>
      <c r="X8" s="117" t="s">
        <v>67</v>
      </c>
      <c r="Y8" s="117"/>
      <c r="Z8" s="117" t="s">
        <v>68</v>
      </c>
      <c r="AA8" s="120">
        <v>125</v>
      </c>
      <c r="AB8" s="117" t="s">
        <v>70</v>
      </c>
      <c r="AC8" s="117" t="s">
        <v>71</v>
      </c>
      <c r="AD8" s="117" t="s">
        <v>72</v>
      </c>
    </row>
    <row r="9" spans="1:30" x14ac:dyDescent="0.2">
      <c r="A9" s="2" t="s">
        <v>29</v>
      </c>
      <c r="B9" s="2" t="s">
        <v>30</v>
      </c>
      <c r="C9" s="3" t="s">
        <v>47</v>
      </c>
      <c r="D9" s="2" t="s">
        <v>32</v>
      </c>
      <c r="E9" s="2" t="s">
        <v>33</v>
      </c>
      <c r="F9" s="2" t="s">
        <v>34</v>
      </c>
      <c r="G9" s="2" t="s">
        <v>35</v>
      </c>
      <c r="H9" s="2" t="s">
        <v>36</v>
      </c>
      <c r="I9" s="2"/>
      <c r="J9" s="2" t="s">
        <v>37</v>
      </c>
      <c r="K9" s="44">
        <v>-19596</v>
      </c>
      <c r="L9" s="4"/>
      <c r="M9" s="2" t="s">
        <v>57</v>
      </c>
      <c r="N9" s="2" t="s">
        <v>58</v>
      </c>
      <c r="O9" s="2" t="s">
        <v>59</v>
      </c>
      <c r="P9" s="2" t="s">
        <v>60</v>
      </c>
      <c r="Q9" s="2" t="s">
        <v>61</v>
      </c>
      <c r="R9" s="2" t="s">
        <v>62</v>
      </c>
      <c r="S9" s="2"/>
      <c r="T9" s="2" t="s">
        <v>64</v>
      </c>
      <c r="U9" s="5">
        <v>0</v>
      </c>
      <c r="V9" s="5">
        <v>2016</v>
      </c>
      <c r="W9" s="5">
        <v>4</v>
      </c>
      <c r="X9" s="2" t="s">
        <v>67</v>
      </c>
      <c r="Y9" s="2"/>
      <c r="Z9" s="2" t="s">
        <v>69</v>
      </c>
      <c r="AA9" s="4">
        <v>19596</v>
      </c>
      <c r="AB9" s="2" t="s">
        <v>70</v>
      </c>
      <c r="AC9" s="2" t="s">
        <v>71</v>
      </c>
      <c r="AD9" s="2" t="s">
        <v>72</v>
      </c>
    </row>
    <row r="10" spans="1:30" s="121" customFormat="1" ht="13.5" thickBot="1" x14ac:dyDescent="0.25">
      <c r="A10" s="117" t="s">
        <v>29</v>
      </c>
      <c r="B10" s="117" t="s">
        <v>30</v>
      </c>
      <c r="C10" s="118" t="s">
        <v>48</v>
      </c>
      <c r="D10" s="117" t="s">
        <v>32</v>
      </c>
      <c r="E10" s="117" t="s">
        <v>33</v>
      </c>
      <c r="F10" s="117" t="s">
        <v>34</v>
      </c>
      <c r="G10" s="117" t="s">
        <v>35</v>
      </c>
      <c r="H10" s="117" t="s">
        <v>36</v>
      </c>
      <c r="I10" s="117"/>
      <c r="J10" s="117" t="s">
        <v>37</v>
      </c>
      <c r="K10" s="122">
        <v>5012</v>
      </c>
      <c r="L10" s="120">
        <f>SUM(K9:K10)</f>
        <v>-14584</v>
      </c>
      <c r="M10" s="117" t="s">
        <v>57</v>
      </c>
      <c r="N10" s="117" t="s">
        <v>58</v>
      </c>
      <c r="O10" s="117" t="s">
        <v>59</v>
      </c>
      <c r="P10" s="117" t="s">
        <v>60</v>
      </c>
      <c r="Q10" s="117" t="s">
        <v>61</v>
      </c>
      <c r="R10" s="117" t="s">
        <v>62</v>
      </c>
      <c r="S10" s="117"/>
      <c r="T10" s="117" t="s">
        <v>63</v>
      </c>
      <c r="U10" s="119">
        <v>0</v>
      </c>
      <c r="V10" s="119">
        <v>2016</v>
      </c>
      <c r="W10" s="119">
        <v>4</v>
      </c>
      <c r="X10" s="117" t="s">
        <v>67</v>
      </c>
      <c r="Y10" s="117"/>
      <c r="Z10" s="117" t="s">
        <v>68</v>
      </c>
      <c r="AA10" s="120">
        <v>5012</v>
      </c>
      <c r="AB10" s="117" t="s">
        <v>70</v>
      </c>
      <c r="AC10" s="117" t="s">
        <v>71</v>
      </c>
      <c r="AD10" s="117" t="s">
        <v>72</v>
      </c>
    </row>
    <row r="11" spans="1:30" x14ac:dyDescent="0.2">
      <c r="A11" s="2" t="s">
        <v>29</v>
      </c>
      <c r="B11" s="2" t="s">
        <v>30</v>
      </c>
      <c r="C11" s="3" t="s">
        <v>38</v>
      </c>
      <c r="D11" s="2" t="s">
        <v>32</v>
      </c>
      <c r="E11" s="2" t="s">
        <v>33</v>
      </c>
      <c r="F11" s="2" t="s">
        <v>34</v>
      </c>
      <c r="G11" s="2" t="s">
        <v>35</v>
      </c>
      <c r="H11" s="2" t="s">
        <v>36</v>
      </c>
      <c r="I11" s="2"/>
      <c r="J11" s="2" t="s">
        <v>37</v>
      </c>
      <c r="K11" s="44">
        <v>125</v>
      </c>
      <c r="L11" s="4"/>
      <c r="M11" s="2" t="s">
        <v>57</v>
      </c>
      <c r="N11" s="2" t="s">
        <v>58</v>
      </c>
      <c r="O11" s="2" t="s">
        <v>59</v>
      </c>
      <c r="P11" s="2" t="s">
        <v>60</v>
      </c>
      <c r="Q11" s="2" t="s">
        <v>61</v>
      </c>
      <c r="R11" s="2" t="s">
        <v>62</v>
      </c>
      <c r="S11" s="2"/>
      <c r="T11" s="2" t="s">
        <v>64</v>
      </c>
      <c r="U11" s="5">
        <v>0</v>
      </c>
      <c r="V11" s="5">
        <v>2016</v>
      </c>
      <c r="W11" s="5">
        <v>5</v>
      </c>
      <c r="X11" s="2" t="s">
        <v>67</v>
      </c>
      <c r="Y11" s="2"/>
      <c r="Z11" s="2" t="s">
        <v>69</v>
      </c>
      <c r="AA11" s="4">
        <v>125</v>
      </c>
      <c r="AB11" s="2" t="s">
        <v>70</v>
      </c>
      <c r="AC11" s="2" t="s">
        <v>71</v>
      </c>
      <c r="AD11" s="2" t="s">
        <v>72</v>
      </c>
    </row>
    <row r="12" spans="1:30" s="121" customFormat="1" ht="13.5" thickBot="1" x14ac:dyDescent="0.25">
      <c r="A12" s="117" t="s">
        <v>29</v>
      </c>
      <c r="B12" s="117" t="s">
        <v>30</v>
      </c>
      <c r="C12" s="118" t="s">
        <v>41</v>
      </c>
      <c r="D12" s="117" t="s">
        <v>32</v>
      </c>
      <c r="E12" s="117" t="s">
        <v>33</v>
      </c>
      <c r="F12" s="117" t="s">
        <v>34</v>
      </c>
      <c r="G12" s="117" t="s">
        <v>35</v>
      </c>
      <c r="H12" s="117" t="s">
        <v>36</v>
      </c>
      <c r="I12" s="117"/>
      <c r="J12" s="117" t="s">
        <v>37</v>
      </c>
      <c r="K12" s="122">
        <v>-2068</v>
      </c>
      <c r="L12" s="120">
        <f>SUM(K11:K12)</f>
        <v>-1943</v>
      </c>
      <c r="M12" s="117" t="s">
        <v>57</v>
      </c>
      <c r="N12" s="117" t="s">
        <v>58</v>
      </c>
      <c r="O12" s="117" t="s">
        <v>59</v>
      </c>
      <c r="P12" s="117" t="s">
        <v>60</v>
      </c>
      <c r="Q12" s="117" t="s">
        <v>61</v>
      </c>
      <c r="R12" s="117" t="s">
        <v>62</v>
      </c>
      <c r="S12" s="117"/>
      <c r="T12" s="117" t="s">
        <v>63</v>
      </c>
      <c r="U12" s="119">
        <v>0</v>
      </c>
      <c r="V12" s="119">
        <v>2016</v>
      </c>
      <c r="W12" s="119">
        <v>5</v>
      </c>
      <c r="X12" s="117" t="s">
        <v>67</v>
      </c>
      <c r="Y12" s="117"/>
      <c r="Z12" s="117" t="s">
        <v>68</v>
      </c>
      <c r="AA12" s="120">
        <v>2068</v>
      </c>
      <c r="AB12" s="117" t="s">
        <v>70</v>
      </c>
      <c r="AC12" s="117" t="s">
        <v>71</v>
      </c>
      <c r="AD12" s="117" t="s">
        <v>72</v>
      </c>
    </row>
    <row r="13" spans="1:30" x14ac:dyDescent="0.2">
      <c r="A13" s="2" t="s">
        <v>29</v>
      </c>
      <c r="B13" s="2" t="s">
        <v>30</v>
      </c>
      <c r="C13" s="3" t="s">
        <v>54</v>
      </c>
      <c r="D13" s="2" t="s">
        <v>32</v>
      </c>
      <c r="E13" s="2" t="s">
        <v>33</v>
      </c>
      <c r="F13" s="2" t="s">
        <v>34</v>
      </c>
      <c r="G13" s="2" t="s">
        <v>35</v>
      </c>
      <c r="H13" s="2" t="s">
        <v>36</v>
      </c>
      <c r="I13" s="2"/>
      <c r="J13" s="2" t="s">
        <v>37</v>
      </c>
      <c r="K13" s="44">
        <v>-5012</v>
      </c>
      <c r="L13" s="4"/>
      <c r="M13" s="2" t="s">
        <v>57</v>
      </c>
      <c r="N13" s="2" t="s">
        <v>58</v>
      </c>
      <c r="O13" s="2" t="s">
        <v>59</v>
      </c>
      <c r="P13" s="2" t="s">
        <v>60</v>
      </c>
      <c r="Q13" s="2" t="s">
        <v>61</v>
      </c>
      <c r="R13" s="2" t="s">
        <v>62</v>
      </c>
      <c r="S13" s="2"/>
      <c r="T13" s="2" t="s">
        <v>64</v>
      </c>
      <c r="U13" s="5">
        <v>0</v>
      </c>
      <c r="V13" s="5">
        <v>2016</v>
      </c>
      <c r="W13" s="5">
        <v>6</v>
      </c>
      <c r="X13" s="2" t="s">
        <v>67</v>
      </c>
      <c r="Y13" s="2"/>
      <c r="Z13" s="2" t="s">
        <v>69</v>
      </c>
      <c r="AA13" s="4">
        <v>5012</v>
      </c>
      <c r="AB13" s="2" t="s">
        <v>70</v>
      </c>
      <c r="AC13" s="2" t="s">
        <v>71</v>
      </c>
      <c r="AD13" s="2" t="s">
        <v>72</v>
      </c>
    </row>
    <row r="14" spans="1:30" s="121" customFormat="1" ht="13.5" thickBot="1" x14ac:dyDescent="0.25">
      <c r="A14" s="117" t="s">
        <v>29</v>
      </c>
      <c r="B14" s="117" t="s">
        <v>30</v>
      </c>
      <c r="C14" s="118" t="s">
        <v>55</v>
      </c>
      <c r="D14" s="117" t="s">
        <v>32</v>
      </c>
      <c r="E14" s="117" t="s">
        <v>33</v>
      </c>
      <c r="F14" s="117" t="s">
        <v>34</v>
      </c>
      <c r="G14" s="117" t="s">
        <v>35</v>
      </c>
      <c r="H14" s="117" t="s">
        <v>36</v>
      </c>
      <c r="I14" s="117"/>
      <c r="J14" s="117" t="s">
        <v>37</v>
      </c>
      <c r="K14" s="122">
        <v>6531</v>
      </c>
      <c r="L14" s="120">
        <f>SUM(K13:K14)</f>
        <v>1519</v>
      </c>
      <c r="M14" s="117" t="s">
        <v>57</v>
      </c>
      <c r="N14" s="117" t="s">
        <v>58</v>
      </c>
      <c r="O14" s="117" t="s">
        <v>59</v>
      </c>
      <c r="P14" s="117" t="s">
        <v>60</v>
      </c>
      <c r="Q14" s="117" t="s">
        <v>61</v>
      </c>
      <c r="R14" s="117" t="s">
        <v>62</v>
      </c>
      <c r="S14" s="117"/>
      <c r="T14" s="117" t="s">
        <v>63</v>
      </c>
      <c r="U14" s="119">
        <v>0</v>
      </c>
      <c r="V14" s="119">
        <v>2016</v>
      </c>
      <c r="W14" s="119">
        <v>6</v>
      </c>
      <c r="X14" s="117" t="s">
        <v>67</v>
      </c>
      <c r="Y14" s="117"/>
      <c r="Z14" s="117" t="s">
        <v>68</v>
      </c>
      <c r="AA14" s="120">
        <v>6531</v>
      </c>
      <c r="AB14" s="117" t="s">
        <v>70</v>
      </c>
      <c r="AC14" s="117" t="s">
        <v>71</v>
      </c>
      <c r="AD14" s="117" t="s">
        <v>72</v>
      </c>
    </row>
    <row r="15" spans="1:30" x14ac:dyDescent="0.2">
      <c r="A15" s="2" t="s">
        <v>29</v>
      </c>
      <c r="B15" s="2" t="s">
        <v>30</v>
      </c>
      <c r="C15" s="3" t="s">
        <v>42</v>
      </c>
      <c r="D15" s="2" t="s">
        <v>32</v>
      </c>
      <c r="E15" s="2" t="s">
        <v>33</v>
      </c>
      <c r="F15" s="2" t="s">
        <v>34</v>
      </c>
      <c r="G15" s="2" t="s">
        <v>35</v>
      </c>
      <c r="H15" s="2" t="s">
        <v>36</v>
      </c>
      <c r="I15" s="2"/>
      <c r="J15" s="2" t="s">
        <v>37</v>
      </c>
      <c r="K15" s="44">
        <v>2068</v>
      </c>
      <c r="L15" s="4"/>
      <c r="M15" s="2" t="s">
        <v>57</v>
      </c>
      <c r="N15" s="2" t="s">
        <v>58</v>
      </c>
      <c r="O15" s="2" t="s">
        <v>59</v>
      </c>
      <c r="P15" s="2" t="s">
        <v>60</v>
      </c>
      <c r="Q15" s="2" t="s">
        <v>61</v>
      </c>
      <c r="R15" s="2" t="s">
        <v>62</v>
      </c>
      <c r="S15" s="2"/>
      <c r="T15" s="2" t="s">
        <v>64</v>
      </c>
      <c r="U15" s="5">
        <v>0</v>
      </c>
      <c r="V15" s="5">
        <v>2016</v>
      </c>
      <c r="W15" s="5">
        <v>7</v>
      </c>
      <c r="X15" s="2" t="s">
        <v>67</v>
      </c>
      <c r="Y15" s="2"/>
      <c r="Z15" s="2" t="s">
        <v>69</v>
      </c>
      <c r="AA15" s="4">
        <v>2068</v>
      </c>
      <c r="AB15" s="2" t="s">
        <v>70</v>
      </c>
      <c r="AC15" s="2" t="s">
        <v>71</v>
      </c>
      <c r="AD15" s="2" t="s">
        <v>72</v>
      </c>
    </row>
    <row r="16" spans="1:30" s="121" customFormat="1" ht="13.5" thickBot="1" x14ac:dyDescent="0.25">
      <c r="A16" s="117" t="s">
        <v>29</v>
      </c>
      <c r="B16" s="117" t="s">
        <v>30</v>
      </c>
      <c r="C16" s="118" t="s">
        <v>43</v>
      </c>
      <c r="D16" s="117" t="s">
        <v>32</v>
      </c>
      <c r="E16" s="117" t="s">
        <v>33</v>
      </c>
      <c r="F16" s="117" t="s">
        <v>34</v>
      </c>
      <c r="G16" s="117" t="s">
        <v>35</v>
      </c>
      <c r="H16" s="117" t="s">
        <v>36</v>
      </c>
      <c r="I16" s="117"/>
      <c r="J16" s="117" t="s">
        <v>37</v>
      </c>
      <c r="K16" s="122">
        <v>-691</v>
      </c>
      <c r="L16" s="120">
        <f>SUM(K15:K16)</f>
        <v>1377</v>
      </c>
      <c r="M16" s="117" t="s">
        <v>57</v>
      </c>
      <c r="N16" s="117" t="s">
        <v>58</v>
      </c>
      <c r="O16" s="117" t="s">
        <v>59</v>
      </c>
      <c r="P16" s="117" t="s">
        <v>60</v>
      </c>
      <c r="Q16" s="117" t="s">
        <v>61</v>
      </c>
      <c r="R16" s="117" t="s">
        <v>62</v>
      </c>
      <c r="S16" s="117"/>
      <c r="T16" s="117" t="s">
        <v>63</v>
      </c>
      <c r="U16" s="119">
        <v>0</v>
      </c>
      <c r="V16" s="119">
        <v>2016</v>
      </c>
      <c r="W16" s="119">
        <v>7</v>
      </c>
      <c r="X16" s="117" t="s">
        <v>67</v>
      </c>
      <c r="Y16" s="117"/>
      <c r="Z16" s="117" t="s">
        <v>68</v>
      </c>
      <c r="AA16" s="120">
        <v>691</v>
      </c>
      <c r="AB16" s="117" t="s">
        <v>70</v>
      </c>
      <c r="AC16" s="117" t="s">
        <v>71</v>
      </c>
      <c r="AD16" s="117" t="s">
        <v>72</v>
      </c>
    </row>
    <row r="17" spans="1:30" x14ac:dyDescent="0.2">
      <c r="A17" s="2" t="s">
        <v>29</v>
      </c>
      <c r="B17" s="2" t="s">
        <v>30</v>
      </c>
      <c r="C17" s="3" t="s">
        <v>56</v>
      </c>
      <c r="D17" s="2" t="s">
        <v>32</v>
      </c>
      <c r="E17" s="2" t="s">
        <v>33</v>
      </c>
      <c r="F17" s="2" t="s">
        <v>34</v>
      </c>
      <c r="G17" s="2" t="s">
        <v>35</v>
      </c>
      <c r="H17" s="2" t="s">
        <v>36</v>
      </c>
      <c r="I17" s="2"/>
      <c r="J17" s="2" t="s">
        <v>37</v>
      </c>
      <c r="K17" s="130">
        <v>-6531</v>
      </c>
      <c r="L17" s="130"/>
      <c r="M17" s="2" t="s">
        <v>57</v>
      </c>
      <c r="N17" s="2" t="s">
        <v>58</v>
      </c>
      <c r="O17" s="2" t="s">
        <v>59</v>
      </c>
      <c r="P17" s="2" t="s">
        <v>60</v>
      </c>
      <c r="Q17" s="2" t="s">
        <v>61</v>
      </c>
      <c r="R17" s="2" t="s">
        <v>62</v>
      </c>
      <c r="S17" s="2"/>
      <c r="T17" s="2" t="s">
        <v>64</v>
      </c>
      <c r="U17" s="5">
        <v>0</v>
      </c>
      <c r="V17" s="5">
        <v>2016</v>
      </c>
      <c r="W17" s="5">
        <v>8</v>
      </c>
      <c r="X17" s="2" t="s">
        <v>67</v>
      </c>
      <c r="Y17" s="2"/>
      <c r="Z17" s="2" t="s">
        <v>69</v>
      </c>
      <c r="AA17" s="4">
        <v>6531</v>
      </c>
      <c r="AB17" s="2" t="s">
        <v>70</v>
      </c>
      <c r="AC17" s="2" t="s">
        <v>71</v>
      </c>
      <c r="AD17" s="2" t="s">
        <v>72</v>
      </c>
    </row>
    <row r="18" spans="1:30" s="121" customFormat="1" ht="13.5" thickBot="1" x14ac:dyDescent="0.25">
      <c r="A18" s="117" t="s">
        <v>29</v>
      </c>
      <c r="B18" s="117" t="s">
        <v>30</v>
      </c>
      <c r="C18" s="118" t="s">
        <v>39</v>
      </c>
      <c r="D18" s="117" t="s">
        <v>32</v>
      </c>
      <c r="E18" s="117" t="s">
        <v>33</v>
      </c>
      <c r="F18" s="117" t="s">
        <v>34</v>
      </c>
      <c r="G18" s="117" t="s">
        <v>35</v>
      </c>
      <c r="H18" s="117" t="s">
        <v>36</v>
      </c>
      <c r="I18" s="117"/>
      <c r="J18" s="117" t="s">
        <v>37</v>
      </c>
      <c r="K18" s="131">
        <v>-560</v>
      </c>
      <c r="L18" s="131">
        <f>K18+K17</f>
        <v>-7091</v>
      </c>
      <c r="M18" s="117" t="s">
        <v>57</v>
      </c>
      <c r="N18" s="117" t="s">
        <v>58</v>
      </c>
      <c r="O18" s="117" t="s">
        <v>59</v>
      </c>
      <c r="P18" s="117" t="s">
        <v>60</v>
      </c>
      <c r="Q18" s="117" t="s">
        <v>61</v>
      </c>
      <c r="R18" s="117" t="s">
        <v>62</v>
      </c>
      <c r="S18" s="117"/>
      <c r="T18" s="117" t="s">
        <v>65</v>
      </c>
      <c r="U18" s="119">
        <v>0</v>
      </c>
      <c r="V18" s="119">
        <v>2016</v>
      </c>
      <c r="W18" s="119">
        <v>8</v>
      </c>
      <c r="X18" s="117" t="s">
        <v>67</v>
      </c>
      <c r="Y18" s="117"/>
      <c r="Z18" s="117" t="s">
        <v>68</v>
      </c>
      <c r="AA18" s="120">
        <v>560</v>
      </c>
      <c r="AB18" s="117" t="s">
        <v>70</v>
      </c>
      <c r="AC18" s="117" t="s">
        <v>71</v>
      </c>
      <c r="AD18" s="117" t="s">
        <v>72</v>
      </c>
    </row>
    <row r="19" spans="1:30" x14ac:dyDescent="0.2">
      <c r="A19" s="2" t="s">
        <v>29</v>
      </c>
      <c r="B19" s="2" t="s">
        <v>30</v>
      </c>
      <c r="C19" s="3" t="s">
        <v>49</v>
      </c>
      <c r="D19" s="2" t="s">
        <v>32</v>
      </c>
      <c r="E19" s="2" t="s">
        <v>33</v>
      </c>
      <c r="F19" s="2" t="s">
        <v>34</v>
      </c>
      <c r="G19" s="2" t="s">
        <v>35</v>
      </c>
      <c r="H19" s="2" t="s">
        <v>36</v>
      </c>
      <c r="I19" s="2"/>
      <c r="J19" s="2" t="s">
        <v>37</v>
      </c>
      <c r="K19" s="130">
        <v>691</v>
      </c>
      <c r="L19" s="130"/>
      <c r="M19" s="2" t="s">
        <v>57</v>
      </c>
      <c r="N19" s="2" t="s">
        <v>58</v>
      </c>
      <c r="O19" s="2" t="s">
        <v>59</v>
      </c>
      <c r="P19" s="2" t="s">
        <v>60</v>
      </c>
      <c r="Q19" s="2" t="s">
        <v>61</v>
      </c>
      <c r="R19" s="2" t="s">
        <v>62</v>
      </c>
      <c r="S19" s="2"/>
      <c r="T19" s="2" t="s">
        <v>64</v>
      </c>
      <c r="U19" s="5">
        <v>0</v>
      </c>
      <c r="V19" s="5">
        <v>2016</v>
      </c>
      <c r="W19" s="5">
        <v>9</v>
      </c>
      <c r="X19" s="2" t="s">
        <v>67</v>
      </c>
      <c r="Y19" s="2"/>
      <c r="Z19" s="2" t="s">
        <v>69</v>
      </c>
      <c r="AA19" s="4">
        <v>691</v>
      </c>
      <c r="AB19" s="2" t="s">
        <v>70</v>
      </c>
      <c r="AC19" s="2" t="s">
        <v>71</v>
      </c>
      <c r="AD19" s="2" t="s">
        <v>72</v>
      </c>
    </row>
    <row r="20" spans="1:30" x14ac:dyDescent="0.2">
      <c r="A20" s="2" t="s">
        <v>29</v>
      </c>
      <c r="B20" s="2" t="s">
        <v>30</v>
      </c>
      <c r="C20" s="3" t="s">
        <v>74</v>
      </c>
      <c r="D20" s="2" t="s">
        <v>32</v>
      </c>
      <c r="E20" s="2" t="s">
        <v>33</v>
      </c>
      <c r="F20" s="2" t="s">
        <v>34</v>
      </c>
      <c r="G20" s="2" t="s">
        <v>35</v>
      </c>
      <c r="H20" s="2" t="s">
        <v>36</v>
      </c>
      <c r="I20" s="2"/>
      <c r="J20" s="2" t="s">
        <v>37</v>
      </c>
      <c r="K20" s="44">
        <v>8574</v>
      </c>
      <c r="L20" s="4"/>
      <c r="M20" s="2" t="s">
        <v>57</v>
      </c>
      <c r="N20" s="2" t="s">
        <v>58</v>
      </c>
      <c r="O20" s="2" t="s">
        <v>59</v>
      </c>
      <c r="P20" s="2" t="s">
        <v>60</v>
      </c>
      <c r="Q20" s="2" t="s">
        <v>61</v>
      </c>
      <c r="R20" s="2" t="s">
        <v>62</v>
      </c>
      <c r="S20" s="2"/>
      <c r="T20" s="2" t="s">
        <v>63</v>
      </c>
      <c r="U20" s="5">
        <v>0</v>
      </c>
      <c r="V20" s="5">
        <v>2016</v>
      </c>
      <c r="W20" s="5">
        <v>9</v>
      </c>
      <c r="X20" s="2" t="s">
        <v>67</v>
      </c>
      <c r="Y20" s="2"/>
      <c r="Z20" s="2" t="s">
        <v>68</v>
      </c>
      <c r="AA20" s="4">
        <v>8574</v>
      </c>
      <c r="AB20" s="2" t="s">
        <v>70</v>
      </c>
      <c r="AC20" s="2" t="s">
        <v>71</v>
      </c>
      <c r="AD20" s="2" t="s">
        <v>72</v>
      </c>
    </row>
    <row r="21" spans="1:30" s="121" customFormat="1" ht="13.5" thickBot="1" x14ac:dyDescent="0.25">
      <c r="A21" s="117" t="s">
        <v>29</v>
      </c>
      <c r="B21" s="117" t="s">
        <v>30</v>
      </c>
      <c r="C21" s="118" t="s">
        <v>77</v>
      </c>
      <c r="D21" s="117" t="s">
        <v>32</v>
      </c>
      <c r="E21" s="117" t="s">
        <v>33</v>
      </c>
      <c r="F21" s="117" t="s">
        <v>34</v>
      </c>
      <c r="G21" s="117" t="s">
        <v>35</v>
      </c>
      <c r="H21" s="117" t="s">
        <v>36</v>
      </c>
      <c r="I21" s="117"/>
      <c r="J21" s="117" t="s">
        <v>37</v>
      </c>
      <c r="K21" s="131">
        <v>132769</v>
      </c>
      <c r="L21" s="131">
        <f>K21+K20+K19</f>
        <v>142034</v>
      </c>
      <c r="M21" s="117" t="s">
        <v>57</v>
      </c>
      <c r="N21" s="117" t="s">
        <v>58</v>
      </c>
      <c r="O21" s="117" t="s">
        <v>59</v>
      </c>
      <c r="P21" s="117" t="s">
        <v>60</v>
      </c>
      <c r="Q21" s="117" t="s">
        <v>61</v>
      </c>
      <c r="R21" s="117" t="s">
        <v>62</v>
      </c>
      <c r="S21" s="117"/>
      <c r="T21" s="117" t="s">
        <v>65</v>
      </c>
      <c r="U21" s="119">
        <v>0</v>
      </c>
      <c r="V21" s="119">
        <v>2016</v>
      </c>
      <c r="W21" s="119">
        <v>9</v>
      </c>
      <c r="X21" s="117" t="s">
        <v>67</v>
      </c>
      <c r="Y21" s="117"/>
      <c r="Z21" s="117" t="s">
        <v>68</v>
      </c>
      <c r="AA21" s="120">
        <v>132769</v>
      </c>
      <c r="AB21" s="117" t="s">
        <v>70</v>
      </c>
      <c r="AC21" s="117" t="s">
        <v>71</v>
      </c>
      <c r="AD21" s="117" t="s">
        <v>72</v>
      </c>
    </row>
    <row r="22" spans="1:30" x14ac:dyDescent="0.2">
      <c r="A22" s="2" t="s">
        <v>29</v>
      </c>
      <c r="B22" s="2" t="s">
        <v>30</v>
      </c>
      <c r="C22" s="3" t="s">
        <v>73</v>
      </c>
      <c r="D22" s="2" t="s">
        <v>32</v>
      </c>
      <c r="E22" s="2" t="s">
        <v>33</v>
      </c>
      <c r="F22" s="2" t="s">
        <v>34</v>
      </c>
      <c r="G22" s="2" t="s">
        <v>35</v>
      </c>
      <c r="H22" s="2" t="s">
        <v>36</v>
      </c>
      <c r="I22" s="2"/>
      <c r="J22" s="2" t="s">
        <v>37</v>
      </c>
      <c r="K22" s="44">
        <v>560</v>
      </c>
      <c r="L22" s="4"/>
      <c r="M22" s="2" t="s">
        <v>57</v>
      </c>
      <c r="N22" s="2" t="s">
        <v>58</v>
      </c>
      <c r="O22" s="2" t="s">
        <v>59</v>
      </c>
      <c r="P22" s="2" t="s">
        <v>60</v>
      </c>
      <c r="Q22" s="2" t="s">
        <v>61</v>
      </c>
      <c r="R22" s="2" t="s">
        <v>62</v>
      </c>
      <c r="S22" s="2"/>
      <c r="T22" s="2" t="s">
        <v>66</v>
      </c>
      <c r="U22" s="5">
        <v>0</v>
      </c>
      <c r="V22" s="5">
        <v>2016</v>
      </c>
      <c r="W22" s="5">
        <v>10</v>
      </c>
      <c r="X22" s="2" t="s">
        <v>67</v>
      </c>
      <c r="Y22" s="2"/>
      <c r="Z22" s="2" t="s">
        <v>69</v>
      </c>
      <c r="AA22" s="4">
        <v>560</v>
      </c>
      <c r="AB22" s="2" t="s">
        <v>70</v>
      </c>
      <c r="AC22" s="2" t="s">
        <v>71</v>
      </c>
      <c r="AD22" s="2" t="s">
        <v>72</v>
      </c>
    </row>
    <row r="23" spans="1:30" x14ac:dyDescent="0.2">
      <c r="A23" s="2" t="s">
        <v>29</v>
      </c>
      <c r="B23" s="2" t="s">
        <v>30</v>
      </c>
      <c r="C23" s="3" t="s">
        <v>75</v>
      </c>
      <c r="D23" s="2" t="s">
        <v>32</v>
      </c>
      <c r="E23" s="2" t="s">
        <v>33</v>
      </c>
      <c r="F23" s="2" t="s">
        <v>34</v>
      </c>
      <c r="G23" s="2" t="s">
        <v>35</v>
      </c>
      <c r="H23" s="2" t="s">
        <v>36</v>
      </c>
      <c r="I23" s="2"/>
      <c r="J23" s="2" t="s">
        <v>37</v>
      </c>
      <c r="K23" s="44">
        <v>-8574</v>
      </c>
      <c r="L23" s="4"/>
      <c r="M23" s="2" t="s">
        <v>57</v>
      </c>
      <c r="N23" s="2" t="s">
        <v>58</v>
      </c>
      <c r="O23" s="2" t="s">
        <v>59</v>
      </c>
      <c r="P23" s="2" t="s">
        <v>60</v>
      </c>
      <c r="Q23" s="2" t="s">
        <v>61</v>
      </c>
      <c r="R23" s="2" t="s">
        <v>62</v>
      </c>
      <c r="S23" s="2"/>
      <c r="T23" s="2" t="s">
        <v>66</v>
      </c>
      <c r="U23" s="5">
        <v>0</v>
      </c>
      <c r="V23" s="5">
        <v>2016</v>
      </c>
      <c r="W23" s="5">
        <v>10</v>
      </c>
      <c r="X23" s="2" t="s">
        <v>67</v>
      </c>
      <c r="Y23" s="2"/>
      <c r="Z23" s="2" t="s">
        <v>69</v>
      </c>
      <c r="AA23" s="4">
        <v>8574</v>
      </c>
      <c r="AB23" s="2" t="s">
        <v>70</v>
      </c>
      <c r="AC23" s="2" t="s">
        <v>71</v>
      </c>
      <c r="AD23" s="2" t="s">
        <v>72</v>
      </c>
    </row>
    <row r="24" spans="1:30" s="121" customFormat="1" ht="13.5" thickBot="1" x14ac:dyDescent="0.25">
      <c r="A24" s="117" t="s">
        <v>29</v>
      </c>
      <c r="B24" s="117" t="s">
        <v>30</v>
      </c>
      <c r="C24" s="118" t="s">
        <v>51</v>
      </c>
      <c r="D24" s="117" t="s">
        <v>32</v>
      </c>
      <c r="E24" s="117" t="s">
        <v>33</v>
      </c>
      <c r="F24" s="117" t="s">
        <v>34</v>
      </c>
      <c r="G24" s="117" t="s">
        <v>35</v>
      </c>
      <c r="H24" s="117" t="s">
        <v>36</v>
      </c>
      <c r="I24" s="117"/>
      <c r="J24" s="117" t="s">
        <v>37</v>
      </c>
      <c r="K24" s="122">
        <v>49185</v>
      </c>
      <c r="L24" s="120">
        <f>SUM(K22:K24)</f>
        <v>41171</v>
      </c>
      <c r="M24" s="117" t="s">
        <v>57</v>
      </c>
      <c r="N24" s="117" t="s">
        <v>58</v>
      </c>
      <c r="O24" s="117" t="s">
        <v>59</v>
      </c>
      <c r="P24" s="117" t="s">
        <v>60</v>
      </c>
      <c r="Q24" s="117" t="s">
        <v>61</v>
      </c>
      <c r="R24" s="117" t="s">
        <v>62</v>
      </c>
      <c r="S24" s="117"/>
      <c r="T24" s="117" t="s">
        <v>65</v>
      </c>
      <c r="U24" s="119">
        <v>0</v>
      </c>
      <c r="V24" s="119">
        <v>2016</v>
      </c>
      <c r="W24" s="119">
        <v>10</v>
      </c>
      <c r="X24" s="117" t="s">
        <v>67</v>
      </c>
      <c r="Y24" s="117"/>
      <c r="Z24" s="117" t="s">
        <v>68</v>
      </c>
      <c r="AA24" s="120">
        <v>49185</v>
      </c>
      <c r="AB24" s="117" t="s">
        <v>70</v>
      </c>
      <c r="AC24" s="117" t="s">
        <v>71</v>
      </c>
      <c r="AD24" s="117" t="s">
        <v>72</v>
      </c>
    </row>
    <row r="25" spans="1:30" x14ac:dyDescent="0.2">
      <c r="A25" s="2" t="s">
        <v>29</v>
      </c>
      <c r="B25" s="2" t="s">
        <v>30</v>
      </c>
      <c r="C25" s="3" t="s">
        <v>76</v>
      </c>
      <c r="D25" s="2" t="s">
        <v>32</v>
      </c>
      <c r="E25" s="2" t="s">
        <v>33</v>
      </c>
      <c r="F25" s="2" t="s">
        <v>34</v>
      </c>
      <c r="G25" s="2" t="s">
        <v>35</v>
      </c>
      <c r="H25" s="2" t="s">
        <v>36</v>
      </c>
      <c r="I25" s="2"/>
      <c r="J25" s="2" t="s">
        <v>37</v>
      </c>
      <c r="K25" s="44">
        <v>-132769</v>
      </c>
      <c r="L25" s="4"/>
      <c r="M25" s="2" t="s">
        <v>57</v>
      </c>
      <c r="N25" s="2" t="s">
        <v>58</v>
      </c>
      <c r="O25" s="2" t="s">
        <v>59</v>
      </c>
      <c r="P25" s="2" t="s">
        <v>60</v>
      </c>
      <c r="Q25" s="2" t="s">
        <v>61</v>
      </c>
      <c r="R25" s="2" t="s">
        <v>62</v>
      </c>
      <c r="S25" s="2"/>
      <c r="T25" s="2" t="s">
        <v>66</v>
      </c>
      <c r="U25" s="5">
        <v>0</v>
      </c>
      <c r="V25" s="5">
        <v>2016</v>
      </c>
      <c r="W25" s="5">
        <v>11</v>
      </c>
      <c r="X25" s="2" t="s">
        <v>67</v>
      </c>
      <c r="Y25" s="2"/>
      <c r="Z25" s="2" t="s">
        <v>69</v>
      </c>
      <c r="AA25" s="4">
        <v>132769</v>
      </c>
      <c r="AB25" s="2" t="s">
        <v>70</v>
      </c>
      <c r="AC25" s="2" t="s">
        <v>71</v>
      </c>
      <c r="AD25" s="2" t="s">
        <v>72</v>
      </c>
    </row>
    <row r="26" spans="1:30" s="121" customFormat="1" ht="13.5" thickBot="1" x14ac:dyDescent="0.25">
      <c r="A26" s="117" t="s">
        <v>29</v>
      </c>
      <c r="B26" s="117" t="s">
        <v>30</v>
      </c>
      <c r="C26" s="118" t="s">
        <v>44</v>
      </c>
      <c r="D26" s="117" t="s">
        <v>32</v>
      </c>
      <c r="E26" s="117" t="s">
        <v>33</v>
      </c>
      <c r="F26" s="117" t="s">
        <v>34</v>
      </c>
      <c r="G26" s="117" t="s">
        <v>35</v>
      </c>
      <c r="H26" s="117" t="s">
        <v>36</v>
      </c>
      <c r="I26" s="117"/>
      <c r="J26" s="117" t="s">
        <v>37</v>
      </c>
      <c r="K26" s="122">
        <v>38929</v>
      </c>
      <c r="L26" s="120">
        <f>SUM(K25:K26)</f>
        <v>-93840</v>
      </c>
      <c r="M26" s="117" t="s">
        <v>57</v>
      </c>
      <c r="N26" s="117" t="s">
        <v>58</v>
      </c>
      <c r="O26" s="117" t="s">
        <v>59</v>
      </c>
      <c r="P26" s="117" t="s">
        <v>60</v>
      </c>
      <c r="Q26" s="117" t="s">
        <v>61</v>
      </c>
      <c r="R26" s="117" t="s">
        <v>62</v>
      </c>
      <c r="S26" s="117"/>
      <c r="T26" s="117" t="s">
        <v>65</v>
      </c>
      <c r="U26" s="119">
        <v>0</v>
      </c>
      <c r="V26" s="119">
        <v>2016</v>
      </c>
      <c r="W26" s="119">
        <v>11</v>
      </c>
      <c r="X26" s="117" t="s">
        <v>67</v>
      </c>
      <c r="Y26" s="117"/>
      <c r="Z26" s="117" t="s">
        <v>68</v>
      </c>
      <c r="AA26" s="120">
        <v>38929</v>
      </c>
      <c r="AB26" s="117" t="s">
        <v>70</v>
      </c>
      <c r="AC26" s="117" t="s">
        <v>71</v>
      </c>
      <c r="AD26" s="117" t="s">
        <v>72</v>
      </c>
    </row>
    <row r="27" spans="1:30" x14ac:dyDescent="0.2">
      <c r="A27" s="2" t="s">
        <v>29</v>
      </c>
      <c r="B27" s="2" t="s">
        <v>30</v>
      </c>
      <c r="C27" s="3" t="s">
        <v>50</v>
      </c>
      <c r="D27" s="2" t="s">
        <v>32</v>
      </c>
      <c r="E27" s="2" t="s">
        <v>33</v>
      </c>
      <c r="F27" s="2" t="s">
        <v>34</v>
      </c>
      <c r="G27" s="2" t="s">
        <v>35</v>
      </c>
      <c r="H27" s="2" t="s">
        <v>36</v>
      </c>
      <c r="I27" s="2"/>
      <c r="J27" s="2" t="s">
        <v>37</v>
      </c>
      <c r="K27" s="44">
        <v>-49185</v>
      </c>
      <c r="L27" s="4"/>
      <c r="M27" s="2" t="s">
        <v>57</v>
      </c>
      <c r="N27" s="2" t="s">
        <v>58</v>
      </c>
      <c r="O27" s="2" t="s">
        <v>59</v>
      </c>
      <c r="P27" s="2" t="s">
        <v>60</v>
      </c>
      <c r="Q27" s="2" t="s">
        <v>61</v>
      </c>
      <c r="R27" s="2" t="s">
        <v>62</v>
      </c>
      <c r="S27" s="2"/>
      <c r="T27" s="2" t="s">
        <v>66</v>
      </c>
      <c r="U27" s="5">
        <v>0</v>
      </c>
      <c r="V27" s="5">
        <v>2016</v>
      </c>
      <c r="W27" s="5">
        <v>12</v>
      </c>
      <c r="X27" s="2" t="s">
        <v>67</v>
      </c>
      <c r="Y27" s="2"/>
      <c r="Z27" s="2" t="s">
        <v>69</v>
      </c>
      <c r="AA27" s="4">
        <v>49185</v>
      </c>
      <c r="AB27" s="2" t="s">
        <v>70</v>
      </c>
      <c r="AC27" s="2" t="s">
        <v>71</v>
      </c>
      <c r="AD27" s="2" t="s">
        <v>72</v>
      </c>
    </row>
    <row r="28" spans="1:30" x14ac:dyDescent="0.2">
      <c r="A28" s="2" t="s">
        <v>29</v>
      </c>
      <c r="B28" s="2" t="s">
        <v>30</v>
      </c>
      <c r="C28" s="3" t="s">
        <v>78</v>
      </c>
      <c r="D28" s="2" t="s">
        <v>32</v>
      </c>
      <c r="E28" s="2" t="s">
        <v>33</v>
      </c>
      <c r="F28" s="2" t="s">
        <v>34</v>
      </c>
      <c r="G28" s="2" t="s">
        <v>35</v>
      </c>
      <c r="H28" s="2" t="s">
        <v>36</v>
      </c>
      <c r="I28" s="2"/>
      <c r="J28" s="2" t="s">
        <v>37</v>
      </c>
      <c r="K28" s="44">
        <v>-6695</v>
      </c>
      <c r="L28" s="4">
        <f>SUM(K27:K28)</f>
        <v>-55880</v>
      </c>
      <c r="M28" s="2" t="s">
        <v>57</v>
      </c>
      <c r="N28" s="2" t="s">
        <v>58</v>
      </c>
      <c r="O28" s="2" t="s">
        <v>59</v>
      </c>
      <c r="P28" s="2" t="s">
        <v>60</v>
      </c>
      <c r="Q28" s="2" t="s">
        <v>61</v>
      </c>
      <c r="R28" s="2" t="s">
        <v>62</v>
      </c>
      <c r="S28" s="2"/>
      <c r="T28" s="2" t="s">
        <v>65</v>
      </c>
      <c r="U28" s="5">
        <v>0</v>
      </c>
      <c r="V28" s="5">
        <v>2016</v>
      </c>
      <c r="W28" s="5">
        <v>12</v>
      </c>
      <c r="X28" s="2" t="s">
        <v>67</v>
      </c>
      <c r="Y28" s="2"/>
      <c r="Z28" s="2" t="s">
        <v>68</v>
      </c>
      <c r="AA28" s="4">
        <v>6695</v>
      </c>
      <c r="AB28" s="2" t="s">
        <v>70</v>
      </c>
      <c r="AC28" s="2" t="s">
        <v>71</v>
      </c>
      <c r="AD28" s="2" t="s">
        <v>72</v>
      </c>
    </row>
    <row r="33" spans="1:26" x14ac:dyDescent="0.2">
      <c r="A33" s="1" t="s">
        <v>0</v>
      </c>
      <c r="B33" s="1" t="s">
        <v>1</v>
      </c>
      <c r="C33" s="1" t="s">
        <v>2</v>
      </c>
      <c r="D33" s="1" t="s">
        <v>3</v>
      </c>
      <c r="E33" s="1" t="s">
        <v>4</v>
      </c>
      <c r="F33" s="1" t="s">
        <v>5</v>
      </c>
      <c r="G33" s="1" t="s">
        <v>6</v>
      </c>
      <c r="H33" s="1" t="s">
        <v>7</v>
      </c>
      <c r="J33" s="1" t="s">
        <v>9</v>
      </c>
      <c r="K33" s="1" t="s">
        <v>10</v>
      </c>
      <c r="M33" s="1" t="s">
        <v>11</v>
      </c>
      <c r="N33" s="1" t="s">
        <v>12</v>
      </c>
      <c r="O33" s="1" t="s">
        <v>13</v>
      </c>
      <c r="P33" s="1" t="s">
        <v>14</v>
      </c>
      <c r="Q33" s="1" t="s">
        <v>15</v>
      </c>
      <c r="R33" s="1" t="s">
        <v>16</v>
      </c>
      <c r="S33" s="1" t="s">
        <v>17</v>
      </c>
      <c r="T33" s="1" t="s">
        <v>18</v>
      </c>
      <c r="U33" s="1" t="s">
        <v>145</v>
      </c>
      <c r="V33" s="1" t="s">
        <v>20</v>
      </c>
      <c r="W33" s="1" t="s">
        <v>21</v>
      </c>
      <c r="X33" s="1" t="s">
        <v>23</v>
      </c>
      <c r="Z33" s="16" t="s">
        <v>24</v>
      </c>
    </row>
    <row r="34" spans="1:26" x14ac:dyDescent="0.2">
      <c r="A34" s="1">
        <v>117</v>
      </c>
      <c r="B34" s="1" t="s">
        <v>146</v>
      </c>
      <c r="C34" s="14">
        <v>42736</v>
      </c>
      <c r="D34" s="1" t="s">
        <v>32</v>
      </c>
      <c r="E34" s="1">
        <v>1823519</v>
      </c>
      <c r="F34" s="1" t="s">
        <v>34</v>
      </c>
      <c r="G34" s="1">
        <v>11789</v>
      </c>
      <c r="H34" s="1">
        <v>1074</v>
      </c>
      <c r="J34" s="1" t="s">
        <v>37</v>
      </c>
      <c r="K34" s="15">
        <v>32234</v>
      </c>
      <c r="T34" s="1" t="s">
        <v>147</v>
      </c>
      <c r="U34" s="14">
        <v>42795</v>
      </c>
      <c r="V34" s="13">
        <v>2017</v>
      </c>
      <c r="W34" s="1">
        <v>0</v>
      </c>
      <c r="X34" s="1" t="s">
        <v>67</v>
      </c>
      <c r="Z34" s="1" t="s">
        <v>148</v>
      </c>
    </row>
    <row r="35" spans="1:26" x14ac:dyDescent="0.2">
      <c r="A35" s="1">
        <v>117</v>
      </c>
      <c r="B35" s="1" t="s">
        <v>30</v>
      </c>
      <c r="C35" s="14">
        <v>42736</v>
      </c>
      <c r="D35" s="1" t="s">
        <v>32</v>
      </c>
      <c r="E35" s="1">
        <v>1823519</v>
      </c>
      <c r="F35" s="1" t="s">
        <v>34</v>
      </c>
      <c r="G35" s="1">
        <v>11789</v>
      </c>
      <c r="H35" s="1">
        <v>1074</v>
      </c>
      <c r="J35" s="1" t="s">
        <v>37</v>
      </c>
      <c r="K35" s="45">
        <v>-38929</v>
      </c>
      <c r="M35" s="1" t="s">
        <v>57</v>
      </c>
      <c r="N35" s="1" t="s">
        <v>58</v>
      </c>
      <c r="O35" s="1" t="s">
        <v>59</v>
      </c>
      <c r="P35" s="1" t="s">
        <v>60</v>
      </c>
      <c r="Q35" s="1">
        <v>341</v>
      </c>
      <c r="R35" s="1">
        <v>974</v>
      </c>
      <c r="T35" s="1" t="s">
        <v>66</v>
      </c>
      <c r="U35" s="14">
        <v>42711</v>
      </c>
      <c r="V35" s="13">
        <v>2017</v>
      </c>
      <c r="W35" s="1">
        <v>1</v>
      </c>
      <c r="X35" s="1" t="s">
        <v>67</v>
      </c>
      <c r="Z35" s="1" t="s">
        <v>69</v>
      </c>
    </row>
    <row r="36" spans="1:26" x14ac:dyDescent="0.2">
      <c r="A36" s="1">
        <v>117</v>
      </c>
      <c r="B36" s="1" t="s">
        <v>30</v>
      </c>
      <c r="C36" s="14">
        <v>42766</v>
      </c>
      <c r="D36" s="1" t="s">
        <v>32</v>
      </c>
      <c r="E36" s="1">
        <v>1823519</v>
      </c>
      <c r="F36" s="1" t="s">
        <v>34</v>
      </c>
      <c r="G36" s="1">
        <v>11789</v>
      </c>
      <c r="H36" s="1">
        <v>1074</v>
      </c>
      <c r="J36" s="1" t="s">
        <v>37</v>
      </c>
      <c r="K36" s="45">
        <v>140627</v>
      </c>
      <c r="L36" s="15">
        <f>SUM(K35:K36)</f>
        <v>101698</v>
      </c>
      <c r="M36" s="1" t="s">
        <v>57</v>
      </c>
      <c r="N36" s="1" t="s">
        <v>58</v>
      </c>
      <c r="O36" s="1" t="s">
        <v>59</v>
      </c>
      <c r="P36" s="1" t="s">
        <v>60</v>
      </c>
      <c r="Q36" s="1">
        <v>341</v>
      </c>
      <c r="R36" s="1">
        <v>974</v>
      </c>
      <c r="T36" s="1" t="s">
        <v>65</v>
      </c>
      <c r="U36" s="14">
        <v>42773</v>
      </c>
      <c r="V36" s="13">
        <v>2017</v>
      </c>
      <c r="W36" s="1">
        <v>1</v>
      </c>
      <c r="X36" s="1" t="s">
        <v>67</v>
      </c>
      <c r="Z36" s="1" t="s">
        <v>68</v>
      </c>
    </row>
    <row r="37" spans="1:26" x14ac:dyDescent="0.2">
      <c r="A37" s="1">
        <v>117</v>
      </c>
      <c r="B37" s="1" t="s">
        <v>30</v>
      </c>
      <c r="C37" s="14">
        <v>42767</v>
      </c>
      <c r="D37" s="1" t="s">
        <v>32</v>
      </c>
      <c r="E37" s="1">
        <v>1823519</v>
      </c>
      <c r="F37" s="1" t="s">
        <v>34</v>
      </c>
      <c r="G37" s="1">
        <v>11789</v>
      </c>
      <c r="H37" s="1">
        <v>1074</v>
      </c>
      <c r="J37" s="1" t="s">
        <v>37</v>
      </c>
      <c r="K37" s="45">
        <v>6695</v>
      </c>
      <c r="M37" s="1" t="s">
        <v>57</v>
      </c>
      <c r="N37" s="1" t="s">
        <v>58</v>
      </c>
      <c r="O37" s="1" t="s">
        <v>59</v>
      </c>
      <c r="P37" s="1" t="s">
        <v>60</v>
      </c>
      <c r="Q37" s="1">
        <v>341</v>
      </c>
      <c r="R37" s="1">
        <v>974</v>
      </c>
      <c r="T37" s="1" t="s">
        <v>66</v>
      </c>
      <c r="U37" s="14">
        <v>42742</v>
      </c>
      <c r="V37" s="13">
        <v>2017</v>
      </c>
      <c r="W37" s="1">
        <v>2</v>
      </c>
      <c r="X37" s="1" t="s">
        <v>67</v>
      </c>
      <c r="Z37" s="1" t="s">
        <v>69</v>
      </c>
    </row>
    <row r="38" spans="1:26" x14ac:dyDescent="0.2">
      <c r="A38" s="1">
        <v>117</v>
      </c>
      <c r="B38" s="1" t="s">
        <v>30</v>
      </c>
      <c r="C38" s="14">
        <v>42794</v>
      </c>
      <c r="D38" s="1" t="s">
        <v>32</v>
      </c>
      <c r="E38" s="1">
        <v>1823519</v>
      </c>
      <c r="F38" s="1" t="s">
        <v>34</v>
      </c>
      <c r="G38" s="1">
        <v>11789</v>
      </c>
      <c r="H38" s="1">
        <v>1074</v>
      </c>
      <c r="J38" s="1" t="s">
        <v>37</v>
      </c>
      <c r="K38" s="45">
        <v>443321</v>
      </c>
      <c r="L38" s="15">
        <f>SUM(K37:K38)</f>
        <v>450016</v>
      </c>
      <c r="M38" s="1" t="s">
        <v>57</v>
      </c>
      <c r="N38" s="1" t="s">
        <v>58</v>
      </c>
      <c r="O38" s="1" t="s">
        <v>59</v>
      </c>
      <c r="P38" s="1" t="s">
        <v>60</v>
      </c>
      <c r="Q38" s="1">
        <v>341</v>
      </c>
      <c r="R38" s="1">
        <v>974</v>
      </c>
      <c r="T38" s="1" t="s">
        <v>65</v>
      </c>
      <c r="U38" s="14">
        <v>42801</v>
      </c>
      <c r="V38" s="13">
        <v>2017</v>
      </c>
      <c r="W38" s="1">
        <v>2</v>
      </c>
      <c r="X38" s="1" t="s">
        <v>67</v>
      </c>
      <c r="Z38" s="1" t="s">
        <v>68</v>
      </c>
    </row>
    <row r="41" spans="1:26" x14ac:dyDescent="0.2">
      <c r="L41" s="15"/>
    </row>
  </sheetData>
  <autoFilter ref="A1:AD1">
    <sortState ref="A2:AD42">
      <sortCondition ref="W1"/>
    </sortState>
  </autoFilter>
  <printOptions gridLines="1" gridLinesSet="0"/>
  <pageMargins left="0.25" right="0.25" top="0.75" bottom="0.75" header="0.3" footer="0.3"/>
  <pageSetup paperSize="5" scale="65" fitToWidth="0" orientation="landscape" r:id="rId1"/>
  <headerFooter alignWithMargins="0">
    <oddHeader>&amp;F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theme="2"/>
    <pageSetUpPr fitToPage="1"/>
  </sheetPr>
  <dimension ref="A3:P53"/>
  <sheetViews>
    <sheetView zoomScaleNormal="100" workbookViewId="0">
      <selection activeCell="E34" sqref="E34"/>
    </sheetView>
  </sheetViews>
  <sheetFormatPr defaultRowHeight="15" x14ac:dyDescent="0.3"/>
  <cols>
    <col min="1" max="1" width="4.140625" style="46" bestFit="1" customWidth="1"/>
    <col min="2" max="2" width="45.5703125" style="46" customWidth="1"/>
    <col min="3" max="3" width="3.7109375" style="46" customWidth="1"/>
    <col min="4" max="4" width="11.7109375" style="46" bestFit="1" customWidth="1"/>
    <col min="5" max="5" width="14.5703125" style="46" bestFit="1" customWidth="1"/>
    <col min="6" max="6" width="1.5703125" style="46" customWidth="1"/>
    <col min="7" max="7" width="13.28515625" style="46" customWidth="1"/>
    <col min="8" max="8" width="1.7109375" style="46" customWidth="1"/>
    <col min="9" max="9" width="13.28515625" style="46" customWidth="1"/>
    <col min="10" max="10" width="1.7109375" style="46" customWidth="1"/>
    <col min="11" max="11" width="15.85546875" style="46" customWidth="1"/>
    <col min="12" max="12" width="9.5703125" style="46" bestFit="1" customWidth="1"/>
    <col min="13" max="13" width="14" style="46" bestFit="1" customWidth="1"/>
    <col min="14" max="14" width="14.28515625" style="46" bestFit="1" customWidth="1"/>
    <col min="15" max="256" width="9.140625" style="46"/>
    <col min="257" max="257" width="4.140625" style="46" bestFit="1" customWidth="1"/>
    <col min="258" max="258" width="45.5703125" style="46" customWidth="1"/>
    <col min="259" max="259" width="3.7109375" style="46" customWidth="1"/>
    <col min="260" max="260" width="11.7109375" style="46" bestFit="1" customWidth="1"/>
    <col min="261" max="261" width="14.5703125" style="46" bestFit="1" customWidth="1"/>
    <col min="262" max="262" width="1.5703125" style="46" customWidth="1"/>
    <col min="263" max="263" width="13.28515625" style="46" customWidth="1"/>
    <col min="264" max="264" width="1.7109375" style="46" customWidth="1"/>
    <col min="265" max="265" width="13.28515625" style="46" customWidth="1"/>
    <col min="266" max="266" width="1.7109375" style="46" customWidth="1"/>
    <col min="267" max="267" width="15.85546875" style="46" customWidth="1"/>
    <col min="268" max="268" width="9.5703125" style="46" bestFit="1" customWidth="1"/>
    <col min="269" max="269" width="14" style="46" bestFit="1" customWidth="1"/>
    <col min="270" max="270" width="14.28515625" style="46" bestFit="1" customWidth="1"/>
    <col min="271" max="512" width="9.140625" style="46"/>
    <col min="513" max="513" width="4.140625" style="46" bestFit="1" customWidth="1"/>
    <col min="514" max="514" width="45.5703125" style="46" customWidth="1"/>
    <col min="515" max="515" width="3.7109375" style="46" customWidth="1"/>
    <col min="516" max="516" width="11.7109375" style="46" bestFit="1" customWidth="1"/>
    <col min="517" max="517" width="14.5703125" style="46" bestFit="1" customWidth="1"/>
    <col min="518" max="518" width="1.5703125" style="46" customWidth="1"/>
    <col min="519" max="519" width="13.28515625" style="46" customWidth="1"/>
    <col min="520" max="520" width="1.7109375" style="46" customWidth="1"/>
    <col min="521" max="521" width="13.28515625" style="46" customWidth="1"/>
    <col min="522" max="522" width="1.7109375" style="46" customWidth="1"/>
    <col min="523" max="523" width="15.85546875" style="46" customWidth="1"/>
    <col min="524" max="524" width="9.5703125" style="46" bestFit="1" customWidth="1"/>
    <col min="525" max="525" width="14" style="46" bestFit="1" customWidth="1"/>
    <col min="526" max="526" width="14.28515625" style="46" bestFit="1" customWidth="1"/>
    <col min="527" max="768" width="9.140625" style="46"/>
    <col min="769" max="769" width="4.140625" style="46" bestFit="1" customWidth="1"/>
    <col min="770" max="770" width="45.5703125" style="46" customWidth="1"/>
    <col min="771" max="771" width="3.7109375" style="46" customWidth="1"/>
    <col min="772" max="772" width="11.7109375" style="46" bestFit="1" customWidth="1"/>
    <col min="773" max="773" width="14.5703125" style="46" bestFit="1" customWidth="1"/>
    <col min="774" max="774" width="1.5703125" style="46" customWidth="1"/>
    <col min="775" max="775" width="13.28515625" style="46" customWidth="1"/>
    <col min="776" max="776" width="1.7109375" style="46" customWidth="1"/>
    <col min="777" max="777" width="13.28515625" style="46" customWidth="1"/>
    <col min="778" max="778" width="1.7109375" style="46" customWidth="1"/>
    <col min="779" max="779" width="15.85546875" style="46" customWidth="1"/>
    <col min="780" max="780" width="9.5703125" style="46" bestFit="1" customWidth="1"/>
    <col min="781" max="781" width="14" style="46" bestFit="1" customWidth="1"/>
    <col min="782" max="782" width="14.28515625" style="46" bestFit="1" customWidth="1"/>
    <col min="783" max="1024" width="9.140625" style="46"/>
    <col min="1025" max="1025" width="4.140625" style="46" bestFit="1" customWidth="1"/>
    <col min="1026" max="1026" width="45.5703125" style="46" customWidth="1"/>
    <col min="1027" max="1027" width="3.7109375" style="46" customWidth="1"/>
    <col min="1028" max="1028" width="11.7109375" style="46" bestFit="1" customWidth="1"/>
    <col min="1029" max="1029" width="14.5703125" style="46" bestFit="1" customWidth="1"/>
    <col min="1030" max="1030" width="1.5703125" style="46" customWidth="1"/>
    <col min="1031" max="1031" width="13.28515625" style="46" customWidth="1"/>
    <col min="1032" max="1032" width="1.7109375" style="46" customWidth="1"/>
    <col min="1033" max="1033" width="13.28515625" style="46" customWidth="1"/>
    <col min="1034" max="1034" width="1.7109375" style="46" customWidth="1"/>
    <col min="1035" max="1035" width="15.85546875" style="46" customWidth="1"/>
    <col min="1036" max="1036" width="9.5703125" style="46" bestFit="1" customWidth="1"/>
    <col min="1037" max="1037" width="14" style="46" bestFit="1" customWidth="1"/>
    <col min="1038" max="1038" width="14.28515625" style="46" bestFit="1" customWidth="1"/>
    <col min="1039" max="1280" width="9.140625" style="46"/>
    <col min="1281" max="1281" width="4.140625" style="46" bestFit="1" customWidth="1"/>
    <col min="1282" max="1282" width="45.5703125" style="46" customWidth="1"/>
    <col min="1283" max="1283" width="3.7109375" style="46" customWidth="1"/>
    <col min="1284" max="1284" width="11.7109375" style="46" bestFit="1" customWidth="1"/>
    <col min="1285" max="1285" width="14.5703125" style="46" bestFit="1" customWidth="1"/>
    <col min="1286" max="1286" width="1.5703125" style="46" customWidth="1"/>
    <col min="1287" max="1287" width="13.28515625" style="46" customWidth="1"/>
    <col min="1288" max="1288" width="1.7109375" style="46" customWidth="1"/>
    <col min="1289" max="1289" width="13.28515625" style="46" customWidth="1"/>
    <col min="1290" max="1290" width="1.7109375" style="46" customWidth="1"/>
    <col min="1291" max="1291" width="15.85546875" style="46" customWidth="1"/>
    <col min="1292" max="1292" width="9.5703125" style="46" bestFit="1" customWidth="1"/>
    <col min="1293" max="1293" width="14" style="46" bestFit="1" customWidth="1"/>
    <col min="1294" max="1294" width="14.28515625" style="46" bestFit="1" customWidth="1"/>
    <col min="1295" max="1536" width="9.140625" style="46"/>
    <col min="1537" max="1537" width="4.140625" style="46" bestFit="1" customWidth="1"/>
    <col min="1538" max="1538" width="45.5703125" style="46" customWidth="1"/>
    <col min="1539" max="1539" width="3.7109375" style="46" customWidth="1"/>
    <col min="1540" max="1540" width="11.7109375" style="46" bestFit="1" customWidth="1"/>
    <col min="1541" max="1541" width="14.5703125" style="46" bestFit="1" customWidth="1"/>
    <col min="1542" max="1542" width="1.5703125" style="46" customWidth="1"/>
    <col min="1543" max="1543" width="13.28515625" style="46" customWidth="1"/>
    <col min="1544" max="1544" width="1.7109375" style="46" customWidth="1"/>
    <col min="1545" max="1545" width="13.28515625" style="46" customWidth="1"/>
    <col min="1546" max="1546" width="1.7109375" style="46" customWidth="1"/>
    <col min="1547" max="1547" width="15.85546875" style="46" customWidth="1"/>
    <col min="1548" max="1548" width="9.5703125" style="46" bestFit="1" customWidth="1"/>
    <col min="1549" max="1549" width="14" style="46" bestFit="1" customWidth="1"/>
    <col min="1550" max="1550" width="14.28515625" style="46" bestFit="1" customWidth="1"/>
    <col min="1551" max="1792" width="9.140625" style="46"/>
    <col min="1793" max="1793" width="4.140625" style="46" bestFit="1" customWidth="1"/>
    <col min="1794" max="1794" width="45.5703125" style="46" customWidth="1"/>
    <col min="1795" max="1795" width="3.7109375" style="46" customWidth="1"/>
    <col min="1796" max="1796" width="11.7109375" style="46" bestFit="1" customWidth="1"/>
    <col min="1797" max="1797" width="14.5703125" style="46" bestFit="1" customWidth="1"/>
    <col min="1798" max="1798" width="1.5703125" style="46" customWidth="1"/>
    <col min="1799" max="1799" width="13.28515625" style="46" customWidth="1"/>
    <col min="1800" max="1800" width="1.7109375" style="46" customWidth="1"/>
    <col min="1801" max="1801" width="13.28515625" style="46" customWidth="1"/>
    <col min="1802" max="1802" width="1.7109375" style="46" customWidth="1"/>
    <col min="1803" max="1803" width="15.85546875" style="46" customWidth="1"/>
    <col min="1804" max="1804" width="9.5703125" style="46" bestFit="1" customWidth="1"/>
    <col min="1805" max="1805" width="14" style="46" bestFit="1" customWidth="1"/>
    <col min="1806" max="1806" width="14.28515625" style="46" bestFit="1" customWidth="1"/>
    <col min="1807" max="2048" width="9.140625" style="46"/>
    <col min="2049" max="2049" width="4.140625" style="46" bestFit="1" customWidth="1"/>
    <col min="2050" max="2050" width="45.5703125" style="46" customWidth="1"/>
    <col min="2051" max="2051" width="3.7109375" style="46" customWidth="1"/>
    <col min="2052" max="2052" width="11.7109375" style="46" bestFit="1" customWidth="1"/>
    <col min="2053" max="2053" width="14.5703125" style="46" bestFit="1" customWidth="1"/>
    <col min="2054" max="2054" width="1.5703125" style="46" customWidth="1"/>
    <col min="2055" max="2055" width="13.28515625" style="46" customWidth="1"/>
    <col min="2056" max="2056" width="1.7109375" style="46" customWidth="1"/>
    <col min="2057" max="2057" width="13.28515625" style="46" customWidth="1"/>
    <col min="2058" max="2058" width="1.7109375" style="46" customWidth="1"/>
    <col min="2059" max="2059" width="15.85546875" style="46" customWidth="1"/>
    <col min="2060" max="2060" width="9.5703125" style="46" bestFit="1" customWidth="1"/>
    <col min="2061" max="2061" width="14" style="46" bestFit="1" customWidth="1"/>
    <col min="2062" max="2062" width="14.28515625" style="46" bestFit="1" customWidth="1"/>
    <col min="2063" max="2304" width="9.140625" style="46"/>
    <col min="2305" max="2305" width="4.140625" style="46" bestFit="1" customWidth="1"/>
    <col min="2306" max="2306" width="45.5703125" style="46" customWidth="1"/>
    <col min="2307" max="2307" width="3.7109375" style="46" customWidth="1"/>
    <col min="2308" max="2308" width="11.7109375" style="46" bestFit="1" customWidth="1"/>
    <col min="2309" max="2309" width="14.5703125" style="46" bestFit="1" customWidth="1"/>
    <col min="2310" max="2310" width="1.5703125" style="46" customWidth="1"/>
    <col min="2311" max="2311" width="13.28515625" style="46" customWidth="1"/>
    <col min="2312" max="2312" width="1.7109375" style="46" customWidth="1"/>
    <col min="2313" max="2313" width="13.28515625" style="46" customWidth="1"/>
    <col min="2314" max="2314" width="1.7109375" style="46" customWidth="1"/>
    <col min="2315" max="2315" width="15.85546875" style="46" customWidth="1"/>
    <col min="2316" max="2316" width="9.5703125" style="46" bestFit="1" customWidth="1"/>
    <col min="2317" max="2317" width="14" style="46" bestFit="1" customWidth="1"/>
    <col min="2318" max="2318" width="14.28515625" style="46" bestFit="1" customWidth="1"/>
    <col min="2319" max="2560" width="9.140625" style="46"/>
    <col min="2561" max="2561" width="4.140625" style="46" bestFit="1" customWidth="1"/>
    <col min="2562" max="2562" width="45.5703125" style="46" customWidth="1"/>
    <col min="2563" max="2563" width="3.7109375" style="46" customWidth="1"/>
    <col min="2564" max="2564" width="11.7109375" style="46" bestFit="1" customWidth="1"/>
    <col min="2565" max="2565" width="14.5703125" style="46" bestFit="1" customWidth="1"/>
    <col min="2566" max="2566" width="1.5703125" style="46" customWidth="1"/>
    <col min="2567" max="2567" width="13.28515625" style="46" customWidth="1"/>
    <col min="2568" max="2568" width="1.7109375" style="46" customWidth="1"/>
    <col min="2569" max="2569" width="13.28515625" style="46" customWidth="1"/>
    <col min="2570" max="2570" width="1.7109375" style="46" customWidth="1"/>
    <col min="2571" max="2571" width="15.85546875" style="46" customWidth="1"/>
    <col min="2572" max="2572" width="9.5703125" style="46" bestFit="1" customWidth="1"/>
    <col min="2573" max="2573" width="14" style="46" bestFit="1" customWidth="1"/>
    <col min="2574" max="2574" width="14.28515625" style="46" bestFit="1" customWidth="1"/>
    <col min="2575" max="2816" width="9.140625" style="46"/>
    <col min="2817" max="2817" width="4.140625" style="46" bestFit="1" customWidth="1"/>
    <col min="2818" max="2818" width="45.5703125" style="46" customWidth="1"/>
    <col min="2819" max="2819" width="3.7109375" style="46" customWidth="1"/>
    <col min="2820" max="2820" width="11.7109375" style="46" bestFit="1" customWidth="1"/>
    <col min="2821" max="2821" width="14.5703125" style="46" bestFit="1" customWidth="1"/>
    <col min="2822" max="2822" width="1.5703125" style="46" customWidth="1"/>
    <col min="2823" max="2823" width="13.28515625" style="46" customWidth="1"/>
    <col min="2824" max="2824" width="1.7109375" style="46" customWidth="1"/>
    <col min="2825" max="2825" width="13.28515625" style="46" customWidth="1"/>
    <col min="2826" max="2826" width="1.7109375" style="46" customWidth="1"/>
    <col min="2827" max="2827" width="15.85546875" style="46" customWidth="1"/>
    <col min="2828" max="2828" width="9.5703125" style="46" bestFit="1" customWidth="1"/>
    <col min="2829" max="2829" width="14" style="46" bestFit="1" customWidth="1"/>
    <col min="2830" max="2830" width="14.28515625" style="46" bestFit="1" customWidth="1"/>
    <col min="2831" max="3072" width="9.140625" style="46"/>
    <col min="3073" max="3073" width="4.140625" style="46" bestFit="1" customWidth="1"/>
    <col min="3074" max="3074" width="45.5703125" style="46" customWidth="1"/>
    <col min="3075" max="3075" width="3.7109375" style="46" customWidth="1"/>
    <col min="3076" max="3076" width="11.7109375" style="46" bestFit="1" customWidth="1"/>
    <col min="3077" max="3077" width="14.5703125" style="46" bestFit="1" customWidth="1"/>
    <col min="3078" max="3078" width="1.5703125" style="46" customWidth="1"/>
    <col min="3079" max="3079" width="13.28515625" style="46" customWidth="1"/>
    <col min="3080" max="3080" width="1.7109375" style="46" customWidth="1"/>
    <col min="3081" max="3081" width="13.28515625" style="46" customWidth="1"/>
    <col min="3082" max="3082" width="1.7109375" style="46" customWidth="1"/>
    <col min="3083" max="3083" width="15.85546875" style="46" customWidth="1"/>
    <col min="3084" max="3084" width="9.5703125" style="46" bestFit="1" customWidth="1"/>
    <col min="3085" max="3085" width="14" style="46" bestFit="1" customWidth="1"/>
    <col min="3086" max="3086" width="14.28515625" style="46" bestFit="1" customWidth="1"/>
    <col min="3087" max="3328" width="9.140625" style="46"/>
    <col min="3329" max="3329" width="4.140625" style="46" bestFit="1" customWidth="1"/>
    <col min="3330" max="3330" width="45.5703125" style="46" customWidth="1"/>
    <col min="3331" max="3331" width="3.7109375" style="46" customWidth="1"/>
    <col min="3332" max="3332" width="11.7109375" style="46" bestFit="1" customWidth="1"/>
    <col min="3333" max="3333" width="14.5703125" style="46" bestFit="1" customWidth="1"/>
    <col min="3334" max="3334" width="1.5703125" style="46" customWidth="1"/>
    <col min="3335" max="3335" width="13.28515625" style="46" customWidth="1"/>
    <col min="3336" max="3336" width="1.7109375" style="46" customWidth="1"/>
    <col min="3337" max="3337" width="13.28515625" style="46" customWidth="1"/>
    <col min="3338" max="3338" width="1.7109375" style="46" customWidth="1"/>
    <col min="3339" max="3339" width="15.85546875" style="46" customWidth="1"/>
    <col min="3340" max="3340" width="9.5703125" style="46" bestFit="1" customWidth="1"/>
    <col min="3341" max="3341" width="14" style="46" bestFit="1" customWidth="1"/>
    <col min="3342" max="3342" width="14.28515625" style="46" bestFit="1" customWidth="1"/>
    <col min="3343" max="3584" width="9.140625" style="46"/>
    <col min="3585" max="3585" width="4.140625" style="46" bestFit="1" customWidth="1"/>
    <col min="3586" max="3586" width="45.5703125" style="46" customWidth="1"/>
    <col min="3587" max="3587" width="3.7109375" style="46" customWidth="1"/>
    <col min="3588" max="3588" width="11.7109375" style="46" bestFit="1" customWidth="1"/>
    <col min="3589" max="3589" width="14.5703125" style="46" bestFit="1" customWidth="1"/>
    <col min="3590" max="3590" width="1.5703125" style="46" customWidth="1"/>
    <col min="3591" max="3591" width="13.28515625" style="46" customWidth="1"/>
    <col min="3592" max="3592" width="1.7109375" style="46" customWidth="1"/>
    <col min="3593" max="3593" width="13.28515625" style="46" customWidth="1"/>
    <col min="3594" max="3594" width="1.7109375" style="46" customWidth="1"/>
    <col min="3595" max="3595" width="15.85546875" style="46" customWidth="1"/>
    <col min="3596" max="3596" width="9.5703125" style="46" bestFit="1" customWidth="1"/>
    <col min="3597" max="3597" width="14" style="46" bestFit="1" customWidth="1"/>
    <col min="3598" max="3598" width="14.28515625" style="46" bestFit="1" customWidth="1"/>
    <col min="3599" max="3840" width="9.140625" style="46"/>
    <col min="3841" max="3841" width="4.140625" style="46" bestFit="1" customWidth="1"/>
    <col min="3842" max="3842" width="45.5703125" style="46" customWidth="1"/>
    <col min="3843" max="3843" width="3.7109375" style="46" customWidth="1"/>
    <col min="3844" max="3844" width="11.7109375" style="46" bestFit="1" customWidth="1"/>
    <col min="3845" max="3845" width="14.5703125" style="46" bestFit="1" customWidth="1"/>
    <col min="3846" max="3846" width="1.5703125" style="46" customWidth="1"/>
    <col min="3847" max="3847" width="13.28515625" style="46" customWidth="1"/>
    <col min="3848" max="3848" width="1.7109375" style="46" customWidth="1"/>
    <col min="3849" max="3849" width="13.28515625" style="46" customWidth="1"/>
    <col min="3850" max="3850" width="1.7109375" style="46" customWidth="1"/>
    <col min="3851" max="3851" width="15.85546875" style="46" customWidth="1"/>
    <col min="3852" max="3852" width="9.5703125" style="46" bestFit="1" customWidth="1"/>
    <col min="3853" max="3853" width="14" style="46" bestFit="1" customWidth="1"/>
    <col min="3854" max="3854" width="14.28515625" style="46" bestFit="1" customWidth="1"/>
    <col min="3855" max="4096" width="9.140625" style="46"/>
    <col min="4097" max="4097" width="4.140625" style="46" bestFit="1" customWidth="1"/>
    <col min="4098" max="4098" width="45.5703125" style="46" customWidth="1"/>
    <col min="4099" max="4099" width="3.7109375" style="46" customWidth="1"/>
    <col min="4100" max="4100" width="11.7109375" style="46" bestFit="1" customWidth="1"/>
    <col min="4101" max="4101" width="14.5703125" style="46" bestFit="1" customWidth="1"/>
    <col min="4102" max="4102" width="1.5703125" style="46" customWidth="1"/>
    <col min="4103" max="4103" width="13.28515625" style="46" customWidth="1"/>
    <col min="4104" max="4104" width="1.7109375" style="46" customWidth="1"/>
    <col min="4105" max="4105" width="13.28515625" style="46" customWidth="1"/>
    <col min="4106" max="4106" width="1.7109375" style="46" customWidth="1"/>
    <col min="4107" max="4107" width="15.85546875" style="46" customWidth="1"/>
    <col min="4108" max="4108" width="9.5703125" style="46" bestFit="1" customWidth="1"/>
    <col min="4109" max="4109" width="14" style="46" bestFit="1" customWidth="1"/>
    <col min="4110" max="4110" width="14.28515625" style="46" bestFit="1" customWidth="1"/>
    <col min="4111" max="4352" width="9.140625" style="46"/>
    <col min="4353" max="4353" width="4.140625" style="46" bestFit="1" customWidth="1"/>
    <col min="4354" max="4354" width="45.5703125" style="46" customWidth="1"/>
    <col min="4355" max="4355" width="3.7109375" style="46" customWidth="1"/>
    <col min="4356" max="4356" width="11.7109375" style="46" bestFit="1" customWidth="1"/>
    <col min="4357" max="4357" width="14.5703125" style="46" bestFit="1" customWidth="1"/>
    <col min="4358" max="4358" width="1.5703125" style="46" customWidth="1"/>
    <col min="4359" max="4359" width="13.28515625" style="46" customWidth="1"/>
    <col min="4360" max="4360" width="1.7109375" style="46" customWidth="1"/>
    <col min="4361" max="4361" width="13.28515625" style="46" customWidth="1"/>
    <col min="4362" max="4362" width="1.7109375" style="46" customWidth="1"/>
    <col min="4363" max="4363" width="15.85546875" style="46" customWidth="1"/>
    <col min="4364" max="4364" width="9.5703125" style="46" bestFit="1" customWidth="1"/>
    <col min="4365" max="4365" width="14" style="46" bestFit="1" customWidth="1"/>
    <col min="4366" max="4366" width="14.28515625" style="46" bestFit="1" customWidth="1"/>
    <col min="4367" max="4608" width="9.140625" style="46"/>
    <col min="4609" max="4609" width="4.140625" style="46" bestFit="1" customWidth="1"/>
    <col min="4610" max="4610" width="45.5703125" style="46" customWidth="1"/>
    <col min="4611" max="4611" width="3.7109375" style="46" customWidth="1"/>
    <col min="4612" max="4612" width="11.7109375" style="46" bestFit="1" customWidth="1"/>
    <col min="4613" max="4613" width="14.5703125" style="46" bestFit="1" customWidth="1"/>
    <col min="4614" max="4614" width="1.5703125" style="46" customWidth="1"/>
    <col min="4615" max="4615" width="13.28515625" style="46" customWidth="1"/>
    <col min="4616" max="4616" width="1.7109375" style="46" customWidth="1"/>
    <col min="4617" max="4617" width="13.28515625" style="46" customWidth="1"/>
    <col min="4618" max="4618" width="1.7109375" style="46" customWidth="1"/>
    <col min="4619" max="4619" width="15.85546875" style="46" customWidth="1"/>
    <col min="4620" max="4620" width="9.5703125" style="46" bestFit="1" customWidth="1"/>
    <col min="4621" max="4621" width="14" style="46" bestFit="1" customWidth="1"/>
    <col min="4622" max="4622" width="14.28515625" style="46" bestFit="1" customWidth="1"/>
    <col min="4623" max="4864" width="9.140625" style="46"/>
    <col min="4865" max="4865" width="4.140625" style="46" bestFit="1" customWidth="1"/>
    <col min="4866" max="4866" width="45.5703125" style="46" customWidth="1"/>
    <col min="4867" max="4867" width="3.7109375" style="46" customWidth="1"/>
    <col min="4868" max="4868" width="11.7109375" style="46" bestFit="1" customWidth="1"/>
    <col min="4869" max="4869" width="14.5703125" style="46" bestFit="1" customWidth="1"/>
    <col min="4870" max="4870" width="1.5703125" style="46" customWidth="1"/>
    <col min="4871" max="4871" width="13.28515625" style="46" customWidth="1"/>
    <col min="4872" max="4872" width="1.7109375" style="46" customWidth="1"/>
    <col min="4873" max="4873" width="13.28515625" style="46" customWidth="1"/>
    <col min="4874" max="4874" width="1.7109375" style="46" customWidth="1"/>
    <col min="4875" max="4875" width="15.85546875" style="46" customWidth="1"/>
    <col min="4876" max="4876" width="9.5703125" style="46" bestFit="1" customWidth="1"/>
    <col min="4877" max="4877" width="14" style="46" bestFit="1" customWidth="1"/>
    <col min="4878" max="4878" width="14.28515625" style="46" bestFit="1" customWidth="1"/>
    <col min="4879" max="5120" width="9.140625" style="46"/>
    <col min="5121" max="5121" width="4.140625" style="46" bestFit="1" customWidth="1"/>
    <col min="5122" max="5122" width="45.5703125" style="46" customWidth="1"/>
    <col min="5123" max="5123" width="3.7109375" style="46" customWidth="1"/>
    <col min="5124" max="5124" width="11.7109375" style="46" bestFit="1" customWidth="1"/>
    <col min="5125" max="5125" width="14.5703125" style="46" bestFit="1" customWidth="1"/>
    <col min="5126" max="5126" width="1.5703125" style="46" customWidth="1"/>
    <col min="5127" max="5127" width="13.28515625" style="46" customWidth="1"/>
    <col min="5128" max="5128" width="1.7109375" style="46" customWidth="1"/>
    <col min="5129" max="5129" width="13.28515625" style="46" customWidth="1"/>
    <col min="5130" max="5130" width="1.7109375" style="46" customWidth="1"/>
    <col min="5131" max="5131" width="15.85546875" style="46" customWidth="1"/>
    <col min="5132" max="5132" width="9.5703125" style="46" bestFit="1" customWidth="1"/>
    <col min="5133" max="5133" width="14" style="46" bestFit="1" customWidth="1"/>
    <col min="5134" max="5134" width="14.28515625" style="46" bestFit="1" customWidth="1"/>
    <col min="5135" max="5376" width="9.140625" style="46"/>
    <col min="5377" max="5377" width="4.140625" style="46" bestFit="1" customWidth="1"/>
    <col min="5378" max="5378" width="45.5703125" style="46" customWidth="1"/>
    <col min="5379" max="5379" width="3.7109375" style="46" customWidth="1"/>
    <col min="5380" max="5380" width="11.7109375" style="46" bestFit="1" customWidth="1"/>
    <col min="5381" max="5381" width="14.5703125" style="46" bestFit="1" customWidth="1"/>
    <col min="5382" max="5382" width="1.5703125" style="46" customWidth="1"/>
    <col min="5383" max="5383" width="13.28515625" style="46" customWidth="1"/>
    <col min="5384" max="5384" width="1.7109375" style="46" customWidth="1"/>
    <col min="5385" max="5385" width="13.28515625" style="46" customWidth="1"/>
    <col min="5386" max="5386" width="1.7109375" style="46" customWidth="1"/>
    <col min="5387" max="5387" width="15.85546875" style="46" customWidth="1"/>
    <col min="5388" max="5388" width="9.5703125" style="46" bestFit="1" customWidth="1"/>
    <col min="5389" max="5389" width="14" style="46" bestFit="1" customWidth="1"/>
    <col min="5390" max="5390" width="14.28515625" style="46" bestFit="1" customWidth="1"/>
    <col min="5391" max="5632" width="9.140625" style="46"/>
    <col min="5633" max="5633" width="4.140625" style="46" bestFit="1" customWidth="1"/>
    <col min="5634" max="5634" width="45.5703125" style="46" customWidth="1"/>
    <col min="5635" max="5635" width="3.7109375" style="46" customWidth="1"/>
    <col min="5636" max="5636" width="11.7109375" style="46" bestFit="1" customWidth="1"/>
    <col min="5637" max="5637" width="14.5703125" style="46" bestFit="1" customWidth="1"/>
    <col min="5638" max="5638" width="1.5703125" style="46" customWidth="1"/>
    <col min="5639" max="5639" width="13.28515625" style="46" customWidth="1"/>
    <col min="5640" max="5640" width="1.7109375" style="46" customWidth="1"/>
    <col min="5641" max="5641" width="13.28515625" style="46" customWidth="1"/>
    <col min="5642" max="5642" width="1.7109375" style="46" customWidth="1"/>
    <col min="5643" max="5643" width="15.85546875" style="46" customWidth="1"/>
    <col min="5644" max="5644" width="9.5703125" style="46" bestFit="1" customWidth="1"/>
    <col min="5645" max="5645" width="14" style="46" bestFit="1" customWidth="1"/>
    <col min="5646" max="5646" width="14.28515625" style="46" bestFit="1" customWidth="1"/>
    <col min="5647" max="5888" width="9.140625" style="46"/>
    <col min="5889" max="5889" width="4.140625" style="46" bestFit="1" customWidth="1"/>
    <col min="5890" max="5890" width="45.5703125" style="46" customWidth="1"/>
    <col min="5891" max="5891" width="3.7109375" style="46" customWidth="1"/>
    <col min="5892" max="5892" width="11.7109375" style="46" bestFit="1" customWidth="1"/>
    <col min="5893" max="5893" width="14.5703125" style="46" bestFit="1" customWidth="1"/>
    <col min="5894" max="5894" width="1.5703125" style="46" customWidth="1"/>
    <col min="5895" max="5895" width="13.28515625" style="46" customWidth="1"/>
    <col min="5896" max="5896" width="1.7109375" style="46" customWidth="1"/>
    <col min="5897" max="5897" width="13.28515625" style="46" customWidth="1"/>
    <col min="5898" max="5898" width="1.7109375" style="46" customWidth="1"/>
    <col min="5899" max="5899" width="15.85546875" style="46" customWidth="1"/>
    <col min="5900" max="5900" width="9.5703125" style="46" bestFit="1" customWidth="1"/>
    <col min="5901" max="5901" width="14" style="46" bestFit="1" customWidth="1"/>
    <col min="5902" max="5902" width="14.28515625" style="46" bestFit="1" customWidth="1"/>
    <col min="5903" max="6144" width="9.140625" style="46"/>
    <col min="6145" max="6145" width="4.140625" style="46" bestFit="1" customWidth="1"/>
    <col min="6146" max="6146" width="45.5703125" style="46" customWidth="1"/>
    <col min="6147" max="6147" width="3.7109375" style="46" customWidth="1"/>
    <col min="6148" max="6148" width="11.7109375" style="46" bestFit="1" customWidth="1"/>
    <col min="6149" max="6149" width="14.5703125" style="46" bestFit="1" customWidth="1"/>
    <col min="6150" max="6150" width="1.5703125" style="46" customWidth="1"/>
    <col min="6151" max="6151" width="13.28515625" style="46" customWidth="1"/>
    <col min="6152" max="6152" width="1.7109375" style="46" customWidth="1"/>
    <col min="6153" max="6153" width="13.28515625" style="46" customWidth="1"/>
    <col min="6154" max="6154" width="1.7109375" style="46" customWidth="1"/>
    <col min="6155" max="6155" width="15.85546875" style="46" customWidth="1"/>
    <col min="6156" max="6156" width="9.5703125" style="46" bestFit="1" customWidth="1"/>
    <col min="6157" max="6157" width="14" style="46" bestFit="1" customWidth="1"/>
    <col min="6158" max="6158" width="14.28515625" style="46" bestFit="1" customWidth="1"/>
    <col min="6159" max="6400" width="9.140625" style="46"/>
    <col min="6401" max="6401" width="4.140625" style="46" bestFit="1" customWidth="1"/>
    <col min="6402" max="6402" width="45.5703125" style="46" customWidth="1"/>
    <col min="6403" max="6403" width="3.7109375" style="46" customWidth="1"/>
    <col min="6404" max="6404" width="11.7109375" style="46" bestFit="1" customWidth="1"/>
    <col min="6405" max="6405" width="14.5703125" style="46" bestFit="1" customWidth="1"/>
    <col min="6406" max="6406" width="1.5703125" style="46" customWidth="1"/>
    <col min="6407" max="6407" width="13.28515625" style="46" customWidth="1"/>
    <col min="6408" max="6408" width="1.7109375" style="46" customWidth="1"/>
    <col min="6409" max="6409" width="13.28515625" style="46" customWidth="1"/>
    <col min="6410" max="6410" width="1.7109375" style="46" customWidth="1"/>
    <col min="6411" max="6411" width="15.85546875" style="46" customWidth="1"/>
    <col min="6412" max="6412" width="9.5703125" style="46" bestFit="1" customWidth="1"/>
    <col min="6413" max="6413" width="14" style="46" bestFit="1" customWidth="1"/>
    <col min="6414" max="6414" width="14.28515625" style="46" bestFit="1" customWidth="1"/>
    <col min="6415" max="6656" width="9.140625" style="46"/>
    <col min="6657" max="6657" width="4.140625" style="46" bestFit="1" customWidth="1"/>
    <col min="6658" max="6658" width="45.5703125" style="46" customWidth="1"/>
    <col min="6659" max="6659" width="3.7109375" style="46" customWidth="1"/>
    <col min="6660" max="6660" width="11.7109375" style="46" bestFit="1" customWidth="1"/>
    <col min="6661" max="6661" width="14.5703125" style="46" bestFit="1" customWidth="1"/>
    <col min="6662" max="6662" width="1.5703125" style="46" customWidth="1"/>
    <col min="6663" max="6663" width="13.28515625" style="46" customWidth="1"/>
    <col min="6664" max="6664" width="1.7109375" style="46" customWidth="1"/>
    <col min="6665" max="6665" width="13.28515625" style="46" customWidth="1"/>
    <col min="6666" max="6666" width="1.7109375" style="46" customWidth="1"/>
    <col min="6667" max="6667" width="15.85546875" style="46" customWidth="1"/>
    <col min="6668" max="6668" width="9.5703125" style="46" bestFit="1" customWidth="1"/>
    <col min="6669" max="6669" width="14" style="46" bestFit="1" customWidth="1"/>
    <col min="6670" max="6670" width="14.28515625" style="46" bestFit="1" customWidth="1"/>
    <col min="6671" max="6912" width="9.140625" style="46"/>
    <col min="6913" max="6913" width="4.140625" style="46" bestFit="1" customWidth="1"/>
    <col min="6914" max="6914" width="45.5703125" style="46" customWidth="1"/>
    <col min="6915" max="6915" width="3.7109375" style="46" customWidth="1"/>
    <col min="6916" max="6916" width="11.7109375" style="46" bestFit="1" customWidth="1"/>
    <col min="6917" max="6917" width="14.5703125" style="46" bestFit="1" customWidth="1"/>
    <col min="6918" max="6918" width="1.5703125" style="46" customWidth="1"/>
    <col min="6919" max="6919" width="13.28515625" style="46" customWidth="1"/>
    <col min="6920" max="6920" width="1.7109375" style="46" customWidth="1"/>
    <col min="6921" max="6921" width="13.28515625" style="46" customWidth="1"/>
    <col min="6922" max="6922" width="1.7109375" style="46" customWidth="1"/>
    <col min="6923" max="6923" width="15.85546875" style="46" customWidth="1"/>
    <col min="6924" max="6924" width="9.5703125" style="46" bestFit="1" customWidth="1"/>
    <col min="6925" max="6925" width="14" style="46" bestFit="1" customWidth="1"/>
    <col min="6926" max="6926" width="14.28515625" style="46" bestFit="1" customWidth="1"/>
    <col min="6927" max="7168" width="9.140625" style="46"/>
    <col min="7169" max="7169" width="4.140625" style="46" bestFit="1" customWidth="1"/>
    <col min="7170" max="7170" width="45.5703125" style="46" customWidth="1"/>
    <col min="7171" max="7171" width="3.7109375" style="46" customWidth="1"/>
    <col min="7172" max="7172" width="11.7109375" style="46" bestFit="1" customWidth="1"/>
    <col min="7173" max="7173" width="14.5703125" style="46" bestFit="1" customWidth="1"/>
    <col min="7174" max="7174" width="1.5703125" style="46" customWidth="1"/>
    <col min="7175" max="7175" width="13.28515625" style="46" customWidth="1"/>
    <col min="7176" max="7176" width="1.7109375" style="46" customWidth="1"/>
    <col min="7177" max="7177" width="13.28515625" style="46" customWidth="1"/>
    <col min="7178" max="7178" width="1.7109375" style="46" customWidth="1"/>
    <col min="7179" max="7179" width="15.85546875" style="46" customWidth="1"/>
    <col min="7180" max="7180" width="9.5703125" style="46" bestFit="1" customWidth="1"/>
    <col min="7181" max="7181" width="14" style="46" bestFit="1" customWidth="1"/>
    <col min="7182" max="7182" width="14.28515625" style="46" bestFit="1" customWidth="1"/>
    <col min="7183" max="7424" width="9.140625" style="46"/>
    <col min="7425" max="7425" width="4.140625" style="46" bestFit="1" customWidth="1"/>
    <col min="7426" max="7426" width="45.5703125" style="46" customWidth="1"/>
    <col min="7427" max="7427" width="3.7109375" style="46" customWidth="1"/>
    <col min="7428" max="7428" width="11.7109375" style="46" bestFit="1" customWidth="1"/>
    <col min="7429" max="7429" width="14.5703125" style="46" bestFit="1" customWidth="1"/>
    <col min="7430" max="7430" width="1.5703125" style="46" customWidth="1"/>
    <col min="7431" max="7431" width="13.28515625" style="46" customWidth="1"/>
    <col min="7432" max="7432" width="1.7109375" style="46" customWidth="1"/>
    <col min="7433" max="7433" width="13.28515625" style="46" customWidth="1"/>
    <col min="7434" max="7434" width="1.7109375" style="46" customWidth="1"/>
    <col min="7435" max="7435" width="15.85546875" style="46" customWidth="1"/>
    <col min="7436" max="7436" width="9.5703125" style="46" bestFit="1" customWidth="1"/>
    <col min="7437" max="7437" width="14" style="46" bestFit="1" customWidth="1"/>
    <col min="7438" max="7438" width="14.28515625" style="46" bestFit="1" customWidth="1"/>
    <col min="7439" max="7680" width="9.140625" style="46"/>
    <col min="7681" max="7681" width="4.140625" style="46" bestFit="1" customWidth="1"/>
    <col min="7682" max="7682" width="45.5703125" style="46" customWidth="1"/>
    <col min="7683" max="7683" width="3.7109375" style="46" customWidth="1"/>
    <col min="7684" max="7684" width="11.7109375" style="46" bestFit="1" customWidth="1"/>
    <col min="7685" max="7685" width="14.5703125" style="46" bestFit="1" customWidth="1"/>
    <col min="7686" max="7686" width="1.5703125" style="46" customWidth="1"/>
    <col min="7687" max="7687" width="13.28515625" style="46" customWidth="1"/>
    <col min="7688" max="7688" width="1.7109375" style="46" customWidth="1"/>
    <col min="7689" max="7689" width="13.28515625" style="46" customWidth="1"/>
    <col min="7690" max="7690" width="1.7109375" style="46" customWidth="1"/>
    <col min="7691" max="7691" width="15.85546875" style="46" customWidth="1"/>
    <col min="7692" max="7692" width="9.5703125" style="46" bestFit="1" customWidth="1"/>
    <col min="7693" max="7693" width="14" style="46" bestFit="1" customWidth="1"/>
    <col min="7694" max="7694" width="14.28515625" style="46" bestFit="1" customWidth="1"/>
    <col min="7695" max="7936" width="9.140625" style="46"/>
    <col min="7937" max="7937" width="4.140625" style="46" bestFit="1" customWidth="1"/>
    <col min="7938" max="7938" width="45.5703125" style="46" customWidth="1"/>
    <col min="7939" max="7939" width="3.7109375" style="46" customWidth="1"/>
    <col min="7940" max="7940" width="11.7109375" style="46" bestFit="1" customWidth="1"/>
    <col min="7941" max="7941" width="14.5703125" style="46" bestFit="1" customWidth="1"/>
    <col min="7942" max="7942" width="1.5703125" style="46" customWidth="1"/>
    <col min="7943" max="7943" width="13.28515625" style="46" customWidth="1"/>
    <col min="7944" max="7944" width="1.7109375" style="46" customWidth="1"/>
    <col min="7945" max="7945" width="13.28515625" style="46" customWidth="1"/>
    <col min="7946" max="7946" width="1.7109375" style="46" customWidth="1"/>
    <col min="7947" max="7947" width="15.85546875" style="46" customWidth="1"/>
    <col min="7948" max="7948" width="9.5703125" style="46" bestFit="1" customWidth="1"/>
    <col min="7949" max="7949" width="14" style="46" bestFit="1" customWidth="1"/>
    <col min="7950" max="7950" width="14.28515625" style="46" bestFit="1" customWidth="1"/>
    <col min="7951" max="8192" width="9.140625" style="46"/>
    <col min="8193" max="8193" width="4.140625" style="46" bestFit="1" customWidth="1"/>
    <col min="8194" max="8194" width="45.5703125" style="46" customWidth="1"/>
    <col min="8195" max="8195" width="3.7109375" style="46" customWidth="1"/>
    <col min="8196" max="8196" width="11.7109375" style="46" bestFit="1" customWidth="1"/>
    <col min="8197" max="8197" width="14.5703125" style="46" bestFit="1" customWidth="1"/>
    <col min="8198" max="8198" width="1.5703125" style="46" customWidth="1"/>
    <col min="8199" max="8199" width="13.28515625" style="46" customWidth="1"/>
    <col min="8200" max="8200" width="1.7109375" style="46" customWidth="1"/>
    <col min="8201" max="8201" width="13.28515625" style="46" customWidth="1"/>
    <col min="8202" max="8202" width="1.7109375" style="46" customWidth="1"/>
    <col min="8203" max="8203" width="15.85546875" style="46" customWidth="1"/>
    <col min="8204" max="8204" width="9.5703125" style="46" bestFit="1" customWidth="1"/>
    <col min="8205" max="8205" width="14" style="46" bestFit="1" customWidth="1"/>
    <col min="8206" max="8206" width="14.28515625" style="46" bestFit="1" customWidth="1"/>
    <col min="8207" max="8448" width="9.140625" style="46"/>
    <col min="8449" max="8449" width="4.140625" style="46" bestFit="1" customWidth="1"/>
    <col min="8450" max="8450" width="45.5703125" style="46" customWidth="1"/>
    <col min="8451" max="8451" width="3.7109375" style="46" customWidth="1"/>
    <col min="8452" max="8452" width="11.7109375" style="46" bestFit="1" customWidth="1"/>
    <col min="8453" max="8453" width="14.5703125" style="46" bestFit="1" customWidth="1"/>
    <col min="8454" max="8454" width="1.5703125" style="46" customWidth="1"/>
    <col min="8455" max="8455" width="13.28515625" style="46" customWidth="1"/>
    <col min="8456" max="8456" width="1.7109375" style="46" customWidth="1"/>
    <col min="8457" max="8457" width="13.28515625" style="46" customWidth="1"/>
    <col min="8458" max="8458" width="1.7109375" style="46" customWidth="1"/>
    <col min="8459" max="8459" width="15.85546875" style="46" customWidth="1"/>
    <col min="8460" max="8460" width="9.5703125" style="46" bestFit="1" customWidth="1"/>
    <col min="8461" max="8461" width="14" style="46" bestFit="1" customWidth="1"/>
    <col min="8462" max="8462" width="14.28515625" style="46" bestFit="1" customWidth="1"/>
    <col min="8463" max="8704" width="9.140625" style="46"/>
    <col min="8705" max="8705" width="4.140625" style="46" bestFit="1" customWidth="1"/>
    <col min="8706" max="8706" width="45.5703125" style="46" customWidth="1"/>
    <col min="8707" max="8707" width="3.7109375" style="46" customWidth="1"/>
    <col min="8708" max="8708" width="11.7109375" style="46" bestFit="1" customWidth="1"/>
    <col min="8709" max="8709" width="14.5703125" style="46" bestFit="1" customWidth="1"/>
    <col min="8710" max="8710" width="1.5703125" style="46" customWidth="1"/>
    <col min="8711" max="8711" width="13.28515625" style="46" customWidth="1"/>
    <col min="8712" max="8712" width="1.7109375" style="46" customWidth="1"/>
    <col min="8713" max="8713" width="13.28515625" style="46" customWidth="1"/>
    <col min="8714" max="8714" width="1.7109375" style="46" customWidth="1"/>
    <col min="8715" max="8715" width="15.85546875" style="46" customWidth="1"/>
    <col min="8716" max="8716" width="9.5703125" style="46" bestFit="1" customWidth="1"/>
    <col min="8717" max="8717" width="14" style="46" bestFit="1" customWidth="1"/>
    <col min="8718" max="8718" width="14.28515625" style="46" bestFit="1" customWidth="1"/>
    <col min="8719" max="8960" width="9.140625" style="46"/>
    <col min="8961" max="8961" width="4.140625" style="46" bestFit="1" customWidth="1"/>
    <col min="8962" max="8962" width="45.5703125" style="46" customWidth="1"/>
    <col min="8963" max="8963" width="3.7109375" style="46" customWidth="1"/>
    <col min="8964" max="8964" width="11.7109375" style="46" bestFit="1" customWidth="1"/>
    <col min="8965" max="8965" width="14.5703125" style="46" bestFit="1" customWidth="1"/>
    <col min="8966" max="8966" width="1.5703125" style="46" customWidth="1"/>
    <col min="8967" max="8967" width="13.28515625" style="46" customWidth="1"/>
    <col min="8968" max="8968" width="1.7109375" style="46" customWidth="1"/>
    <col min="8969" max="8969" width="13.28515625" style="46" customWidth="1"/>
    <col min="8970" max="8970" width="1.7109375" style="46" customWidth="1"/>
    <col min="8971" max="8971" width="15.85546875" style="46" customWidth="1"/>
    <col min="8972" max="8972" width="9.5703125" style="46" bestFit="1" customWidth="1"/>
    <col min="8973" max="8973" width="14" style="46" bestFit="1" customWidth="1"/>
    <col min="8974" max="8974" width="14.28515625" style="46" bestFit="1" customWidth="1"/>
    <col min="8975" max="9216" width="9.140625" style="46"/>
    <col min="9217" max="9217" width="4.140625" style="46" bestFit="1" customWidth="1"/>
    <col min="9218" max="9218" width="45.5703125" style="46" customWidth="1"/>
    <col min="9219" max="9219" width="3.7109375" style="46" customWidth="1"/>
    <col min="9220" max="9220" width="11.7109375" style="46" bestFit="1" customWidth="1"/>
    <col min="9221" max="9221" width="14.5703125" style="46" bestFit="1" customWidth="1"/>
    <col min="9222" max="9222" width="1.5703125" style="46" customWidth="1"/>
    <col min="9223" max="9223" width="13.28515625" style="46" customWidth="1"/>
    <col min="9224" max="9224" width="1.7109375" style="46" customWidth="1"/>
    <col min="9225" max="9225" width="13.28515625" style="46" customWidth="1"/>
    <col min="9226" max="9226" width="1.7109375" style="46" customWidth="1"/>
    <col min="9227" max="9227" width="15.85546875" style="46" customWidth="1"/>
    <col min="9228" max="9228" width="9.5703125" style="46" bestFit="1" customWidth="1"/>
    <col min="9229" max="9229" width="14" style="46" bestFit="1" customWidth="1"/>
    <col min="9230" max="9230" width="14.28515625" style="46" bestFit="1" customWidth="1"/>
    <col min="9231" max="9472" width="9.140625" style="46"/>
    <col min="9473" max="9473" width="4.140625" style="46" bestFit="1" customWidth="1"/>
    <col min="9474" max="9474" width="45.5703125" style="46" customWidth="1"/>
    <col min="9475" max="9475" width="3.7109375" style="46" customWidth="1"/>
    <col min="9476" max="9476" width="11.7109375" style="46" bestFit="1" customWidth="1"/>
    <col min="9477" max="9477" width="14.5703125" style="46" bestFit="1" customWidth="1"/>
    <col min="9478" max="9478" width="1.5703125" style="46" customWidth="1"/>
    <col min="9479" max="9479" width="13.28515625" style="46" customWidth="1"/>
    <col min="9480" max="9480" width="1.7109375" style="46" customWidth="1"/>
    <col min="9481" max="9481" width="13.28515625" style="46" customWidth="1"/>
    <col min="9482" max="9482" width="1.7109375" style="46" customWidth="1"/>
    <col min="9483" max="9483" width="15.85546875" style="46" customWidth="1"/>
    <col min="9484" max="9484" width="9.5703125" style="46" bestFit="1" customWidth="1"/>
    <col min="9485" max="9485" width="14" style="46" bestFit="1" customWidth="1"/>
    <col min="9486" max="9486" width="14.28515625" style="46" bestFit="1" customWidth="1"/>
    <col min="9487" max="9728" width="9.140625" style="46"/>
    <col min="9729" max="9729" width="4.140625" style="46" bestFit="1" customWidth="1"/>
    <col min="9730" max="9730" width="45.5703125" style="46" customWidth="1"/>
    <col min="9731" max="9731" width="3.7109375" style="46" customWidth="1"/>
    <col min="9732" max="9732" width="11.7109375" style="46" bestFit="1" customWidth="1"/>
    <col min="9733" max="9733" width="14.5703125" style="46" bestFit="1" customWidth="1"/>
    <col min="9734" max="9734" width="1.5703125" style="46" customWidth="1"/>
    <col min="9735" max="9735" width="13.28515625" style="46" customWidth="1"/>
    <col min="9736" max="9736" width="1.7109375" style="46" customWidth="1"/>
    <col min="9737" max="9737" width="13.28515625" style="46" customWidth="1"/>
    <col min="9738" max="9738" width="1.7109375" style="46" customWidth="1"/>
    <col min="9739" max="9739" width="15.85546875" style="46" customWidth="1"/>
    <col min="9740" max="9740" width="9.5703125" style="46" bestFit="1" customWidth="1"/>
    <col min="9741" max="9741" width="14" style="46" bestFit="1" customWidth="1"/>
    <col min="9742" max="9742" width="14.28515625" style="46" bestFit="1" customWidth="1"/>
    <col min="9743" max="9984" width="9.140625" style="46"/>
    <col min="9985" max="9985" width="4.140625" style="46" bestFit="1" customWidth="1"/>
    <col min="9986" max="9986" width="45.5703125" style="46" customWidth="1"/>
    <col min="9987" max="9987" width="3.7109375" style="46" customWidth="1"/>
    <col min="9988" max="9988" width="11.7109375" style="46" bestFit="1" customWidth="1"/>
    <col min="9989" max="9989" width="14.5703125" style="46" bestFit="1" customWidth="1"/>
    <col min="9990" max="9990" width="1.5703125" style="46" customWidth="1"/>
    <col min="9991" max="9991" width="13.28515625" style="46" customWidth="1"/>
    <col min="9992" max="9992" width="1.7109375" style="46" customWidth="1"/>
    <col min="9993" max="9993" width="13.28515625" style="46" customWidth="1"/>
    <col min="9994" max="9994" width="1.7109375" style="46" customWidth="1"/>
    <col min="9995" max="9995" width="15.85546875" style="46" customWidth="1"/>
    <col min="9996" max="9996" width="9.5703125" style="46" bestFit="1" customWidth="1"/>
    <col min="9997" max="9997" width="14" style="46" bestFit="1" customWidth="1"/>
    <col min="9998" max="9998" width="14.28515625" style="46" bestFit="1" customWidth="1"/>
    <col min="9999" max="10240" width="9.140625" style="46"/>
    <col min="10241" max="10241" width="4.140625" style="46" bestFit="1" customWidth="1"/>
    <col min="10242" max="10242" width="45.5703125" style="46" customWidth="1"/>
    <col min="10243" max="10243" width="3.7109375" style="46" customWidth="1"/>
    <col min="10244" max="10244" width="11.7109375" style="46" bestFit="1" customWidth="1"/>
    <col min="10245" max="10245" width="14.5703125" style="46" bestFit="1" customWidth="1"/>
    <col min="10246" max="10246" width="1.5703125" style="46" customWidth="1"/>
    <col min="10247" max="10247" width="13.28515625" style="46" customWidth="1"/>
    <col min="10248" max="10248" width="1.7109375" style="46" customWidth="1"/>
    <col min="10249" max="10249" width="13.28515625" style="46" customWidth="1"/>
    <col min="10250" max="10250" width="1.7109375" style="46" customWidth="1"/>
    <col min="10251" max="10251" width="15.85546875" style="46" customWidth="1"/>
    <col min="10252" max="10252" width="9.5703125" style="46" bestFit="1" customWidth="1"/>
    <col min="10253" max="10253" width="14" style="46" bestFit="1" customWidth="1"/>
    <col min="10254" max="10254" width="14.28515625" style="46" bestFit="1" customWidth="1"/>
    <col min="10255" max="10496" width="9.140625" style="46"/>
    <col min="10497" max="10497" width="4.140625" style="46" bestFit="1" customWidth="1"/>
    <col min="10498" max="10498" width="45.5703125" style="46" customWidth="1"/>
    <col min="10499" max="10499" width="3.7109375" style="46" customWidth="1"/>
    <col min="10500" max="10500" width="11.7109375" style="46" bestFit="1" customWidth="1"/>
    <col min="10501" max="10501" width="14.5703125" style="46" bestFit="1" customWidth="1"/>
    <col min="10502" max="10502" width="1.5703125" style="46" customWidth="1"/>
    <col min="10503" max="10503" width="13.28515625" style="46" customWidth="1"/>
    <col min="10504" max="10504" width="1.7109375" style="46" customWidth="1"/>
    <col min="10505" max="10505" width="13.28515625" style="46" customWidth="1"/>
    <col min="10506" max="10506" width="1.7109375" style="46" customWidth="1"/>
    <col min="10507" max="10507" width="15.85546875" style="46" customWidth="1"/>
    <col min="10508" max="10508" width="9.5703125" style="46" bestFit="1" customWidth="1"/>
    <col min="10509" max="10509" width="14" style="46" bestFit="1" customWidth="1"/>
    <col min="10510" max="10510" width="14.28515625" style="46" bestFit="1" customWidth="1"/>
    <col min="10511" max="10752" width="9.140625" style="46"/>
    <col min="10753" max="10753" width="4.140625" style="46" bestFit="1" customWidth="1"/>
    <col min="10754" max="10754" width="45.5703125" style="46" customWidth="1"/>
    <col min="10755" max="10755" width="3.7109375" style="46" customWidth="1"/>
    <col min="10756" max="10756" width="11.7109375" style="46" bestFit="1" customWidth="1"/>
    <col min="10757" max="10757" width="14.5703125" style="46" bestFit="1" customWidth="1"/>
    <col min="10758" max="10758" width="1.5703125" style="46" customWidth="1"/>
    <col min="10759" max="10759" width="13.28515625" style="46" customWidth="1"/>
    <col min="10760" max="10760" width="1.7109375" style="46" customWidth="1"/>
    <col min="10761" max="10761" width="13.28515625" style="46" customWidth="1"/>
    <col min="10762" max="10762" width="1.7109375" style="46" customWidth="1"/>
    <col min="10763" max="10763" width="15.85546875" style="46" customWidth="1"/>
    <col min="10764" max="10764" width="9.5703125" style="46" bestFit="1" customWidth="1"/>
    <col min="10765" max="10765" width="14" style="46" bestFit="1" customWidth="1"/>
    <col min="10766" max="10766" width="14.28515625" style="46" bestFit="1" customWidth="1"/>
    <col min="10767" max="11008" width="9.140625" style="46"/>
    <col min="11009" max="11009" width="4.140625" style="46" bestFit="1" customWidth="1"/>
    <col min="11010" max="11010" width="45.5703125" style="46" customWidth="1"/>
    <col min="11011" max="11011" width="3.7109375" style="46" customWidth="1"/>
    <col min="11012" max="11012" width="11.7109375" style="46" bestFit="1" customWidth="1"/>
    <col min="11013" max="11013" width="14.5703125" style="46" bestFit="1" customWidth="1"/>
    <col min="11014" max="11014" width="1.5703125" style="46" customWidth="1"/>
    <col min="11015" max="11015" width="13.28515625" style="46" customWidth="1"/>
    <col min="11016" max="11016" width="1.7109375" style="46" customWidth="1"/>
    <col min="11017" max="11017" width="13.28515625" style="46" customWidth="1"/>
    <col min="11018" max="11018" width="1.7109375" style="46" customWidth="1"/>
    <col min="11019" max="11019" width="15.85546875" style="46" customWidth="1"/>
    <col min="11020" max="11020" width="9.5703125" style="46" bestFit="1" customWidth="1"/>
    <col min="11021" max="11021" width="14" style="46" bestFit="1" customWidth="1"/>
    <col min="11022" max="11022" width="14.28515625" style="46" bestFit="1" customWidth="1"/>
    <col min="11023" max="11264" width="9.140625" style="46"/>
    <col min="11265" max="11265" width="4.140625" style="46" bestFit="1" customWidth="1"/>
    <col min="11266" max="11266" width="45.5703125" style="46" customWidth="1"/>
    <col min="11267" max="11267" width="3.7109375" style="46" customWidth="1"/>
    <col min="11268" max="11268" width="11.7109375" style="46" bestFit="1" customWidth="1"/>
    <col min="11269" max="11269" width="14.5703125" style="46" bestFit="1" customWidth="1"/>
    <col min="11270" max="11270" width="1.5703125" style="46" customWidth="1"/>
    <col min="11271" max="11271" width="13.28515625" style="46" customWidth="1"/>
    <col min="11272" max="11272" width="1.7109375" style="46" customWidth="1"/>
    <col min="11273" max="11273" width="13.28515625" style="46" customWidth="1"/>
    <col min="11274" max="11274" width="1.7109375" style="46" customWidth="1"/>
    <col min="11275" max="11275" width="15.85546875" style="46" customWidth="1"/>
    <col min="11276" max="11276" width="9.5703125" style="46" bestFit="1" customWidth="1"/>
    <col min="11277" max="11277" width="14" style="46" bestFit="1" customWidth="1"/>
    <col min="11278" max="11278" width="14.28515625" style="46" bestFit="1" customWidth="1"/>
    <col min="11279" max="11520" width="9.140625" style="46"/>
    <col min="11521" max="11521" width="4.140625" style="46" bestFit="1" customWidth="1"/>
    <col min="11522" max="11522" width="45.5703125" style="46" customWidth="1"/>
    <col min="11523" max="11523" width="3.7109375" style="46" customWidth="1"/>
    <col min="11524" max="11524" width="11.7109375" style="46" bestFit="1" customWidth="1"/>
    <col min="11525" max="11525" width="14.5703125" style="46" bestFit="1" customWidth="1"/>
    <col min="11526" max="11526" width="1.5703125" style="46" customWidth="1"/>
    <col min="11527" max="11527" width="13.28515625" style="46" customWidth="1"/>
    <col min="11528" max="11528" width="1.7109375" style="46" customWidth="1"/>
    <col min="11529" max="11529" width="13.28515625" style="46" customWidth="1"/>
    <col min="11530" max="11530" width="1.7109375" style="46" customWidth="1"/>
    <col min="11531" max="11531" width="15.85546875" style="46" customWidth="1"/>
    <col min="11532" max="11532" width="9.5703125" style="46" bestFit="1" customWidth="1"/>
    <col min="11533" max="11533" width="14" style="46" bestFit="1" customWidth="1"/>
    <col min="11534" max="11534" width="14.28515625" style="46" bestFit="1" customWidth="1"/>
    <col min="11535" max="11776" width="9.140625" style="46"/>
    <col min="11777" max="11777" width="4.140625" style="46" bestFit="1" customWidth="1"/>
    <col min="11778" max="11778" width="45.5703125" style="46" customWidth="1"/>
    <col min="11779" max="11779" width="3.7109375" style="46" customWidth="1"/>
    <col min="11780" max="11780" width="11.7109375" style="46" bestFit="1" customWidth="1"/>
    <col min="11781" max="11781" width="14.5703125" style="46" bestFit="1" customWidth="1"/>
    <col min="11782" max="11782" width="1.5703125" style="46" customWidth="1"/>
    <col min="11783" max="11783" width="13.28515625" style="46" customWidth="1"/>
    <col min="11784" max="11784" width="1.7109375" style="46" customWidth="1"/>
    <col min="11785" max="11785" width="13.28515625" style="46" customWidth="1"/>
    <col min="11786" max="11786" width="1.7109375" style="46" customWidth="1"/>
    <col min="11787" max="11787" width="15.85546875" style="46" customWidth="1"/>
    <col min="11788" max="11788" width="9.5703125" style="46" bestFit="1" customWidth="1"/>
    <col min="11789" max="11789" width="14" style="46" bestFit="1" customWidth="1"/>
    <col min="11790" max="11790" width="14.28515625" style="46" bestFit="1" customWidth="1"/>
    <col min="11791" max="12032" width="9.140625" style="46"/>
    <col min="12033" max="12033" width="4.140625" style="46" bestFit="1" customWidth="1"/>
    <col min="12034" max="12034" width="45.5703125" style="46" customWidth="1"/>
    <col min="12035" max="12035" width="3.7109375" style="46" customWidth="1"/>
    <col min="12036" max="12036" width="11.7109375" style="46" bestFit="1" customWidth="1"/>
    <col min="12037" max="12037" width="14.5703125" style="46" bestFit="1" customWidth="1"/>
    <col min="12038" max="12038" width="1.5703125" style="46" customWidth="1"/>
    <col min="12039" max="12039" width="13.28515625" style="46" customWidth="1"/>
    <col min="12040" max="12040" width="1.7109375" style="46" customWidth="1"/>
    <col min="12041" max="12041" width="13.28515625" style="46" customWidth="1"/>
    <col min="12042" max="12042" width="1.7109375" style="46" customWidth="1"/>
    <col min="12043" max="12043" width="15.85546875" style="46" customWidth="1"/>
    <col min="12044" max="12044" width="9.5703125" style="46" bestFit="1" customWidth="1"/>
    <col min="12045" max="12045" width="14" style="46" bestFit="1" customWidth="1"/>
    <col min="12046" max="12046" width="14.28515625" style="46" bestFit="1" customWidth="1"/>
    <col min="12047" max="12288" width="9.140625" style="46"/>
    <col min="12289" max="12289" width="4.140625" style="46" bestFit="1" customWidth="1"/>
    <col min="12290" max="12290" width="45.5703125" style="46" customWidth="1"/>
    <col min="12291" max="12291" width="3.7109375" style="46" customWidth="1"/>
    <col min="12292" max="12292" width="11.7109375" style="46" bestFit="1" customWidth="1"/>
    <col min="12293" max="12293" width="14.5703125" style="46" bestFit="1" customWidth="1"/>
    <col min="12294" max="12294" width="1.5703125" style="46" customWidth="1"/>
    <col min="12295" max="12295" width="13.28515625" style="46" customWidth="1"/>
    <col min="12296" max="12296" width="1.7109375" style="46" customWidth="1"/>
    <col min="12297" max="12297" width="13.28515625" style="46" customWidth="1"/>
    <col min="12298" max="12298" width="1.7109375" style="46" customWidth="1"/>
    <col min="12299" max="12299" width="15.85546875" style="46" customWidth="1"/>
    <col min="12300" max="12300" width="9.5703125" style="46" bestFit="1" customWidth="1"/>
    <col min="12301" max="12301" width="14" style="46" bestFit="1" customWidth="1"/>
    <col min="12302" max="12302" width="14.28515625" style="46" bestFit="1" customWidth="1"/>
    <col min="12303" max="12544" width="9.140625" style="46"/>
    <col min="12545" max="12545" width="4.140625" style="46" bestFit="1" customWidth="1"/>
    <col min="12546" max="12546" width="45.5703125" style="46" customWidth="1"/>
    <col min="12547" max="12547" width="3.7109375" style="46" customWidth="1"/>
    <col min="12548" max="12548" width="11.7109375" style="46" bestFit="1" customWidth="1"/>
    <col min="12549" max="12549" width="14.5703125" style="46" bestFit="1" customWidth="1"/>
    <col min="12550" max="12550" width="1.5703125" style="46" customWidth="1"/>
    <col min="12551" max="12551" width="13.28515625" style="46" customWidth="1"/>
    <col min="12552" max="12552" width="1.7109375" style="46" customWidth="1"/>
    <col min="12553" max="12553" width="13.28515625" style="46" customWidth="1"/>
    <col min="12554" max="12554" width="1.7109375" style="46" customWidth="1"/>
    <col min="12555" max="12555" width="15.85546875" style="46" customWidth="1"/>
    <col min="12556" max="12556" width="9.5703125" style="46" bestFit="1" customWidth="1"/>
    <col min="12557" max="12557" width="14" style="46" bestFit="1" customWidth="1"/>
    <col min="12558" max="12558" width="14.28515625" style="46" bestFit="1" customWidth="1"/>
    <col min="12559" max="12800" width="9.140625" style="46"/>
    <col min="12801" max="12801" width="4.140625" style="46" bestFit="1" customWidth="1"/>
    <col min="12802" max="12802" width="45.5703125" style="46" customWidth="1"/>
    <col min="12803" max="12803" width="3.7109375" style="46" customWidth="1"/>
    <col min="12804" max="12804" width="11.7109375" style="46" bestFit="1" customWidth="1"/>
    <col min="12805" max="12805" width="14.5703125" style="46" bestFit="1" customWidth="1"/>
    <col min="12806" max="12806" width="1.5703125" style="46" customWidth="1"/>
    <col min="12807" max="12807" width="13.28515625" style="46" customWidth="1"/>
    <col min="12808" max="12808" width="1.7109375" style="46" customWidth="1"/>
    <col min="12809" max="12809" width="13.28515625" style="46" customWidth="1"/>
    <col min="12810" max="12810" width="1.7109375" style="46" customWidth="1"/>
    <col min="12811" max="12811" width="15.85546875" style="46" customWidth="1"/>
    <col min="12812" max="12812" width="9.5703125" style="46" bestFit="1" customWidth="1"/>
    <col min="12813" max="12813" width="14" style="46" bestFit="1" customWidth="1"/>
    <col min="12814" max="12814" width="14.28515625" style="46" bestFit="1" customWidth="1"/>
    <col min="12815" max="13056" width="9.140625" style="46"/>
    <col min="13057" max="13057" width="4.140625" style="46" bestFit="1" customWidth="1"/>
    <col min="13058" max="13058" width="45.5703125" style="46" customWidth="1"/>
    <col min="13059" max="13059" width="3.7109375" style="46" customWidth="1"/>
    <col min="13060" max="13060" width="11.7109375" style="46" bestFit="1" customWidth="1"/>
    <col min="13061" max="13061" width="14.5703125" style="46" bestFit="1" customWidth="1"/>
    <col min="13062" max="13062" width="1.5703125" style="46" customWidth="1"/>
    <col min="13063" max="13063" width="13.28515625" style="46" customWidth="1"/>
    <col min="13064" max="13064" width="1.7109375" style="46" customWidth="1"/>
    <col min="13065" max="13065" width="13.28515625" style="46" customWidth="1"/>
    <col min="13066" max="13066" width="1.7109375" style="46" customWidth="1"/>
    <col min="13067" max="13067" width="15.85546875" style="46" customWidth="1"/>
    <col min="13068" max="13068" width="9.5703125" style="46" bestFit="1" customWidth="1"/>
    <col min="13069" max="13069" width="14" style="46" bestFit="1" customWidth="1"/>
    <col min="13070" max="13070" width="14.28515625" style="46" bestFit="1" customWidth="1"/>
    <col min="13071" max="13312" width="9.140625" style="46"/>
    <col min="13313" max="13313" width="4.140625" style="46" bestFit="1" customWidth="1"/>
    <col min="13314" max="13314" width="45.5703125" style="46" customWidth="1"/>
    <col min="13315" max="13315" width="3.7109375" style="46" customWidth="1"/>
    <col min="13316" max="13316" width="11.7109375" style="46" bestFit="1" customWidth="1"/>
    <col min="13317" max="13317" width="14.5703125" style="46" bestFit="1" customWidth="1"/>
    <col min="13318" max="13318" width="1.5703125" style="46" customWidth="1"/>
    <col min="13319" max="13319" width="13.28515625" style="46" customWidth="1"/>
    <col min="13320" max="13320" width="1.7109375" style="46" customWidth="1"/>
    <col min="13321" max="13321" width="13.28515625" style="46" customWidth="1"/>
    <col min="13322" max="13322" width="1.7109375" style="46" customWidth="1"/>
    <col min="13323" max="13323" width="15.85546875" style="46" customWidth="1"/>
    <col min="13324" max="13324" width="9.5703125" style="46" bestFit="1" customWidth="1"/>
    <col min="13325" max="13325" width="14" style="46" bestFit="1" customWidth="1"/>
    <col min="13326" max="13326" width="14.28515625" style="46" bestFit="1" customWidth="1"/>
    <col min="13327" max="13568" width="9.140625" style="46"/>
    <col min="13569" max="13569" width="4.140625" style="46" bestFit="1" customWidth="1"/>
    <col min="13570" max="13570" width="45.5703125" style="46" customWidth="1"/>
    <col min="13571" max="13571" width="3.7109375" style="46" customWidth="1"/>
    <col min="13572" max="13572" width="11.7109375" style="46" bestFit="1" customWidth="1"/>
    <col min="13573" max="13573" width="14.5703125" style="46" bestFit="1" customWidth="1"/>
    <col min="13574" max="13574" width="1.5703125" style="46" customWidth="1"/>
    <col min="13575" max="13575" width="13.28515625" style="46" customWidth="1"/>
    <col min="13576" max="13576" width="1.7109375" style="46" customWidth="1"/>
    <col min="13577" max="13577" width="13.28515625" style="46" customWidth="1"/>
    <col min="13578" max="13578" width="1.7109375" style="46" customWidth="1"/>
    <col min="13579" max="13579" width="15.85546875" style="46" customWidth="1"/>
    <col min="13580" max="13580" width="9.5703125" style="46" bestFit="1" customWidth="1"/>
    <col min="13581" max="13581" width="14" style="46" bestFit="1" customWidth="1"/>
    <col min="13582" max="13582" width="14.28515625" style="46" bestFit="1" customWidth="1"/>
    <col min="13583" max="13824" width="9.140625" style="46"/>
    <col min="13825" max="13825" width="4.140625" style="46" bestFit="1" customWidth="1"/>
    <col min="13826" max="13826" width="45.5703125" style="46" customWidth="1"/>
    <col min="13827" max="13827" width="3.7109375" style="46" customWidth="1"/>
    <col min="13828" max="13828" width="11.7109375" style="46" bestFit="1" customWidth="1"/>
    <col min="13829" max="13829" width="14.5703125" style="46" bestFit="1" customWidth="1"/>
    <col min="13830" max="13830" width="1.5703125" style="46" customWidth="1"/>
    <col min="13831" max="13831" width="13.28515625" style="46" customWidth="1"/>
    <col min="13832" max="13832" width="1.7109375" style="46" customWidth="1"/>
    <col min="13833" max="13833" width="13.28515625" style="46" customWidth="1"/>
    <col min="13834" max="13834" width="1.7109375" style="46" customWidth="1"/>
    <col min="13835" max="13835" width="15.85546875" style="46" customWidth="1"/>
    <col min="13836" max="13836" width="9.5703125" style="46" bestFit="1" customWidth="1"/>
    <col min="13837" max="13837" width="14" style="46" bestFit="1" customWidth="1"/>
    <col min="13838" max="13838" width="14.28515625" style="46" bestFit="1" customWidth="1"/>
    <col min="13839" max="14080" width="9.140625" style="46"/>
    <col min="14081" max="14081" width="4.140625" style="46" bestFit="1" customWidth="1"/>
    <col min="14082" max="14082" width="45.5703125" style="46" customWidth="1"/>
    <col min="14083" max="14083" width="3.7109375" style="46" customWidth="1"/>
    <col min="14084" max="14084" width="11.7109375" style="46" bestFit="1" customWidth="1"/>
    <col min="14085" max="14085" width="14.5703125" style="46" bestFit="1" customWidth="1"/>
    <col min="14086" max="14086" width="1.5703125" style="46" customWidth="1"/>
    <col min="14087" max="14087" width="13.28515625" style="46" customWidth="1"/>
    <col min="14088" max="14088" width="1.7109375" style="46" customWidth="1"/>
    <col min="14089" max="14089" width="13.28515625" style="46" customWidth="1"/>
    <col min="14090" max="14090" width="1.7109375" style="46" customWidth="1"/>
    <col min="14091" max="14091" width="15.85546875" style="46" customWidth="1"/>
    <col min="14092" max="14092" width="9.5703125" style="46" bestFit="1" customWidth="1"/>
    <col min="14093" max="14093" width="14" style="46" bestFit="1" customWidth="1"/>
    <col min="14094" max="14094" width="14.28515625" style="46" bestFit="1" customWidth="1"/>
    <col min="14095" max="14336" width="9.140625" style="46"/>
    <col min="14337" max="14337" width="4.140625" style="46" bestFit="1" customWidth="1"/>
    <col min="14338" max="14338" width="45.5703125" style="46" customWidth="1"/>
    <col min="14339" max="14339" width="3.7109375" style="46" customWidth="1"/>
    <col min="14340" max="14340" width="11.7109375" style="46" bestFit="1" customWidth="1"/>
    <col min="14341" max="14341" width="14.5703125" style="46" bestFit="1" customWidth="1"/>
    <col min="14342" max="14342" width="1.5703125" style="46" customWidth="1"/>
    <col min="14343" max="14343" width="13.28515625" style="46" customWidth="1"/>
    <col min="14344" max="14344" width="1.7109375" style="46" customWidth="1"/>
    <col min="14345" max="14345" width="13.28515625" style="46" customWidth="1"/>
    <col min="14346" max="14346" width="1.7109375" style="46" customWidth="1"/>
    <col min="14347" max="14347" width="15.85546875" style="46" customWidth="1"/>
    <col min="14348" max="14348" width="9.5703125" style="46" bestFit="1" customWidth="1"/>
    <col min="14349" max="14349" width="14" style="46" bestFit="1" customWidth="1"/>
    <col min="14350" max="14350" width="14.28515625" style="46" bestFit="1" customWidth="1"/>
    <col min="14351" max="14592" width="9.140625" style="46"/>
    <col min="14593" max="14593" width="4.140625" style="46" bestFit="1" customWidth="1"/>
    <col min="14594" max="14594" width="45.5703125" style="46" customWidth="1"/>
    <col min="14595" max="14595" width="3.7109375" style="46" customWidth="1"/>
    <col min="14596" max="14596" width="11.7109375" style="46" bestFit="1" customWidth="1"/>
    <col min="14597" max="14597" width="14.5703125" style="46" bestFit="1" customWidth="1"/>
    <col min="14598" max="14598" width="1.5703125" style="46" customWidth="1"/>
    <col min="14599" max="14599" width="13.28515625" style="46" customWidth="1"/>
    <col min="14600" max="14600" width="1.7109375" style="46" customWidth="1"/>
    <col min="14601" max="14601" width="13.28515625" style="46" customWidth="1"/>
    <col min="14602" max="14602" width="1.7109375" style="46" customWidth="1"/>
    <col min="14603" max="14603" width="15.85546875" style="46" customWidth="1"/>
    <col min="14604" max="14604" width="9.5703125" style="46" bestFit="1" customWidth="1"/>
    <col min="14605" max="14605" width="14" style="46" bestFit="1" customWidth="1"/>
    <col min="14606" max="14606" width="14.28515625" style="46" bestFit="1" customWidth="1"/>
    <col min="14607" max="14848" width="9.140625" style="46"/>
    <col min="14849" max="14849" width="4.140625" style="46" bestFit="1" customWidth="1"/>
    <col min="14850" max="14850" width="45.5703125" style="46" customWidth="1"/>
    <col min="14851" max="14851" width="3.7109375" style="46" customWidth="1"/>
    <col min="14852" max="14852" width="11.7109375" style="46" bestFit="1" customWidth="1"/>
    <col min="14853" max="14853" width="14.5703125" style="46" bestFit="1" customWidth="1"/>
    <col min="14854" max="14854" width="1.5703125" style="46" customWidth="1"/>
    <col min="14855" max="14855" width="13.28515625" style="46" customWidth="1"/>
    <col min="14856" max="14856" width="1.7109375" style="46" customWidth="1"/>
    <col min="14857" max="14857" width="13.28515625" style="46" customWidth="1"/>
    <col min="14858" max="14858" width="1.7109375" style="46" customWidth="1"/>
    <col min="14859" max="14859" width="15.85546875" style="46" customWidth="1"/>
    <col min="14860" max="14860" width="9.5703125" style="46" bestFit="1" customWidth="1"/>
    <col min="14861" max="14861" width="14" style="46" bestFit="1" customWidth="1"/>
    <col min="14862" max="14862" width="14.28515625" style="46" bestFit="1" customWidth="1"/>
    <col min="14863" max="15104" width="9.140625" style="46"/>
    <col min="15105" max="15105" width="4.140625" style="46" bestFit="1" customWidth="1"/>
    <col min="15106" max="15106" width="45.5703125" style="46" customWidth="1"/>
    <col min="15107" max="15107" width="3.7109375" style="46" customWidth="1"/>
    <col min="15108" max="15108" width="11.7109375" style="46" bestFit="1" customWidth="1"/>
    <col min="15109" max="15109" width="14.5703125" style="46" bestFit="1" customWidth="1"/>
    <col min="15110" max="15110" width="1.5703125" style="46" customWidth="1"/>
    <col min="15111" max="15111" width="13.28515625" style="46" customWidth="1"/>
    <col min="15112" max="15112" width="1.7109375" style="46" customWidth="1"/>
    <col min="15113" max="15113" width="13.28515625" style="46" customWidth="1"/>
    <col min="15114" max="15114" width="1.7109375" style="46" customWidth="1"/>
    <col min="15115" max="15115" width="15.85546875" style="46" customWidth="1"/>
    <col min="15116" max="15116" width="9.5703125" style="46" bestFit="1" customWidth="1"/>
    <col min="15117" max="15117" width="14" style="46" bestFit="1" customWidth="1"/>
    <col min="15118" max="15118" width="14.28515625" style="46" bestFit="1" customWidth="1"/>
    <col min="15119" max="15360" width="9.140625" style="46"/>
    <col min="15361" max="15361" width="4.140625" style="46" bestFit="1" customWidth="1"/>
    <col min="15362" max="15362" width="45.5703125" style="46" customWidth="1"/>
    <col min="15363" max="15363" width="3.7109375" style="46" customWidth="1"/>
    <col min="15364" max="15364" width="11.7109375" style="46" bestFit="1" customWidth="1"/>
    <col min="15365" max="15365" width="14.5703125" style="46" bestFit="1" customWidth="1"/>
    <col min="15366" max="15366" width="1.5703125" style="46" customWidth="1"/>
    <col min="15367" max="15367" width="13.28515625" style="46" customWidth="1"/>
    <col min="15368" max="15368" width="1.7109375" style="46" customWidth="1"/>
    <col min="15369" max="15369" width="13.28515625" style="46" customWidth="1"/>
    <col min="15370" max="15370" width="1.7109375" style="46" customWidth="1"/>
    <col min="15371" max="15371" width="15.85546875" style="46" customWidth="1"/>
    <col min="15372" max="15372" width="9.5703125" style="46" bestFit="1" customWidth="1"/>
    <col min="15373" max="15373" width="14" style="46" bestFit="1" customWidth="1"/>
    <col min="15374" max="15374" width="14.28515625" style="46" bestFit="1" customWidth="1"/>
    <col min="15375" max="15616" width="9.140625" style="46"/>
    <col min="15617" max="15617" width="4.140625" style="46" bestFit="1" customWidth="1"/>
    <col min="15618" max="15618" width="45.5703125" style="46" customWidth="1"/>
    <col min="15619" max="15619" width="3.7109375" style="46" customWidth="1"/>
    <col min="15620" max="15620" width="11.7109375" style="46" bestFit="1" customWidth="1"/>
    <col min="15621" max="15621" width="14.5703125" style="46" bestFit="1" customWidth="1"/>
    <col min="15622" max="15622" width="1.5703125" style="46" customWidth="1"/>
    <col min="15623" max="15623" width="13.28515625" style="46" customWidth="1"/>
    <col min="15624" max="15624" width="1.7109375" style="46" customWidth="1"/>
    <col min="15625" max="15625" width="13.28515625" style="46" customWidth="1"/>
    <col min="15626" max="15626" width="1.7109375" style="46" customWidth="1"/>
    <col min="15627" max="15627" width="15.85546875" style="46" customWidth="1"/>
    <col min="15628" max="15628" width="9.5703125" style="46" bestFit="1" customWidth="1"/>
    <col min="15629" max="15629" width="14" style="46" bestFit="1" customWidth="1"/>
    <col min="15630" max="15630" width="14.28515625" style="46" bestFit="1" customWidth="1"/>
    <col min="15631" max="15872" width="9.140625" style="46"/>
    <col min="15873" max="15873" width="4.140625" style="46" bestFit="1" customWidth="1"/>
    <col min="15874" max="15874" width="45.5703125" style="46" customWidth="1"/>
    <col min="15875" max="15875" width="3.7109375" style="46" customWidth="1"/>
    <col min="15876" max="15876" width="11.7109375" style="46" bestFit="1" customWidth="1"/>
    <col min="15877" max="15877" width="14.5703125" style="46" bestFit="1" customWidth="1"/>
    <col min="15878" max="15878" width="1.5703125" style="46" customWidth="1"/>
    <col min="15879" max="15879" width="13.28515625" style="46" customWidth="1"/>
    <col min="15880" max="15880" width="1.7109375" style="46" customWidth="1"/>
    <col min="15881" max="15881" width="13.28515625" style="46" customWidth="1"/>
    <col min="15882" max="15882" width="1.7109375" style="46" customWidth="1"/>
    <col min="15883" max="15883" width="15.85546875" style="46" customWidth="1"/>
    <col min="15884" max="15884" width="9.5703125" style="46" bestFit="1" customWidth="1"/>
    <col min="15885" max="15885" width="14" style="46" bestFit="1" customWidth="1"/>
    <col min="15886" max="15886" width="14.28515625" style="46" bestFit="1" customWidth="1"/>
    <col min="15887" max="16128" width="9.140625" style="46"/>
    <col min="16129" max="16129" width="4.140625" style="46" bestFit="1" customWidth="1"/>
    <col min="16130" max="16130" width="45.5703125" style="46" customWidth="1"/>
    <col min="16131" max="16131" width="3.7109375" style="46" customWidth="1"/>
    <col min="16132" max="16132" width="11.7109375" style="46" bestFit="1" customWidth="1"/>
    <col min="16133" max="16133" width="14.5703125" style="46" bestFit="1" customWidth="1"/>
    <col min="16134" max="16134" width="1.5703125" style="46" customWidth="1"/>
    <col min="16135" max="16135" width="13.28515625" style="46" customWidth="1"/>
    <col min="16136" max="16136" width="1.7109375" style="46" customWidth="1"/>
    <col min="16137" max="16137" width="13.28515625" style="46" customWidth="1"/>
    <col min="16138" max="16138" width="1.7109375" style="46" customWidth="1"/>
    <col min="16139" max="16139" width="15.85546875" style="46" customWidth="1"/>
    <col min="16140" max="16140" width="9.5703125" style="46" bestFit="1" customWidth="1"/>
    <col min="16141" max="16141" width="14" style="46" bestFit="1" customWidth="1"/>
    <col min="16142" max="16142" width="14.28515625" style="46" bestFit="1" customWidth="1"/>
    <col min="16143" max="16384" width="9.140625" style="46"/>
  </cols>
  <sheetData>
    <row r="3" spans="1:16" x14ac:dyDescent="0.3">
      <c r="B3" s="47" t="str">
        <f>"FINAL SCHEDULE "&amp;UPPER(T([9]TITLE!D3))&amp;" COSTS - ACTUAL"</f>
        <v>FINAL SCHEDULE AUGUST 2016 COSTS - ACTUAL</v>
      </c>
    </row>
    <row r="5" spans="1:16" ht="16.5" x14ac:dyDescent="0.35">
      <c r="B5" s="48" t="s">
        <v>149</v>
      </c>
      <c r="C5" s="49"/>
      <c r="D5" s="49"/>
      <c r="E5" s="49"/>
    </row>
    <row r="6" spans="1:16" ht="16.5" x14ac:dyDescent="0.35">
      <c r="B6" s="49" t="s">
        <v>150</v>
      </c>
      <c r="C6" s="49"/>
      <c r="D6" s="49"/>
      <c r="E6" s="49"/>
    </row>
    <row r="7" spans="1:16" ht="16.5" x14ac:dyDescent="0.35">
      <c r="B7" s="50" t="str">
        <f>"MONTH ENDED:  "&amp;UPPER(T([9]TITLE!D3))&amp;""</f>
        <v>MONTH ENDED:  AUGUST 2016</v>
      </c>
      <c r="C7" s="49"/>
      <c r="D7" s="49"/>
      <c r="E7" s="49" t="s">
        <v>130</v>
      </c>
      <c r="K7" s="51" t="s">
        <v>151</v>
      </c>
    </row>
    <row r="8" spans="1:16" ht="16.5" x14ac:dyDescent="0.35">
      <c r="E8" s="51"/>
      <c r="G8" s="51" t="s">
        <v>153</v>
      </c>
      <c r="H8" s="52"/>
      <c r="I8" s="51" t="s">
        <v>153</v>
      </c>
      <c r="K8" s="51" t="s">
        <v>154</v>
      </c>
    </row>
    <row r="9" spans="1:16" ht="16.5" x14ac:dyDescent="0.35">
      <c r="B9" s="53" t="s">
        <v>155</v>
      </c>
      <c r="E9" s="54" t="s">
        <v>197</v>
      </c>
      <c r="G9" s="55" t="s">
        <v>157</v>
      </c>
      <c r="H9" s="52"/>
      <c r="I9" s="55" t="s">
        <v>158</v>
      </c>
      <c r="K9" s="54" t="s">
        <v>159</v>
      </c>
    </row>
    <row r="10" spans="1:16" x14ac:dyDescent="0.3">
      <c r="F10" s="52"/>
      <c r="H10" s="52"/>
      <c r="J10" s="56" t="s">
        <v>130</v>
      </c>
    </row>
    <row r="11" spans="1:16" x14ac:dyDescent="0.3">
      <c r="B11" s="47" t="s">
        <v>160</v>
      </c>
      <c r="E11" s="57"/>
      <c r="F11" s="57"/>
      <c r="G11" s="57">
        <f>[9]Input!E50</f>
        <v>3018326.22</v>
      </c>
      <c r="H11" s="57"/>
      <c r="I11" s="57">
        <f>[9]Input!E52</f>
        <v>5185775.59</v>
      </c>
      <c r="J11" s="58" t="s">
        <v>130</v>
      </c>
      <c r="K11" s="59">
        <f>+E11+G11+I11</f>
        <v>8204101.8100000005</v>
      </c>
      <c r="N11" s="59"/>
    </row>
    <row r="12" spans="1:16" x14ac:dyDescent="0.3">
      <c r="B12" s="47" t="s">
        <v>161</v>
      </c>
      <c r="E12" s="57"/>
      <c r="F12" s="57"/>
      <c r="G12" s="57">
        <f>[9]Input!E51</f>
        <v>103200.23</v>
      </c>
      <c r="H12" s="57"/>
      <c r="I12" s="57">
        <f>[9]Input!E53</f>
        <v>29766.51</v>
      </c>
      <c r="J12" s="58"/>
      <c r="K12" s="59">
        <f>+E12+G12+I12</f>
        <v>132966.74</v>
      </c>
    </row>
    <row r="13" spans="1:16" ht="16.5" x14ac:dyDescent="0.3">
      <c r="A13" s="77" t="s">
        <v>191</v>
      </c>
      <c r="B13" s="47" t="s">
        <v>162</v>
      </c>
      <c r="E13" s="57">
        <f>[9]Input!C49</f>
        <v>3914088.89</v>
      </c>
      <c r="J13" s="60" t="s">
        <v>130</v>
      </c>
      <c r="K13" s="59">
        <f>E13</f>
        <v>3914088.89</v>
      </c>
    </row>
    <row r="14" spans="1:16" x14ac:dyDescent="0.3">
      <c r="B14" s="47" t="s">
        <v>164</v>
      </c>
      <c r="G14" s="59"/>
      <c r="I14" s="59"/>
      <c r="J14" s="60" t="s">
        <v>130</v>
      </c>
      <c r="K14" s="61" t="s">
        <v>163</v>
      </c>
    </row>
    <row r="15" spans="1:16" ht="16.5" x14ac:dyDescent="0.3">
      <c r="A15" s="77" t="s">
        <v>187</v>
      </c>
      <c r="B15" s="63" t="s">
        <v>165</v>
      </c>
      <c r="C15" s="52"/>
      <c r="D15" s="52"/>
      <c r="E15" s="52"/>
      <c r="F15" s="52"/>
      <c r="G15" s="52"/>
      <c r="H15" s="52"/>
      <c r="I15" s="52"/>
      <c r="J15" s="56"/>
      <c r="K15" s="57">
        <f>MIN(K42,K45)</f>
        <v>351710.58280884841</v>
      </c>
      <c r="L15" s="52"/>
      <c r="M15" s="64"/>
      <c r="N15" s="59"/>
    </row>
    <row r="16" spans="1:16" x14ac:dyDescent="0.3">
      <c r="B16" s="65"/>
      <c r="C16" s="52"/>
      <c r="D16" s="52"/>
      <c r="E16" s="52"/>
      <c r="F16" s="52"/>
      <c r="G16" s="52"/>
      <c r="H16" s="52"/>
      <c r="I16" s="52"/>
      <c r="J16" s="56" t="s">
        <v>130</v>
      </c>
      <c r="K16" s="66"/>
      <c r="P16" s="59"/>
    </row>
    <row r="17" spans="1:14" x14ac:dyDescent="0.3">
      <c r="B17" s="47" t="s">
        <v>166</v>
      </c>
      <c r="J17" s="60" t="s">
        <v>130</v>
      </c>
      <c r="K17" s="61" t="s">
        <v>163</v>
      </c>
    </row>
    <row r="18" spans="1:14" x14ac:dyDescent="0.3">
      <c r="J18" s="60"/>
      <c r="K18" s="67"/>
    </row>
    <row r="19" spans="1:14" ht="16.5" x14ac:dyDescent="0.35">
      <c r="B19" s="48" t="s">
        <v>167</v>
      </c>
      <c r="C19" s="46" t="s">
        <v>130</v>
      </c>
      <c r="J19" s="60"/>
      <c r="K19" s="57">
        <f>+K11+K12+K13+K15</f>
        <v>12602868.02280885</v>
      </c>
    </row>
    <row r="20" spans="1:14" x14ac:dyDescent="0.3">
      <c r="J20" s="60"/>
      <c r="K20" s="59"/>
    </row>
    <row r="21" spans="1:14" ht="16.5" x14ac:dyDescent="0.35">
      <c r="B21" s="53" t="s">
        <v>168</v>
      </c>
      <c r="J21" s="60"/>
      <c r="K21" s="59"/>
    </row>
    <row r="22" spans="1:14" x14ac:dyDescent="0.3">
      <c r="J22" s="60"/>
      <c r="K22" s="59"/>
    </row>
    <row r="23" spans="1:14" ht="16.5" x14ac:dyDescent="0.3">
      <c r="A23" s="62"/>
      <c r="B23" s="47" t="s">
        <v>169</v>
      </c>
      <c r="J23" s="60" t="s">
        <v>130</v>
      </c>
      <c r="K23" s="57">
        <f>[9]PURCHASES!N15</f>
        <v>3464984.35</v>
      </c>
      <c r="N23" s="59"/>
    </row>
    <row r="24" spans="1:14" ht="16.5" x14ac:dyDescent="0.3">
      <c r="A24" s="62"/>
      <c r="B24" s="47" t="s">
        <v>170</v>
      </c>
      <c r="J24" s="60"/>
      <c r="K24" s="57">
        <f>[9]PURCHASES!N20</f>
        <v>5328573.1395000014</v>
      </c>
      <c r="M24" s="52"/>
    </row>
    <row r="25" spans="1:14" ht="16.5" x14ac:dyDescent="0.3">
      <c r="A25" s="77" t="s">
        <v>187</v>
      </c>
      <c r="B25" s="47" t="s">
        <v>171</v>
      </c>
      <c r="J25" s="60" t="s">
        <v>130</v>
      </c>
      <c r="K25" s="57">
        <f>K42</f>
        <v>461454.22465268587</v>
      </c>
      <c r="L25" s="52"/>
      <c r="M25" s="57"/>
      <c r="N25" s="59"/>
    </row>
    <row r="26" spans="1:14" ht="16.5" x14ac:dyDescent="0.3">
      <c r="A26" s="77" t="s">
        <v>188</v>
      </c>
      <c r="B26" s="47" t="s">
        <v>172</v>
      </c>
      <c r="J26" s="60"/>
      <c r="K26" s="66">
        <v>16702.45</v>
      </c>
      <c r="L26" s="78"/>
      <c r="M26" s="68"/>
    </row>
    <row r="27" spans="1:14" x14ac:dyDescent="0.3">
      <c r="J27" s="60"/>
      <c r="K27" s="67"/>
      <c r="M27" s="52"/>
    </row>
    <row r="28" spans="1:14" ht="16.5" x14ac:dyDescent="0.35">
      <c r="B28" s="48" t="s">
        <v>167</v>
      </c>
      <c r="J28" s="60"/>
      <c r="K28" s="59">
        <f>K23+K24-K25-K26</f>
        <v>8315400.8148473147</v>
      </c>
      <c r="M28" s="52"/>
      <c r="N28" s="59"/>
    </row>
    <row r="29" spans="1:14" x14ac:dyDescent="0.3">
      <c r="J29" s="60"/>
      <c r="K29" s="59"/>
      <c r="M29" s="52"/>
    </row>
    <row r="30" spans="1:14" ht="16.5" x14ac:dyDescent="0.35">
      <c r="B30" s="53" t="s">
        <v>173</v>
      </c>
      <c r="J30" s="60"/>
      <c r="K30" s="59"/>
      <c r="M30" s="59"/>
      <c r="N30" s="59"/>
    </row>
    <row r="31" spans="1:14" x14ac:dyDescent="0.3">
      <c r="J31" s="60"/>
      <c r="K31" s="59"/>
    </row>
    <row r="32" spans="1:14" ht="16.5" x14ac:dyDescent="0.3">
      <c r="A32" s="62"/>
      <c r="B32" s="46" t="s">
        <v>174</v>
      </c>
      <c r="J32" s="60"/>
      <c r="K32" s="69">
        <f>[9]SALES!H23</f>
        <v>5676488.1610000003</v>
      </c>
    </row>
    <row r="33" spans="1:13" x14ac:dyDescent="0.3">
      <c r="J33" s="60"/>
      <c r="K33" s="59"/>
    </row>
    <row r="34" spans="1:13" ht="15.75" thickBot="1" x14ac:dyDescent="0.35">
      <c r="B34" s="47" t="s">
        <v>175</v>
      </c>
      <c r="J34" s="60"/>
      <c r="K34" s="70">
        <f>+K19+K28-K32</f>
        <v>15241780.676656162</v>
      </c>
      <c r="M34" s="52"/>
    </row>
    <row r="35" spans="1:13" ht="15.75" thickTop="1" x14ac:dyDescent="0.3">
      <c r="J35" s="60"/>
      <c r="K35" s="59"/>
      <c r="M35" s="52"/>
    </row>
    <row r="36" spans="1:13" x14ac:dyDescent="0.3">
      <c r="B36" s="46" t="s">
        <v>176</v>
      </c>
      <c r="J36" s="60"/>
      <c r="K36" s="59"/>
      <c r="M36" s="52"/>
    </row>
    <row r="37" spans="1:13" x14ac:dyDescent="0.3">
      <c r="J37" s="60"/>
      <c r="K37" s="59"/>
      <c r="M37" s="52"/>
    </row>
    <row r="38" spans="1:13" x14ac:dyDescent="0.3">
      <c r="B38" s="46" t="s">
        <v>177</v>
      </c>
      <c r="J38" s="60"/>
      <c r="K38" s="59"/>
    </row>
    <row r="39" spans="1:13" ht="16.5" x14ac:dyDescent="0.3">
      <c r="A39" s="77" t="s">
        <v>187</v>
      </c>
      <c r="B39" s="71" t="s">
        <v>178</v>
      </c>
      <c r="J39" s="60"/>
      <c r="K39" s="59"/>
    </row>
    <row r="40" spans="1:13" x14ac:dyDescent="0.3">
      <c r="J40" s="60"/>
      <c r="K40" s="59"/>
    </row>
    <row r="41" spans="1:13" x14ac:dyDescent="0.3">
      <c r="B41" s="52" t="s">
        <v>179</v>
      </c>
      <c r="G41" s="72"/>
      <c r="H41" s="52"/>
      <c r="I41" s="52"/>
      <c r="J41" s="60"/>
      <c r="K41" s="59"/>
    </row>
    <row r="42" spans="1:13" x14ac:dyDescent="0.3">
      <c r="B42" s="63" t="s">
        <v>180</v>
      </c>
      <c r="D42" s="115">
        <v>11888985</v>
      </c>
      <c r="E42" s="46" t="s">
        <v>181</v>
      </c>
      <c r="F42" s="52"/>
      <c r="G42" s="74">
        <v>38.813592973049076</v>
      </c>
      <c r="H42" s="52"/>
      <c r="I42" s="63" t="s">
        <v>182</v>
      </c>
      <c r="J42" s="60"/>
      <c r="K42" s="59">
        <f>D42*G42/1000</f>
        <v>461454.22465268587</v>
      </c>
      <c r="L42" s="59"/>
    </row>
    <row r="43" spans="1:13" x14ac:dyDescent="0.3">
      <c r="B43" s="52"/>
      <c r="G43" s="52"/>
      <c r="H43" s="52"/>
      <c r="I43" s="52"/>
      <c r="J43" s="60"/>
      <c r="K43" s="59"/>
    </row>
    <row r="44" spans="1:13" s="52" customFormat="1" x14ac:dyDescent="0.3">
      <c r="B44" s="52" t="s">
        <v>183</v>
      </c>
      <c r="G44" s="72"/>
      <c r="J44" s="56"/>
      <c r="K44" s="57"/>
    </row>
    <row r="45" spans="1:13" s="52" customFormat="1" x14ac:dyDescent="0.3">
      <c r="B45" s="63" t="s">
        <v>184</v>
      </c>
      <c r="D45" s="75">
        <f>D42</f>
        <v>11888985</v>
      </c>
      <c r="E45" s="52" t="s">
        <v>181</v>
      </c>
      <c r="G45" s="74">
        <v>29.582893982021883</v>
      </c>
      <c r="I45" s="63" t="s">
        <v>182</v>
      </c>
      <c r="J45" s="56"/>
      <c r="K45" s="57">
        <f>D45*G45/1000</f>
        <v>351710.58280884841</v>
      </c>
      <c r="M45" s="57"/>
    </row>
    <row r="46" spans="1:13" x14ac:dyDescent="0.3">
      <c r="B46" s="52"/>
      <c r="G46" s="52"/>
      <c r="H46" s="52"/>
      <c r="I46" s="52"/>
      <c r="J46" s="60"/>
      <c r="K46" s="59"/>
    </row>
    <row r="47" spans="1:13" x14ac:dyDescent="0.3">
      <c r="K47" s="59"/>
    </row>
    <row r="48" spans="1:13" ht="31.5" customHeight="1" x14ac:dyDescent="0.3">
      <c r="A48" s="76">
        <v>-1</v>
      </c>
      <c r="B48" s="135" t="s">
        <v>212</v>
      </c>
      <c r="C48" s="135"/>
      <c r="D48" s="135"/>
      <c r="E48" s="135"/>
      <c r="F48" s="135"/>
      <c r="G48" s="135"/>
      <c r="H48" s="135"/>
      <c r="I48" s="135"/>
      <c r="J48" s="135"/>
    </row>
    <row r="49" spans="1:10" x14ac:dyDescent="0.3">
      <c r="B49" s="52"/>
      <c r="C49" s="52"/>
      <c r="D49" s="52"/>
      <c r="E49" s="52"/>
      <c r="F49" s="52"/>
      <c r="G49" s="52"/>
      <c r="H49" s="52"/>
      <c r="I49" s="52"/>
      <c r="J49" s="52"/>
    </row>
    <row r="50" spans="1:10" ht="16.5" x14ac:dyDescent="0.3">
      <c r="A50" s="76">
        <v>-2</v>
      </c>
      <c r="B50" s="46" t="s">
        <v>199</v>
      </c>
    </row>
    <row r="51" spans="1:10" x14ac:dyDescent="0.3">
      <c r="B51" s="46" t="s">
        <v>200</v>
      </c>
    </row>
    <row r="52" spans="1:10" x14ac:dyDescent="0.3">
      <c r="J52" s="46" t="s">
        <v>130</v>
      </c>
    </row>
    <row r="53" spans="1:10" ht="16.5" x14ac:dyDescent="0.3">
      <c r="A53" s="77" t="s">
        <v>191</v>
      </c>
      <c r="B53" s="46" t="s">
        <v>201</v>
      </c>
    </row>
  </sheetData>
  <mergeCells count="1">
    <mergeCell ref="B48:J48"/>
  </mergeCells>
  <printOptions horizontalCentered="1" verticalCentered="1"/>
  <pageMargins left="0.25" right="0.25" top="0.75" bottom="0.75" header="0.3" footer="0.3"/>
  <pageSetup scale="76" firstPageNumber="4" orientation="portrait" blackAndWhite="1" useFirstPageNumber="1" verticalDpi="300" r:id="rId1"/>
  <headerFooter alignWithMargins="0">
    <oddFooter>Page &amp;P of 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theme="2"/>
    <pageSetUpPr fitToPage="1"/>
  </sheetPr>
  <dimension ref="A3:P53"/>
  <sheetViews>
    <sheetView zoomScaleNormal="100" workbookViewId="0">
      <selection activeCell="I32" sqref="I32"/>
    </sheetView>
  </sheetViews>
  <sheetFormatPr defaultRowHeight="15" x14ac:dyDescent="0.3"/>
  <cols>
    <col min="1" max="1" width="4.140625" style="79" bestFit="1" customWidth="1"/>
    <col min="2" max="2" width="45.5703125" style="79" customWidth="1"/>
    <col min="3" max="3" width="3.7109375" style="79" customWidth="1"/>
    <col min="4" max="4" width="11.7109375" style="79" bestFit="1" customWidth="1"/>
    <col min="5" max="5" width="14.5703125" style="79" bestFit="1" customWidth="1"/>
    <col min="6" max="6" width="1.5703125" style="79" customWidth="1"/>
    <col min="7" max="7" width="13.28515625" style="79" customWidth="1"/>
    <col min="8" max="8" width="1.7109375" style="79" customWidth="1"/>
    <col min="9" max="9" width="13.28515625" style="79" customWidth="1"/>
    <col min="10" max="10" width="1.7109375" style="79" customWidth="1"/>
    <col min="11" max="11" width="15.85546875" style="79" customWidth="1"/>
    <col min="12" max="12" width="9.5703125" style="79" bestFit="1" customWidth="1"/>
    <col min="13" max="13" width="14" style="79" bestFit="1" customWidth="1"/>
    <col min="14" max="14" width="14.28515625" style="79" bestFit="1" customWidth="1"/>
    <col min="15" max="256" width="9.140625" style="79"/>
    <col min="257" max="257" width="4.140625" style="79" bestFit="1" customWidth="1"/>
    <col min="258" max="258" width="45.5703125" style="79" customWidth="1"/>
    <col min="259" max="259" width="3.7109375" style="79" customWidth="1"/>
    <col min="260" max="260" width="11.7109375" style="79" bestFit="1" customWidth="1"/>
    <col min="261" max="261" width="14.5703125" style="79" bestFit="1" customWidth="1"/>
    <col min="262" max="262" width="1.5703125" style="79" customWidth="1"/>
    <col min="263" max="263" width="13.28515625" style="79" customWidth="1"/>
    <col min="264" max="264" width="1.7109375" style="79" customWidth="1"/>
    <col min="265" max="265" width="13.28515625" style="79" customWidth="1"/>
    <col min="266" max="266" width="1.7109375" style="79" customWidth="1"/>
    <col min="267" max="267" width="15.85546875" style="79" customWidth="1"/>
    <col min="268" max="268" width="9.5703125" style="79" bestFit="1" customWidth="1"/>
    <col min="269" max="269" width="14" style="79" bestFit="1" customWidth="1"/>
    <col min="270" max="270" width="14.28515625" style="79" bestFit="1" customWidth="1"/>
    <col min="271" max="512" width="9.140625" style="79"/>
    <col min="513" max="513" width="4.140625" style="79" bestFit="1" customWidth="1"/>
    <col min="514" max="514" width="45.5703125" style="79" customWidth="1"/>
    <col min="515" max="515" width="3.7109375" style="79" customWidth="1"/>
    <col min="516" max="516" width="11.7109375" style="79" bestFit="1" customWidth="1"/>
    <col min="517" max="517" width="14.5703125" style="79" bestFit="1" customWidth="1"/>
    <col min="518" max="518" width="1.5703125" style="79" customWidth="1"/>
    <col min="519" max="519" width="13.28515625" style="79" customWidth="1"/>
    <col min="520" max="520" width="1.7109375" style="79" customWidth="1"/>
    <col min="521" max="521" width="13.28515625" style="79" customWidth="1"/>
    <col min="522" max="522" width="1.7109375" style="79" customWidth="1"/>
    <col min="523" max="523" width="15.85546875" style="79" customWidth="1"/>
    <col min="524" max="524" width="9.5703125" style="79" bestFit="1" customWidth="1"/>
    <col min="525" max="525" width="14" style="79" bestFit="1" customWidth="1"/>
    <col min="526" max="526" width="14.28515625" style="79" bestFit="1" customWidth="1"/>
    <col min="527" max="768" width="9.140625" style="79"/>
    <col min="769" max="769" width="4.140625" style="79" bestFit="1" customWidth="1"/>
    <col min="770" max="770" width="45.5703125" style="79" customWidth="1"/>
    <col min="771" max="771" width="3.7109375" style="79" customWidth="1"/>
    <col min="772" max="772" width="11.7109375" style="79" bestFit="1" customWidth="1"/>
    <col min="773" max="773" width="14.5703125" style="79" bestFit="1" customWidth="1"/>
    <col min="774" max="774" width="1.5703125" style="79" customWidth="1"/>
    <col min="775" max="775" width="13.28515625" style="79" customWidth="1"/>
    <col min="776" max="776" width="1.7109375" style="79" customWidth="1"/>
    <col min="777" max="777" width="13.28515625" style="79" customWidth="1"/>
    <col min="778" max="778" width="1.7109375" style="79" customWidth="1"/>
    <col min="779" max="779" width="15.85546875" style="79" customWidth="1"/>
    <col min="780" max="780" width="9.5703125" style="79" bestFit="1" customWidth="1"/>
    <col min="781" max="781" width="14" style="79" bestFit="1" customWidth="1"/>
    <col min="782" max="782" width="14.28515625" style="79" bestFit="1" customWidth="1"/>
    <col min="783" max="1024" width="9.140625" style="79"/>
    <col min="1025" max="1025" width="4.140625" style="79" bestFit="1" customWidth="1"/>
    <col min="1026" max="1026" width="45.5703125" style="79" customWidth="1"/>
    <col min="1027" max="1027" width="3.7109375" style="79" customWidth="1"/>
    <col min="1028" max="1028" width="11.7109375" style="79" bestFit="1" customWidth="1"/>
    <col min="1029" max="1029" width="14.5703125" style="79" bestFit="1" customWidth="1"/>
    <col min="1030" max="1030" width="1.5703125" style="79" customWidth="1"/>
    <col min="1031" max="1031" width="13.28515625" style="79" customWidth="1"/>
    <col min="1032" max="1032" width="1.7109375" style="79" customWidth="1"/>
    <col min="1033" max="1033" width="13.28515625" style="79" customWidth="1"/>
    <col min="1034" max="1034" width="1.7109375" style="79" customWidth="1"/>
    <col min="1035" max="1035" width="15.85546875" style="79" customWidth="1"/>
    <col min="1036" max="1036" width="9.5703125" style="79" bestFit="1" customWidth="1"/>
    <col min="1037" max="1037" width="14" style="79" bestFit="1" customWidth="1"/>
    <col min="1038" max="1038" width="14.28515625" style="79" bestFit="1" customWidth="1"/>
    <col min="1039" max="1280" width="9.140625" style="79"/>
    <col min="1281" max="1281" width="4.140625" style="79" bestFit="1" customWidth="1"/>
    <col min="1282" max="1282" width="45.5703125" style="79" customWidth="1"/>
    <col min="1283" max="1283" width="3.7109375" style="79" customWidth="1"/>
    <col min="1284" max="1284" width="11.7109375" style="79" bestFit="1" customWidth="1"/>
    <col min="1285" max="1285" width="14.5703125" style="79" bestFit="1" customWidth="1"/>
    <col min="1286" max="1286" width="1.5703125" style="79" customWidth="1"/>
    <col min="1287" max="1287" width="13.28515625" style="79" customWidth="1"/>
    <col min="1288" max="1288" width="1.7109375" style="79" customWidth="1"/>
    <col min="1289" max="1289" width="13.28515625" style="79" customWidth="1"/>
    <col min="1290" max="1290" width="1.7109375" style="79" customWidth="1"/>
    <col min="1291" max="1291" width="15.85546875" style="79" customWidth="1"/>
    <col min="1292" max="1292" width="9.5703125" style="79" bestFit="1" customWidth="1"/>
    <col min="1293" max="1293" width="14" style="79" bestFit="1" customWidth="1"/>
    <col min="1294" max="1294" width="14.28515625" style="79" bestFit="1" customWidth="1"/>
    <col min="1295" max="1536" width="9.140625" style="79"/>
    <col min="1537" max="1537" width="4.140625" style="79" bestFit="1" customWidth="1"/>
    <col min="1538" max="1538" width="45.5703125" style="79" customWidth="1"/>
    <col min="1539" max="1539" width="3.7109375" style="79" customWidth="1"/>
    <col min="1540" max="1540" width="11.7109375" style="79" bestFit="1" customWidth="1"/>
    <col min="1541" max="1541" width="14.5703125" style="79" bestFit="1" customWidth="1"/>
    <col min="1542" max="1542" width="1.5703125" style="79" customWidth="1"/>
    <col min="1543" max="1543" width="13.28515625" style="79" customWidth="1"/>
    <col min="1544" max="1544" width="1.7109375" style="79" customWidth="1"/>
    <col min="1545" max="1545" width="13.28515625" style="79" customWidth="1"/>
    <col min="1546" max="1546" width="1.7109375" style="79" customWidth="1"/>
    <col min="1547" max="1547" width="15.85546875" style="79" customWidth="1"/>
    <col min="1548" max="1548" width="9.5703125" style="79" bestFit="1" customWidth="1"/>
    <col min="1549" max="1549" width="14" style="79" bestFit="1" customWidth="1"/>
    <col min="1550" max="1550" width="14.28515625" style="79" bestFit="1" customWidth="1"/>
    <col min="1551" max="1792" width="9.140625" style="79"/>
    <col min="1793" max="1793" width="4.140625" style="79" bestFit="1" customWidth="1"/>
    <col min="1794" max="1794" width="45.5703125" style="79" customWidth="1"/>
    <col min="1795" max="1795" width="3.7109375" style="79" customWidth="1"/>
    <col min="1796" max="1796" width="11.7109375" style="79" bestFit="1" customWidth="1"/>
    <col min="1797" max="1797" width="14.5703125" style="79" bestFit="1" customWidth="1"/>
    <col min="1798" max="1798" width="1.5703125" style="79" customWidth="1"/>
    <col min="1799" max="1799" width="13.28515625" style="79" customWidth="1"/>
    <col min="1800" max="1800" width="1.7109375" style="79" customWidth="1"/>
    <col min="1801" max="1801" width="13.28515625" style="79" customWidth="1"/>
    <col min="1802" max="1802" width="1.7109375" style="79" customWidth="1"/>
    <col min="1803" max="1803" width="15.85546875" style="79" customWidth="1"/>
    <col min="1804" max="1804" width="9.5703125" style="79" bestFit="1" customWidth="1"/>
    <col min="1805" max="1805" width="14" style="79" bestFit="1" customWidth="1"/>
    <col min="1806" max="1806" width="14.28515625" style="79" bestFit="1" customWidth="1"/>
    <col min="1807" max="2048" width="9.140625" style="79"/>
    <col min="2049" max="2049" width="4.140625" style="79" bestFit="1" customWidth="1"/>
    <col min="2050" max="2050" width="45.5703125" style="79" customWidth="1"/>
    <col min="2051" max="2051" width="3.7109375" style="79" customWidth="1"/>
    <col min="2052" max="2052" width="11.7109375" style="79" bestFit="1" customWidth="1"/>
    <col min="2053" max="2053" width="14.5703125" style="79" bestFit="1" customWidth="1"/>
    <col min="2054" max="2054" width="1.5703125" style="79" customWidth="1"/>
    <col min="2055" max="2055" width="13.28515625" style="79" customWidth="1"/>
    <col min="2056" max="2056" width="1.7109375" style="79" customWidth="1"/>
    <col min="2057" max="2057" width="13.28515625" style="79" customWidth="1"/>
    <col min="2058" max="2058" width="1.7109375" style="79" customWidth="1"/>
    <col min="2059" max="2059" width="15.85546875" style="79" customWidth="1"/>
    <col min="2060" max="2060" width="9.5703125" style="79" bestFit="1" customWidth="1"/>
    <col min="2061" max="2061" width="14" style="79" bestFit="1" customWidth="1"/>
    <col min="2062" max="2062" width="14.28515625" style="79" bestFit="1" customWidth="1"/>
    <col min="2063" max="2304" width="9.140625" style="79"/>
    <col min="2305" max="2305" width="4.140625" style="79" bestFit="1" customWidth="1"/>
    <col min="2306" max="2306" width="45.5703125" style="79" customWidth="1"/>
    <col min="2307" max="2307" width="3.7109375" style="79" customWidth="1"/>
    <col min="2308" max="2308" width="11.7109375" style="79" bestFit="1" customWidth="1"/>
    <col min="2309" max="2309" width="14.5703125" style="79" bestFit="1" customWidth="1"/>
    <col min="2310" max="2310" width="1.5703125" style="79" customWidth="1"/>
    <col min="2311" max="2311" width="13.28515625" style="79" customWidth="1"/>
    <col min="2312" max="2312" width="1.7109375" style="79" customWidth="1"/>
    <col min="2313" max="2313" width="13.28515625" style="79" customWidth="1"/>
    <col min="2314" max="2314" width="1.7109375" style="79" customWidth="1"/>
    <col min="2315" max="2315" width="15.85546875" style="79" customWidth="1"/>
    <col min="2316" max="2316" width="9.5703125" style="79" bestFit="1" customWidth="1"/>
    <col min="2317" max="2317" width="14" style="79" bestFit="1" customWidth="1"/>
    <col min="2318" max="2318" width="14.28515625" style="79" bestFit="1" customWidth="1"/>
    <col min="2319" max="2560" width="9.140625" style="79"/>
    <col min="2561" max="2561" width="4.140625" style="79" bestFit="1" customWidth="1"/>
    <col min="2562" max="2562" width="45.5703125" style="79" customWidth="1"/>
    <col min="2563" max="2563" width="3.7109375" style="79" customWidth="1"/>
    <col min="2564" max="2564" width="11.7109375" style="79" bestFit="1" customWidth="1"/>
    <col min="2565" max="2565" width="14.5703125" style="79" bestFit="1" customWidth="1"/>
    <col min="2566" max="2566" width="1.5703125" style="79" customWidth="1"/>
    <col min="2567" max="2567" width="13.28515625" style="79" customWidth="1"/>
    <col min="2568" max="2568" width="1.7109375" style="79" customWidth="1"/>
    <col min="2569" max="2569" width="13.28515625" style="79" customWidth="1"/>
    <col min="2570" max="2570" width="1.7109375" style="79" customWidth="1"/>
    <col min="2571" max="2571" width="15.85546875" style="79" customWidth="1"/>
    <col min="2572" max="2572" width="9.5703125" style="79" bestFit="1" customWidth="1"/>
    <col min="2573" max="2573" width="14" style="79" bestFit="1" customWidth="1"/>
    <col min="2574" max="2574" width="14.28515625" style="79" bestFit="1" customWidth="1"/>
    <col min="2575" max="2816" width="9.140625" style="79"/>
    <col min="2817" max="2817" width="4.140625" style="79" bestFit="1" customWidth="1"/>
    <col min="2818" max="2818" width="45.5703125" style="79" customWidth="1"/>
    <col min="2819" max="2819" width="3.7109375" style="79" customWidth="1"/>
    <col min="2820" max="2820" width="11.7109375" style="79" bestFit="1" customWidth="1"/>
    <col min="2821" max="2821" width="14.5703125" style="79" bestFit="1" customWidth="1"/>
    <col min="2822" max="2822" width="1.5703125" style="79" customWidth="1"/>
    <col min="2823" max="2823" width="13.28515625" style="79" customWidth="1"/>
    <col min="2824" max="2824" width="1.7109375" style="79" customWidth="1"/>
    <col min="2825" max="2825" width="13.28515625" style="79" customWidth="1"/>
    <col min="2826" max="2826" width="1.7109375" style="79" customWidth="1"/>
    <col min="2827" max="2827" width="15.85546875" style="79" customWidth="1"/>
    <col min="2828" max="2828" width="9.5703125" style="79" bestFit="1" customWidth="1"/>
    <col min="2829" max="2829" width="14" style="79" bestFit="1" customWidth="1"/>
    <col min="2830" max="2830" width="14.28515625" style="79" bestFit="1" customWidth="1"/>
    <col min="2831" max="3072" width="9.140625" style="79"/>
    <col min="3073" max="3073" width="4.140625" style="79" bestFit="1" customWidth="1"/>
    <col min="3074" max="3074" width="45.5703125" style="79" customWidth="1"/>
    <col min="3075" max="3075" width="3.7109375" style="79" customWidth="1"/>
    <col min="3076" max="3076" width="11.7109375" style="79" bestFit="1" customWidth="1"/>
    <col min="3077" max="3077" width="14.5703125" style="79" bestFit="1" customWidth="1"/>
    <col min="3078" max="3078" width="1.5703125" style="79" customWidth="1"/>
    <col min="3079" max="3079" width="13.28515625" style="79" customWidth="1"/>
    <col min="3080" max="3080" width="1.7109375" style="79" customWidth="1"/>
    <col min="3081" max="3081" width="13.28515625" style="79" customWidth="1"/>
    <col min="3082" max="3082" width="1.7109375" style="79" customWidth="1"/>
    <col min="3083" max="3083" width="15.85546875" style="79" customWidth="1"/>
    <col min="3084" max="3084" width="9.5703125" style="79" bestFit="1" customWidth="1"/>
    <col min="3085" max="3085" width="14" style="79" bestFit="1" customWidth="1"/>
    <col min="3086" max="3086" width="14.28515625" style="79" bestFit="1" customWidth="1"/>
    <col min="3087" max="3328" width="9.140625" style="79"/>
    <col min="3329" max="3329" width="4.140625" style="79" bestFit="1" customWidth="1"/>
    <col min="3330" max="3330" width="45.5703125" style="79" customWidth="1"/>
    <col min="3331" max="3331" width="3.7109375" style="79" customWidth="1"/>
    <col min="3332" max="3332" width="11.7109375" style="79" bestFit="1" customWidth="1"/>
    <col min="3333" max="3333" width="14.5703125" style="79" bestFit="1" customWidth="1"/>
    <col min="3334" max="3334" width="1.5703125" style="79" customWidth="1"/>
    <col min="3335" max="3335" width="13.28515625" style="79" customWidth="1"/>
    <col min="3336" max="3336" width="1.7109375" style="79" customWidth="1"/>
    <col min="3337" max="3337" width="13.28515625" style="79" customWidth="1"/>
    <col min="3338" max="3338" width="1.7109375" style="79" customWidth="1"/>
    <col min="3339" max="3339" width="15.85546875" style="79" customWidth="1"/>
    <col min="3340" max="3340" width="9.5703125" style="79" bestFit="1" customWidth="1"/>
    <col min="3341" max="3341" width="14" style="79" bestFit="1" customWidth="1"/>
    <col min="3342" max="3342" width="14.28515625" style="79" bestFit="1" customWidth="1"/>
    <col min="3343" max="3584" width="9.140625" style="79"/>
    <col min="3585" max="3585" width="4.140625" style="79" bestFit="1" customWidth="1"/>
    <col min="3586" max="3586" width="45.5703125" style="79" customWidth="1"/>
    <col min="3587" max="3587" width="3.7109375" style="79" customWidth="1"/>
    <col min="3588" max="3588" width="11.7109375" style="79" bestFit="1" customWidth="1"/>
    <col min="3589" max="3589" width="14.5703125" style="79" bestFit="1" customWidth="1"/>
    <col min="3590" max="3590" width="1.5703125" style="79" customWidth="1"/>
    <col min="3591" max="3591" width="13.28515625" style="79" customWidth="1"/>
    <col min="3592" max="3592" width="1.7109375" style="79" customWidth="1"/>
    <col min="3593" max="3593" width="13.28515625" style="79" customWidth="1"/>
    <col min="3594" max="3594" width="1.7109375" style="79" customWidth="1"/>
    <col min="3595" max="3595" width="15.85546875" style="79" customWidth="1"/>
    <col min="3596" max="3596" width="9.5703125" style="79" bestFit="1" customWidth="1"/>
    <col min="3597" max="3597" width="14" style="79" bestFit="1" customWidth="1"/>
    <col min="3598" max="3598" width="14.28515625" style="79" bestFit="1" customWidth="1"/>
    <col min="3599" max="3840" width="9.140625" style="79"/>
    <col min="3841" max="3841" width="4.140625" style="79" bestFit="1" customWidth="1"/>
    <col min="3842" max="3842" width="45.5703125" style="79" customWidth="1"/>
    <col min="3843" max="3843" width="3.7109375" style="79" customWidth="1"/>
    <col min="3844" max="3844" width="11.7109375" style="79" bestFit="1" customWidth="1"/>
    <col min="3845" max="3845" width="14.5703125" style="79" bestFit="1" customWidth="1"/>
    <col min="3846" max="3846" width="1.5703125" style="79" customWidth="1"/>
    <col min="3847" max="3847" width="13.28515625" style="79" customWidth="1"/>
    <col min="3848" max="3848" width="1.7109375" style="79" customWidth="1"/>
    <col min="3849" max="3849" width="13.28515625" style="79" customWidth="1"/>
    <col min="3850" max="3850" width="1.7109375" style="79" customWidth="1"/>
    <col min="3851" max="3851" width="15.85546875" style="79" customWidth="1"/>
    <col min="3852" max="3852" width="9.5703125" style="79" bestFit="1" customWidth="1"/>
    <col min="3853" max="3853" width="14" style="79" bestFit="1" customWidth="1"/>
    <col min="3854" max="3854" width="14.28515625" style="79" bestFit="1" customWidth="1"/>
    <col min="3855" max="4096" width="9.140625" style="79"/>
    <col min="4097" max="4097" width="4.140625" style="79" bestFit="1" customWidth="1"/>
    <col min="4098" max="4098" width="45.5703125" style="79" customWidth="1"/>
    <col min="4099" max="4099" width="3.7109375" style="79" customWidth="1"/>
    <col min="4100" max="4100" width="11.7109375" style="79" bestFit="1" customWidth="1"/>
    <col min="4101" max="4101" width="14.5703125" style="79" bestFit="1" customWidth="1"/>
    <col min="4102" max="4102" width="1.5703125" style="79" customWidth="1"/>
    <col min="4103" max="4103" width="13.28515625" style="79" customWidth="1"/>
    <col min="4104" max="4104" width="1.7109375" style="79" customWidth="1"/>
    <col min="4105" max="4105" width="13.28515625" style="79" customWidth="1"/>
    <col min="4106" max="4106" width="1.7109375" style="79" customWidth="1"/>
    <col min="4107" max="4107" width="15.85546875" style="79" customWidth="1"/>
    <col min="4108" max="4108" width="9.5703125" style="79" bestFit="1" customWidth="1"/>
    <col min="4109" max="4109" width="14" style="79" bestFit="1" customWidth="1"/>
    <col min="4110" max="4110" width="14.28515625" style="79" bestFit="1" customWidth="1"/>
    <col min="4111" max="4352" width="9.140625" style="79"/>
    <col min="4353" max="4353" width="4.140625" style="79" bestFit="1" customWidth="1"/>
    <col min="4354" max="4354" width="45.5703125" style="79" customWidth="1"/>
    <col min="4355" max="4355" width="3.7109375" style="79" customWidth="1"/>
    <col min="4356" max="4356" width="11.7109375" style="79" bestFit="1" customWidth="1"/>
    <col min="4357" max="4357" width="14.5703125" style="79" bestFit="1" customWidth="1"/>
    <col min="4358" max="4358" width="1.5703125" style="79" customWidth="1"/>
    <col min="4359" max="4359" width="13.28515625" style="79" customWidth="1"/>
    <col min="4360" max="4360" width="1.7109375" style="79" customWidth="1"/>
    <col min="4361" max="4361" width="13.28515625" style="79" customWidth="1"/>
    <col min="4362" max="4362" width="1.7109375" style="79" customWidth="1"/>
    <col min="4363" max="4363" width="15.85546875" style="79" customWidth="1"/>
    <col min="4364" max="4364" width="9.5703125" style="79" bestFit="1" customWidth="1"/>
    <col min="4365" max="4365" width="14" style="79" bestFit="1" customWidth="1"/>
    <col min="4366" max="4366" width="14.28515625" style="79" bestFit="1" customWidth="1"/>
    <col min="4367" max="4608" width="9.140625" style="79"/>
    <col min="4609" max="4609" width="4.140625" style="79" bestFit="1" customWidth="1"/>
    <col min="4610" max="4610" width="45.5703125" style="79" customWidth="1"/>
    <col min="4611" max="4611" width="3.7109375" style="79" customWidth="1"/>
    <col min="4612" max="4612" width="11.7109375" style="79" bestFit="1" customWidth="1"/>
    <col min="4613" max="4613" width="14.5703125" style="79" bestFit="1" customWidth="1"/>
    <col min="4614" max="4614" width="1.5703125" style="79" customWidth="1"/>
    <col min="4615" max="4615" width="13.28515625" style="79" customWidth="1"/>
    <col min="4616" max="4616" width="1.7109375" style="79" customWidth="1"/>
    <col min="4617" max="4617" width="13.28515625" style="79" customWidth="1"/>
    <col min="4618" max="4618" width="1.7109375" style="79" customWidth="1"/>
    <col min="4619" max="4619" width="15.85546875" style="79" customWidth="1"/>
    <col min="4620" max="4620" width="9.5703125" style="79" bestFit="1" customWidth="1"/>
    <col min="4621" max="4621" width="14" style="79" bestFit="1" customWidth="1"/>
    <col min="4622" max="4622" width="14.28515625" style="79" bestFit="1" customWidth="1"/>
    <col min="4623" max="4864" width="9.140625" style="79"/>
    <col min="4865" max="4865" width="4.140625" style="79" bestFit="1" customWidth="1"/>
    <col min="4866" max="4866" width="45.5703125" style="79" customWidth="1"/>
    <col min="4867" max="4867" width="3.7109375" style="79" customWidth="1"/>
    <col min="4868" max="4868" width="11.7109375" style="79" bestFit="1" customWidth="1"/>
    <col min="4869" max="4869" width="14.5703125" style="79" bestFit="1" customWidth="1"/>
    <col min="4870" max="4870" width="1.5703125" style="79" customWidth="1"/>
    <col min="4871" max="4871" width="13.28515625" style="79" customWidth="1"/>
    <col min="4872" max="4872" width="1.7109375" style="79" customWidth="1"/>
    <col min="4873" max="4873" width="13.28515625" style="79" customWidth="1"/>
    <col min="4874" max="4874" width="1.7109375" style="79" customWidth="1"/>
    <col min="4875" max="4875" width="15.85546875" style="79" customWidth="1"/>
    <col min="4876" max="4876" width="9.5703125" style="79" bestFit="1" customWidth="1"/>
    <col min="4877" max="4877" width="14" style="79" bestFit="1" customWidth="1"/>
    <col min="4878" max="4878" width="14.28515625" style="79" bestFit="1" customWidth="1"/>
    <col min="4879" max="5120" width="9.140625" style="79"/>
    <col min="5121" max="5121" width="4.140625" style="79" bestFit="1" customWidth="1"/>
    <col min="5122" max="5122" width="45.5703125" style="79" customWidth="1"/>
    <col min="5123" max="5123" width="3.7109375" style="79" customWidth="1"/>
    <col min="5124" max="5124" width="11.7109375" style="79" bestFit="1" customWidth="1"/>
    <col min="5125" max="5125" width="14.5703125" style="79" bestFit="1" customWidth="1"/>
    <col min="5126" max="5126" width="1.5703125" style="79" customWidth="1"/>
    <col min="5127" max="5127" width="13.28515625" style="79" customWidth="1"/>
    <col min="5128" max="5128" width="1.7109375" style="79" customWidth="1"/>
    <col min="5129" max="5129" width="13.28515625" style="79" customWidth="1"/>
    <col min="5130" max="5130" width="1.7109375" style="79" customWidth="1"/>
    <col min="5131" max="5131" width="15.85546875" style="79" customWidth="1"/>
    <col min="5132" max="5132" width="9.5703125" style="79" bestFit="1" customWidth="1"/>
    <col min="5133" max="5133" width="14" style="79" bestFit="1" customWidth="1"/>
    <col min="5134" max="5134" width="14.28515625" style="79" bestFit="1" customWidth="1"/>
    <col min="5135" max="5376" width="9.140625" style="79"/>
    <col min="5377" max="5377" width="4.140625" style="79" bestFit="1" customWidth="1"/>
    <col min="5378" max="5378" width="45.5703125" style="79" customWidth="1"/>
    <col min="5379" max="5379" width="3.7109375" style="79" customWidth="1"/>
    <col min="5380" max="5380" width="11.7109375" style="79" bestFit="1" customWidth="1"/>
    <col min="5381" max="5381" width="14.5703125" style="79" bestFit="1" customWidth="1"/>
    <col min="5382" max="5382" width="1.5703125" style="79" customWidth="1"/>
    <col min="5383" max="5383" width="13.28515625" style="79" customWidth="1"/>
    <col min="5384" max="5384" width="1.7109375" style="79" customWidth="1"/>
    <col min="5385" max="5385" width="13.28515625" style="79" customWidth="1"/>
    <col min="5386" max="5386" width="1.7109375" style="79" customWidth="1"/>
    <col min="5387" max="5387" width="15.85546875" style="79" customWidth="1"/>
    <col min="5388" max="5388" width="9.5703125" style="79" bestFit="1" customWidth="1"/>
    <col min="5389" max="5389" width="14" style="79" bestFit="1" customWidth="1"/>
    <col min="5390" max="5390" width="14.28515625" style="79" bestFit="1" customWidth="1"/>
    <col min="5391" max="5632" width="9.140625" style="79"/>
    <col min="5633" max="5633" width="4.140625" style="79" bestFit="1" customWidth="1"/>
    <col min="5634" max="5634" width="45.5703125" style="79" customWidth="1"/>
    <col min="5635" max="5635" width="3.7109375" style="79" customWidth="1"/>
    <col min="5636" max="5636" width="11.7109375" style="79" bestFit="1" customWidth="1"/>
    <col min="5637" max="5637" width="14.5703125" style="79" bestFit="1" customWidth="1"/>
    <col min="5638" max="5638" width="1.5703125" style="79" customWidth="1"/>
    <col min="5639" max="5639" width="13.28515625" style="79" customWidth="1"/>
    <col min="5640" max="5640" width="1.7109375" style="79" customWidth="1"/>
    <col min="5641" max="5641" width="13.28515625" style="79" customWidth="1"/>
    <col min="5642" max="5642" width="1.7109375" style="79" customWidth="1"/>
    <col min="5643" max="5643" width="15.85546875" style="79" customWidth="1"/>
    <col min="5644" max="5644" width="9.5703125" style="79" bestFit="1" customWidth="1"/>
    <col min="5645" max="5645" width="14" style="79" bestFit="1" customWidth="1"/>
    <col min="5646" max="5646" width="14.28515625" style="79" bestFit="1" customWidth="1"/>
    <col min="5647" max="5888" width="9.140625" style="79"/>
    <col min="5889" max="5889" width="4.140625" style="79" bestFit="1" customWidth="1"/>
    <col min="5890" max="5890" width="45.5703125" style="79" customWidth="1"/>
    <col min="5891" max="5891" width="3.7109375" style="79" customWidth="1"/>
    <col min="5892" max="5892" width="11.7109375" style="79" bestFit="1" customWidth="1"/>
    <col min="5893" max="5893" width="14.5703125" style="79" bestFit="1" customWidth="1"/>
    <col min="5894" max="5894" width="1.5703125" style="79" customWidth="1"/>
    <col min="5895" max="5895" width="13.28515625" style="79" customWidth="1"/>
    <col min="5896" max="5896" width="1.7109375" style="79" customWidth="1"/>
    <col min="5897" max="5897" width="13.28515625" style="79" customWidth="1"/>
    <col min="5898" max="5898" width="1.7109375" style="79" customWidth="1"/>
    <col min="5899" max="5899" width="15.85546875" style="79" customWidth="1"/>
    <col min="5900" max="5900" width="9.5703125" style="79" bestFit="1" customWidth="1"/>
    <col min="5901" max="5901" width="14" style="79" bestFit="1" customWidth="1"/>
    <col min="5902" max="5902" width="14.28515625" style="79" bestFit="1" customWidth="1"/>
    <col min="5903" max="6144" width="9.140625" style="79"/>
    <col min="6145" max="6145" width="4.140625" style="79" bestFit="1" customWidth="1"/>
    <col min="6146" max="6146" width="45.5703125" style="79" customWidth="1"/>
    <col min="6147" max="6147" width="3.7109375" style="79" customWidth="1"/>
    <col min="6148" max="6148" width="11.7109375" style="79" bestFit="1" customWidth="1"/>
    <col min="6149" max="6149" width="14.5703125" style="79" bestFit="1" customWidth="1"/>
    <col min="6150" max="6150" width="1.5703125" style="79" customWidth="1"/>
    <col min="6151" max="6151" width="13.28515625" style="79" customWidth="1"/>
    <col min="6152" max="6152" width="1.7109375" style="79" customWidth="1"/>
    <col min="6153" max="6153" width="13.28515625" style="79" customWidth="1"/>
    <col min="6154" max="6154" width="1.7109375" style="79" customWidth="1"/>
    <col min="6155" max="6155" width="15.85546875" style="79" customWidth="1"/>
    <col min="6156" max="6156" width="9.5703125" style="79" bestFit="1" customWidth="1"/>
    <col min="6157" max="6157" width="14" style="79" bestFit="1" customWidth="1"/>
    <col min="6158" max="6158" width="14.28515625" style="79" bestFit="1" customWidth="1"/>
    <col min="6159" max="6400" width="9.140625" style="79"/>
    <col min="6401" max="6401" width="4.140625" style="79" bestFit="1" customWidth="1"/>
    <col min="6402" max="6402" width="45.5703125" style="79" customWidth="1"/>
    <col min="6403" max="6403" width="3.7109375" style="79" customWidth="1"/>
    <col min="6404" max="6404" width="11.7109375" style="79" bestFit="1" customWidth="1"/>
    <col min="6405" max="6405" width="14.5703125" style="79" bestFit="1" customWidth="1"/>
    <col min="6406" max="6406" width="1.5703125" style="79" customWidth="1"/>
    <col min="6407" max="6407" width="13.28515625" style="79" customWidth="1"/>
    <col min="6408" max="6408" width="1.7109375" style="79" customWidth="1"/>
    <col min="6409" max="6409" width="13.28515625" style="79" customWidth="1"/>
    <col min="6410" max="6410" width="1.7109375" style="79" customWidth="1"/>
    <col min="6411" max="6411" width="15.85546875" style="79" customWidth="1"/>
    <col min="6412" max="6412" width="9.5703125" style="79" bestFit="1" customWidth="1"/>
    <col min="6413" max="6413" width="14" style="79" bestFit="1" customWidth="1"/>
    <col min="6414" max="6414" width="14.28515625" style="79" bestFit="1" customWidth="1"/>
    <col min="6415" max="6656" width="9.140625" style="79"/>
    <col min="6657" max="6657" width="4.140625" style="79" bestFit="1" customWidth="1"/>
    <col min="6658" max="6658" width="45.5703125" style="79" customWidth="1"/>
    <col min="6659" max="6659" width="3.7109375" style="79" customWidth="1"/>
    <col min="6660" max="6660" width="11.7109375" style="79" bestFit="1" customWidth="1"/>
    <col min="6661" max="6661" width="14.5703125" style="79" bestFit="1" customWidth="1"/>
    <col min="6662" max="6662" width="1.5703125" style="79" customWidth="1"/>
    <col min="6663" max="6663" width="13.28515625" style="79" customWidth="1"/>
    <col min="6664" max="6664" width="1.7109375" style="79" customWidth="1"/>
    <col min="6665" max="6665" width="13.28515625" style="79" customWidth="1"/>
    <col min="6666" max="6666" width="1.7109375" style="79" customWidth="1"/>
    <col min="6667" max="6667" width="15.85546875" style="79" customWidth="1"/>
    <col min="6668" max="6668" width="9.5703125" style="79" bestFit="1" customWidth="1"/>
    <col min="6669" max="6669" width="14" style="79" bestFit="1" customWidth="1"/>
    <col min="6670" max="6670" width="14.28515625" style="79" bestFit="1" customWidth="1"/>
    <col min="6671" max="6912" width="9.140625" style="79"/>
    <col min="6913" max="6913" width="4.140625" style="79" bestFit="1" customWidth="1"/>
    <col min="6914" max="6914" width="45.5703125" style="79" customWidth="1"/>
    <col min="6915" max="6915" width="3.7109375" style="79" customWidth="1"/>
    <col min="6916" max="6916" width="11.7109375" style="79" bestFit="1" customWidth="1"/>
    <col min="6917" max="6917" width="14.5703125" style="79" bestFit="1" customWidth="1"/>
    <col min="6918" max="6918" width="1.5703125" style="79" customWidth="1"/>
    <col min="6919" max="6919" width="13.28515625" style="79" customWidth="1"/>
    <col min="6920" max="6920" width="1.7109375" style="79" customWidth="1"/>
    <col min="6921" max="6921" width="13.28515625" style="79" customWidth="1"/>
    <col min="6922" max="6922" width="1.7109375" style="79" customWidth="1"/>
    <col min="6923" max="6923" width="15.85546875" style="79" customWidth="1"/>
    <col min="6924" max="6924" width="9.5703125" style="79" bestFit="1" customWidth="1"/>
    <col min="6925" max="6925" width="14" style="79" bestFit="1" customWidth="1"/>
    <col min="6926" max="6926" width="14.28515625" style="79" bestFit="1" customWidth="1"/>
    <col min="6927" max="7168" width="9.140625" style="79"/>
    <col min="7169" max="7169" width="4.140625" style="79" bestFit="1" customWidth="1"/>
    <col min="7170" max="7170" width="45.5703125" style="79" customWidth="1"/>
    <col min="7171" max="7171" width="3.7109375" style="79" customWidth="1"/>
    <col min="7172" max="7172" width="11.7109375" style="79" bestFit="1" customWidth="1"/>
    <col min="7173" max="7173" width="14.5703125" style="79" bestFit="1" customWidth="1"/>
    <col min="7174" max="7174" width="1.5703125" style="79" customWidth="1"/>
    <col min="7175" max="7175" width="13.28515625" style="79" customWidth="1"/>
    <col min="7176" max="7176" width="1.7109375" style="79" customWidth="1"/>
    <col min="7177" max="7177" width="13.28515625" style="79" customWidth="1"/>
    <col min="7178" max="7178" width="1.7109375" style="79" customWidth="1"/>
    <col min="7179" max="7179" width="15.85546875" style="79" customWidth="1"/>
    <col min="7180" max="7180" width="9.5703125" style="79" bestFit="1" customWidth="1"/>
    <col min="7181" max="7181" width="14" style="79" bestFit="1" customWidth="1"/>
    <col min="7182" max="7182" width="14.28515625" style="79" bestFit="1" customWidth="1"/>
    <col min="7183" max="7424" width="9.140625" style="79"/>
    <col min="7425" max="7425" width="4.140625" style="79" bestFit="1" customWidth="1"/>
    <col min="7426" max="7426" width="45.5703125" style="79" customWidth="1"/>
    <col min="7427" max="7427" width="3.7109375" style="79" customWidth="1"/>
    <col min="7428" max="7428" width="11.7109375" style="79" bestFit="1" customWidth="1"/>
    <col min="7429" max="7429" width="14.5703125" style="79" bestFit="1" customWidth="1"/>
    <col min="7430" max="7430" width="1.5703125" style="79" customWidth="1"/>
    <col min="7431" max="7431" width="13.28515625" style="79" customWidth="1"/>
    <col min="7432" max="7432" width="1.7109375" style="79" customWidth="1"/>
    <col min="7433" max="7433" width="13.28515625" style="79" customWidth="1"/>
    <col min="7434" max="7434" width="1.7109375" style="79" customWidth="1"/>
    <col min="7435" max="7435" width="15.85546875" style="79" customWidth="1"/>
    <col min="7436" max="7436" width="9.5703125" style="79" bestFit="1" customWidth="1"/>
    <col min="7437" max="7437" width="14" style="79" bestFit="1" customWidth="1"/>
    <col min="7438" max="7438" width="14.28515625" style="79" bestFit="1" customWidth="1"/>
    <col min="7439" max="7680" width="9.140625" style="79"/>
    <col min="7681" max="7681" width="4.140625" style="79" bestFit="1" customWidth="1"/>
    <col min="7682" max="7682" width="45.5703125" style="79" customWidth="1"/>
    <col min="7683" max="7683" width="3.7109375" style="79" customWidth="1"/>
    <col min="7684" max="7684" width="11.7109375" style="79" bestFit="1" customWidth="1"/>
    <col min="7685" max="7685" width="14.5703125" style="79" bestFit="1" customWidth="1"/>
    <col min="7686" max="7686" width="1.5703125" style="79" customWidth="1"/>
    <col min="7687" max="7687" width="13.28515625" style="79" customWidth="1"/>
    <col min="7688" max="7688" width="1.7109375" style="79" customWidth="1"/>
    <col min="7689" max="7689" width="13.28515625" style="79" customWidth="1"/>
    <col min="7690" max="7690" width="1.7109375" style="79" customWidth="1"/>
    <col min="7691" max="7691" width="15.85546875" style="79" customWidth="1"/>
    <col min="7692" max="7692" width="9.5703125" style="79" bestFit="1" customWidth="1"/>
    <col min="7693" max="7693" width="14" style="79" bestFit="1" customWidth="1"/>
    <col min="7694" max="7694" width="14.28515625" style="79" bestFit="1" customWidth="1"/>
    <col min="7695" max="7936" width="9.140625" style="79"/>
    <col min="7937" max="7937" width="4.140625" style="79" bestFit="1" customWidth="1"/>
    <col min="7938" max="7938" width="45.5703125" style="79" customWidth="1"/>
    <col min="7939" max="7939" width="3.7109375" style="79" customWidth="1"/>
    <col min="7940" max="7940" width="11.7109375" style="79" bestFit="1" customWidth="1"/>
    <col min="7941" max="7941" width="14.5703125" style="79" bestFit="1" customWidth="1"/>
    <col min="7942" max="7942" width="1.5703125" style="79" customWidth="1"/>
    <col min="7943" max="7943" width="13.28515625" style="79" customWidth="1"/>
    <col min="7944" max="7944" width="1.7109375" style="79" customWidth="1"/>
    <col min="7945" max="7945" width="13.28515625" style="79" customWidth="1"/>
    <col min="7946" max="7946" width="1.7109375" style="79" customWidth="1"/>
    <col min="7947" max="7947" width="15.85546875" style="79" customWidth="1"/>
    <col min="7948" max="7948" width="9.5703125" style="79" bestFit="1" customWidth="1"/>
    <col min="7949" max="7949" width="14" style="79" bestFit="1" customWidth="1"/>
    <col min="7950" max="7950" width="14.28515625" style="79" bestFit="1" customWidth="1"/>
    <col min="7951" max="8192" width="9.140625" style="79"/>
    <col min="8193" max="8193" width="4.140625" style="79" bestFit="1" customWidth="1"/>
    <col min="8194" max="8194" width="45.5703125" style="79" customWidth="1"/>
    <col min="8195" max="8195" width="3.7109375" style="79" customWidth="1"/>
    <col min="8196" max="8196" width="11.7109375" style="79" bestFit="1" customWidth="1"/>
    <col min="8197" max="8197" width="14.5703125" style="79" bestFit="1" customWidth="1"/>
    <col min="8198" max="8198" width="1.5703125" style="79" customWidth="1"/>
    <col min="8199" max="8199" width="13.28515625" style="79" customWidth="1"/>
    <col min="8200" max="8200" width="1.7109375" style="79" customWidth="1"/>
    <col min="8201" max="8201" width="13.28515625" style="79" customWidth="1"/>
    <col min="8202" max="8202" width="1.7109375" style="79" customWidth="1"/>
    <col min="8203" max="8203" width="15.85546875" style="79" customWidth="1"/>
    <col min="8204" max="8204" width="9.5703125" style="79" bestFit="1" customWidth="1"/>
    <col min="8205" max="8205" width="14" style="79" bestFit="1" customWidth="1"/>
    <col min="8206" max="8206" width="14.28515625" style="79" bestFit="1" customWidth="1"/>
    <col min="8207" max="8448" width="9.140625" style="79"/>
    <col min="8449" max="8449" width="4.140625" style="79" bestFit="1" customWidth="1"/>
    <col min="8450" max="8450" width="45.5703125" style="79" customWidth="1"/>
    <col min="8451" max="8451" width="3.7109375" style="79" customWidth="1"/>
    <col min="8452" max="8452" width="11.7109375" style="79" bestFit="1" customWidth="1"/>
    <col min="8453" max="8453" width="14.5703125" style="79" bestFit="1" customWidth="1"/>
    <col min="8454" max="8454" width="1.5703125" style="79" customWidth="1"/>
    <col min="8455" max="8455" width="13.28515625" style="79" customWidth="1"/>
    <col min="8456" max="8456" width="1.7109375" style="79" customWidth="1"/>
    <col min="8457" max="8457" width="13.28515625" style="79" customWidth="1"/>
    <col min="8458" max="8458" width="1.7109375" style="79" customWidth="1"/>
    <col min="8459" max="8459" width="15.85546875" style="79" customWidth="1"/>
    <col min="8460" max="8460" width="9.5703125" style="79" bestFit="1" customWidth="1"/>
    <col min="8461" max="8461" width="14" style="79" bestFit="1" customWidth="1"/>
    <col min="8462" max="8462" width="14.28515625" style="79" bestFit="1" customWidth="1"/>
    <col min="8463" max="8704" width="9.140625" style="79"/>
    <col min="8705" max="8705" width="4.140625" style="79" bestFit="1" customWidth="1"/>
    <col min="8706" max="8706" width="45.5703125" style="79" customWidth="1"/>
    <col min="8707" max="8707" width="3.7109375" style="79" customWidth="1"/>
    <col min="8708" max="8708" width="11.7109375" style="79" bestFit="1" customWidth="1"/>
    <col min="8709" max="8709" width="14.5703125" style="79" bestFit="1" customWidth="1"/>
    <col min="8710" max="8710" width="1.5703125" style="79" customWidth="1"/>
    <col min="8711" max="8711" width="13.28515625" style="79" customWidth="1"/>
    <col min="8712" max="8712" width="1.7109375" style="79" customWidth="1"/>
    <col min="8713" max="8713" width="13.28515625" style="79" customWidth="1"/>
    <col min="8714" max="8714" width="1.7109375" style="79" customWidth="1"/>
    <col min="8715" max="8715" width="15.85546875" style="79" customWidth="1"/>
    <col min="8716" max="8716" width="9.5703125" style="79" bestFit="1" customWidth="1"/>
    <col min="8717" max="8717" width="14" style="79" bestFit="1" customWidth="1"/>
    <col min="8718" max="8718" width="14.28515625" style="79" bestFit="1" customWidth="1"/>
    <col min="8719" max="8960" width="9.140625" style="79"/>
    <col min="8961" max="8961" width="4.140625" style="79" bestFit="1" customWidth="1"/>
    <col min="8962" max="8962" width="45.5703125" style="79" customWidth="1"/>
    <col min="8963" max="8963" width="3.7109375" style="79" customWidth="1"/>
    <col min="8964" max="8964" width="11.7109375" style="79" bestFit="1" customWidth="1"/>
    <col min="8965" max="8965" width="14.5703125" style="79" bestFit="1" customWidth="1"/>
    <col min="8966" max="8966" width="1.5703125" style="79" customWidth="1"/>
    <col min="8967" max="8967" width="13.28515625" style="79" customWidth="1"/>
    <col min="8968" max="8968" width="1.7109375" style="79" customWidth="1"/>
    <col min="8969" max="8969" width="13.28515625" style="79" customWidth="1"/>
    <col min="8970" max="8970" width="1.7109375" style="79" customWidth="1"/>
    <col min="8971" max="8971" width="15.85546875" style="79" customWidth="1"/>
    <col min="8972" max="8972" width="9.5703125" style="79" bestFit="1" customWidth="1"/>
    <col min="8973" max="8973" width="14" style="79" bestFit="1" customWidth="1"/>
    <col min="8974" max="8974" width="14.28515625" style="79" bestFit="1" customWidth="1"/>
    <col min="8975" max="9216" width="9.140625" style="79"/>
    <col min="9217" max="9217" width="4.140625" style="79" bestFit="1" customWidth="1"/>
    <col min="9218" max="9218" width="45.5703125" style="79" customWidth="1"/>
    <col min="9219" max="9219" width="3.7109375" style="79" customWidth="1"/>
    <col min="9220" max="9220" width="11.7109375" style="79" bestFit="1" customWidth="1"/>
    <col min="9221" max="9221" width="14.5703125" style="79" bestFit="1" customWidth="1"/>
    <col min="9222" max="9222" width="1.5703125" style="79" customWidth="1"/>
    <col min="9223" max="9223" width="13.28515625" style="79" customWidth="1"/>
    <col min="9224" max="9224" width="1.7109375" style="79" customWidth="1"/>
    <col min="9225" max="9225" width="13.28515625" style="79" customWidth="1"/>
    <col min="9226" max="9226" width="1.7109375" style="79" customWidth="1"/>
    <col min="9227" max="9227" width="15.85546875" style="79" customWidth="1"/>
    <col min="9228" max="9228" width="9.5703125" style="79" bestFit="1" customWidth="1"/>
    <col min="9229" max="9229" width="14" style="79" bestFit="1" customWidth="1"/>
    <col min="9230" max="9230" width="14.28515625" style="79" bestFit="1" customWidth="1"/>
    <col min="9231" max="9472" width="9.140625" style="79"/>
    <col min="9473" max="9473" width="4.140625" style="79" bestFit="1" customWidth="1"/>
    <col min="9474" max="9474" width="45.5703125" style="79" customWidth="1"/>
    <col min="9475" max="9475" width="3.7109375" style="79" customWidth="1"/>
    <col min="9476" max="9476" width="11.7109375" style="79" bestFit="1" customWidth="1"/>
    <col min="9477" max="9477" width="14.5703125" style="79" bestFit="1" customWidth="1"/>
    <col min="9478" max="9478" width="1.5703125" style="79" customWidth="1"/>
    <col min="9479" max="9479" width="13.28515625" style="79" customWidth="1"/>
    <col min="9480" max="9480" width="1.7109375" style="79" customWidth="1"/>
    <col min="9481" max="9481" width="13.28515625" style="79" customWidth="1"/>
    <col min="9482" max="9482" width="1.7109375" style="79" customWidth="1"/>
    <col min="9483" max="9483" width="15.85546875" style="79" customWidth="1"/>
    <col min="9484" max="9484" width="9.5703125" style="79" bestFit="1" customWidth="1"/>
    <col min="9485" max="9485" width="14" style="79" bestFit="1" customWidth="1"/>
    <col min="9486" max="9486" width="14.28515625" style="79" bestFit="1" customWidth="1"/>
    <col min="9487" max="9728" width="9.140625" style="79"/>
    <col min="9729" max="9729" width="4.140625" style="79" bestFit="1" customWidth="1"/>
    <col min="9730" max="9730" width="45.5703125" style="79" customWidth="1"/>
    <col min="9731" max="9731" width="3.7109375" style="79" customWidth="1"/>
    <col min="9732" max="9732" width="11.7109375" style="79" bestFit="1" customWidth="1"/>
    <col min="9733" max="9733" width="14.5703125" style="79" bestFit="1" customWidth="1"/>
    <col min="9734" max="9734" width="1.5703125" style="79" customWidth="1"/>
    <col min="9735" max="9735" width="13.28515625" style="79" customWidth="1"/>
    <col min="9736" max="9736" width="1.7109375" style="79" customWidth="1"/>
    <col min="9737" max="9737" width="13.28515625" style="79" customWidth="1"/>
    <col min="9738" max="9738" width="1.7109375" style="79" customWidth="1"/>
    <col min="9739" max="9739" width="15.85546875" style="79" customWidth="1"/>
    <col min="9740" max="9740" width="9.5703125" style="79" bestFit="1" customWidth="1"/>
    <col min="9741" max="9741" width="14" style="79" bestFit="1" customWidth="1"/>
    <col min="9742" max="9742" width="14.28515625" style="79" bestFit="1" customWidth="1"/>
    <col min="9743" max="9984" width="9.140625" style="79"/>
    <col min="9985" max="9985" width="4.140625" style="79" bestFit="1" customWidth="1"/>
    <col min="9986" max="9986" width="45.5703125" style="79" customWidth="1"/>
    <col min="9987" max="9987" width="3.7109375" style="79" customWidth="1"/>
    <col min="9988" max="9988" width="11.7109375" style="79" bestFit="1" customWidth="1"/>
    <col min="9989" max="9989" width="14.5703125" style="79" bestFit="1" customWidth="1"/>
    <col min="9990" max="9990" width="1.5703125" style="79" customWidth="1"/>
    <col min="9991" max="9991" width="13.28515625" style="79" customWidth="1"/>
    <col min="9992" max="9992" width="1.7109375" style="79" customWidth="1"/>
    <col min="9993" max="9993" width="13.28515625" style="79" customWidth="1"/>
    <col min="9994" max="9994" width="1.7109375" style="79" customWidth="1"/>
    <col min="9995" max="9995" width="15.85546875" style="79" customWidth="1"/>
    <col min="9996" max="9996" width="9.5703125" style="79" bestFit="1" customWidth="1"/>
    <col min="9997" max="9997" width="14" style="79" bestFit="1" customWidth="1"/>
    <col min="9998" max="9998" width="14.28515625" style="79" bestFit="1" customWidth="1"/>
    <col min="9999" max="10240" width="9.140625" style="79"/>
    <col min="10241" max="10241" width="4.140625" style="79" bestFit="1" customWidth="1"/>
    <col min="10242" max="10242" width="45.5703125" style="79" customWidth="1"/>
    <col min="10243" max="10243" width="3.7109375" style="79" customWidth="1"/>
    <col min="10244" max="10244" width="11.7109375" style="79" bestFit="1" customWidth="1"/>
    <col min="10245" max="10245" width="14.5703125" style="79" bestFit="1" customWidth="1"/>
    <col min="10246" max="10246" width="1.5703125" style="79" customWidth="1"/>
    <col min="10247" max="10247" width="13.28515625" style="79" customWidth="1"/>
    <col min="10248" max="10248" width="1.7109375" style="79" customWidth="1"/>
    <col min="10249" max="10249" width="13.28515625" style="79" customWidth="1"/>
    <col min="10250" max="10250" width="1.7109375" style="79" customWidth="1"/>
    <col min="10251" max="10251" width="15.85546875" style="79" customWidth="1"/>
    <col min="10252" max="10252" width="9.5703125" style="79" bestFit="1" customWidth="1"/>
    <col min="10253" max="10253" width="14" style="79" bestFit="1" customWidth="1"/>
    <col min="10254" max="10254" width="14.28515625" style="79" bestFit="1" customWidth="1"/>
    <col min="10255" max="10496" width="9.140625" style="79"/>
    <col min="10497" max="10497" width="4.140625" style="79" bestFit="1" customWidth="1"/>
    <col min="10498" max="10498" width="45.5703125" style="79" customWidth="1"/>
    <col min="10499" max="10499" width="3.7109375" style="79" customWidth="1"/>
    <col min="10500" max="10500" width="11.7109375" style="79" bestFit="1" customWidth="1"/>
    <col min="10501" max="10501" width="14.5703125" style="79" bestFit="1" customWidth="1"/>
    <col min="10502" max="10502" width="1.5703125" style="79" customWidth="1"/>
    <col min="10503" max="10503" width="13.28515625" style="79" customWidth="1"/>
    <col min="10504" max="10504" width="1.7109375" style="79" customWidth="1"/>
    <col min="10505" max="10505" width="13.28515625" style="79" customWidth="1"/>
    <col min="10506" max="10506" width="1.7109375" style="79" customWidth="1"/>
    <col min="10507" max="10507" width="15.85546875" style="79" customWidth="1"/>
    <col min="10508" max="10508" width="9.5703125" style="79" bestFit="1" customWidth="1"/>
    <col min="10509" max="10509" width="14" style="79" bestFit="1" customWidth="1"/>
    <col min="10510" max="10510" width="14.28515625" style="79" bestFit="1" customWidth="1"/>
    <col min="10511" max="10752" width="9.140625" style="79"/>
    <col min="10753" max="10753" width="4.140625" style="79" bestFit="1" customWidth="1"/>
    <col min="10754" max="10754" width="45.5703125" style="79" customWidth="1"/>
    <col min="10755" max="10755" width="3.7109375" style="79" customWidth="1"/>
    <col min="10756" max="10756" width="11.7109375" style="79" bestFit="1" customWidth="1"/>
    <col min="10757" max="10757" width="14.5703125" style="79" bestFit="1" customWidth="1"/>
    <col min="10758" max="10758" width="1.5703125" style="79" customWidth="1"/>
    <col min="10759" max="10759" width="13.28515625" style="79" customWidth="1"/>
    <col min="10760" max="10760" width="1.7109375" style="79" customWidth="1"/>
    <col min="10761" max="10761" width="13.28515625" style="79" customWidth="1"/>
    <col min="10762" max="10762" width="1.7109375" style="79" customWidth="1"/>
    <col min="10763" max="10763" width="15.85546875" style="79" customWidth="1"/>
    <col min="10764" max="10764" width="9.5703125" style="79" bestFit="1" customWidth="1"/>
    <col min="10765" max="10765" width="14" style="79" bestFit="1" customWidth="1"/>
    <col min="10766" max="10766" width="14.28515625" style="79" bestFit="1" customWidth="1"/>
    <col min="10767" max="11008" width="9.140625" style="79"/>
    <col min="11009" max="11009" width="4.140625" style="79" bestFit="1" customWidth="1"/>
    <col min="11010" max="11010" width="45.5703125" style="79" customWidth="1"/>
    <col min="11011" max="11011" width="3.7109375" style="79" customWidth="1"/>
    <col min="11012" max="11012" width="11.7109375" style="79" bestFit="1" customWidth="1"/>
    <col min="11013" max="11013" width="14.5703125" style="79" bestFit="1" customWidth="1"/>
    <col min="11014" max="11014" width="1.5703125" style="79" customWidth="1"/>
    <col min="11015" max="11015" width="13.28515625" style="79" customWidth="1"/>
    <col min="11016" max="11016" width="1.7109375" style="79" customWidth="1"/>
    <col min="11017" max="11017" width="13.28515625" style="79" customWidth="1"/>
    <col min="11018" max="11018" width="1.7109375" style="79" customWidth="1"/>
    <col min="11019" max="11019" width="15.85546875" style="79" customWidth="1"/>
    <col min="11020" max="11020" width="9.5703125" style="79" bestFit="1" customWidth="1"/>
    <col min="11021" max="11021" width="14" style="79" bestFit="1" customWidth="1"/>
    <col min="11022" max="11022" width="14.28515625" style="79" bestFit="1" customWidth="1"/>
    <col min="11023" max="11264" width="9.140625" style="79"/>
    <col min="11265" max="11265" width="4.140625" style="79" bestFit="1" customWidth="1"/>
    <col min="11266" max="11266" width="45.5703125" style="79" customWidth="1"/>
    <col min="11267" max="11267" width="3.7109375" style="79" customWidth="1"/>
    <col min="11268" max="11268" width="11.7109375" style="79" bestFit="1" customWidth="1"/>
    <col min="11269" max="11269" width="14.5703125" style="79" bestFit="1" customWidth="1"/>
    <col min="11270" max="11270" width="1.5703125" style="79" customWidth="1"/>
    <col min="11271" max="11271" width="13.28515625" style="79" customWidth="1"/>
    <col min="11272" max="11272" width="1.7109375" style="79" customWidth="1"/>
    <col min="11273" max="11273" width="13.28515625" style="79" customWidth="1"/>
    <col min="11274" max="11274" width="1.7109375" style="79" customWidth="1"/>
    <col min="11275" max="11275" width="15.85546875" style="79" customWidth="1"/>
    <col min="11276" max="11276" width="9.5703125" style="79" bestFit="1" customWidth="1"/>
    <col min="11277" max="11277" width="14" style="79" bestFit="1" customWidth="1"/>
    <col min="11278" max="11278" width="14.28515625" style="79" bestFit="1" customWidth="1"/>
    <col min="11279" max="11520" width="9.140625" style="79"/>
    <col min="11521" max="11521" width="4.140625" style="79" bestFit="1" customWidth="1"/>
    <col min="11522" max="11522" width="45.5703125" style="79" customWidth="1"/>
    <col min="11523" max="11523" width="3.7109375" style="79" customWidth="1"/>
    <col min="11524" max="11524" width="11.7109375" style="79" bestFit="1" customWidth="1"/>
    <col min="11525" max="11525" width="14.5703125" style="79" bestFit="1" customWidth="1"/>
    <col min="11526" max="11526" width="1.5703125" style="79" customWidth="1"/>
    <col min="11527" max="11527" width="13.28515625" style="79" customWidth="1"/>
    <col min="11528" max="11528" width="1.7109375" style="79" customWidth="1"/>
    <col min="11529" max="11529" width="13.28515625" style="79" customWidth="1"/>
    <col min="11530" max="11530" width="1.7109375" style="79" customWidth="1"/>
    <col min="11531" max="11531" width="15.85546875" style="79" customWidth="1"/>
    <col min="11532" max="11532" width="9.5703125" style="79" bestFit="1" customWidth="1"/>
    <col min="11533" max="11533" width="14" style="79" bestFit="1" customWidth="1"/>
    <col min="11534" max="11534" width="14.28515625" style="79" bestFit="1" customWidth="1"/>
    <col min="11535" max="11776" width="9.140625" style="79"/>
    <col min="11777" max="11777" width="4.140625" style="79" bestFit="1" customWidth="1"/>
    <col min="11778" max="11778" width="45.5703125" style="79" customWidth="1"/>
    <col min="11779" max="11779" width="3.7109375" style="79" customWidth="1"/>
    <col min="11780" max="11780" width="11.7109375" style="79" bestFit="1" customWidth="1"/>
    <col min="11781" max="11781" width="14.5703125" style="79" bestFit="1" customWidth="1"/>
    <col min="11782" max="11782" width="1.5703125" style="79" customWidth="1"/>
    <col min="11783" max="11783" width="13.28515625" style="79" customWidth="1"/>
    <col min="11784" max="11784" width="1.7109375" style="79" customWidth="1"/>
    <col min="11785" max="11785" width="13.28515625" style="79" customWidth="1"/>
    <col min="11786" max="11786" width="1.7109375" style="79" customWidth="1"/>
    <col min="11787" max="11787" width="15.85546875" style="79" customWidth="1"/>
    <col min="11788" max="11788" width="9.5703125" style="79" bestFit="1" customWidth="1"/>
    <col min="11789" max="11789" width="14" style="79" bestFit="1" customWidth="1"/>
    <col min="11790" max="11790" width="14.28515625" style="79" bestFit="1" customWidth="1"/>
    <col min="11791" max="12032" width="9.140625" style="79"/>
    <col min="12033" max="12033" width="4.140625" style="79" bestFit="1" customWidth="1"/>
    <col min="12034" max="12034" width="45.5703125" style="79" customWidth="1"/>
    <col min="12035" max="12035" width="3.7109375" style="79" customWidth="1"/>
    <col min="12036" max="12036" width="11.7109375" style="79" bestFit="1" customWidth="1"/>
    <col min="12037" max="12037" width="14.5703125" style="79" bestFit="1" customWidth="1"/>
    <col min="12038" max="12038" width="1.5703125" style="79" customWidth="1"/>
    <col min="12039" max="12039" width="13.28515625" style="79" customWidth="1"/>
    <col min="12040" max="12040" width="1.7109375" style="79" customWidth="1"/>
    <col min="12041" max="12041" width="13.28515625" style="79" customWidth="1"/>
    <col min="12042" max="12042" width="1.7109375" style="79" customWidth="1"/>
    <col min="12043" max="12043" width="15.85546875" style="79" customWidth="1"/>
    <col min="12044" max="12044" width="9.5703125" style="79" bestFit="1" customWidth="1"/>
    <col min="12045" max="12045" width="14" style="79" bestFit="1" customWidth="1"/>
    <col min="12046" max="12046" width="14.28515625" style="79" bestFit="1" customWidth="1"/>
    <col min="12047" max="12288" width="9.140625" style="79"/>
    <col min="12289" max="12289" width="4.140625" style="79" bestFit="1" customWidth="1"/>
    <col min="12290" max="12290" width="45.5703125" style="79" customWidth="1"/>
    <col min="12291" max="12291" width="3.7109375" style="79" customWidth="1"/>
    <col min="12292" max="12292" width="11.7109375" style="79" bestFit="1" customWidth="1"/>
    <col min="12293" max="12293" width="14.5703125" style="79" bestFit="1" customWidth="1"/>
    <col min="12294" max="12294" width="1.5703125" style="79" customWidth="1"/>
    <col min="12295" max="12295" width="13.28515625" style="79" customWidth="1"/>
    <col min="12296" max="12296" width="1.7109375" style="79" customWidth="1"/>
    <col min="12297" max="12297" width="13.28515625" style="79" customWidth="1"/>
    <col min="12298" max="12298" width="1.7109375" style="79" customWidth="1"/>
    <col min="12299" max="12299" width="15.85546875" style="79" customWidth="1"/>
    <col min="12300" max="12300" width="9.5703125" style="79" bestFit="1" customWidth="1"/>
    <col min="12301" max="12301" width="14" style="79" bestFit="1" customWidth="1"/>
    <col min="12302" max="12302" width="14.28515625" style="79" bestFit="1" customWidth="1"/>
    <col min="12303" max="12544" width="9.140625" style="79"/>
    <col min="12545" max="12545" width="4.140625" style="79" bestFit="1" customWidth="1"/>
    <col min="12546" max="12546" width="45.5703125" style="79" customWidth="1"/>
    <col min="12547" max="12547" width="3.7109375" style="79" customWidth="1"/>
    <col min="12548" max="12548" width="11.7109375" style="79" bestFit="1" customWidth="1"/>
    <col min="12549" max="12549" width="14.5703125" style="79" bestFit="1" customWidth="1"/>
    <col min="12550" max="12550" width="1.5703125" style="79" customWidth="1"/>
    <col min="12551" max="12551" width="13.28515625" style="79" customWidth="1"/>
    <col min="12552" max="12552" width="1.7109375" style="79" customWidth="1"/>
    <col min="12553" max="12553" width="13.28515625" style="79" customWidth="1"/>
    <col min="12554" max="12554" width="1.7109375" style="79" customWidth="1"/>
    <col min="12555" max="12555" width="15.85546875" style="79" customWidth="1"/>
    <col min="12556" max="12556" width="9.5703125" style="79" bestFit="1" customWidth="1"/>
    <col min="12557" max="12557" width="14" style="79" bestFit="1" customWidth="1"/>
    <col min="12558" max="12558" width="14.28515625" style="79" bestFit="1" customWidth="1"/>
    <col min="12559" max="12800" width="9.140625" style="79"/>
    <col min="12801" max="12801" width="4.140625" style="79" bestFit="1" customWidth="1"/>
    <col min="12802" max="12802" width="45.5703125" style="79" customWidth="1"/>
    <col min="12803" max="12803" width="3.7109375" style="79" customWidth="1"/>
    <col min="12804" max="12804" width="11.7109375" style="79" bestFit="1" customWidth="1"/>
    <col min="12805" max="12805" width="14.5703125" style="79" bestFit="1" customWidth="1"/>
    <col min="12806" max="12806" width="1.5703125" style="79" customWidth="1"/>
    <col min="12807" max="12807" width="13.28515625" style="79" customWidth="1"/>
    <col min="12808" max="12808" width="1.7109375" style="79" customWidth="1"/>
    <col min="12809" max="12809" width="13.28515625" style="79" customWidth="1"/>
    <col min="12810" max="12810" width="1.7109375" style="79" customWidth="1"/>
    <col min="12811" max="12811" width="15.85546875" style="79" customWidth="1"/>
    <col min="12812" max="12812" width="9.5703125" style="79" bestFit="1" customWidth="1"/>
    <col min="12813" max="12813" width="14" style="79" bestFit="1" customWidth="1"/>
    <col min="12814" max="12814" width="14.28515625" style="79" bestFit="1" customWidth="1"/>
    <col min="12815" max="13056" width="9.140625" style="79"/>
    <col min="13057" max="13057" width="4.140625" style="79" bestFit="1" customWidth="1"/>
    <col min="13058" max="13058" width="45.5703125" style="79" customWidth="1"/>
    <col min="13059" max="13059" width="3.7109375" style="79" customWidth="1"/>
    <col min="13060" max="13060" width="11.7109375" style="79" bestFit="1" customWidth="1"/>
    <col min="13061" max="13061" width="14.5703125" style="79" bestFit="1" customWidth="1"/>
    <col min="13062" max="13062" width="1.5703125" style="79" customWidth="1"/>
    <col min="13063" max="13063" width="13.28515625" style="79" customWidth="1"/>
    <col min="13064" max="13064" width="1.7109375" style="79" customWidth="1"/>
    <col min="13065" max="13065" width="13.28515625" style="79" customWidth="1"/>
    <col min="13066" max="13066" width="1.7109375" style="79" customWidth="1"/>
    <col min="13067" max="13067" width="15.85546875" style="79" customWidth="1"/>
    <col min="13068" max="13068" width="9.5703125" style="79" bestFit="1" customWidth="1"/>
    <col min="13069" max="13069" width="14" style="79" bestFit="1" customWidth="1"/>
    <col min="13070" max="13070" width="14.28515625" style="79" bestFit="1" customWidth="1"/>
    <col min="13071" max="13312" width="9.140625" style="79"/>
    <col min="13313" max="13313" width="4.140625" style="79" bestFit="1" customWidth="1"/>
    <col min="13314" max="13314" width="45.5703125" style="79" customWidth="1"/>
    <col min="13315" max="13315" width="3.7109375" style="79" customWidth="1"/>
    <col min="13316" max="13316" width="11.7109375" style="79" bestFit="1" customWidth="1"/>
    <col min="13317" max="13317" width="14.5703125" style="79" bestFit="1" customWidth="1"/>
    <col min="13318" max="13318" width="1.5703125" style="79" customWidth="1"/>
    <col min="13319" max="13319" width="13.28515625" style="79" customWidth="1"/>
    <col min="13320" max="13320" width="1.7109375" style="79" customWidth="1"/>
    <col min="13321" max="13321" width="13.28515625" style="79" customWidth="1"/>
    <col min="13322" max="13322" width="1.7109375" style="79" customWidth="1"/>
    <col min="13323" max="13323" width="15.85546875" style="79" customWidth="1"/>
    <col min="13324" max="13324" width="9.5703125" style="79" bestFit="1" customWidth="1"/>
    <col min="13325" max="13325" width="14" style="79" bestFit="1" customWidth="1"/>
    <col min="13326" max="13326" width="14.28515625" style="79" bestFit="1" customWidth="1"/>
    <col min="13327" max="13568" width="9.140625" style="79"/>
    <col min="13569" max="13569" width="4.140625" style="79" bestFit="1" customWidth="1"/>
    <col min="13570" max="13570" width="45.5703125" style="79" customWidth="1"/>
    <col min="13571" max="13571" width="3.7109375" style="79" customWidth="1"/>
    <col min="13572" max="13572" width="11.7109375" style="79" bestFit="1" customWidth="1"/>
    <col min="13573" max="13573" width="14.5703125" style="79" bestFit="1" customWidth="1"/>
    <col min="13574" max="13574" width="1.5703125" style="79" customWidth="1"/>
    <col min="13575" max="13575" width="13.28515625" style="79" customWidth="1"/>
    <col min="13576" max="13576" width="1.7109375" style="79" customWidth="1"/>
    <col min="13577" max="13577" width="13.28515625" style="79" customWidth="1"/>
    <col min="13578" max="13578" width="1.7109375" style="79" customWidth="1"/>
    <col min="13579" max="13579" width="15.85546875" style="79" customWidth="1"/>
    <col min="13580" max="13580" width="9.5703125" style="79" bestFit="1" customWidth="1"/>
    <col min="13581" max="13581" width="14" style="79" bestFit="1" customWidth="1"/>
    <col min="13582" max="13582" width="14.28515625" style="79" bestFit="1" customWidth="1"/>
    <col min="13583" max="13824" width="9.140625" style="79"/>
    <col min="13825" max="13825" width="4.140625" style="79" bestFit="1" customWidth="1"/>
    <col min="13826" max="13826" width="45.5703125" style="79" customWidth="1"/>
    <col min="13827" max="13827" width="3.7109375" style="79" customWidth="1"/>
    <col min="13828" max="13828" width="11.7109375" style="79" bestFit="1" customWidth="1"/>
    <col min="13829" max="13829" width="14.5703125" style="79" bestFit="1" customWidth="1"/>
    <col min="13830" max="13830" width="1.5703125" style="79" customWidth="1"/>
    <col min="13831" max="13831" width="13.28515625" style="79" customWidth="1"/>
    <col min="13832" max="13832" width="1.7109375" style="79" customWidth="1"/>
    <col min="13833" max="13833" width="13.28515625" style="79" customWidth="1"/>
    <col min="13834" max="13834" width="1.7109375" style="79" customWidth="1"/>
    <col min="13835" max="13835" width="15.85546875" style="79" customWidth="1"/>
    <col min="13836" max="13836" width="9.5703125" style="79" bestFit="1" customWidth="1"/>
    <col min="13837" max="13837" width="14" style="79" bestFit="1" customWidth="1"/>
    <col min="13838" max="13838" width="14.28515625" style="79" bestFit="1" customWidth="1"/>
    <col min="13839" max="14080" width="9.140625" style="79"/>
    <col min="14081" max="14081" width="4.140625" style="79" bestFit="1" customWidth="1"/>
    <col min="14082" max="14082" width="45.5703125" style="79" customWidth="1"/>
    <col min="14083" max="14083" width="3.7109375" style="79" customWidth="1"/>
    <col min="14084" max="14084" width="11.7109375" style="79" bestFit="1" customWidth="1"/>
    <col min="14085" max="14085" width="14.5703125" style="79" bestFit="1" customWidth="1"/>
    <col min="14086" max="14086" width="1.5703125" style="79" customWidth="1"/>
    <col min="14087" max="14087" width="13.28515625" style="79" customWidth="1"/>
    <col min="14088" max="14088" width="1.7109375" style="79" customWidth="1"/>
    <col min="14089" max="14089" width="13.28515625" style="79" customWidth="1"/>
    <col min="14090" max="14090" width="1.7109375" style="79" customWidth="1"/>
    <col min="14091" max="14091" width="15.85546875" style="79" customWidth="1"/>
    <col min="14092" max="14092" width="9.5703125" style="79" bestFit="1" customWidth="1"/>
    <col min="14093" max="14093" width="14" style="79" bestFit="1" customWidth="1"/>
    <col min="14094" max="14094" width="14.28515625" style="79" bestFit="1" customWidth="1"/>
    <col min="14095" max="14336" width="9.140625" style="79"/>
    <col min="14337" max="14337" width="4.140625" style="79" bestFit="1" customWidth="1"/>
    <col min="14338" max="14338" width="45.5703125" style="79" customWidth="1"/>
    <col min="14339" max="14339" width="3.7109375" style="79" customWidth="1"/>
    <col min="14340" max="14340" width="11.7109375" style="79" bestFit="1" customWidth="1"/>
    <col min="14341" max="14341" width="14.5703125" style="79" bestFit="1" customWidth="1"/>
    <col min="14342" max="14342" width="1.5703125" style="79" customWidth="1"/>
    <col min="14343" max="14343" width="13.28515625" style="79" customWidth="1"/>
    <col min="14344" max="14344" width="1.7109375" style="79" customWidth="1"/>
    <col min="14345" max="14345" width="13.28515625" style="79" customWidth="1"/>
    <col min="14346" max="14346" width="1.7109375" style="79" customWidth="1"/>
    <col min="14347" max="14347" width="15.85546875" style="79" customWidth="1"/>
    <col min="14348" max="14348" width="9.5703125" style="79" bestFit="1" customWidth="1"/>
    <col min="14349" max="14349" width="14" style="79" bestFit="1" customWidth="1"/>
    <col min="14350" max="14350" width="14.28515625" style="79" bestFit="1" customWidth="1"/>
    <col min="14351" max="14592" width="9.140625" style="79"/>
    <col min="14593" max="14593" width="4.140625" style="79" bestFit="1" customWidth="1"/>
    <col min="14594" max="14594" width="45.5703125" style="79" customWidth="1"/>
    <col min="14595" max="14595" width="3.7109375" style="79" customWidth="1"/>
    <col min="14596" max="14596" width="11.7109375" style="79" bestFit="1" customWidth="1"/>
    <col min="14597" max="14597" width="14.5703125" style="79" bestFit="1" customWidth="1"/>
    <col min="14598" max="14598" width="1.5703125" style="79" customWidth="1"/>
    <col min="14599" max="14599" width="13.28515625" style="79" customWidth="1"/>
    <col min="14600" max="14600" width="1.7109375" style="79" customWidth="1"/>
    <col min="14601" max="14601" width="13.28515625" style="79" customWidth="1"/>
    <col min="14602" max="14602" width="1.7109375" style="79" customWidth="1"/>
    <col min="14603" max="14603" width="15.85546875" style="79" customWidth="1"/>
    <col min="14604" max="14604" width="9.5703125" style="79" bestFit="1" customWidth="1"/>
    <col min="14605" max="14605" width="14" style="79" bestFit="1" customWidth="1"/>
    <col min="14606" max="14606" width="14.28515625" style="79" bestFit="1" customWidth="1"/>
    <col min="14607" max="14848" width="9.140625" style="79"/>
    <col min="14849" max="14849" width="4.140625" style="79" bestFit="1" customWidth="1"/>
    <col min="14850" max="14850" width="45.5703125" style="79" customWidth="1"/>
    <col min="14851" max="14851" width="3.7109375" style="79" customWidth="1"/>
    <col min="14852" max="14852" width="11.7109375" style="79" bestFit="1" customWidth="1"/>
    <col min="14853" max="14853" width="14.5703125" style="79" bestFit="1" customWidth="1"/>
    <col min="14854" max="14854" width="1.5703125" style="79" customWidth="1"/>
    <col min="14855" max="14855" width="13.28515625" style="79" customWidth="1"/>
    <col min="14856" max="14856" width="1.7109375" style="79" customWidth="1"/>
    <col min="14857" max="14857" width="13.28515625" style="79" customWidth="1"/>
    <col min="14858" max="14858" width="1.7109375" style="79" customWidth="1"/>
    <col min="14859" max="14859" width="15.85546875" style="79" customWidth="1"/>
    <col min="14860" max="14860" width="9.5703125" style="79" bestFit="1" customWidth="1"/>
    <col min="14861" max="14861" width="14" style="79" bestFit="1" customWidth="1"/>
    <col min="14862" max="14862" width="14.28515625" style="79" bestFit="1" customWidth="1"/>
    <col min="14863" max="15104" width="9.140625" style="79"/>
    <col min="15105" max="15105" width="4.140625" style="79" bestFit="1" customWidth="1"/>
    <col min="15106" max="15106" width="45.5703125" style="79" customWidth="1"/>
    <col min="15107" max="15107" width="3.7109375" style="79" customWidth="1"/>
    <col min="15108" max="15108" width="11.7109375" style="79" bestFit="1" customWidth="1"/>
    <col min="15109" max="15109" width="14.5703125" style="79" bestFit="1" customWidth="1"/>
    <col min="15110" max="15110" width="1.5703125" style="79" customWidth="1"/>
    <col min="15111" max="15111" width="13.28515625" style="79" customWidth="1"/>
    <col min="15112" max="15112" width="1.7109375" style="79" customWidth="1"/>
    <col min="15113" max="15113" width="13.28515625" style="79" customWidth="1"/>
    <col min="15114" max="15114" width="1.7109375" style="79" customWidth="1"/>
    <col min="15115" max="15115" width="15.85546875" style="79" customWidth="1"/>
    <col min="15116" max="15116" width="9.5703125" style="79" bestFit="1" customWidth="1"/>
    <col min="15117" max="15117" width="14" style="79" bestFit="1" customWidth="1"/>
    <col min="15118" max="15118" width="14.28515625" style="79" bestFit="1" customWidth="1"/>
    <col min="15119" max="15360" width="9.140625" style="79"/>
    <col min="15361" max="15361" width="4.140625" style="79" bestFit="1" customWidth="1"/>
    <col min="15362" max="15362" width="45.5703125" style="79" customWidth="1"/>
    <col min="15363" max="15363" width="3.7109375" style="79" customWidth="1"/>
    <col min="15364" max="15364" width="11.7109375" style="79" bestFit="1" customWidth="1"/>
    <col min="15365" max="15365" width="14.5703125" style="79" bestFit="1" customWidth="1"/>
    <col min="15366" max="15366" width="1.5703125" style="79" customWidth="1"/>
    <col min="15367" max="15367" width="13.28515625" style="79" customWidth="1"/>
    <col min="15368" max="15368" width="1.7109375" style="79" customWidth="1"/>
    <col min="15369" max="15369" width="13.28515625" style="79" customWidth="1"/>
    <col min="15370" max="15370" width="1.7109375" style="79" customWidth="1"/>
    <col min="15371" max="15371" width="15.85546875" style="79" customWidth="1"/>
    <col min="15372" max="15372" width="9.5703125" style="79" bestFit="1" customWidth="1"/>
    <col min="15373" max="15373" width="14" style="79" bestFit="1" customWidth="1"/>
    <col min="15374" max="15374" width="14.28515625" style="79" bestFit="1" customWidth="1"/>
    <col min="15375" max="15616" width="9.140625" style="79"/>
    <col min="15617" max="15617" width="4.140625" style="79" bestFit="1" customWidth="1"/>
    <col min="15618" max="15618" width="45.5703125" style="79" customWidth="1"/>
    <col min="15619" max="15619" width="3.7109375" style="79" customWidth="1"/>
    <col min="15620" max="15620" width="11.7109375" style="79" bestFit="1" customWidth="1"/>
    <col min="15621" max="15621" width="14.5703125" style="79" bestFit="1" customWidth="1"/>
    <col min="15622" max="15622" width="1.5703125" style="79" customWidth="1"/>
    <col min="15623" max="15623" width="13.28515625" style="79" customWidth="1"/>
    <col min="15624" max="15624" width="1.7109375" style="79" customWidth="1"/>
    <col min="15625" max="15625" width="13.28515625" style="79" customWidth="1"/>
    <col min="15626" max="15626" width="1.7109375" style="79" customWidth="1"/>
    <col min="15627" max="15627" width="15.85546875" style="79" customWidth="1"/>
    <col min="15628" max="15628" width="9.5703125" style="79" bestFit="1" customWidth="1"/>
    <col min="15629" max="15629" width="14" style="79" bestFit="1" customWidth="1"/>
    <col min="15630" max="15630" width="14.28515625" style="79" bestFit="1" customWidth="1"/>
    <col min="15631" max="15872" width="9.140625" style="79"/>
    <col min="15873" max="15873" width="4.140625" style="79" bestFit="1" customWidth="1"/>
    <col min="15874" max="15874" width="45.5703125" style="79" customWidth="1"/>
    <col min="15875" max="15875" width="3.7109375" style="79" customWidth="1"/>
    <col min="15876" max="15876" width="11.7109375" style="79" bestFit="1" customWidth="1"/>
    <col min="15877" max="15877" width="14.5703125" style="79" bestFit="1" customWidth="1"/>
    <col min="15878" max="15878" width="1.5703125" style="79" customWidth="1"/>
    <col min="15879" max="15879" width="13.28515625" style="79" customWidth="1"/>
    <col min="15880" max="15880" width="1.7109375" style="79" customWidth="1"/>
    <col min="15881" max="15881" width="13.28515625" style="79" customWidth="1"/>
    <col min="15882" max="15882" width="1.7109375" style="79" customWidth="1"/>
    <col min="15883" max="15883" width="15.85546875" style="79" customWidth="1"/>
    <col min="15884" max="15884" width="9.5703125" style="79" bestFit="1" customWidth="1"/>
    <col min="15885" max="15885" width="14" style="79" bestFit="1" customWidth="1"/>
    <col min="15886" max="15886" width="14.28515625" style="79" bestFit="1" customWidth="1"/>
    <col min="15887" max="16128" width="9.140625" style="79"/>
    <col min="16129" max="16129" width="4.140625" style="79" bestFit="1" customWidth="1"/>
    <col min="16130" max="16130" width="45.5703125" style="79" customWidth="1"/>
    <col min="16131" max="16131" width="3.7109375" style="79" customWidth="1"/>
    <col min="16132" max="16132" width="11.7109375" style="79" bestFit="1" customWidth="1"/>
    <col min="16133" max="16133" width="14.5703125" style="79" bestFit="1" customWidth="1"/>
    <col min="16134" max="16134" width="1.5703125" style="79" customWidth="1"/>
    <col min="16135" max="16135" width="13.28515625" style="79" customWidth="1"/>
    <col min="16136" max="16136" width="1.7109375" style="79" customWidth="1"/>
    <col min="16137" max="16137" width="13.28515625" style="79" customWidth="1"/>
    <col min="16138" max="16138" width="1.7109375" style="79" customWidth="1"/>
    <col min="16139" max="16139" width="15.85546875" style="79" customWidth="1"/>
    <col min="16140" max="16140" width="9.5703125" style="79" bestFit="1" customWidth="1"/>
    <col min="16141" max="16141" width="14" style="79" bestFit="1" customWidth="1"/>
    <col min="16142" max="16142" width="14.28515625" style="79" bestFit="1" customWidth="1"/>
    <col min="16143" max="16384" width="9.140625" style="79"/>
  </cols>
  <sheetData>
    <row r="3" spans="1:16" x14ac:dyDescent="0.3">
      <c r="B3" s="80" t="str">
        <f>"FINAL SCHEDULE "&amp;UPPER(T([10]TITLE!D3))&amp;" COSTS - ACTUAL"</f>
        <v>FINAL SCHEDULE SEPTEMBER 2016 COSTS - ACTUAL</v>
      </c>
    </row>
    <row r="5" spans="1:16" ht="16.5" x14ac:dyDescent="0.35">
      <c r="B5" s="81" t="s">
        <v>149</v>
      </c>
      <c r="C5" s="82"/>
      <c r="D5" s="82"/>
      <c r="E5" s="82"/>
    </row>
    <row r="6" spans="1:16" ht="16.5" x14ac:dyDescent="0.35">
      <c r="B6" s="82" t="s">
        <v>150</v>
      </c>
      <c r="C6" s="82"/>
      <c r="D6" s="82"/>
      <c r="E6" s="82"/>
    </row>
    <row r="7" spans="1:16" ht="16.5" x14ac:dyDescent="0.35">
      <c r="B7" s="83" t="str">
        <f>"MONTH ENDED:  "&amp;UPPER(T([10]TITLE!D3))&amp;""</f>
        <v>MONTH ENDED:  SEPTEMBER 2016</v>
      </c>
      <c r="C7" s="82"/>
      <c r="D7" s="82"/>
      <c r="E7" s="82" t="s">
        <v>130</v>
      </c>
      <c r="K7" s="84" t="s">
        <v>151</v>
      </c>
    </row>
    <row r="8" spans="1:16" ht="16.5" x14ac:dyDescent="0.35">
      <c r="E8" s="84"/>
      <c r="G8" s="84" t="s">
        <v>153</v>
      </c>
      <c r="H8" s="85"/>
      <c r="I8" s="84" t="s">
        <v>153</v>
      </c>
      <c r="K8" s="84" t="s">
        <v>154</v>
      </c>
    </row>
    <row r="9" spans="1:16" ht="16.5" x14ac:dyDescent="0.35">
      <c r="B9" s="86" t="s">
        <v>155</v>
      </c>
      <c r="E9" s="87" t="s">
        <v>197</v>
      </c>
      <c r="G9" s="88" t="s">
        <v>157</v>
      </c>
      <c r="H9" s="85"/>
      <c r="I9" s="88" t="s">
        <v>158</v>
      </c>
      <c r="K9" s="87" t="s">
        <v>159</v>
      </c>
    </row>
    <row r="10" spans="1:16" x14ac:dyDescent="0.3">
      <c r="F10" s="85"/>
      <c r="H10" s="85"/>
      <c r="J10" s="89" t="s">
        <v>130</v>
      </c>
    </row>
    <row r="11" spans="1:16" x14ac:dyDescent="0.3">
      <c r="B11" s="80" t="s">
        <v>160</v>
      </c>
      <c r="E11" s="90"/>
      <c r="F11" s="90"/>
      <c r="G11" s="90">
        <f>[10]Input!E50</f>
        <v>4510747.79</v>
      </c>
      <c r="H11" s="90"/>
      <c r="I11" s="90">
        <f>[10]Input!E52</f>
        <v>551778.16000000015</v>
      </c>
      <c r="J11" s="91" t="s">
        <v>130</v>
      </c>
      <c r="K11" s="92">
        <f>+E11+G11+I11</f>
        <v>5062525.95</v>
      </c>
      <c r="N11" s="92"/>
    </row>
    <row r="12" spans="1:16" x14ac:dyDescent="0.3">
      <c r="B12" s="80" t="s">
        <v>161</v>
      </c>
      <c r="E12" s="90"/>
      <c r="F12" s="90"/>
      <c r="G12" s="90">
        <f>[10]Input!E51</f>
        <v>148900.47</v>
      </c>
      <c r="H12" s="90"/>
      <c r="I12" s="90">
        <f>[10]Input!E53</f>
        <v>16424.47</v>
      </c>
      <c r="J12" s="91"/>
      <c r="K12" s="92">
        <f>+E12+G12+I12</f>
        <v>165324.94</v>
      </c>
    </row>
    <row r="13" spans="1:16" ht="16.5" x14ac:dyDescent="0.3">
      <c r="A13" s="95" t="s">
        <v>191</v>
      </c>
      <c r="B13" s="80" t="s">
        <v>162</v>
      </c>
      <c r="E13" s="90">
        <f>[10]Input!C49</f>
        <v>2611778.89</v>
      </c>
      <c r="J13" s="93" t="s">
        <v>130</v>
      </c>
      <c r="K13" s="92">
        <f>E13</f>
        <v>2611778.89</v>
      </c>
    </row>
    <row r="14" spans="1:16" x14ac:dyDescent="0.3">
      <c r="B14" s="80" t="s">
        <v>164</v>
      </c>
      <c r="G14" s="92"/>
      <c r="I14" s="92"/>
      <c r="J14" s="93" t="s">
        <v>130</v>
      </c>
      <c r="K14" s="94" t="s">
        <v>163</v>
      </c>
    </row>
    <row r="15" spans="1:16" ht="16.5" x14ac:dyDescent="0.3">
      <c r="A15" s="95" t="s">
        <v>187</v>
      </c>
      <c r="B15" s="96" t="s">
        <v>165</v>
      </c>
      <c r="C15" s="85"/>
      <c r="D15" s="85"/>
      <c r="E15" s="85"/>
      <c r="F15" s="85"/>
      <c r="G15" s="85"/>
      <c r="H15" s="85"/>
      <c r="I15" s="85"/>
      <c r="J15" s="89"/>
      <c r="K15" s="90">
        <f>MIN(K42,K45)</f>
        <v>960021.25398874155</v>
      </c>
      <c r="L15" s="85"/>
      <c r="M15" s="97"/>
      <c r="N15" s="92"/>
    </row>
    <row r="16" spans="1:16" x14ac:dyDescent="0.3">
      <c r="B16" s="98"/>
      <c r="C16" s="85"/>
      <c r="D16" s="85"/>
      <c r="E16" s="85"/>
      <c r="F16" s="85"/>
      <c r="G16" s="85"/>
      <c r="H16" s="85"/>
      <c r="I16" s="85"/>
      <c r="J16" s="89" t="s">
        <v>130</v>
      </c>
      <c r="K16" s="99"/>
      <c r="P16" s="92"/>
    </row>
    <row r="17" spans="1:14" x14ac:dyDescent="0.3">
      <c r="B17" s="80" t="s">
        <v>166</v>
      </c>
      <c r="J17" s="93" t="s">
        <v>130</v>
      </c>
      <c r="K17" s="94" t="s">
        <v>163</v>
      </c>
    </row>
    <row r="18" spans="1:14" x14ac:dyDescent="0.3">
      <c r="J18" s="93"/>
      <c r="K18" s="100"/>
    </row>
    <row r="19" spans="1:14" ht="16.5" x14ac:dyDescent="0.35">
      <c r="B19" s="81" t="s">
        <v>167</v>
      </c>
      <c r="C19" s="79" t="s">
        <v>130</v>
      </c>
      <c r="J19" s="93"/>
      <c r="K19" s="90">
        <f>+K11+K12+K13+K15</f>
        <v>8799651.0339887422</v>
      </c>
    </row>
    <row r="20" spans="1:14" x14ac:dyDescent="0.3">
      <c r="J20" s="93"/>
      <c r="K20" s="92"/>
    </row>
    <row r="21" spans="1:14" ht="16.5" x14ac:dyDescent="0.35">
      <c r="B21" s="86" t="s">
        <v>168</v>
      </c>
      <c r="J21" s="93"/>
      <c r="K21" s="92"/>
    </row>
    <row r="22" spans="1:14" x14ac:dyDescent="0.3">
      <c r="J22" s="93"/>
      <c r="K22" s="92"/>
    </row>
    <row r="23" spans="1:14" ht="16.5" x14ac:dyDescent="0.3">
      <c r="A23" s="101"/>
      <c r="B23" s="80" t="s">
        <v>169</v>
      </c>
      <c r="J23" s="93" t="s">
        <v>130</v>
      </c>
      <c r="K23" s="90">
        <f>[10]PURCHASES!N15</f>
        <v>4109620.87</v>
      </c>
      <c r="N23" s="92"/>
    </row>
    <row r="24" spans="1:14" ht="16.5" x14ac:dyDescent="0.3">
      <c r="A24" s="101"/>
      <c r="B24" s="80" t="s">
        <v>170</v>
      </c>
      <c r="J24" s="93"/>
      <c r="K24" s="90">
        <f>[10]PURCHASES!N20</f>
        <v>3161223.7440000013</v>
      </c>
      <c r="M24" s="85"/>
    </row>
    <row r="25" spans="1:14" ht="16.5" x14ac:dyDescent="0.3">
      <c r="A25" s="95" t="s">
        <v>187</v>
      </c>
      <c r="B25" s="80" t="s">
        <v>171</v>
      </c>
      <c r="J25" s="93" t="s">
        <v>130</v>
      </c>
      <c r="K25" s="90">
        <f>K42</f>
        <v>991796.30351999274</v>
      </c>
      <c r="L25" s="85"/>
      <c r="M25" s="90"/>
      <c r="N25" s="92"/>
    </row>
    <row r="26" spans="1:14" ht="16.5" x14ac:dyDescent="0.3">
      <c r="A26" s="95" t="s">
        <v>188</v>
      </c>
      <c r="B26" s="80" t="s">
        <v>172</v>
      </c>
      <c r="J26" s="93"/>
      <c r="K26" s="99">
        <v>75732.833368225431</v>
      </c>
      <c r="L26" s="102"/>
      <c r="M26" s="103"/>
    </row>
    <row r="27" spans="1:14" x14ac:dyDescent="0.3">
      <c r="J27" s="93"/>
      <c r="K27" s="100"/>
      <c r="M27" s="85"/>
    </row>
    <row r="28" spans="1:14" ht="16.5" x14ac:dyDescent="0.35">
      <c r="B28" s="81" t="s">
        <v>167</v>
      </c>
      <c r="J28" s="93"/>
      <c r="K28" s="92">
        <f>K23+K24-K25-K26</f>
        <v>6203315.4771117838</v>
      </c>
      <c r="M28" s="85"/>
      <c r="N28" s="92"/>
    </row>
    <row r="29" spans="1:14" x14ac:dyDescent="0.3">
      <c r="J29" s="93"/>
      <c r="K29" s="92"/>
      <c r="M29" s="85"/>
    </row>
    <row r="30" spans="1:14" ht="16.5" x14ac:dyDescent="0.35">
      <c r="B30" s="86" t="s">
        <v>173</v>
      </c>
      <c r="J30" s="93"/>
      <c r="K30" s="92"/>
      <c r="M30" s="92"/>
      <c r="N30" s="92"/>
    </row>
    <row r="31" spans="1:14" x14ac:dyDescent="0.3">
      <c r="J31" s="93"/>
      <c r="K31" s="92"/>
    </row>
    <row r="32" spans="1:14" ht="16.5" x14ac:dyDescent="0.3">
      <c r="A32" s="101"/>
      <c r="B32" s="79" t="s">
        <v>174</v>
      </c>
      <c r="J32" s="93"/>
      <c r="K32" s="104">
        <f>[10]SALES!H23</f>
        <v>1268699.6959999998</v>
      </c>
    </row>
    <row r="33" spans="1:13" x14ac:dyDescent="0.3">
      <c r="J33" s="93"/>
      <c r="K33" s="92"/>
    </row>
    <row r="34" spans="1:13" ht="15.75" thickBot="1" x14ac:dyDescent="0.35">
      <c r="B34" s="80" t="s">
        <v>175</v>
      </c>
      <c r="J34" s="93"/>
      <c r="K34" s="105">
        <f>+K19+K28-K32</f>
        <v>13734266.815100526</v>
      </c>
      <c r="M34" s="85"/>
    </row>
    <row r="35" spans="1:13" ht="15.75" thickTop="1" x14ac:dyDescent="0.3">
      <c r="J35" s="93"/>
      <c r="K35" s="92"/>
      <c r="M35" s="85"/>
    </row>
    <row r="36" spans="1:13" x14ac:dyDescent="0.3">
      <c r="B36" s="79" t="s">
        <v>176</v>
      </c>
      <c r="J36" s="93"/>
      <c r="K36" s="92"/>
      <c r="M36" s="85"/>
    </row>
    <row r="37" spans="1:13" x14ac:dyDescent="0.3">
      <c r="J37" s="93"/>
      <c r="K37" s="92"/>
      <c r="M37" s="85"/>
    </row>
    <row r="38" spans="1:13" x14ac:dyDescent="0.3">
      <c r="B38" s="79" t="s">
        <v>177</v>
      </c>
      <c r="J38" s="93"/>
      <c r="K38" s="92"/>
    </row>
    <row r="39" spans="1:13" ht="16.5" x14ac:dyDescent="0.3">
      <c r="A39" s="95" t="s">
        <v>187</v>
      </c>
      <c r="B39" s="106" t="s">
        <v>178</v>
      </c>
      <c r="J39" s="93"/>
      <c r="K39" s="92"/>
    </row>
    <row r="40" spans="1:13" x14ac:dyDescent="0.3">
      <c r="J40" s="93"/>
      <c r="K40" s="92"/>
    </row>
    <row r="41" spans="1:13" x14ac:dyDescent="0.3">
      <c r="B41" s="85" t="s">
        <v>179</v>
      </c>
      <c r="G41" s="107"/>
      <c r="H41" s="85"/>
      <c r="I41" s="85"/>
      <c r="J41" s="93"/>
      <c r="K41" s="92"/>
    </row>
    <row r="42" spans="1:13" x14ac:dyDescent="0.3">
      <c r="B42" s="96" t="s">
        <v>180</v>
      </c>
      <c r="D42" s="113">
        <v>37602060.999999978</v>
      </c>
      <c r="E42" s="79" t="s">
        <v>181</v>
      </c>
      <c r="F42" s="85"/>
      <c r="G42" s="109">
        <v>26.376115487924807</v>
      </c>
      <c r="H42" s="85"/>
      <c r="I42" s="96" t="s">
        <v>182</v>
      </c>
      <c r="J42" s="93"/>
      <c r="K42" s="92">
        <f>D42*G42/1000</f>
        <v>991796.30351999274</v>
      </c>
      <c r="L42" s="92"/>
    </row>
    <row r="43" spans="1:13" x14ac:dyDescent="0.3">
      <c r="B43" s="85"/>
      <c r="G43" s="85"/>
      <c r="H43" s="85"/>
      <c r="I43" s="85"/>
      <c r="J43" s="93"/>
      <c r="K43" s="92"/>
    </row>
    <row r="44" spans="1:13" s="85" customFormat="1" x14ac:dyDescent="0.3">
      <c r="B44" s="85" t="s">
        <v>183</v>
      </c>
      <c r="G44" s="107"/>
      <c r="J44" s="89"/>
      <c r="K44" s="90"/>
    </row>
    <row r="45" spans="1:13" s="85" customFormat="1" x14ac:dyDescent="0.3">
      <c r="B45" s="96" t="s">
        <v>184</v>
      </c>
      <c r="D45" s="110">
        <f>D42</f>
        <v>37602060.999999978</v>
      </c>
      <c r="E45" s="85" t="s">
        <v>181</v>
      </c>
      <c r="G45" s="109">
        <v>25.53108070296312</v>
      </c>
      <c r="I45" s="96" t="s">
        <v>182</v>
      </c>
      <c r="J45" s="89"/>
      <c r="K45" s="90">
        <f>D45*G45/1000</f>
        <v>960021.25398874155</v>
      </c>
      <c r="M45" s="90"/>
    </row>
    <row r="46" spans="1:13" x14ac:dyDescent="0.3">
      <c r="B46" s="85"/>
      <c r="G46" s="85"/>
      <c r="H46" s="85"/>
      <c r="I46" s="85"/>
      <c r="J46" s="93"/>
      <c r="K46" s="92"/>
    </row>
    <row r="47" spans="1:13" x14ac:dyDescent="0.3">
      <c r="K47" s="92"/>
    </row>
    <row r="48" spans="1:13" ht="31.5" customHeight="1" x14ac:dyDescent="0.3">
      <c r="A48" s="111">
        <v>-1</v>
      </c>
      <c r="B48" s="136" t="s">
        <v>203</v>
      </c>
      <c r="C48" s="136"/>
      <c r="D48" s="136"/>
      <c r="E48" s="136"/>
      <c r="F48" s="136"/>
      <c r="G48" s="136"/>
      <c r="H48" s="136"/>
      <c r="I48" s="136"/>
      <c r="J48" s="136"/>
    </row>
    <row r="49" spans="1:10" x14ac:dyDescent="0.3">
      <c r="B49" s="85"/>
      <c r="C49" s="85"/>
      <c r="D49" s="85"/>
      <c r="E49" s="85"/>
      <c r="F49" s="85"/>
      <c r="G49" s="85"/>
      <c r="H49" s="85"/>
      <c r="I49" s="85"/>
      <c r="J49" s="85"/>
    </row>
    <row r="50" spans="1:10" ht="16.5" x14ac:dyDescent="0.3">
      <c r="A50" s="111">
        <v>-2</v>
      </c>
      <c r="B50" s="79" t="s">
        <v>199</v>
      </c>
    </row>
    <row r="51" spans="1:10" x14ac:dyDescent="0.3">
      <c r="B51" s="79" t="s">
        <v>200</v>
      </c>
    </row>
    <row r="52" spans="1:10" x14ac:dyDescent="0.3">
      <c r="J52" s="79" t="s">
        <v>130</v>
      </c>
    </row>
    <row r="53" spans="1:10" ht="16.5" x14ac:dyDescent="0.3">
      <c r="A53" s="95" t="s">
        <v>191</v>
      </c>
      <c r="B53" s="79" t="s">
        <v>201</v>
      </c>
    </row>
  </sheetData>
  <mergeCells count="1">
    <mergeCell ref="B48:J48"/>
  </mergeCells>
  <printOptions horizontalCentered="1" verticalCentered="1"/>
  <pageMargins left="0.25" right="0.25" top="0.75" bottom="0.75" header="0.3" footer="0.3"/>
  <pageSetup scale="76" firstPageNumber="4" orientation="portrait" blackAndWhite="1" useFirstPageNumber="1" verticalDpi="300" r:id="rId1"/>
  <headerFooter alignWithMargins="0">
    <oddFooter>Page &amp;P of 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theme="2"/>
    <pageSetUpPr fitToPage="1"/>
  </sheetPr>
  <dimension ref="A3:P53"/>
  <sheetViews>
    <sheetView zoomScaleNormal="100" workbookViewId="0">
      <selection activeCell="I54" sqref="I54"/>
    </sheetView>
  </sheetViews>
  <sheetFormatPr defaultRowHeight="15" x14ac:dyDescent="0.3"/>
  <cols>
    <col min="1" max="1" width="4.140625" style="79" bestFit="1" customWidth="1"/>
    <col min="2" max="2" width="45.5703125" style="79" customWidth="1"/>
    <col min="3" max="3" width="3.7109375" style="79" customWidth="1"/>
    <col min="4" max="4" width="11.7109375" style="79" bestFit="1" customWidth="1"/>
    <col min="5" max="5" width="14.5703125" style="79" bestFit="1" customWidth="1"/>
    <col min="6" max="6" width="1.5703125" style="79" customWidth="1"/>
    <col min="7" max="7" width="13.28515625" style="79" customWidth="1"/>
    <col min="8" max="8" width="1.7109375" style="79" customWidth="1"/>
    <col min="9" max="9" width="13.28515625" style="79" customWidth="1"/>
    <col min="10" max="10" width="1.7109375" style="79" customWidth="1"/>
    <col min="11" max="11" width="15.85546875" style="79" customWidth="1"/>
    <col min="12" max="12" width="9.5703125" style="79" bestFit="1" customWidth="1"/>
    <col min="13" max="13" width="14" style="79" bestFit="1" customWidth="1"/>
    <col min="14" max="14" width="14.28515625" style="79" bestFit="1" customWidth="1"/>
    <col min="15" max="256" width="9.140625" style="79"/>
    <col min="257" max="257" width="4.140625" style="79" bestFit="1" customWidth="1"/>
    <col min="258" max="258" width="45.5703125" style="79" customWidth="1"/>
    <col min="259" max="259" width="3.7109375" style="79" customWidth="1"/>
    <col min="260" max="260" width="11.7109375" style="79" bestFit="1" customWidth="1"/>
    <col min="261" max="261" width="14.5703125" style="79" bestFit="1" customWidth="1"/>
    <col min="262" max="262" width="1.5703125" style="79" customWidth="1"/>
    <col min="263" max="263" width="13.28515625" style="79" customWidth="1"/>
    <col min="264" max="264" width="1.7109375" style="79" customWidth="1"/>
    <col min="265" max="265" width="13.28515625" style="79" customWidth="1"/>
    <col min="266" max="266" width="1.7109375" style="79" customWidth="1"/>
    <col min="267" max="267" width="15.85546875" style="79" customWidth="1"/>
    <col min="268" max="268" width="9.5703125" style="79" bestFit="1" customWidth="1"/>
    <col min="269" max="269" width="14" style="79" bestFit="1" customWidth="1"/>
    <col min="270" max="270" width="14.28515625" style="79" bestFit="1" customWidth="1"/>
    <col min="271" max="512" width="9.140625" style="79"/>
    <col min="513" max="513" width="4.140625" style="79" bestFit="1" customWidth="1"/>
    <col min="514" max="514" width="45.5703125" style="79" customWidth="1"/>
    <col min="515" max="515" width="3.7109375" style="79" customWidth="1"/>
    <col min="516" max="516" width="11.7109375" style="79" bestFit="1" customWidth="1"/>
    <col min="517" max="517" width="14.5703125" style="79" bestFit="1" customWidth="1"/>
    <col min="518" max="518" width="1.5703125" style="79" customWidth="1"/>
    <col min="519" max="519" width="13.28515625" style="79" customWidth="1"/>
    <col min="520" max="520" width="1.7109375" style="79" customWidth="1"/>
    <col min="521" max="521" width="13.28515625" style="79" customWidth="1"/>
    <col min="522" max="522" width="1.7109375" style="79" customWidth="1"/>
    <col min="523" max="523" width="15.85546875" style="79" customWidth="1"/>
    <col min="524" max="524" width="9.5703125" style="79" bestFit="1" customWidth="1"/>
    <col min="525" max="525" width="14" style="79" bestFit="1" customWidth="1"/>
    <col min="526" max="526" width="14.28515625" style="79" bestFit="1" customWidth="1"/>
    <col min="527" max="768" width="9.140625" style="79"/>
    <col min="769" max="769" width="4.140625" style="79" bestFit="1" customWidth="1"/>
    <col min="770" max="770" width="45.5703125" style="79" customWidth="1"/>
    <col min="771" max="771" width="3.7109375" style="79" customWidth="1"/>
    <col min="772" max="772" width="11.7109375" style="79" bestFit="1" customWidth="1"/>
    <col min="773" max="773" width="14.5703125" style="79" bestFit="1" customWidth="1"/>
    <col min="774" max="774" width="1.5703125" style="79" customWidth="1"/>
    <col min="775" max="775" width="13.28515625" style="79" customWidth="1"/>
    <col min="776" max="776" width="1.7109375" style="79" customWidth="1"/>
    <col min="777" max="777" width="13.28515625" style="79" customWidth="1"/>
    <col min="778" max="778" width="1.7109375" style="79" customWidth="1"/>
    <col min="779" max="779" width="15.85546875" style="79" customWidth="1"/>
    <col min="780" max="780" width="9.5703125" style="79" bestFit="1" customWidth="1"/>
    <col min="781" max="781" width="14" style="79" bestFit="1" customWidth="1"/>
    <col min="782" max="782" width="14.28515625" style="79" bestFit="1" customWidth="1"/>
    <col min="783" max="1024" width="9.140625" style="79"/>
    <col min="1025" max="1025" width="4.140625" style="79" bestFit="1" customWidth="1"/>
    <col min="1026" max="1026" width="45.5703125" style="79" customWidth="1"/>
    <col min="1027" max="1027" width="3.7109375" style="79" customWidth="1"/>
    <col min="1028" max="1028" width="11.7109375" style="79" bestFit="1" customWidth="1"/>
    <col min="1029" max="1029" width="14.5703125" style="79" bestFit="1" customWidth="1"/>
    <col min="1030" max="1030" width="1.5703125" style="79" customWidth="1"/>
    <col min="1031" max="1031" width="13.28515625" style="79" customWidth="1"/>
    <col min="1032" max="1032" width="1.7109375" style="79" customWidth="1"/>
    <col min="1033" max="1033" width="13.28515625" style="79" customWidth="1"/>
    <col min="1034" max="1034" width="1.7109375" style="79" customWidth="1"/>
    <col min="1035" max="1035" width="15.85546875" style="79" customWidth="1"/>
    <col min="1036" max="1036" width="9.5703125" style="79" bestFit="1" customWidth="1"/>
    <col min="1037" max="1037" width="14" style="79" bestFit="1" customWidth="1"/>
    <col min="1038" max="1038" width="14.28515625" style="79" bestFit="1" customWidth="1"/>
    <col min="1039" max="1280" width="9.140625" style="79"/>
    <col min="1281" max="1281" width="4.140625" style="79" bestFit="1" customWidth="1"/>
    <col min="1282" max="1282" width="45.5703125" style="79" customWidth="1"/>
    <col min="1283" max="1283" width="3.7109375" style="79" customWidth="1"/>
    <col min="1284" max="1284" width="11.7109375" style="79" bestFit="1" customWidth="1"/>
    <col min="1285" max="1285" width="14.5703125" style="79" bestFit="1" customWidth="1"/>
    <col min="1286" max="1286" width="1.5703125" style="79" customWidth="1"/>
    <col min="1287" max="1287" width="13.28515625" style="79" customWidth="1"/>
    <col min="1288" max="1288" width="1.7109375" style="79" customWidth="1"/>
    <col min="1289" max="1289" width="13.28515625" style="79" customWidth="1"/>
    <col min="1290" max="1290" width="1.7109375" style="79" customWidth="1"/>
    <col min="1291" max="1291" width="15.85546875" style="79" customWidth="1"/>
    <col min="1292" max="1292" width="9.5703125" style="79" bestFit="1" customWidth="1"/>
    <col min="1293" max="1293" width="14" style="79" bestFit="1" customWidth="1"/>
    <col min="1294" max="1294" width="14.28515625" style="79" bestFit="1" customWidth="1"/>
    <col min="1295" max="1536" width="9.140625" style="79"/>
    <col min="1537" max="1537" width="4.140625" style="79" bestFit="1" customWidth="1"/>
    <col min="1538" max="1538" width="45.5703125" style="79" customWidth="1"/>
    <col min="1539" max="1539" width="3.7109375" style="79" customWidth="1"/>
    <col min="1540" max="1540" width="11.7109375" style="79" bestFit="1" customWidth="1"/>
    <col min="1541" max="1541" width="14.5703125" style="79" bestFit="1" customWidth="1"/>
    <col min="1542" max="1542" width="1.5703125" style="79" customWidth="1"/>
    <col min="1543" max="1543" width="13.28515625" style="79" customWidth="1"/>
    <col min="1544" max="1544" width="1.7109375" style="79" customWidth="1"/>
    <col min="1545" max="1545" width="13.28515625" style="79" customWidth="1"/>
    <col min="1546" max="1546" width="1.7109375" style="79" customWidth="1"/>
    <col min="1547" max="1547" width="15.85546875" style="79" customWidth="1"/>
    <col min="1548" max="1548" width="9.5703125" style="79" bestFit="1" customWidth="1"/>
    <col min="1549" max="1549" width="14" style="79" bestFit="1" customWidth="1"/>
    <col min="1550" max="1550" width="14.28515625" style="79" bestFit="1" customWidth="1"/>
    <col min="1551" max="1792" width="9.140625" style="79"/>
    <col min="1793" max="1793" width="4.140625" style="79" bestFit="1" customWidth="1"/>
    <col min="1794" max="1794" width="45.5703125" style="79" customWidth="1"/>
    <col min="1795" max="1795" width="3.7109375" style="79" customWidth="1"/>
    <col min="1796" max="1796" width="11.7109375" style="79" bestFit="1" customWidth="1"/>
    <col min="1797" max="1797" width="14.5703125" style="79" bestFit="1" customWidth="1"/>
    <col min="1798" max="1798" width="1.5703125" style="79" customWidth="1"/>
    <col min="1799" max="1799" width="13.28515625" style="79" customWidth="1"/>
    <col min="1800" max="1800" width="1.7109375" style="79" customWidth="1"/>
    <col min="1801" max="1801" width="13.28515625" style="79" customWidth="1"/>
    <col min="1802" max="1802" width="1.7109375" style="79" customWidth="1"/>
    <col min="1803" max="1803" width="15.85546875" style="79" customWidth="1"/>
    <col min="1804" max="1804" width="9.5703125" style="79" bestFit="1" customWidth="1"/>
    <col min="1805" max="1805" width="14" style="79" bestFit="1" customWidth="1"/>
    <col min="1806" max="1806" width="14.28515625" style="79" bestFit="1" customWidth="1"/>
    <col min="1807" max="2048" width="9.140625" style="79"/>
    <col min="2049" max="2049" width="4.140625" style="79" bestFit="1" customWidth="1"/>
    <col min="2050" max="2050" width="45.5703125" style="79" customWidth="1"/>
    <col min="2051" max="2051" width="3.7109375" style="79" customWidth="1"/>
    <col min="2052" max="2052" width="11.7109375" style="79" bestFit="1" customWidth="1"/>
    <col min="2053" max="2053" width="14.5703125" style="79" bestFit="1" customWidth="1"/>
    <col min="2054" max="2054" width="1.5703125" style="79" customWidth="1"/>
    <col min="2055" max="2055" width="13.28515625" style="79" customWidth="1"/>
    <col min="2056" max="2056" width="1.7109375" style="79" customWidth="1"/>
    <col min="2057" max="2057" width="13.28515625" style="79" customWidth="1"/>
    <col min="2058" max="2058" width="1.7109375" style="79" customWidth="1"/>
    <col min="2059" max="2059" width="15.85546875" style="79" customWidth="1"/>
    <col min="2060" max="2060" width="9.5703125" style="79" bestFit="1" customWidth="1"/>
    <col min="2061" max="2061" width="14" style="79" bestFit="1" customWidth="1"/>
    <col min="2062" max="2062" width="14.28515625" style="79" bestFit="1" customWidth="1"/>
    <col min="2063" max="2304" width="9.140625" style="79"/>
    <col min="2305" max="2305" width="4.140625" style="79" bestFit="1" customWidth="1"/>
    <col min="2306" max="2306" width="45.5703125" style="79" customWidth="1"/>
    <col min="2307" max="2307" width="3.7109375" style="79" customWidth="1"/>
    <col min="2308" max="2308" width="11.7109375" style="79" bestFit="1" customWidth="1"/>
    <col min="2309" max="2309" width="14.5703125" style="79" bestFit="1" customWidth="1"/>
    <col min="2310" max="2310" width="1.5703125" style="79" customWidth="1"/>
    <col min="2311" max="2311" width="13.28515625" style="79" customWidth="1"/>
    <col min="2312" max="2312" width="1.7109375" style="79" customWidth="1"/>
    <col min="2313" max="2313" width="13.28515625" style="79" customWidth="1"/>
    <col min="2314" max="2314" width="1.7109375" style="79" customWidth="1"/>
    <col min="2315" max="2315" width="15.85546875" style="79" customWidth="1"/>
    <col min="2316" max="2316" width="9.5703125" style="79" bestFit="1" customWidth="1"/>
    <col min="2317" max="2317" width="14" style="79" bestFit="1" customWidth="1"/>
    <col min="2318" max="2318" width="14.28515625" style="79" bestFit="1" customWidth="1"/>
    <col min="2319" max="2560" width="9.140625" style="79"/>
    <col min="2561" max="2561" width="4.140625" style="79" bestFit="1" customWidth="1"/>
    <col min="2562" max="2562" width="45.5703125" style="79" customWidth="1"/>
    <col min="2563" max="2563" width="3.7109375" style="79" customWidth="1"/>
    <col min="2564" max="2564" width="11.7109375" style="79" bestFit="1" customWidth="1"/>
    <col min="2565" max="2565" width="14.5703125" style="79" bestFit="1" customWidth="1"/>
    <col min="2566" max="2566" width="1.5703125" style="79" customWidth="1"/>
    <col min="2567" max="2567" width="13.28515625" style="79" customWidth="1"/>
    <col min="2568" max="2568" width="1.7109375" style="79" customWidth="1"/>
    <col min="2569" max="2569" width="13.28515625" style="79" customWidth="1"/>
    <col min="2570" max="2570" width="1.7109375" style="79" customWidth="1"/>
    <col min="2571" max="2571" width="15.85546875" style="79" customWidth="1"/>
    <col min="2572" max="2572" width="9.5703125" style="79" bestFit="1" customWidth="1"/>
    <col min="2573" max="2573" width="14" style="79" bestFit="1" customWidth="1"/>
    <col min="2574" max="2574" width="14.28515625" style="79" bestFit="1" customWidth="1"/>
    <col min="2575" max="2816" width="9.140625" style="79"/>
    <col min="2817" max="2817" width="4.140625" style="79" bestFit="1" customWidth="1"/>
    <col min="2818" max="2818" width="45.5703125" style="79" customWidth="1"/>
    <col min="2819" max="2819" width="3.7109375" style="79" customWidth="1"/>
    <col min="2820" max="2820" width="11.7109375" style="79" bestFit="1" customWidth="1"/>
    <col min="2821" max="2821" width="14.5703125" style="79" bestFit="1" customWidth="1"/>
    <col min="2822" max="2822" width="1.5703125" style="79" customWidth="1"/>
    <col min="2823" max="2823" width="13.28515625" style="79" customWidth="1"/>
    <col min="2824" max="2824" width="1.7109375" style="79" customWidth="1"/>
    <col min="2825" max="2825" width="13.28515625" style="79" customWidth="1"/>
    <col min="2826" max="2826" width="1.7109375" style="79" customWidth="1"/>
    <col min="2827" max="2827" width="15.85546875" style="79" customWidth="1"/>
    <col min="2828" max="2828" width="9.5703125" style="79" bestFit="1" customWidth="1"/>
    <col min="2829" max="2829" width="14" style="79" bestFit="1" customWidth="1"/>
    <col min="2830" max="2830" width="14.28515625" style="79" bestFit="1" customWidth="1"/>
    <col min="2831" max="3072" width="9.140625" style="79"/>
    <col min="3073" max="3073" width="4.140625" style="79" bestFit="1" customWidth="1"/>
    <col min="3074" max="3074" width="45.5703125" style="79" customWidth="1"/>
    <col min="3075" max="3075" width="3.7109375" style="79" customWidth="1"/>
    <col min="3076" max="3076" width="11.7109375" style="79" bestFit="1" customWidth="1"/>
    <col min="3077" max="3077" width="14.5703125" style="79" bestFit="1" customWidth="1"/>
    <col min="3078" max="3078" width="1.5703125" style="79" customWidth="1"/>
    <col min="3079" max="3079" width="13.28515625" style="79" customWidth="1"/>
    <col min="3080" max="3080" width="1.7109375" style="79" customWidth="1"/>
    <col min="3081" max="3081" width="13.28515625" style="79" customWidth="1"/>
    <col min="3082" max="3082" width="1.7109375" style="79" customWidth="1"/>
    <col min="3083" max="3083" width="15.85546875" style="79" customWidth="1"/>
    <col min="3084" max="3084" width="9.5703125" style="79" bestFit="1" customWidth="1"/>
    <col min="3085" max="3085" width="14" style="79" bestFit="1" customWidth="1"/>
    <col min="3086" max="3086" width="14.28515625" style="79" bestFit="1" customWidth="1"/>
    <col min="3087" max="3328" width="9.140625" style="79"/>
    <col min="3329" max="3329" width="4.140625" style="79" bestFit="1" customWidth="1"/>
    <col min="3330" max="3330" width="45.5703125" style="79" customWidth="1"/>
    <col min="3331" max="3331" width="3.7109375" style="79" customWidth="1"/>
    <col min="3332" max="3332" width="11.7109375" style="79" bestFit="1" customWidth="1"/>
    <col min="3333" max="3333" width="14.5703125" style="79" bestFit="1" customWidth="1"/>
    <col min="3334" max="3334" width="1.5703125" style="79" customWidth="1"/>
    <col min="3335" max="3335" width="13.28515625" style="79" customWidth="1"/>
    <col min="3336" max="3336" width="1.7109375" style="79" customWidth="1"/>
    <col min="3337" max="3337" width="13.28515625" style="79" customWidth="1"/>
    <col min="3338" max="3338" width="1.7109375" style="79" customWidth="1"/>
    <col min="3339" max="3339" width="15.85546875" style="79" customWidth="1"/>
    <col min="3340" max="3340" width="9.5703125" style="79" bestFit="1" customWidth="1"/>
    <col min="3341" max="3341" width="14" style="79" bestFit="1" customWidth="1"/>
    <col min="3342" max="3342" width="14.28515625" style="79" bestFit="1" customWidth="1"/>
    <col min="3343" max="3584" width="9.140625" style="79"/>
    <col min="3585" max="3585" width="4.140625" style="79" bestFit="1" customWidth="1"/>
    <col min="3586" max="3586" width="45.5703125" style="79" customWidth="1"/>
    <col min="3587" max="3587" width="3.7109375" style="79" customWidth="1"/>
    <col min="3588" max="3588" width="11.7109375" style="79" bestFit="1" customWidth="1"/>
    <col min="3589" max="3589" width="14.5703125" style="79" bestFit="1" customWidth="1"/>
    <col min="3590" max="3590" width="1.5703125" style="79" customWidth="1"/>
    <col min="3591" max="3591" width="13.28515625" style="79" customWidth="1"/>
    <col min="3592" max="3592" width="1.7109375" style="79" customWidth="1"/>
    <col min="3593" max="3593" width="13.28515625" style="79" customWidth="1"/>
    <col min="3594" max="3594" width="1.7109375" style="79" customWidth="1"/>
    <col min="3595" max="3595" width="15.85546875" style="79" customWidth="1"/>
    <col min="3596" max="3596" width="9.5703125" style="79" bestFit="1" customWidth="1"/>
    <col min="3597" max="3597" width="14" style="79" bestFit="1" customWidth="1"/>
    <col min="3598" max="3598" width="14.28515625" style="79" bestFit="1" customWidth="1"/>
    <col min="3599" max="3840" width="9.140625" style="79"/>
    <col min="3841" max="3841" width="4.140625" style="79" bestFit="1" customWidth="1"/>
    <col min="3842" max="3842" width="45.5703125" style="79" customWidth="1"/>
    <col min="3843" max="3843" width="3.7109375" style="79" customWidth="1"/>
    <col min="3844" max="3844" width="11.7109375" style="79" bestFit="1" customWidth="1"/>
    <col min="3845" max="3845" width="14.5703125" style="79" bestFit="1" customWidth="1"/>
    <col min="3846" max="3846" width="1.5703125" style="79" customWidth="1"/>
    <col min="3847" max="3847" width="13.28515625" style="79" customWidth="1"/>
    <col min="3848" max="3848" width="1.7109375" style="79" customWidth="1"/>
    <col min="3849" max="3849" width="13.28515625" style="79" customWidth="1"/>
    <col min="3850" max="3850" width="1.7109375" style="79" customWidth="1"/>
    <col min="3851" max="3851" width="15.85546875" style="79" customWidth="1"/>
    <col min="3852" max="3852" width="9.5703125" style="79" bestFit="1" customWidth="1"/>
    <col min="3853" max="3853" width="14" style="79" bestFit="1" customWidth="1"/>
    <col min="3854" max="3854" width="14.28515625" style="79" bestFit="1" customWidth="1"/>
    <col min="3855" max="4096" width="9.140625" style="79"/>
    <col min="4097" max="4097" width="4.140625" style="79" bestFit="1" customWidth="1"/>
    <col min="4098" max="4098" width="45.5703125" style="79" customWidth="1"/>
    <col min="4099" max="4099" width="3.7109375" style="79" customWidth="1"/>
    <col min="4100" max="4100" width="11.7109375" style="79" bestFit="1" customWidth="1"/>
    <col min="4101" max="4101" width="14.5703125" style="79" bestFit="1" customWidth="1"/>
    <col min="4102" max="4102" width="1.5703125" style="79" customWidth="1"/>
    <col min="4103" max="4103" width="13.28515625" style="79" customWidth="1"/>
    <col min="4104" max="4104" width="1.7109375" style="79" customWidth="1"/>
    <col min="4105" max="4105" width="13.28515625" style="79" customWidth="1"/>
    <col min="4106" max="4106" width="1.7109375" style="79" customWidth="1"/>
    <col min="4107" max="4107" width="15.85546875" style="79" customWidth="1"/>
    <col min="4108" max="4108" width="9.5703125" style="79" bestFit="1" customWidth="1"/>
    <col min="4109" max="4109" width="14" style="79" bestFit="1" customWidth="1"/>
    <col min="4110" max="4110" width="14.28515625" style="79" bestFit="1" customWidth="1"/>
    <col min="4111" max="4352" width="9.140625" style="79"/>
    <col min="4353" max="4353" width="4.140625" style="79" bestFit="1" customWidth="1"/>
    <col min="4354" max="4354" width="45.5703125" style="79" customWidth="1"/>
    <col min="4355" max="4355" width="3.7109375" style="79" customWidth="1"/>
    <col min="4356" max="4356" width="11.7109375" style="79" bestFit="1" customWidth="1"/>
    <col min="4357" max="4357" width="14.5703125" style="79" bestFit="1" customWidth="1"/>
    <col min="4358" max="4358" width="1.5703125" style="79" customWidth="1"/>
    <col min="4359" max="4359" width="13.28515625" style="79" customWidth="1"/>
    <col min="4360" max="4360" width="1.7109375" style="79" customWidth="1"/>
    <col min="4361" max="4361" width="13.28515625" style="79" customWidth="1"/>
    <col min="4362" max="4362" width="1.7109375" style="79" customWidth="1"/>
    <col min="4363" max="4363" width="15.85546875" style="79" customWidth="1"/>
    <col min="4364" max="4364" width="9.5703125" style="79" bestFit="1" customWidth="1"/>
    <col min="4365" max="4365" width="14" style="79" bestFit="1" customWidth="1"/>
    <col min="4366" max="4366" width="14.28515625" style="79" bestFit="1" customWidth="1"/>
    <col min="4367" max="4608" width="9.140625" style="79"/>
    <col min="4609" max="4609" width="4.140625" style="79" bestFit="1" customWidth="1"/>
    <col min="4610" max="4610" width="45.5703125" style="79" customWidth="1"/>
    <col min="4611" max="4611" width="3.7109375" style="79" customWidth="1"/>
    <col min="4612" max="4612" width="11.7109375" style="79" bestFit="1" customWidth="1"/>
    <col min="4613" max="4613" width="14.5703125" style="79" bestFit="1" customWidth="1"/>
    <col min="4614" max="4614" width="1.5703125" style="79" customWidth="1"/>
    <col min="4615" max="4615" width="13.28515625" style="79" customWidth="1"/>
    <col min="4616" max="4616" width="1.7109375" style="79" customWidth="1"/>
    <col min="4617" max="4617" width="13.28515625" style="79" customWidth="1"/>
    <col min="4618" max="4618" width="1.7109375" style="79" customWidth="1"/>
    <col min="4619" max="4619" width="15.85546875" style="79" customWidth="1"/>
    <col min="4620" max="4620" width="9.5703125" style="79" bestFit="1" customWidth="1"/>
    <col min="4621" max="4621" width="14" style="79" bestFit="1" customWidth="1"/>
    <col min="4622" max="4622" width="14.28515625" style="79" bestFit="1" customWidth="1"/>
    <col min="4623" max="4864" width="9.140625" style="79"/>
    <col min="4865" max="4865" width="4.140625" style="79" bestFit="1" customWidth="1"/>
    <col min="4866" max="4866" width="45.5703125" style="79" customWidth="1"/>
    <col min="4867" max="4867" width="3.7109375" style="79" customWidth="1"/>
    <col min="4868" max="4868" width="11.7109375" style="79" bestFit="1" customWidth="1"/>
    <col min="4869" max="4869" width="14.5703125" style="79" bestFit="1" customWidth="1"/>
    <col min="4870" max="4870" width="1.5703125" style="79" customWidth="1"/>
    <col min="4871" max="4871" width="13.28515625" style="79" customWidth="1"/>
    <col min="4872" max="4872" width="1.7109375" style="79" customWidth="1"/>
    <col min="4873" max="4873" width="13.28515625" style="79" customWidth="1"/>
    <col min="4874" max="4874" width="1.7109375" style="79" customWidth="1"/>
    <col min="4875" max="4875" width="15.85546875" style="79" customWidth="1"/>
    <col min="4876" max="4876" width="9.5703125" style="79" bestFit="1" customWidth="1"/>
    <col min="4877" max="4877" width="14" style="79" bestFit="1" customWidth="1"/>
    <col min="4878" max="4878" width="14.28515625" style="79" bestFit="1" customWidth="1"/>
    <col min="4879" max="5120" width="9.140625" style="79"/>
    <col min="5121" max="5121" width="4.140625" style="79" bestFit="1" customWidth="1"/>
    <col min="5122" max="5122" width="45.5703125" style="79" customWidth="1"/>
    <col min="5123" max="5123" width="3.7109375" style="79" customWidth="1"/>
    <col min="5124" max="5124" width="11.7109375" style="79" bestFit="1" customWidth="1"/>
    <col min="5125" max="5125" width="14.5703125" style="79" bestFit="1" customWidth="1"/>
    <col min="5126" max="5126" width="1.5703125" style="79" customWidth="1"/>
    <col min="5127" max="5127" width="13.28515625" style="79" customWidth="1"/>
    <col min="5128" max="5128" width="1.7109375" style="79" customWidth="1"/>
    <col min="5129" max="5129" width="13.28515625" style="79" customWidth="1"/>
    <col min="5130" max="5130" width="1.7109375" style="79" customWidth="1"/>
    <col min="5131" max="5131" width="15.85546875" style="79" customWidth="1"/>
    <col min="5132" max="5132" width="9.5703125" style="79" bestFit="1" customWidth="1"/>
    <col min="5133" max="5133" width="14" style="79" bestFit="1" customWidth="1"/>
    <col min="5134" max="5134" width="14.28515625" style="79" bestFit="1" customWidth="1"/>
    <col min="5135" max="5376" width="9.140625" style="79"/>
    <col min="5377" max="5377" width="4.140625" style="79" bestFit="1" customWidth="1"/>
    <col min="5378" max="5378" width="45.5703125" style="79" customWidth="1"/>
    <col min="5379" max="5379" width="3.7109375" style="79" customWidth="1"/>
    <col min="5380" max="5380" width="11.7109375" style="79" bestFit="1" customWidth="1"/>
    <col min="5381" max="5381" width="14.5703125" style="79" bestFit="1" customWidth="1"/>
    <col min="5382" max="5382" width="1.5703125" style="79" customWidth="1"/>
    <col min="5383" max="5383" width="13.28515625" style="79" customWidth="1"/>
    <col min="5384" max="5384" width="1.7109375" style="79" customWidth="1"/>
    <col min="5385" max="5385" width="13.28515625" style="79" customWidth="1"/>
    <col min="5386" max="5386" width="1.7109375" style="79" customWidth="1"/>
    <col min="5387" max="5387" width="15.85546875" style="79" customWidth="1"/>
    <col min="5388" max="5388" width="9.5703125" style="79" bestFit="1" customWidth="1"/>
    <col min="5389" max="5389" width="14" style="79" bestFit="1" customWidth="1"/>
    <col min="5390" max="5390" width="14.28515625" style="79" bestFit="1" customWidth="1"/>
    <col min="5391" max="5632" width="9.140625" style="79"/>
    <col min="5633" max="5633" width="4.140625" style="79" bestFit="1" customWidth="1"/>
    <col min="5634" max="5634" width="45.5703125" style="79" customWidth="1"/>
    <col min="5635" max="5635" width="3.7109375" style="79" customWidth="1"/>
    <col min="5636" max="5636" width="11.7109375" style="79" bestFit="1" customWidth="1"/>
    <col min="5637" max="5637" width="14.5703125" style="79" bestFit="1" customWidth="1"/>
    <col min="5638" max="5638" width="1.5703125" style="79" customWidth="1"/>
    <col min="5639" max="5639" width="13.28515625" style="79" customWidth="1"/>
    <col min="5640" max="5640" width="1.7109375" style="79" customWidth="1"/>
    <col min="5641" max="5641" width="13.28515625" style="79" customWidth="1"/>
    <col min="5642" max="5642" width="1.7109375" style="79" customWidth="1"/>
    <col min="5643" max="5643" width="15.85546875" style="79" customWidth="1"/>
    <col min="5644" max="5644" width="9.5703125" style="79" bestFit="1" customWidth="1"/>
    <col min="5645" max="5645" width="14" style="79" bestFit="1" customWidth="1"/>
    <col min="5646" max="5646" width="14.28515625" style="79" bestFit="1" customWidth="1"/>
    <col min="5647" max="5888" width="9.140625" style="79"/>
    <col min="5889" max="5889" width="4.140625" style="79" bestFit="1" customWidth="1"/>
    <col min="5890" max="5890" width="45.5703125" style="79" customWidth="1"/>
    <col min="5891" max="5891" width="3.7109375" style="79" customWidth="1"/>
    <col min="5892" max="5892" width="11.7109375" style="79" bestFit="1" customWidth="1"/>
    <col min="5893" max="5893" width="14.5703125" style="79" bestFit="1" customWidth="1"/>
    <col min="5894" max="5894" width="1.5703125" style="79" customWidth="1"/>
    <col min="5895" max="5895" width="13.28515625" style="79" customWidth="1"/>
    <col min="5896" max="5896" width="1.7109375" style="79" customWidth="1"/>
    <col min="5897" max="5897" width="13.28515625" style="79" customWidth="1"/>
    <col min="5898" max="5898" width="1.7109375" style="79" customWidth="1"/>
    <col min="5899" max="5899" width="15.85546875" style="79" customWidth="1"/>
    <col min="5900" max="5900" width="9.5703125" style="79" bestFit="1" customWidth="1"/>
    <col min="5901" max="5901" width="14" style="79" bestFit="1" customWidth="1"/>
    <col min="5902" max="5902" width="14.28515625" style="79" bestFit="1" customWidth="1"/>
    <col min="5903" max="6144" width="9.140625" style="79"/>
    <col min="6145" max="6145" width="4.140625" style="79" bestFit="1" customWidth="1"/>
    <col min="6146" max="6146" width="45.5703125" style="79" customWidth="1"/>
    <col min="6147" max="6147" width="3.7109375" style="79" customWidth="1"/>
    <col min="6148" max="6148" width="11.7109375" style="79" bestFit="1" customWidth="1"/>
    <col min="6149" max="6149" width="14.5703125" style="79" bestFit="1" customWidth="1"/>
    <col min="6150" max="6150" width="1.5703125" style="79" customWidth="1"/>
    <col min="6151" max="6151" width="13.28515625" style="79" customWidth="1"/>
    <col min="6152" max="6152" width="1.7109375" style="79" customWidth="1"/>
    <col min="6153" max="6153" width="13.28515625" style="79" customWidth="1"/>
    <col min="6154" max="6154" width="1.7109375" style="79" customWidth="1"/>
    <col min="6155" max="6155" width="15.85546875" style="79" customWidth="1"/>
    <col min="6156" max="6156" width="9.5703125" style="79" bestFit="1" customWidth="1"/>
    <col min="6157" max="6157" width="14" style="79" bestFit="1" customWidth="1"/>
    <col min="6158" max="6158" width="14.28515625" style="79" bestFit="1" customWidth="1"/>
    <col min="6159" max="6400" width="9.140625" style="79"/>
    <col min="6401" max="6401" width="4.140625" style="79" bestFit="1" customWidth="1"/>
    <col min="6402" max="6402" width="45.5703125" style="79" customWidth="1"/>
    <col min="6403" max="6403" width="3.7109375" style="79" customWidth="1"/>
    <col min="6404" max="6404" width="11.7109375" style="79" bestFit="1" customWidth="1"/>
    <col min="6405" max="6405" width="14.5703125" style="79" bestFit="1" customWidth="1"/>
    <col min="6406" max="6406" width="1.5703125" style="79" customWidth="1"/>
    <col min="6407" max="6407" width="13.28515625" style="79" customWidth="1"/>
    <col min="6408" max="6408" width="1.7109375" style="79" customWidth="1"/>
    <col min="6409" max="6409" width="13.28515625" style="79" customWidth="1"/>
    <col min="6410" max="6410" width="1.7109375" style="79" customWidth="1"/>
    <col min="6411" max="6411" width="15.85546875" style="79" customWidth="1"/>
    <col min="6412" max="6412" width="9.5703125" style="79" bestFit="1" customWidth="1"/>
    <col min="6413" max="6413" width="14" style="79" bestFit="1" customWidth="1"/>
    <col min="6414" max="6414" width="14.28515625" style="79" bestFit="1" customWidth="1"/>
    <col min="6415" max="6656" width="9.140625" style="79"/>
    <col min="6657" max="6657" width="4.140625" style="79" bestFit="1" customWidth="1"/>
    <col min="6658" max="6658" width="45.5703125" style="79" customWidth="1"/>
    <col min="6659" max="6659" width="3.7109375" style="79" customWidth="1"/>
    <col min="6660" max="6660" width="11.7109375" style="79" bestFit="1" customWidth="1"/>
    <col min="6661" max="6661" width="14.5703125" style="79" bestFit="1" customWidth="1"/>
    <col min="6662" max="6662" width="1.5703125" style="79" customWidth="1"/>
    <col min="6663" max="6663" width="13.28515625" style="79" customWidth="1"/>
    <col min="6664" max="6664" width="1.7109375" style="79" customWidth="1"/>
    <col min="6665" max="6665" width="13.28515625" style="79" customWidth="1"/>
    <col min="6666" max="6666" width="1.7109375" style="79" customWidth="1"/>
    <col min="6667" max="6667" width="15.85546875" style="79" customWidth="1"/>
    <col min="6668" max="6668" width="9.5703125" style="79" bestFit="1" customWidth="1"/>
    <col min="6669" max="6669" width="14" style="79" bestFit="1" customWidth="1"/>
    <col min="6670" max="6670" width="14.28515625" style="79" bestFit="1" customWidth="1"/>
    <col min="6671" max="6912" width="9.140625" style="79"/>
    <col min="6913" max="6913" width="4.140625" style="79" bestFit="1" customWidth="1"/>
    <col min="6914" max="6914" width="45.5703125" style="79" customWidth="1"/>
    <col min="6915" max="6915" width="3.7109375" style="79" customWidth="1"/>
    <col min="6916" max="6916" width="11.7109375" style="79" bestFit="1" customWidth="1"/>
    <col min="6917" max="6917" width="14.5703125" style="79" bestFit="1" customWidth="1"/>
    <col min="6918" max="6918" width="1.5703125" style="79" customWidth="1"/>
    <col min="6919" max="6919" width="13.28515625" style="79" customWidth="1"/>
    <col min="6920" max="6920" width="1.7109375" style="79" customWidth="1"/>
    <col min="6921" max="6921" width="13.28515625" style="79" customWidth="1"/>
    <col min="6922" max="6922" width="1.7109375" style="79" customWidth="1"/>
    <col min="6923" max="6923" width="15.85546875" style="79" customWidth="1"/>
    <col min="6924" max="6924" width="9.5703125" style="79" bestFit="1" customWidth="1"/>
    <col min="6925" max="6925" width="14" style="79" bestFit="1" customWidth="1"/>
    <col min="6926" max="6926" width="14.28515625" style="79" bestFit="1" customWidth="1"/>
    <col min="6927" max="7168" width="9.140625" style="79"/>
    <col min="7169" max="7169" width="4.140625" style="79" bestFit="1" customWidth="1"/>
    <col min="7170" max="7170" width="45.5703125" style="79" customWidth="1"/>
    <col min="7171" max="7171" width="3.7109375" style="79" customWidth="1"/>
    <col min="7172" max="7172" width="11.7109375" style="79" bestFit="1" customWidth="1"/>
    <col min="7173" max="7173" width="14.5703125" style="79" bestFit="1" customWidth="1"/>
    <col min="7174" max="7174" width="1.5703125" style="79" customWidth="1"/>
    <col min="7175" max="7175" width="13.28515625" style="79" customWidth="1"/>
    <col min="7176" max="7176" width="1.7109375" style="79" customWidth="1"/>
    <col min="7177" max="7177" width="13.28515625" style="79" customWidth="1"/>
    <col min="7178" max="7178" width="1.7109375" style="79" customWidth="1"/>
    <col min="7179" max="7179" width="15.85546875" style="79" customWidth="1"/>
    <col min="7180" max="7180" width="9.5703125" style="79" bestFit="1" customWidth="1"/>
    <col min="7181" max="7181" width="14" style="79" bestFit="1" customWidth="1"/>
    <col min="7182" max="7182" width="14.28515625" style="79" bestFit="1" customWidth="1"/>
    <col min="7183" max="7424" width="9.140625" style="79"/>
    <col min="7425" max="7425" width="4.140625" style="79" bestFit="1" customWidth="1"/>
    <col min="7426" max="7426" width="45.5703125" style="79" customWidth="1"/>
    <col min="7427" max="7427" width="3.7109375" style="79" customWidth="1"/>
    <col min="7428" max="7428" width="11.7109375" style="79" bestFit="1" customWidth="1"/>
    <col min="7429" max="7429" width="14.5703125" style="79" bestFit="1" customWidth="1"/>
    <col min="7430" max="7430" width="1.5703125" style="79" customWidth="1"/>
    <col min="7431" max="7431" width="13.28515625" style="79" customWidth="1"/>
    <col min="7432" max="7432" width="1.7109375" style="79" customWidth="1"/>
    <col min="7433" max="7433" width="13.28515625" style="79" customWidth="1"/>
    <col min="7434" max="7434" width="1.7109375" style="79" customWidth="1"/>
    <col min="7435" max="7435" width="15.85546875" style="79" customWidth="1"/>
    <col min="7436" max="7436" width="9.5703125" style="79" bestFit="1" customWidth="1"/>
    <col min="7437" max="7437" width="14" style="79" bestFit="1" customWidth="1"/>
    <col min="7438" max="7438" width="14.28515625" style="79" bestFit="1" customWidth="1"/>
    <col min="7439" max="7680" width="9.140625" style="79"/>
    <col min="7681" max="7681" width="4.140625" style="79" bestFit="1" customWidth="1"/>
    <col min="7682" max="7682" width="45.5703125" style="79" customWidth="1"/>
    <col min="7683" max="7683" width="3.7109375" style="79" customWidth="1"/>
    <col min="7684" max="7684" width="11.7109375" style="79" bestFit="1" customWidth="1"/>
    <col min="7685" max="7685" width="14.5703125" style="79" bestFit="1" customWidth="1"/>
    <col min="7686" max="7686" width="1.5703125" style="79" customWidth="1"/>
    <col min="7687" max="7687" width="13.28515625" style="79" customWidth="1"/>
    <col min="7688" max="7688" width="1.7109375" style="79" customWidth="1"/>
    <col min="7689" max="7689" width="13.28515625" style="79" customWidth="1"/>
    <col min="7690" max="7690" width="1.7109375" style="79" customWidth="1"/>
    <col min="7691" max="7691" width="15.85546875" style="79" customWidth="1"/>
    <col min="7692" max="7692" width="9.5703125" style="79" bestFit="1" customWidth="1"/>
    <col min="7693" max="7693" width="14" style="79" bestFit="1" customWidth="1"/>
    <col min="7694" max="7694" width="14.28515625" style="79" bestFit="1" customWidth="1"/>
    <col min="7695" max="7936" width="9.140625" style="79"/>
    <col min="7937" max="7937" width="4.140625" style="79" bestFit="1" customWidth="1"/>
    <col min="7938" max="7938" width="45.5703125" style="79" customWidth="1"/>
    <col min="7939" max="7939" width="3.7109375" style="79" customWidth="1"/>
    <col min="7940" max="7940" width="11.7109375" style="79" bestFit="1" customWidth="1"/>
    <col min="7941" max="7941" width="14.5703125" style="79" bestFit="1" customWidth="1"/>
    <col min="7942" max="7942" width="1.5703125" style="79" customWidth="1"/>
    <col min="7943" max="7943" width="13.28515625" style="79" customWidth="1"/>
    <col min="7944" max="7944" width="1.7109375" style="79" customWidth="1"/>
    <col min="7945" max="7945" width="13.28515625" style="79" customWidth="1"/>
    <col min="7946" max="7946" width="1.7109375" style="79" customWidth="1"/>
    <col min="7947" max="7947" width="15.85546875" style="79" customWidth="1"/>
    <col min="7948" max="7948" width="9.5703125" style="79" bestFit="1" customWidth="1"/>
    <col min="7949" max="7949" width="14" style="79" bestFit="1" customWidth="1"/>
    <col min="7950" max="7950" width="14.28515625" style="79" bestFit="1" customWidth="1"/>
    <col min="7951" max="8192" width="9.140625" style="79"/>
    <col min="8193" max="8193" width="4.140625" style="79" bestFit="1" customWidth="1"/>
    <col min="8194" max="8194" width="45.5703125" style="79" customWidth="1"/>
    <col min="8195" max="8195" width="3.7109375" style="79" customWidth="1"/>
    <col min="8196" max="8196" width="11.7109375" style="79" bestFit="1" customWidth="1"/>
    <col min="8197" max="8197" width="14.5703125" style="79" bestFit="1" customWidth="1"/>
    <col min="8198" max="8198" width="1.5703125" style="79" customWidth="1"/>
    <col min="8199" max="8199" width="13.28515625" style="79" customWidth="1"/>
    <col min="8200" max="8200" width="1.7109375" style="79" customWidth="1"/>
    <col min="8201" max="8201" width="13.28515625" style="79" customWidth="1"/>
    <col min="8202" max="8202" width="1.7109375" style="79" customWidth="1"/>
    <col min="8203" max="8203" width="15.85546875" style="79" customWidth="1"/>
    <col min="8204" max="8204" width="9.5703125" style="79" bestFit="1" customWidth="1"/>
    <col min="8205" max="8205" width="14" style="79" bestFit="1" customWidth="1"/>
    <col min="8206" max="8206" width="14.28515625" style="79" bestFit="1" customWidth="1"/>
    <col min="8207" max="8448" width="9.140625" style="79"/>
    <col min="8449" max="8449" width="4.140625" style="79" bestFit="1" customWidth="1"/>
    <col min="8450" max="8450" width="45.5703125" style="79" customWidth="1"/>
    <col min="8451" max="8451" width="3.7109375" style="79" customWidth="1"/>
    <col min="8452" max="8452" width="11.7109375" style="79" bestFit="1" customWidth="1"/>
    <col min="8453" max="8453" width="14.5703125" style="79" bestFit="1" customWidth="1"/>
    <col min="8454" max="8454" width="1.5703125" style="79" customWidth="1"/>
    <col min="8455" max="8455" width="13.28515625" style="79" customWidth="1"/>
    <col min="8456" max="8456" width="1.7109375" style="79" customWidth="1"/>
    <col min="8457" max="8457" width="13.28515625" style="79" customWidth="1"/>
    <col min="8458" max="8458" width="1.7109375" style="79" customWidth="1"/>
    <col min="8459" max="8459" width="15.85546875" style="79" customWidth="1"/>
    <col min="8460" max="8460" width="9.5703125" style="79" bestFit="1" customWidth="1"/>
    <col min="8461" max="8461" width="14" style="79" bestFit="1" customWidth="1"/>
    <col min="8462" max="8462" width="14.28515625" style="79" bestFit="1" customWidth="1"/>
    <col min="8463" max="8704" width="9.140625" style="79"/>
    <col min="8705" max="8705" width="4.140625" style="79" bestFit="1" customWidth="1"/>
    <col min="8706" max="8706" width="45.5703125" style="79" customWidth="1"/>
    <col min="8707" max="8707" width="3.7109375" style="79" customWidth="1"/>
    <col min="8708" max="8708" width="11.7109375" style="79" bestFit="1" customWidth="1"/>
    <col min="8709" max="8709" width="14.5703125" style="79" bestFit="1" customWidth="1"/>
    <col min="8710" max="8710" width="1.5703125" style="79" customWidth="1"/>
    <col min="8711" max="8711" width="13.28515625" style="79" customWidth="1"/>
    <col min="8712" max="8712" width="1.7109375" style="79" customWidth="1"/>
    <col min="8713" max="8713" width="13.28515625" style="79" customWidth="1"/>
    <col min="8714" max="8714" width="1.7109375" style="79" customWidth="1"/>
    <col min="8715" max="8715" width="15.85546875" style="79" customWidth="1"/>
    <col min="8716" max="8716" width="9.5703125" style="79" bestFit="1" customWidth="1"/>
    <col min="8717" max="8717" width="14" style="79" bestFit="1" customWidth="1"/>
    <col min="8718" max="8718" width="14.28515625" style="79" bestFit="1" customWidth="1"/>
    <col min="8719" max="8960" width="9.140625" style="79"/>
    <col min="8961" max="8961" width="4.140625" style="79" bestFit="1" customWidth="1"/>
    <col min="8962" max="8962" width="45.5703125" style="79" customWidth="1"/>
    <col min="8963" max="8963" width="3.7109375" style="79" customWidth="1"/>
    <col min="8964" max="8964" width="11.7109375" style="79" bestFit="1" customWidth="1"/>
    <col min="8965" max="8965" width="14.5703125" style="79" bestFit="1" customWidth="1"/>
    <col min="8966" max="8966" width="1.5703125" style="79" customWidth="1"/>
    <col min="8967" max="8967" width="13.28515625" style="79" customWidth="1"/>
    <col min="8968" max="8968" width="1.7109375" style="79" customWidth="1"/>
    <col min="8969" max="8969" width="13.28515625" style="79" customWidth="1"/>
    <col min="8970" max="8970" width="1.7109375" style="79" customWidth="1"/>
    <col min="8971" max="8971" width="15.85546875" style="79" customWidth="1"/>
    <col min="8972" max="8972" width="9.5703125" style="79" bestFit="1" customWidth="1"/>
    <col min="8973" max="8973" width="14" style="79" bestFit="1" customWidth="1"/>
    <col min="8974" max="8974" width="14.28515625" style="79" bestFit="1" customWidth="1"/>
    <col min="8975" max="9216" width="9.140625" style="79"/>
    <col min="9217" max="9217" width="4.140625" style="79" bestFit="1" customWidth="1"/>
    <col min="9218" max="9218" width="45.5703125" style="79" customWidth="1"/>
    <col min="9219" max="9219" width="3.7109375" style="79" customWidth="1"/>
    <col min="9220" max="9220" width="11.7109375" style="79" bestFit="1" customWidth="1"/>
    <col min="9221" max="9221" width="14.5703125" style="79" bestFit="1" customWidth="1"/>
    <col min="9222" max="9222" width="1.5703125" style="79" customWidth="1"/>
    <col min="9223" max="9223" width="13.28515625" style="79" customWidth="1"/>
    <col min="9224" max="9224" width="1.7109375" style="79" customWidth="1"/>
    <col min="9225" max="9225" width="13.28515625" style="79" customWidth="1"/>
    <col min="9226" max="9226" width="1.7109375" style="79" customWidth="1"/>
    <col min="9227" max="9227" width="15.85546875" style="79" customWidth="1"/>
    <col min="9228" max="9228" width="9.5703125" style="79" bestFit="1" customWidth="1"/>
    <col min="9229" max="9229" width="14" style="79" bestFit="1" customWidth="1"/>
    <col min="9230" max="9230" width="14.28515625" style="79" bestFit="1" customWidth="1"/>
    <col min="9231" max="9472" width="9.140625" style="79"/>
    <col min="9473" max="9473" width="4.140625" style="79" bestFit="1" customWidth="1"/>
    <col min="9474" max="9474" width="45.5703125" style="79" customWidth="1"/>
    <col min="9475" max="9475" width="3.7109375" style="79" customWidth="1"/>
    <col min="9476" max="9476" width="11.7109375" style="79" bestFit="1" customWidth="1"/>
    <col min="9477" max="9477" width="14.5703125" style="79" bestFit="1" customWidth="1"/>
    <col min="9478" max="9478" width="1.5703125" style="79" customWidth="1"/>
    <col min="9479" max="9479" width="13.28515625" style="79" customWidth="1"/>
    <col min="9480" max="9480" width="1.7109375" style="79" customWidth="1"/>
    <col min="9481" max="9481" width="13.28515625" style="79" customWidth="1"/>
    <col min="9482" max="9482" width="1.7109375" style="79" customWidth="1"/>
    <col min="9483" max="9483" width="15.85546875" style="79" customWidth="1"/>
    <col min="9484" max="9484" width="9.5703125" style="79" bestFit="1" customWidth="1"/>
    <col min="9485" max="9485" width="14" style="79" bestFit="1" customWidth="1"/>
    <col min="9486" max="9486" width="14.28515625" style="79" bestFit="1" customWidth="1"/>
    <col min="9487" max="9728" width="9.140625" style="79"/>
    <col min="9729" max="9729" width="4.140625" style="79" bestFit="1" customWidth="1"/>
    <col min="9730" max="9730" width="45.5703125" style="79" customWidth="1"/>
    <col min="9731" max="9731" width="3.7109375" style="79" customWidth="1"/>
    <col min="9732" max="9732" width="11.7109375" style="79" bestFit="1" customWidth="1"/>
    <col min="9733" max="9733" width="14.5703125" style="79" bestFit="1" customWidth="1"/>
    <col min="9734" max="9734" width="1.5703125" style="79" customWidth="1"/>
    <col min="9735" max="9735" width="13.28515625" style="79" customWidth="1"/>
    <col min="9736" max="9736" width="1.7109375" style="79" customWidth="1"/>
    <col min="9737" max="9737" width="13.28515625" style="79" customWidth="1"/>
    <col min="9738" max="9738" width="1.7109375" style="79" customWidth="1"/>
    <col min="9739" max="9739" width="15.85546875" style="79" customWidth="1"/>
    <col min="9740" max="9740" width="9.5703125" style="79" bestFit="1" customWidth="1"/>
    <col min="9741" max="9741" width="14" style="79" bestFit="1" customWidth="1"/>
    <col min="9742" max="9742" width="14.28515625" style="79" bestFit="1" customWidth="1"/>
    <col min="9743" max="9984" width="9.140625" style="79"/>
    <col min="9985" max="9985" width="4.140625" style="79" bestFit="1" customWidth="1"/>
    <col min="9986" max="9986" width="45.5703125" style="79" customWidth="1"/>
    <col min="9987" max="9987" width="3.7109375" style="79" customWidth="1"/>
    <col min="9988" max="9988" width="11.7109375" style="79" bestFit="1" customWidth="1"/>
    <col min="9989" max="9989" width="14.5703125" style="79" bestFit="1" customWidth="1"/>
    <col min="9990" max="9990" width="1.5703125" style="79" customWidth="1"/>
    <col min="9991" max="9991" width="13.28515625" style="79" customWidth="1"/>
    <col min="9992" max="9992" width="1.7109375" style="79" customWidth="1"/>
    <col min="9993" max="9993" width="13.28515625" style="79" customWidth="1"/>
    <col min="9994" max="9994" width="1.7109375" style="79" customWidth="1"/>
    <col min="9995" max="9995" width="15.85546875" style="79" customWidth="1"/>
    <col min="9996" max="9996" width="9.5703125" style="79" bestFit="1" customWidth="1"/>
    <col min="9997" max="9997" width="14" style="79" bestFit="1" customWidth="1"/>
    <col min="9998" max="9998" width="14.28515625" style="79" bestFit="1" customWidth="1"/>
    <col min="9999" max="10240" width="9.140625" style="79"/>
    <col min="10241" max="10241" width="4.140625" style="79" bestFit="1" customWidth="1"/>
    <col min="10242" max="10242" width="45.5703125" style="79" customWidth="1"/>
    <col min="10243" max="10243" width="3.7109375" style="79" customWidth="1"/>
    <col min="10244" max="10244" width="11.7109375" style="79" bestFit="1" customWidth="1"/>
    <col min="10245" max="10245" width="14.5703125" style="79" bestFit="1" customWidth="1"/>
    <col min="10246" max="10246" width="1.5703125" style="79" customWidth="1"/>
    <col min="10247" max="10247" width="13.28515625" style="79" customWidth="1"/>
    <col min="10248" max="10248" width="1.7109375" style="79" customWidth="1"/>
    <col min="10249" max="10249" width="13.28515625" style="79" customWidth="1"/>
    <col min="10250" max="10250" width="1.7109375" style="79" customWidth="1"/>
    <col min="10251" max="10251" width="15.85546875" style="79" customWidth="1"/>
    <col min="10252" max="10252" width="9.5703125" style="79" bestFit="1" customWidth="1"/>
    <col min="10253" max="10253" width="14" style="79" bestFit="1" customWidth="1"/>
    <col min="10254" max="10254" width="14.28515625" style="79" bestFit="1" customWidth="1"/>
    <col min="10255" max="10496" width="9.140625" style="79"/>
    <col min="10497" max="10497" width="4.140625" style="79" bestFit="1" customWidth="1"/>
    <col min="10498" max="10498" width="45.5703125" style="79" customWidth="1"/>
    <col min="10499" max="10499" width="3.7109375" style="79" customWidth="1"/>
    <col min="10500" max="10500" width="11.7109375" style="79" bestFit="1" customWidth="1"/>
    <col min="10501" max="10501" width="14.5703125" style="79" bestFit="1" customWidth="1"/>
    <col min="10502" max="10502" width="1.5703125" style="79" customWidth="1"/>
    <col min="10503" max="10503" width="13.28515625" style="79" customWidth="1"/>
    <col min="10504" max="10504" width="1.7109375" style="79" customWidth="1"/>
    <col min="10505" max="10505" width="13.28515625" style="79" customWidth="1"/>
    <col min="10506" max="10506" width="1.7109375" style="79" customWidth="1"/>
    <col min="10507" max="10507" width="15.85546875" style="79" customWidth="1"/>
    <col min="10508" max="10508" width="9.5703125" style="79" bestFit="1" customWidth="1"/>
    <col min="10509" max="10509" width="14" style="79" bestFit="1" customWidth="1"/>
    <col min="10510" max="10510" width="14.28515625" style="79" bestFit="1" customWidth="1"/>
    <col min="10511" max="10752" width="9.140625" style="79"/>
    <col min="10753" max="10753" width="4.140625" style="79" bestFit="1" customWidth="1"/>
    <col min="10754" max="10754" width="45.5703125" style="79" customWidth="1"/>
    <col min="10755" max="10755" width="3.7109375" style="79" customWidth="1"/>
    <col min="10756" max="10756" width="11.7109375" style="79" bestFit="1" customWidth="1"/>
    <col min="10757" max="10757" width="14.5703125" style="79" bestFit="1" customWidth="1"/>
    <col min="10758" max="10758" width="1.5703125" style="79" customWidth="1"/>
    <col min="10759" max="10759" width="13.28515625" style="79" customWidth="1"/>
    <col min="10760" max="10760" width="1.7109375" style="79" customWidth="1"/>
    <col min="10761" max="10761" width="13.28515625" style="79" customWidth="1"/>
    <col min="10762" max="10762" width="1.7109375" style="79" customWidth="1"/>
    <col min="10763" max="10763" width="15.85546875" style="79" customWidth="1"/>
    <col min="10764" max="10764" width="9.5703125" style="79" bestFit="1" customWidth="1"/>
    <col min="10765" max="10765" width="14" style="79" bestFit="1" customWidth="1"/>
    <col min="10766" max="10766" width="14.28515625" style="79" bestFit="1" customWidth="1"/>
    <col min="10767" max="11008" width="9.140625" style="79"/>
    <col min="11009" max="11009" width="4.140625" style="79" bestFit="1" customWidth="1"/>
    <col min="11010" max="11010" width="45.5703125" style="79" customWidth="1"/>
    <col min="11011" max="11011" width="3.7109375" style="79" customWidth="1"/>
    <col min="11012" max="11012" width="11.7109375" style="79" bestFit="1" customWidth="1"/>
    <col min="11013" max="11013" width="14.5703125" style="79" bestFit="1" customWidth="1"/>
    <col min="11014" max="11014" width="1.5703125" style="79" customWidth="1"/>
    <col min="11015" max="11015" width="13.28515625" style="79" customWidth="1"/>
    <col min="11016" max="11016" width="1.7109375" style="79" customWidth="1"/>
    <col min="11017" max="11017" width="13.28515625" style="79" customWidth="1"/>
    <col min="11018" max="11018" width="1.7109375" style="79" customWidth="1"/>
    <col min="11019" max="11019" width="15.85546875" style="79" customWidth="1"/>
    <col min="11020" max="11020" width="9.5703125" style="79" bestFit="1" customWidth="1"/>
    <col min="11021" max="11021" width="14" style="79" bestFit="1" customWidth="1"/>
    <col min="11022" max="11022" width="14.28515625" style="79" bestFit="1" customWidth="1"/>
    <col min="11023" max="11264" width="9.140625" style="79"/>
    <col min="11265" max="11265" width="4.140625" style="79" bestFit="1" customWidth="1"/>
    <col min="11266" max="11266" width="45.5703125" style="79" customWidth="1"/>
    <col min="11267" max="11267" width="3.7109375" style="79" customWidth="1"/>
    <col min="11268" max="11268" width="11.7109375" style="79" bestFit="1" customWidth="1"/>
    <col min="11269" max="11269" width="14.5703125" style="79" bestFit="1" customWidth="1"/>
    <col min="11270" max="11270" width="1.5703125" style="79" customWidth="1"/>
    <col min="11271" max="11271" width="13.28515625" style="79" customWidth="1"/>
    <col min="11272" max="11272" width="1.7109375" style="79" customWidth="1"/>
    <col min="11273" max="11273" width="13.28515625" style="79" customWidth="1"/>
    <col min="11274" max="11274" width="1.7109375" style="79" customWidth="1"/>
    <col min="11275" max="11275" width="15.85546875" style="79" customWidth="1"/>
    <col min="11276" max="11276" width="9.5703125" style="79" bestFit="1" customWidth="1"/>
    <col min="11277" max="11277" width="14" style="79" bestFit="1" customWidth="1"/>
    <col min="11278" max="11278" width="14.28515625" style="79" bestFit="1" customWidth="1"/>
    <col min="11279" max="11520" width="9.140625" style="79"/>
    <col min="11521" max="11521" width="4.140625" style="79" bestFit="1" customWidth="1"/>
    <col min="11522" max="11522" width="45.5703125" style="79" customWidth="1"/>
    <col min="11523" max="11523" width="3.7109375" style="79" customWidth="1"/>
    <col min="11524" max="11524" width="11.7109375" style="79" bestFit="1" customWidth="1"/>
    <col min="11525" max="11525" width="14.5703125" style="79" bestFit="1" customWidth="1"/>
    <col min="11526" max="11526" width="1.5703125" style="79" customWidth="1"/>
    <col min="11527" max="11527" width="13.28515625" style="79" customWidth="1"/>
    <col min="11528" max="11528" width="1.7109375" style="79" customWidth="1"/>
    <col min="11529" max="11529" width="13.28515625" style="79" customWidth="1"/>
    <col min="11530" max="11530" width="1.7109375" style="79" customWidth="1"/>
    <col min="11531" max="11531" width="15.85546875" style="79" customWidth="1"/>
    <col min="11532" max="11532" width="9.5703125" style="79" bestFit="1" customWidth="1"/>
    <col min="11533" max="11533" width="14" style="79" bestFit="1" customWidth="1"/>
    <col min="11534" max="11534" width="14.28515625" style="79" bestFit="1" customWidth="1"/>
    <col min="11535" max="11776" width="9.140625" style="79"/>
    <col min="11777" max="11777" width="4.140625" style="79" bestFit="1" customWidth="1"/>
    <col min="11778" max="11778" width="45.5703125" style="79" customWidth="1"/>
    <col min="11779" max="11779" width="3.7109375" style="79" customWidth="1"/>
    <col min="11780" max="11780" width="11.7109375" style="79" bestFit="1" customWidth="1"/>
    <col min="11781" max="11781" width="14.5703125" style="79" bestFit="1" customWidth="1"/>
    <col min="11782" max="11782" width="1.5703125" style="79" customWidth="1"/>
    <col min="11783" max="11783" width="13.28515625" style="79" customWidth="1"/>
    <col min="11784" max="11784" width="1.7109375" style="79" customWidth="1"/>
    <col min="11785" max="11785" width="13.28515625" style="79" customWidth="1"/>
    <col min="11786" max="11786" width="1.7109375" style="79" customWidth="1"/>
    <col min="11787" max="11787" width="15.85546875" style="79" customWidth="1"/>
    <col min="11788" max="11788" width="9.5703125" style="79" bestFit="1" customWidth="1"/>
    <col min="11789" max="11789" width="14" style="79" bestFit="1" customWidth="1"/>
    <col min="11790" max="11790" width="14.28515625" style="79" bestFit="1" customWidth="1"/>
    <col min="11791" max="12032" width="9.140625" style="79"/>
    <col min="12033" max="12033" width="4.140625" style="79" bestFit="1" customWidth="1"/>
    <col min="12034" max="12034" width="45.5703125" style="79" customWidth="1"/>
    <col min="12035" max="12035" width="3.7109375" style="79" customWidth="1"/>
    <col min="12036" max="12036" width="11.7109375" style="79" bestFit="1" customWidth="1"/>
    <col min="12037" max="12037" width="14.5703125" style="79" bestFit="1" customWidth="1"/>
    <col min="12038" max="12038" width="1.5703125" style="79" customWidth="1"/>
    <col min="12039" max="12039" width="13.28515625" style="79" customWidth="1"/>
    <col min="12040" max="12040" width="1.7109375" style="79" customWidth="1"/>
    <col min="12041" max="12041" width="13.28515625" style="79" customWidth="1"/>
    <col min="12042" max="12042" width="1.7109375" style="79" customWidth="1"/>
    <col min="12043" max="12043" width="15.85546875" style="79" customWidth="1"/>
    <col min="12044" max="12044" width="9.5703125" style="79" bestFit="1" customWidth="1"/>
    <col min="12045" max="12045" width="14" style="79" bestFit="1" customWidth="1"/>
    <col min="12046" max="12046" width="14.28515625" style="79" bestFit="1" customWidth="1"/>
    <col min="12047" max="12288" width="9.140625" style="79"/>
    <col min="12289" max="12289" width="4.140625" style="79" bestFit="1" customWidth="1"/>
    <col min="12290" max="12290" width="45.5703125" style="79" customWidth="1"/>
    <col min="12291" max="12291" width="3.7109375" style="79" customWidth="1"/>
    <col min="12292" max="12292" width="11.7109375" style="79" bestFit="1" customWidth="1"/>
    <col min="12293" max="12293" width="14.5703125" style="79" bestFit="1" customWidth="1"/>
    <col min="12294" max="12294" width="1.5703125" style="79" customWidth="1"/>
    <col min="12295" max="12295" width="13.28515625" style="79" customWidth="1"/>
    <col min="12296" max="12296" width="1.7109375" style="79" customWidth="1"/>
    <col min="12297" max="12297" width="13.28515625" style="79" customWidth="1"/>
    <col min="12298" max="12298" width="1.7109375" style="79" customWidth="1"/>
    <col min="12299" max="12299" width="15.85546875" style="79" customWidth="1"/>
    <col min="12300" max="12300" width="9.5703125" style="79" bestFit="1" customWidth="1"/>
    <col min="12301" max="12301" width="14" style="79" bestFit="1" customWidth="1"/>
    <col min="12302" max="12302" width="14.28515625" style="79" bestFit="1" customWidth="1"/>
    <col min="12303" max="12544" width="9.140625" style="79"/>
    <col min="12545" max="12545" width="4.140625" style="79" bestFit="1" customWidth="1"/>
    <col min="12546" max="12546" width="45.5703125" style="79" customWidth="1"/>
    <col min="12547" max="12547" width="3.7109375" style="79" customWidth="1"/>
    <col min="12548" max="12548" width="11.7109375" style="79" bestFit="1" customWidth="1"/>
    <col min="12549" max="12549" width="14.5703125" style="79" bestFit="1" customWidth="1"/>
    <col min="12550" max="12550" width="1.5703125" style="79" customWidth="1"/>
    <col min="12551" max="12551" width="13.28515625" style="79" customWidth="1"/>
    <col min="12552" max="12552" width="1.7109375" style="79" customWidth="1"/>
    <col min="12553" max="12553" width="13.28515625" style="79" customWidth="1"/>
    <col min="12554" max="12554" width="1.7109375" style="79" customWidth="1"/>
    <col min="12555" max="12555" width="15.85546875" style="79" customWidth="1"/>
    <col min="12556" max="12556" width="9.5703125" style="79" bestFit="1" customWidth="1"/>
    <col min="12557" max="12557" width="14" style="79" bestFit="1" customWidth="1"/>
    <col min="12558" max="12558" width="14.28515625" style="79" bestFit="1" customWidth="1"/>
    <col min="12559" max="12800" width="9.140625" style="79"/>
    <col min="12801" max="12801" width="4.140625" style="79" bestFit="1" customWidth="1"/>
    <col min="12802" max="12802" width="45.5703125" style="79" customWidth="1"/>
    <col min="12803" max="12803" width="3.7109375" style="79" customWidth="1"/>
    <col min="12804" max="12804" width="11.7109375" style="79" bestFit="1" customWidth="1"/>
    <col min="12805" max="12805" width="14.5703125" style="79" bestFit="1" customWidth="1"/>
    <col min="12806" max="12806" width="1.5703125" style="79" customWidth="1"/>
    <col min="12807" max="12807" width="13.28515625" style="79" customWidth="1"/>
    <col min="12808" max="12808" width="1.7109375" style="79" customWidth="1"/>
    <col min="12809" max="12809" width="13.28515625" style="79" customWidth="1"/>
    <col min="12810" max="12810" width="1.7109375" style="79" customWidth="1"/>
    <col min="12811" max="12811" width="15.85546875" style="79" customWidth="1"/>
    <col min="12812" max="12812" width="9.5703125" style="79" bestFit="1" customWidth="1"/>
    <col min="12813" max="12813" width="14" style="79" bestFit="1" customWidth="1"/>
    <col min="12814" max="12814" width="14.28515625" style="79" bestFit="1" customWidth="1"/>
    <col min="12815" max="13056" width="9.140625" style="79"/>
    <col min="13057" max="13057" width="4.140625" style="79" bestFit="1" customWidth="1"/>
    <col min="13058" max="13058" width="45.5703125" style="79" customWidth="1"/>
    <col min="13059" max="13059" width="3.7109375" style="79" customWidth="1"/>
    <col min="13060" max="13060" width="11.7109375" style="79" bestFit="1" customWidth="1"/>
    <col min="13061" max="13061" width="14.5703125" style="79" bestFit="1" customWidth="1"/>
    <col min="13062" max="13062" width="1.5703125" style="79" customWidth="1"/>
    <col min="13063" max="13063" width="13.28515625" style="79" customWidth="1"/>
    <col min="13064" max="13064" width="1.7109375" style="79" customWidth="1"/>
    <col min="13065" max="13065" width="13.28515625" style="79" customWidth="1"/>
    <col min="13066" max="13066" width="1.7109375" style="79" customWidth="1"/>
    <col min="13067" max="13067" width="15.85546875" style="79" customWidth="1"/>
    <col min="13068" max="13068" width="9.5703125" style="79" bestFit="1" customWidth="1"/>
    <col min="13069" max="13069" width="14" style="79" bestFit="1" customWidth="1"/>
    <col min="13070" max="13070" width="14.28515625" style="79" bestFit="1" customWidth="1"/>
    <col min="13071" max="13312" width="9.140625" style="79"/>
    <col min="13313" max="13313" width="4.140625" style="79" bestFit="1" customWidth="1"/>
    <col min="13314" max="13314" width="45.5703125" style="79" customWidth="1"/>
    <col min="13315" max="13315" width="3.7109375" style="79" customWidth="1"/>
    <col min="13316" max="13316" width="11.7109375" style="79" bestFit="1" customWidth="1"/>
    <col min="13317" max="13317" width="14.5703125" style="79" bestFit="1" customWidth="1"/>
    <col min="13318" max="13318" width="1.5703125" style="79" customWidth="1"/>
    <col min="13319" max="13319" width="13.28515625" style="79" customWidth="1"/>
    <col min="13320" max="13320" width="1.7109375" style="79" customWidth="1"/>
    <col min="13321" max="13321" width="13.28515625" style="79" customWidth="1"/>
    <col min="13322" max="13322" width="1.7109375" style="79" customWidth="1"/>
    <col min="13323" max="13323" width="15.85546875" style="79" customWidth="1"/>
    <col min="13324" max="13324" width="9.5703125" style="79" bestFit="1" customWidth="1"/>
    <col min="13325" max="13325" width="14" style="79" bestFit="1" customWidth="1"/>
    <col min="13326" max="13326" width="14.28515625" style="79" bestFit="1" customWidth="1"/>
    <col min="13327" max="13568" width="9.140625" style="79"/>
    <col min="13569" max="13569" width="4.140625" style="79" bestFit="1" customWidth="1"/>
    <col min="13570" max="13570" width="45.5703125" style="79" customWidth="1"/>
    <col min="13571" max="13571" width="3.7109375" style="79" customWidth="1"/>
    <col min="13572" max="13572" width="11.7109375" style="79" bestFit="1" customWidth="1"/>
    <col min="13573" max="13573" width="14.5703125" style="79" bestFit="1" customWidth="1"/>
    <col min="13574" max="13574" width="1.5703125" style="79" customWidth="1"/>
    <col min="13575" max="13575" width="13.28515625" style="79" customWidth="1"/>
    <col min="13576" max="13576" width="1.7109375" style="79" customWidth="1"/>
    <col min="13577" max="13577" width="13.28515625" style="79" customWidth="1"/>
    <col min="13578" max="13578" width="1.7109375" style="79" customWidth="1"/>
    <col min="13579" max="13579" width="15.85546875" style="79" customWidth="1"/>
    <col min="13580" max="13580" width="9.5703125" style="79" bestFit="1" customWidth="1"/>
    <col min="13581" max="13581" width="14" style="79" bestFit="1" customWidth="1"/>
    <col min="13582" max="13582" width="14.28515625" style="79" bestFit="1" customWidth="1"/>
    <col min="13583" max="13824" width="9.140625" style="79"/>
    <col min="13825" max="13825" width="4.140625" style="79" bestFit="1" customWidth="1"/>
    <col min="13826" max="13826" width="45.5703125" style="79" customWidth="1"/>
    <col min="13827" max="13827" width="3.7109375" style="79" customWidth="1"/>
    <col min="13828" max="13828" width="11.7109375" style="79" bestFit="1" customWidth="1"/>
    <col min="13829" max="13829" width="14.5703125" style="79" bestFit="1" customWidth="1"/>
    <col min="13830" max="13830" width="1.5703125" style="79" customWidth="1"/>
    <col min="13831" max="13831" width="13.28515625" style="79" customWidth="1"/>
    <col min="13832" max="13832" width="1.7109375" style="79" customWidth="1"/>
    <col min="13833" max="13833" width="13.28515625" style="79" customWidth="1"/>
    <col min="13834" max="13834" width="1.7109375" style="79" customWidth="1"/>
    <col min="13835" max="13835" width="15.85546875" style="79" customWidth="1"/>
    <col min="13836" max="13836" width="9.5703125" style="79" bestFit="1" customWidth="1"/>
    <col min="13837" max="13837" width="14" style="79" bestFit="1" customWidth="1"/>
    <col min="13838" max="13838" width="14.28515625" style="79" bestFit="1" customWidth="1"/>
    <col min="13839" max="14080" width="9.140625" style="79"/>
    <col min="14081" max="14081" width="4.140625" style="79" bestFit="1" customWidth="1"/>
    <col min="14082" max="14082" width="45.5703125" style="79" customWidth="1"/>
    <col min="14083" max="14083" width="3.7109375" style="79" customWidth="1"/>
    <col min="14084" max="14084" width="11.7109375" style="79" bestFit="1" customWidth="1"/>
    <col min="14085" max="14085" width="14.5703125" style="79" bestFit="1" customWidth="1"/>
    <col min="14086" max="14086" width="1.5703125" style="79" customWidth="1"/>
    <col min="14087" max="14087" width="13.28515625" style="79" customWidth="1"/>
    <col min="14088" max="14088" width="1.7109375" style="79" customWidth="1"/>
    <col min="14089" max="14089" width="13.28515625" style="79" customWidth="1"/>
    <col min="14090" max="14090" width="1.7109375" style="79" customWidth="1"/>
    <col min="14091" max="14091" width="15.85546875" style="79" customWidth="1"/>
    <col min="14092" max="14092" width="9.5703125" style="79" bestFit="1" customWidth="1"/>
    <col min="14093" max="14093" width="14" style="79" bestFit="1" customWidth="1"/>
    <col min="14094" max="14094" width="14.28515625" style="79" bestFit="1" customWidth="1"/>
    <col min="14095" max="14336" width="9.140625" style="79"/>
    <col min="14337" max="14337" width="4.140625" style="79" bestFit="1" customWidth="1"/>
    <col min="14338" max="14338" width="45.5703125" style="79" customWidth="1"/>
    <col min="14339" max="14339" width="3.7109375" style="79" customWidth="1"/>
    <col min="14340" max="14340" width="11.7109375" style="79" bestFit="1" customWidth="1"/>
    <col min="14341" max="14341" width="14.5703125" style="79" bestFit="1" customWidth="1"/>
    <col min="14342" max="14342" width="1.5703125" style="79" customWidth="1"/>
    <col min="14343" max="14343" width="13.28515625" style="79" customWidth="1"/>
    <col min="14344" max="14344" width="1.7109375" style="79" customWidth="1"/>
    <col min="14345" max="14345" width="13.28515625" style="79" customWidth="1"/>
    <col min="14346" max="14346" width="1.7109375" style="79" customWidth="1"/>
    <col min="14347" max="14347" width="15.85546875" style="79" customWidth="1"/>
    <col min="14348" max="14348" width="9.5703125" style="79" bestFit="1" customWidth="1"/>
    <col min="14349" max="14349" width="14" style="79" bestFit="1" customWidth="1"/>
    <col min="14350" max="14350" width="14.28515625" style="79" bestFit="1" customWidth="1"/>
    <col min="14351" max="14592" width="9.140625" style="79"/>
    <col min="14593" max="14593" width="4.140625" style="79" bestFit="1" customWidth="1"/>
    <col min="14594" max="14594" width="45.5703125" style="79" customWidth="1"/>
    <col min="14595" max="14595" width="3.7109375" style="79" customWidth="1"/>
    <col min="14596" max="14596" width="11.7109375" style="79" bestFit="1" customWidth="1"/>
    <col min="14597" max="14597" width="14.5703125" style="79" bestFit="1" customWidth="1"/>
    <col min="14598" max="14598" width="1.5703125" style="79" customWidth="1"/>
    <col min="14599" max="14599" width="13.28515625" style="79" customWidth="1"/>
    <col min="14600" max="14600" width="1.7109375" style="79" customWidth="1"/>
    <col min="14601" max="14601" width="13.28515625" style="79" customWidth="1"/>
    <col min="14602" max="14602" width="1.7109375" style="79" customWidth="1"/>
    <col min="14603" max="14603" width="15.85546875" style="79" customWidth="1"/>
    <col min="14604" max="14604" width="9.5703125" style="79" bestFit="1" customWidth="1"/>
    <col min="14605" max="14605" width="14" style="79" bestFit="1" customWidth="1"/>
    <col min="14606" max="14606" width="14.28515625" style="79" bestFit="1" customWidth="1"/>
    <col min="14607" max="14848" width="9.140625" style="79"/>
    <col min="14849" max="14849" width="4.140625" style="79" bestFit="1" customWidth="1"/>
    <col min="14850" max="14850" width="45.5703125" style="79" customWidth="1"/>
    <col min="14851" max="14851" width="3.7109375" style="79" customWidth="1"/>
    <col min="14852" max="14852" width="11.7109375" style="79" bestFit="1" customWidth="1"/>
    <col min="14853" max="14853" width="14.5703125" style="79" bestFit="1" customWidth="1"/>
    <col min="14854" max="14854" width="1.5703125" style="79" customWidth="1"/>
    <col min="14855" max="14855" width="13.28515625" style="79" customWidth="1"/>
    <col min="14856" max="14856" width="1.7109375" style="79" customWidth="1"/>
    <col min="14857" max="14857" width="13.28515625" style="79" customWidth="1"/>
    <col min="14858" max="14858" width="1.7109375" style="79" customWidth="1"/>
    <col min="14859" max="14859" width="15.85546875" style="79" customWidth="1"/>
    <col min="14860" max="14860" width="9.5703125" style="79" bestFit="1" customWidth="1"/>
    <col min="14861" max="14861" width="14" style="79" bestFit="1" customWidth="1"/>
    <col min="14862" max="14862" width="14.28515625" style="79" bestFit="1" customWidth="1"/>
    <col min="14863" max="15104" width="9.140625" style="79"/>
    <col min="15105" max="15105" width="4.140625" style="79" bestFit="1" customWidth="1"/>
    <col min="15106" max="15106" width="45.5703125" style="79" customWidth="1"/>
    <col min="15107" max="15107" width="3.7109375" style="79" customWidth="1"/>
    <col min="15108" max="15108" width="11.7109375" style="79" bestFit="1" customWidth="1"/>
    <col min="15109" max="15109" width="14.5703125" style="79" bestFit="1" customWidth="1"/>
    <col min="15110" max="15110" width="1.5703125" style="79" customWidth="1"/>
    <col min="15111" max="15111" width="13.28515625" style="79" customWidth="1"/>
    <col min="15112" max="15112" width="1.7109375" style="79" customWidth="1"/>
    <col min="15113" max="15113" width="13.28515625" style="79" customWidth="1"/>
    <col min="15114" max="15114" width="1.7109375" style="79" customWidth="1"/>
    <col min="15115" max="15115" width="15.85546875" style="79" customWidth="1"/>
    <col min="15116" max="15116" width="9.5703125" style="79" bestFit="1" customWidth="1"/>
    <col min="15117" max="15117" width="14" style="79" bestFit="1" customWidth="1"/>
    <col min="15118" max="15118" width="14.28515625" style="79" bestFit="1" customWidth="1"/>
    <col min="15119" max="15360" width="9.140625" style="79"/>
    <col min="15361" max="15361" width="4.140625" style="79" bestFit="1" customWidth="1"/>
    <col min="15362" max="15362" width="45.5703125" style="79" customWidth="1"/>
    <col min="15363" max="15363" width="3.7109375" style="79" customWidth="1"/>
    <col min="15364" max="15364" width="11.7109375" style="79" bestFit="1" customWidth="1"/>
    <col min="15365" max="15365" width="14.5703125" style="79" bestFit="1" customWidth="1"/>
    <col min="15366" max="15366" width="1.5703125" style="79" customWidth="1"/>
    <col min="15367" max="15367" width="13.28515625" style="79" customWidth="1"/>
    <col min="15368" max="15368" width="1.7109375" style="79" customWidth="1"/>
    <col min="15369" max="15369" width="13.28515625" style="79" customWidth="1"/>
    <col min="15370" max="15370" width="1.7109375" style="79" customWidth="1"/>
    <col min="15371" max="15371" width="15.85546875" style="79" customWidth="1"/>
    <col min="15372" max="15372" width="9.5703125" style="79" bestFit="1" customWidth="1"/>
    <col min="15373" max="15373" width="14" style="79" bestFit="1" customWidth="1"/>
    <col min="15374" max="15374" width="14.28515625" style="79" bestFit="1" customWidth="1"/>
    <col min="15375" max="15616" width="9.140625" style="79"/>
    <col min="15617" max="15617" width="4.140625" style="79" bestFit="1" customWidth="1"/>
    <col min="15618" max="15618" width="45.5703125" style="79" customWidth="1"/>
    <col min="15619" max="15619" width="3.7109375" style="79" customWidth="1"/>
    <col min="15620" max="15620" width="11.7109375" style="79" bestFit="1" customWidth="1"/>
    <col min="15621" max="15621" width="14.5703125" style="79" bestFit="1" customWidth="1"/>
    <col min="15622" max="15622" width="1.5703125" style="79" customWidth="1"/>
    <col min="15623" max="15623" width="13.28515625" style="79" customWidth="1"/>
    <col min="15624" max="15624" width="1.7109375" style="79" customWidth="1"/>
    <col min="15625" max="15625" width="13.28515625" style="79" customWidth="1"/>
    <col min="15626" max="15626" width="1.7109375" style="79" customWidth="1"/>
    <col min="15627" max="15627" width="15.85546875" style="79" customWidth="1"/>
    <col min="15628" max="15628" width="9.5703125" style="79" bestFit="1" customWidth="1"/>
    <col min="15629" max="15629" width="14" style="79" bestFit="1" customWidth="1"/>
    <col min="15630" max="15630" width="14.28515625" style="79" bestFit="1" customWidth="1"/>
    <col min="15631" max="15872" width="9.140625" style="79"/>
    <col min="15873" max="15873" width="4.140625" style="79" bestFit="1" customWidth="1"/>
    <col min="15874" max="15874" width="45.5703125" style="79" customWidth="1"/>
    <col min="15875" max="15875" width="3.7109375" style="79" customWidth="1"/>
    <col min="15876" max="15876" width="11.7109375" style="79" bestFit="1" customWidth="1"/>
    <col min="15877" max="15877" width="14.5703125" style="79" bestFit="1" customWidth="1"/>
    <col min="15878" max="15878" width="1.5703125" style="79" customWidth="1"/>
    <col min="15879" max="15879" width="13.28515625" style="79" customWidth="1"/>
    <col min="15880" max="15880" width="1.7109375" style="79" customWidth="1"/>
    <col min="15881" max="15881" width="13.28515625" style="79" customWidth="1"/>
    <col min="15882" max="15882" width="1.7109375" style="79" customWidth="1"/>
    <col min="15883" max="15883" width="15.85546875" style="79" customWidth="1"/>
    <col min="15884" max="15884" width="9.5703125" style="79" bestFit="1" customWidth="1"/>
    <col min="15885" max="15885" width="14" style="79" bestFit="1" customWidth="1"/>
    <col min="15886" max="15886" width="14.28515625" style="79" bestFit="1" customWidth="1"/>
    <col min="15887" max="16128" width="9.140625" style="79"/>
    <col min="16129" max="16129" width="4.140625" style="79" bestFit="1" customWidth="1"/>
    <col min="16130" max="16130" width="45.5703125" style="79" customWidth="1"/>
    <col min="16131" max="16131" width="3.7109375" style="79" customWidth="1"/>
    <col min="16132" max="16132" width="11.7109375" style="79" bestFit="1" customWidth="1"/>
    <col min="16133" max="16133" width="14.5703125" style="79" bestFit="1" customWidth="1"/>
    <col min="16134" max="16134" width="1.5703125" style="79" customWidth="1"/>
    <col min="16135" max="16135" width="13.28515625" style="79" customWidth="1"/>
    <col min="16136" max="16136" width="1.7109375" style="79" customWidth="1"/>
    <col min="16137" max="16137" width="13.28515625" style="79" customWidth="1"/>
    <col min="16138" max="16138" width="1.7109375" style="79" customWidth="1"/>
    <col min="16139" max="16139" width="15.85546875" style="79" customWidth="1"/>
    <col min="16140" max="16140" width="9.5703125" style="79" bestFit="1" customWidth="1"/>
    <col min="16141" max="16141" width="14" style="79" bestFit="1" customWidth="1"/>
    <col min="16142" max="16142" width="14.28515625" style="79" bestFit="1" customWidth="1"/>
    <col min="16143" max="16384" width="9.140625" style="79"/>
  </cols>
  <sheetData>
    <row r="3" spans="1:16" x14ac:dyDescent="0.3">
      <c r="B3" s="80" t="str">
        <f>"FINAL SCHEDULE "&amp;UPPER(T([11]TITLE!D3))&amp;" COSTS - ACTUAL"</f>
        <v>FINAL SCHEDULE OCTOBER 2016 COSTS - ACTUAL</v>
      </c>
    </row>
    <row r="5" spans="1:16" ht="16.5" x14ac:dyDescent="0.35">
      <c r="B5" s="81" t="s">
        <v>149</v>
      </c>
      <c r="C5" s="82"/>
      <c r="D5" s="82"/>
      <c r="E5" s="82"/>
    </row>
    <row r="6" spans="1:16" ht="16.5" x14ac:dyDescent="0.35">
      <c r="B6" s="82" t="s">
        <v>150</v>
      </c>
      <c r="C6" s="82"/>
      <c r="D6" s="82"/>
      <c r="E6" s="82"/>
    </row>
    <row r="7" spans="1:16" ht="16.5" x14ac:dyDescent="0.35">
      <c r="B7" s="83" t="str">
        <f>"MONTH ENDED:  "&amp;UPPER(T([11]TITLE!D3))&amp;""</f>
        <v>MONTH ENDED:  OCTOBER 2016</v>
      </c>
      <c r="C7" s="82"/>
      <c r="D7" s="82"/>
      <c r="E7" s="82" t="s">
        <v>130</v>
      </c>
      <c r="K7" s="84" t="s">
        <v>151</v>
      </c>
    </row>
    <row r="8" spans="1:16" ht="16.5" x14ac:dyDescent="0.35">
      <c r="E8" s="84"/>
      <c r="G8" s="84" t="s">
        <v>153</v>
      </c>
      <c r="H8" s="85"/>
      <c r="I8" s="84" t="s">
        <v>153</v>
      </c>
      <c r="K8" s="84" t="s">
        <v>154</v>
      </c>
    </row>
    <row r="9" spans="1:16" ht="16.5" x14ac:dyDescent="0.35">
      <c r="B9" s="86" t="s">
        <v>155</v>
      </c>
      <c r="E9" s="87" t="s">
        <v>197</v>
      </c>
      <c r="G9" s="88" t="s">
        <v>157</v>
      </c>
      <c r="H9" s="85"/>
      <c r="I9" s="88" t="s">
        <v>158</v>
      </c>
      <c r="K9" s="87" t="s">
        <v>159</v>
      </c>
    </row>
    <row r="10" spans="1:16" x14ac:dyDescent="0.3">
      <c r="F10" s="85"/>
      <c r="H10" s="85"/>
      <c r="J10" s="89" t="s">
        <v>130</v>
      </c>
    </row>
    <row r="11" spans="1:16" x14ac:dyDescent="0.3">
      <c r="B11" s="80" t="s">
        <v>160</v>
      </c>
      <c r="E11" s="90"/>
      <c r="F11" s="90"/>
      <c r="G11" s="90">
        <f>[11]Input!E50</f>
        <v>32113.53</v>
      </c>
      <c r="H11" s="90"/>
      <c r="I11" s="90">
        <f>[11]Input!E52</f>
        <v>2721121.02</v>
      </c>
      <c r="J11" s="91" t="s">
        <v>130</v>
      </c>
      <c r="K11" s="92">
        <f>+E11+G11+I11</f>
        <v>2753234.55</v>
      </c>
      <c r="N11" s="92"/>
    </row>
    <row r="12" spans="1:16" x14ac:dyDescent="0.3">
      <c r="B12" s="80" t="s">
        <v>161</v>
      </c>
      <c r="E12" s="90"/>
      <c r="F12" s="90"/>
      <c r="G12" s="90">
        <f>[11]Input!E51</f>
        <v>41895.79</v>
      </c>
      <c r="H12" s="90"/>
      <c r="I12" s="90">
        <f>[11]Input!E53</f>
        <v>75059.56</v>
      </c>
      <c r="J12" s="91"/>
      <c r="K12" s="92">
        <f>+E12+G12+I12</f>
        <v>116955.35</v>
      </c>
    </row>
    <row r="13" spans="1:16" ht="16.5" x14ac:dyDescent="0.3">
      <c r="A13" s="95" t="s">
        <v>191</v>
      </c>
      <c r="B13" s="80" t="s">
        <v>162</v>
      </c>
      <c r="E13" s="90">
        <f>[11]Input!C49</f>
        <v>1488253.02</v>
      </c>
      <c r="J13" s="93" t="s">
        <v>130</v>
      </c>
      <c r="K13" s="92">
        <f>E13</f>
        <v>1488253.02</v>
      </c>
    </row>
    <row r="14" spans="1:16" x14ac:dyDescent="0.3">
      <c r="B14" s="80" t="s">
        <v>164</v>
      </c>
      <c r="G14" s="92"/>
      <c r="I14" s="92"/>
      <c r="J14" s="93" t="s">
        <v>130</v>
      </c>
      <c r="K14" s="94" t="s">
        <v>163</v>
      </c>
    </row>
    <row r="15" spans="1:16" ht="16.5" x14ac:dyDescent="0.3">
      <c r="A15" s="95" t="s">
        <v>187</v>
      </c>
      <c r="B15" s="96" t="s">
        <v>165</v>
      </c>
      <c r="C15" s="85"/>
      <c r="D15" s="85"/>
      <c r="E15" s="85"/>
      <c r="F15" s="85"/>
      <c r="G15" s="85"/>
      <c r="H15" s="85"/>
      <c r="I15" s="85"/>
      <c r="J15" s="89"/>
      <c r="K15" s="90">
        <f>MIN(K42,K45)</f>
        <v>0</v>
      </c>
      <c r="L15" s="85"/>
      <c r="M15" s="97"/>
      <c r="N15" s="92"/>
    </row>
    <row r="16" spans="1:16" x14ac:dyDescent="0.3">
      <c r="B16" s="98"/>
      <c r="C16" s="85"/>
      <c r="D16" s="85"/>
      <c r="E16" s="85"/>
      <c r="F16" s="85"/>
      <c r="G16" s="85"/>
      <c r="H16" s="85"/>
      <c r="I16" s="85"/>
      <c r="J16" s="89" t="s">
        <v>130</v>
      </c>
      <c r="K16" s="99"/>
      <c r="P16" s="92"/>
    </row>
    <row r="17" spans="1:14" x14ac:dyDescent="0.3">
      <c r="B17" s="80" t="s">
        <v>166</v>
      </c>
      <c r="J17" s="93" t="s">
        <v>130</v>
      </c>
      <c r="K17" s="94" t="s">
        <v>163</v>
      </c>
    </row>
    <row r="18" spans="1:14" x14ac:dyDescent="0.3">
      <c r="J18" s="93"/>
      <c r="K18" s="100"/>
    </row>
    <row r="19" spans="1:14" ht="16.5" x14ac:dyDescent="0.35">
      <c r="B19" s="81" t="s">
        <v>167</v>
      </c>
      <c r="C19" s="79" t="s">
        <v>130</v>
      </c>
      <c r="J19" s="93"/>
      <c r="K19" s="90">
        <f>+K11+K12+K13+K15</f>
        <v>4358442.92</v>
      </c>
    </row>
    <row r="20" spans="1:14" x14ac:dyDescent="0.3">
      <c r="J20" s="93"/>
      <c r="K20" s="92"/>
    </row>
    <row r="21" spans="1:14" ht="16.5" x14ac:dyDescent="0.35">
      <c r="B21" s="86" t="s">
        <v>168</v>
      </c>
      <c r="J21" s="93"/>
      <c r="K21" s="92"/>
    </row>
    <row r="22" spans="1:14" x14ac:dyDescent="0.3">
      <c r="J22" s="93"/>
      <c r="K22" s="92"/>
    </row>
    <row r="23" spans="1:14" ht="16.5" x14ac:dyDescent="0.3">
      <c r="A23" s="101"/>
      <c r="B23" s="80" t="s">
        <v>169</v>
      </c>
      <c r="J23" s="93" t="s">
        <v>130</v>
      </c>
      <c r="K23" s="90">
        <f>[11]PURCHASES!N15</f>
        <v>5897225.9399999995</v>
      </c>
      <c r="N23" s="92"/>
    </row>
    <row r="24" spans="1:14" ht="16.5" x14ac:dyDescent="0.3">
      <c r="A24" s="101"/>
      <c r="B24" s="80" t="s">
        <v>170</v>
      </c>
      <c r="J24" s="93"/>
      <c r="K24" s="90">
        <f>[11]PURCHASES!N20</f>
        <v>3864962.4090000037</v>
      </c>
      <c r="M24" s="85"/>
    </row>
    <row r="25" spans="1:14" ht="16.5" x14ac:dyDescent="0.3">
      <c r="A25" s="95" t="s">
        <v>187</v>
      </c>
      <c r="B25" s="80" t="s">
        <v>171</v>
      </c>
      <c r="J25" s="93" t="s">
        <v>130</v>
      </c>
      <c r="K25" s="90">
        <f>K42</f>
        <v>0</v>
      </c>
      <c r="L25" s="85"/>
      <c r="M25" s="90"/>
      <c r="N25" s="92"/>
    </row>
    <row r="26" spans="1:14" ht="16.5" x14ac:dyDescent="0.3">
      <c r="A26" s="95" t="s">
        <v>188</v>
      </c>
      <c r="B26" s="80" t="s">
        <v>172</v>
      </c>
      <c r="J26" s="93"/>
      <c r="K26" s="99">
        <v>0</v>
      </c>
      <c r="L26" s="102"/>
      <c r="M26" s="103"/>
    </row>
    <row r="27" spans="1:14" x14ac:dyDescent="0.3">
      <c r="J27" s="93"/>
      <c r="K27" s="100"/>
      <c r="M27" s="85"/>
    </row>
    <row r="28" spans="1:14" ht="16.5" x14ac:dyDescent="0.35">
      <c r="B28" s="81" t="s">
        <v>167</v>
      </c>
      <c r="J28" s="93"/>
      <c r="K28" s="92">
        <f>K23+K24-K25-K26</f>
        <v>9762188.3490000032</v>
      </c>
      <c r="M28" s="85"/>
      <c r="N28" s="92"/>
    </row>
    <row r="29" spans="1:14" x14ac:dyDescent="0.3">
      <c r="J29" s="93"/>
      <c r="K29" s="92"/>
      <c r="M29" s="85"/>
    </row>
    <row r="30" spans="1:14" ht="16.5" x14ac:dyDescent="0.35">
      <c r="B30" s="86" t="s">
        <v>173</v>
      </c>
      <c r="J30" s="93"/>
      <c r="K30" s="92"/>
      <c r="M30" s="92"/>
      <c r="N30" s="92"/>
    </row>
    <row r="31" spans="1:14" x14ac:dyDescent="0.3">
      <c r="J31" s="93"/>
      <c r="K31" s="92"/>
    </row>
    <row r="32" spans="1:14" ht="16.5" x14ac:dyDescent="0.3">
      <c r="A32" s="101"/>
      <c r="B32" s="79" t="s">
        <v>174</v>
      </c>
      <c r="J32" s="93"/>
      <c r="K32" s="104">
        <f>[11]SALES!H23</f>
        <v>1853104.5240000002</v>
      </c>
    </row>
    <row r="33" spans="1:13" x14ac:dyDescent="0.3">
      <c r="J33" s="93"/>
      <c r="K33" s="92"/>
    </row>
    <row r="34" spans="1:13" ht="15.75" thickBot="1" x14ac:dyDescent="0.35">
      <c r="B34" s="80" t="s">
        <v>175</v>
      </c>
      <c r="J34" s="93"/>
      <c r="K34" s="105">
        <f>+K19+K28-K32</f>
        <v>12267526.745000003</v>
      </c>
      <c r="M34" s="85"/>
    </row>
    <row r="35" spans="1:13" ht="15.75" thickTop="1" x14ac:dyDescent="0.3">
      <c r="J35" s="93"/>
      <c r="K35" s="92"/>
      <c r="M35" s="85"/>
    </row>
    <row r="36" spans="1:13" x14ac:dyDescent="0.3">
      <c r="B36" s="79" t="s">
        <v>176</v>
      </c>
      <c r="J36" s="93"/>
      <c r="K36" s="92"/>
      <c r="M36" s="85"/>
    </row>
    <row r="37" spans="1:13" x14ac:dyDescent="0.3">
      <c r="J37" s="93"/>
      <c r="K37" s="92"/>
      <c r="M37" s="85"/>
    </row>
    <row r="38" spans="1:13" x14ac:dyDescent="0.3">
      <c r="B38" s="79" t="s">
        <v>177</v>
      </c>
      <c r="J38" s="93"/>
      <c r="K38" s="92"/>
    </row>
    <row r="39" spans="1:13" ht="16.5" x14ac:dyDescent="0.3">
      <c r="A39" s="95" t="s">
        <v>187</v>
      </c>
      <c r="B39" s="106" t="s">
        <v>178</v>
      </c>
      <c r="J39" s="93"/>
      <c r="K39" s="92"/>
    </row>
    <row r="40" spans="1:13" x14ac:dyDescent="0.3">
      <c r="J40" s="93"/>
      <c r="K40" s="92"/>
    </row>
    <row r="41" spans="1:13" x14ac:dyDescent="0.3">
      <c r="B41" s="85" t="s">
        <v>179</v>
      </c>
      <c r="G41" s="107"/>
      <c r="H41" s="85"/>
      <c r="I41" s="85"/>
      <c r="J41" s="93"/>
      <c r="K41" s="92"/>
    </row>
    <row r="42" spans="1:13" x14ac:dyDescent="0.3">
      <c r="B42" s="96" t="s">
        <v>180</v>
      </c>
      <c r="D42" s="113">
        <v>0</v>
      </c>
      <c r="E42" s="79" t="s">
        <v>181</v>
      </c>
      <c r="F42" s="85"/>
      <c r="G42" s="109">
        <v>0</v>
      </c>
      <c r="H42" s="85"/>
      <c r="I42" s="96" t="s">
        <v>182</v>
      </c>
      <c r="J42" s="93"/>
      <c r="K42" s="92">
        <f>D42*G42/1000</f>
        <v>0</v>
      </c>
      <c r="L42" s="92"/>
    </row>
    <row r="43" spans="1:13" x14ac:dyDescent="0.3">
      <c r="B43" s="85"/>
      <c r="G43" s="85"/>
      <c r="H43" s="85"/>
      <c r="I43" s="85"/>
      <c r="J43" s="93"/>
      <c r="K43" s="92"/>
    </row>
    <row r="44" spans="1:13" s="85" customFormat="1" x14ac:dyDescent="0.3">
      <c r="B44" s="85" t="s">
        <v>183</v>
      </c>
      <c r="G44" s="107"/>
      <c r="J44" s="89"/>
      <c r="K44" s="90"/>
    </row>
    <row r="45" spans="1:13" s="85" customFormat="1" x14ac:dyDescent="0.3">
      <c r="B45" s="96" t="s">
        <v>184</v>
      </c>
      <c r="D45" s="110">
        <f>D42</f>
        <v>0</v>
      </c>
      <c r="E45" s="85" t="s">
        <v>181</v>
      </c>
      <c r="G45" s="109">
        <v>0</v>
      </c>
      <c r="I45" s="96" t="s">
        <v>182</v>
      </c>
      <c r="J45" s="89"/>
      <c r="K45" s="90">
        <f>D45*G45/1000</f>
        <v>0</v>
      </c>
      <c r="M45" s="90"/>
    </row>
    <row r="46" spans="1:13" x14ac:dyDescent="0.3">
      <c r="B46" s="85"/>
      <c r="G46" s="85"/>
      <c r="H46" s="85"/>
      <c r="I46" s="85"/>
      <c r="J46" s="93"/>
      <c r="K46" s="92"/>
    </row>
    <row r="47" spans="1:13" x14ac:dyDescent="0.3">
      <c r="K47" s="92"/>
    </row>
    <row r="48" spans="1:13" ht="31.5" customHeight="1" x14ac:dyDescent="0.3">
      <c r="A48" s="111">
        <v>-1</v>
      </c>
      <c r="B48" s="136" t="s">
        <v>204</v>
      </c>
      <c r="C48" s="136"/>
      <c r="D48" s="136"/>
      <c r="E48" s="136"/>
      <c r="F48" s="136"/>
      <c r="G48" s="136"/>
      <c r="H48" s="136"/>
      <c r="I48" s="136"/>
      <c r="J48" s="136"/>
    </row>
    <row r="49" spans="1:10" x14ac:dyDescent="0.3">
      <c r="B49" s="85"/>
      <c r="C49" s="85"/>
      <c r="D49" s="85"/>
      <c r="E49" s="85"/>
      <c r="F49" s="85"/>
      <c r="G49" s="85"/>
      <c r="H49" s="85"/>
      <c r="I49" s="85"/>
      <c r="J49" s="85"/>
    </row>
    <row r="50" spans="1:10" ht="16.5" x14ac:dyDescent="0.3">
      <c r="A50" s="111">
        <v>-2</v>
      </c>
      <c r="B50" s="79" t="s">
        <v>199</v>
      </c>
    </row>
    <row r="51" spans="1:10" x14ac:dyDescent="0.3">
      <c r="B51" s="79" t="s">
        <v>200</v>
      </c>
    </row>
    <row r="52" spans="1:10" x14ac:dyDescent="0.3">
      <c r="J52" s="79" t="s">
        <v>130</v>
      </c>
    </row>
    <row r="53" spans="1:10" ht="16.5" x14ac:dyDescent="0.3">
      <c r="A53" s="95" t="s">
        <v>191</v>
      </c>
      <c r="B53" s="79" t="s">
        <v>201</v>
      </c>
    </row>
  </sheetData>
  <mergeCells count="1">
    <mergeCell ref="B48:J48"/>
  </mergeCells>
  <printOptions horizontalCentered="1" verticalCentered="1"/>
  <pageMargins left="0.25" right="0.25" top="0.75" bottom="0.75" header="0.3" footer="0.3"/>
  <pageSetup scale="76" firstPageNumber="4" orientation="portrait" blackAndWhite="1" useFirstPageNumber="1" r:id="rId1"/>
  <headerFooter alignWithMargins="0">
    <oddFooter>&amp;C&amp;Z&amp;F&amp;A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theme="2"/>
    <pageSetUpPr fitToPage="1"/>
  </sheetPr>
  <dimension ref="A3:P53"/>
  <sheetViews>
    <sheetView zoomScaleNormal="100" workbookViewId="0">
      <selection activeCell="I31" sqref="I31"/>
    </sheetView>
  </sheetViews>
  <sheetFormatPr defaultRowHeight="15" x14ac:dyDescent="0.3"/>
  <cols>
    <col min="1" max="1" width="4.140625" style="79" bestFit="1" customWidth="1"/>
    <col min="2" max="2" width="45.5703125" style="79" customWidth="1"/>
    <col min="3" max="3" width="3.7109375" style="79" customWidth="1"/>
    <col min="4" max="4" width="11.7109375" style="79" bestFit="1" customWidth="1"/>
    <col min="5" max="5" width="14.5703125" style="79" bestFit="1" customWidth="1"/>
    <col min="6" max="6" width="1.5703125" style="79" customWidth="1"/>
    <col min="7" max="7" width="13.28515625" style="79" customWidth="1"/>
    <col min="8" max="8" width="1.7109375" style="79" customWidth="1"/>
    <col min="9" max="9" width="13.28515625" style="79" customWidth="1"/>
    <col min="10" max="10" width="1.7109375" style="79" customWidth="1"/>
    <col min="11" max="11" width="15.85546875" style="79" customWidth="1"/>
    <col min="12" max="12" width="9.5703125" style="79" bestFit="1" customWidth="1"/>
    <col min="13" max="13" width="14" style="79" bestFit="1" customWidth="1"/>
    <col min="14" max="14" width="14.28515625" style="79" bestFit="1" customWidth="1"/>
    <col min="15" max="256" width="9.140625" style="79"/>
    <col min="257" max="257" width="4.140625" style="79" bestFit="1" customWidth="1"/>
    <col min="258" max="258" width="45.5703125" style="79" customWidth="1"/>
    <col min="259" max="259" width="3.7109375" style="79" customWidth="1"/>
    <col min="260" max="260" width="11.7109375" style="79" bestFit="1" customWidth="1"/>
    <col min="261" max="261" width="14.5703125" style="79" bestFit="1" customWidth="1"/>
    <col min="262" max="262" width="1.5703125" style="79" customWidth="1"/>
    <col min="263" max="263" width="13.28515625" style="79" customWidth="1"/>
    <col min="264" max="264" width="1.7109375" style="79" customWidth="1"/>
    <col min="265" max="265" width="13.28515625" style="79" customWidth="1"/>
    <col min="266" max="266" width="1.7109375" style="79" customWidth="1"/>
    <col min="267" max="267" width="15.85546875" style="79" customWidth="1"/>
    <col min="268" max="268" width="9.5703125" style="79" bestFit="1" customWidth="1"/>
    <col min="269" max="269" width="14" style="79" bestFit="1" customWidth="1"/>
    <col min="270" max="270" width="14.28515625" style="79" bestFit="1" customWidth="1"/>
    <col min="271" max="512" width="9.140625" style="79"/>
    <col min="513" max="513" width="4.140625" style="79" bestFit="1" customWidth="1"/>
    <col min="514" max="514" width="45.5703125" style="79" customWidth="1"/>
    <col min="515" max="515" width="3.7109375" style="79" customWidth="1"/>
    <col min="516" max="516" width="11.7109375" style="79" bestFit="1" customWidth="1"/>
    <col min="517" max="517" width="14.5703125" style="79" bestFit="1" customWidth="1"/>
    <col min="518" max="518" width="1.5703125" style="79" customWidth="1"/>
    <col min="519" max="519" width="13.28515625" style="79" customWidth="1"/>
    <col min="520" max="520" width="1.7109375" style="79" customWidth="1"/>
    <col min="521" max="521" width="13.28515625" style="79" customWidth="1"/>
    <col min="522" max="522" width="1.7109375" style="79" customWidth="1"/>
    <col min="523" max="523" width="15.85546875" style="79" customWidth="1"/>
    <col min="524" max="524" width="9.5703125" style="79" bestFit="1" customWidth="1"/>
    <col min="525" max="525" width="14" style="79" bestFit="1" customWidth="1"/>
    <col min="526" max="526" width="14.28515625" style="79" bestFit="1" customWidth="1"/>
    <col min="527" max="768" width="9.140625" style="79"/>
    <col min="769" max="769" width="4.140625" style="79" bestFit="1" customWidth="1"/>
    <col min="770" max="770" width="45.5703125" style="79" customWidth="1"/>
    <col min="771" max="771" width="3.7109375" style="79" customWidth="1"/>
    <col min="772" max="772" width="11.7109375" style="79" bestFit="1" customWidth="1"/>
    <col min="773" max="773" width="14.5703125" style="79" bestFit="1" customWidth="1"/>
    <col min="774" max="774" width="1.5703125" style="79" customWidth="1"/>
    <col min="775" max="775" width="13.28515625" style="79" customWidth="1"/>
    <col min="776" max="776" width="1.7109375" style="79" customWidth="1"/>
    <col min="777" max="777" width="13.28515625" style="79" customWidth="1"/>
    <col min="778" max="778" width="1.7109375" style="79" customWidth="1"/>
    <col min="779" max="779" width="15.85546875" style="79" customWidth="1"/>
    <col min="780" max="780" width="9.5703125" style="79" bestFit="1" customWidth="1"/>
    <col min="781" max="781" width="14" style="79" bestFit="1" customWidth="1"/>
    <col min="782" max="782" width="14.28515625" style="79" bestFit="1" customWidth="1"/>
    <col min="783" max="1024" width="9.140625" style="79"/>
    <col min="1025" max="1025" width="4.140625" style="79" bestFit="1" customWidth="1"/>
    <col min="1026" max="1026" width="45.5703125" style="79" customWidth="1"/>
    <col min="1027" max="1027" width="3.7109375" style="79" customWidth="1"/>
    <col min="1028" max="1028" width="11.7109375" style="79" bestFit="1" customWidth="1"/>
    <col min="1029" max="1029" width="14.5703125" style="79" bestFit="1" customWidth="1"/>
    <col min="1030" max="1030" width="1.5703125" style="79" customWidth="1"/>
    <col min="1031" max="1031" width="13.28515625" style="79" customWidth="1"/>
    <col min="1032" max="1032" width="1.7109375" style="79" customWidth="1"/>
    <col min="1033" max="1033" width="13.28515625" style="79" customWidth="1"/>
    <col min="1034" max="1034" width="1.7109375" style="79" customWidth="1"/>
    <col min="1035" max="1035" width="15.85546875" style="79" customWidth="1"/>
    <col min="1036" max="1036" width="9.5703125" style="79" bestFit="1" customWidth="1"/>
    <col min="1037" max="1037" width="14" style="79" bestFit="1" customWidth="1"/>
    <col min="1038" max="1038" width="14.28515625" style="79" bestFit="1" customWidth="1"/>
    <col min="1039" max="1280" width="9.140625" style="79"/>
    <col min="1281" max="1281" width="4.140625" style="79" bestFit="1" customWidth="1"/>
    <col min="1282" max="1282" width="45.5703125" style="79" customWidth="1"/>
    <col min="1283" max="1283" width="3.7109375" style="79" customWidth="1"/>
    <col min="1284" max="1284" width="11.7109375" style="79" bestFit="1" customWidth="1"/>
    <col min="1285" max="1285" width="14.5703125" style="79" bestFit="1" customWidth="1"/>
    <col min="1286" max="1286" width="1.5703125" style="79" customWidth="1"/>
    <col min="1287" max="1287" width="13.28515625" style="79" customWidth="1"/>
    <col min="1288" max="1288" width="1.7109375" style="79" customWidth="1"/>
    <col min="1289" max="1289" width="13.28515625" style="79" customWidth="1"/>
    <col min="1290" max="1290" width="1.7109375" style="79" customWidth="1"/>
    <col min="1291" max="1291" width="15.85546875" style="79" customWidth="1"/>
    <col min="1292" max="1292" width="9.5703125" style="79" bestFit="1" customWidth="1"/>
    <col min="1293" max="1293" width="14" style="79" bestFit="1" customWidth="1"/>
    <col min="1294" max="1294" width="14.28515625" style="79" bestFit="1" customWidth="1"/>
    <col min="1295" max="1536" width="9.140625" style="79"/>
    <col min="1537" max="1537" width="4.140625" style="79" bestFit="1" customWidth="1"/>
    <col min="1538" max="1538" width="45.5703125" style="79" customWidth="1"/>
    <col min="1539" max="1539" width="3.7109375" style="79" customWidth="1"/>
    <col min="1540" max="1540" width="11.7109375" style="79" bestFit="1" customWidth="1"/>
    <col min="1541" max="1541" width="14.5703125" style="79" bestFit="1" customWidth="1"/>
    <col min="1542" max="1542" width="1.5703125" style="79" customWidth="1"/>
    <col min="1543" max="1543" width="13.28515625" style="79" customWidth="1"/>
    <col min="1544" max="1544" width="1.7109375" style="79" customWidth="1"/>
    <col min="1545" max="1545" width="13.28515625" style="79" customWidth="1"/>
    <col min="1546" max="1546" width="1.7109375" style="79" customWidth="1"/>
    <col min="1547" max="1547" width="15.85546875" style="79" customWidth="1"/>
    <col min="1548" max="1548" width="9.5703125" style="79" bestFit="1" customWidth="1"/>
    <col min="1549" max="1549" width="14" style="79" bestFit="1" customWidth="1"/>
    <col min="1550" max="1550" width="14.28515625" style="79" bestFit="1" customWidth="1"/>
    <col min="1551" max="1792" width="9.140625" style="79"/>
    <col min="1793" max="1793" width="4.140625" style="79" bestFit="1" customWidth="1"/>
    <col min="1794" max="1794" width="45.5703125" style="79" customWidth="1"/>
    <col min="1795" max="1795" width="3.7109375" style="79" customWidth="1"/>
    <col min="1796" max="1796" width="11.7109375" style="79" bestFit="1" customWidth="1"/>
    <col min="1797" max="1797" width="14.5703125" style="79" bestFit="1" customWidth="1"/>
    <col min="1798" max="1798" width="1.5703125" style="79" customWidth="1"/>
    <col min="1799" max="1799" width="13.28515625" style="79" customWidth="1"/>
    <col min="1800" max="1800" width="1.7109375" style="79" customWidth="1"/>
    <col min="1801" max="1801" width="13.28515625" style="79" customWidth="1"/>
    <col min="1802" max="1802" width="1.7109375" style="79" customWidth="1"/>
    <col min="1803" max="1803" width="15.85546875" style="79" customWidth="1"/>
    <col min="1804" max="1804" width="9.5703125" style="79" bestFit="1" customWidth="1"/>
    <col min="1805" max="1805" width="14" style="79" bestFit="1" customWidth="1"/>
    <col min="1806" max="1806" width="14.28515625" style="79" bestFit="1" customWidth="1"/>
    <col min="1807" max="2048" width="9.140625" style="79"/>
    <col min="2049" max="2049" width="4.140625" style="79" bestFit="1" customWidth="1"/>
    <col min="2050" max="2050" width="45.5703125" style="79" customWidth="1"/>
    <col min="2051" max="2051" width="3.7109375" style="79" customWidth="1"/>
    <col min="2052" max="2052" width="11.7109375" style="79" bestFit="1" customWidth="1"/>
    <col min="2053" max="2053" width="14.5703125" style="79" bestFit="1" customWidth="1"/>
    <col min="2054" max="2054" width="1.5703125" style="79" customWidth="1"/>
    <col min="2055" max="2055" width="13.28515625" style="79" customWidth="1"/>
    <col min="2056" max="2056" width="1.7109375" style="79" customWidth="1"/>
    <col min="2057" max="2057" width="13.28515625" style="79" customWidth="1"/>
    <col min="2058" max="2058" width="1.7109375" style="79" customWidth="1"/>
    <col min="2059" max="2059" width="15.85546875" style="79" customWidth="1"/>
    <col min="2060" max="2060" width="9.5703125" style="79" bestFit="1" customWidth="1"/>
    <col min="2061" max="2061" width="14" style="79" bestFit="1" customWidth="1"/>
    <col min="2062" max="2062" width="14.28515625" style="79" bestFit="1" customWidth="1"/>
    <col min="2063" max="2304" width="9.140625" style="79"/>
    <col min="2305" max="2305" width="4.140625" style="79" bestFit="1" customWidth="1"/>
    <col min="2306" max="2306" width="45.5703125" style="79" customWidth="1"/>
    <col min="2307" max="2307" width="3.7109375" style="79" customWidth="1"/>
    <col min="2308" max="2308" width="11.7109375" style="79" bestFit="1" customWidth="1"/>
    <col min="2309" max="2309" width="14.5703125" style="79" bestFit="1" customWidth="1"/>
    <col min="2310" max="2310" width="1.5703125" style="79" customWidth="1"/>
    <col min="2311" max="2311" width="13.28515625" style="79" customWidth="1"/>
    <col min="2312" max="2312" width="1.7109375" style="79" customWidth="1"/>
    <col min="2313" max="2313" width="13.28515625" style="79" customWidth="1"/>
    <col min="2314" max="2314" width="1.7109375" style="79" customWidth="1"/>
    <col min="2315" max="2315" width="15.85546875" style="79" customWidth="1"/>
    <col min="2316" max="2316" width="9.5703125" style="79" bestFit="1" customWidth="1"/>
    <col min="2317" max="2317" width="14" style="79" bestFit="1" customWidth="1"/>
    <col min="2318" max="2318" width="14.28515625" style="79" bestFit="1" customWidth="1"/>
    <col min="2319" max="2560" width="9.140625" style="79"/>
    <col min="2561" max="2561" width="4.140625" style="79" bestFit="1" customWidth="1"/>
    <col min="2562" max="2562" width="45.5703125" style="79" customWidth="1"/>
    <col min="2563" max="2563" width="3.7109375" style="79" customWidth="1"/>
    <col min="2564" max="2564" width="11.7109375" style="79" bestFit="1" customWidth="1"/>
    <col min="2565" max="2565" width="14.5703125" style="79" bestFit="1" customWidth="1"/>
    <col min="2566" max="2566" width="1.5703125" style="79" customWidth="1"/>
    <col min="2567" max="2567" width="13.28515625" style="79" customWidth="1"/>
    <col min="2568" max="2568" width="1.7109375" style="79" customWidth="1"/>
    <col min="2569" max="2569" width="13.28515625" style="79" customWidth="1"/>
    <col min="2570" max="2570" width="1.7109375" style="79" customWidth="1"/>
    <col min="2571" max="2571" width="15.85546875" style="79" customWidth="1"/>
    <col min="2572" max="2572" width="9.5703125" style="79" bestFit="1" customWidth="1"/>
    <col min="2573" max="2573" width="14" style="79" bestFit="1" customWidth="1"/>
    <col min="2574" max="2574" width="14.28515625" style="79" bestFit="1" customWidth="1"/>
    <col min="2575" max="2816" width="9.140625" style="79"/>
    <col min="2817" max="2817" width="4.140625" style="79" bestFit="1" customWidth="1"/>
    <col min="2818" max="2818" width="45.5703125" style="79" customWidth="1"/>
    <col min="2819" max="2819" width="3.7109375" style="79" customWidth="1"/>
    <col min="2820" max="2820" width="11.7109375" style="79" bestFit="1" customWidth="1"/>
    <col min="2821" max="2821" width="14.5703125" style="79" bestFit="1" customWidth="1"/>
    <col min="2822" max="2822" width="1.5703125" style="79" customWidth="1"/>
    <col min="2823" max="2823" width="13.28515625" style="79" customWidth="1"/>
    <col min="2824" max="2824" width="1.7109375" style="79" customWidth="1"/>
    <col min="2825" max="2825" width="13.28515625" style="79" customWidth="1"/>
    <col min="2826" max="2826" width="1.7109375" style="79" customWidth="1"/>
    <col min="2827" max="2827" width="15.85546875" style="79" customWidth="1"/>
    <col min="2828" max="2828" width="9.5703125" style="79" bestFit="1" customWidth="1"/>
    <col min="2829" max="2829" width="14" style="79" bestFit="1" customWidth="1"/>
    <col min="2830" max="2830" width="14.28515625" style="79" bestFit="1" customWidth="1"/>
    <col min="2831" max="3072" width="9.140625" style="79"/>
    <col min="3073" max="3073" width="4.140625" style="79" bestFit="1" customWidth="1"/>
    <col min="3074" max="3074" width="45.5703125" style="79" customWidth="1"/>
    <col min="3075" max="3075" width="3.7109375" style="79" customWidth="1"/>
    <col min="3076" max="3076" width="11.7109375" style="79" bestFit="1" customWidth="1"/>
    <col min="3077" max="3077" width="14.5703125" style="79" bestFit="1" customWidth="1"/>
    <col min="3078" max="3078" width="1.5703125" style="79" customWidth="1"/>
    <col min="3079" max="3079" width="13.28515625" style="79" customWidth="1"/>
    <col min="3080" max="3080" width="1.7109375" style="79" customWidth="1"/>
    <col min="3081" max="3081" width="13.28515625" style="79" customWidth="1"/>
    <col min="3082" max="3082" width="1.7109375" style="79" customWidth="1"/>
    <col min="3083" max="3083" width="15.85546875" style="79" customWidth="1"/>
    <col min="3084" max="3084" width="9.5703125" style="79" bestFit="1" customWidth="1"/>
    <col min="3085" max="3085" width="14" style="79" bestFit="1" customWidth="1"/>
    <col min="3086" max="3086" width="14.28515625" style="79" bestFit="1" customWidth="1"/>
    <col min="3087" max="3328" width="9.140625" style="79"/>
    <col min="3329" max="3329" width="4.140625" style="79" bestFit="1" customWidth="1"/>
    <col min="3330" max="3330" width="45.5703125" style="79" customWidth="1"/>
    <col min="3331" max="3331" width="3.7109375" style="79" customWidth="1"/>
    <col min="3332" max="3332" width="11.7109375" style="79" bestFit="1" customWidth="1"/>
    <col min="3333" max="3333" width="14.5703125" style="79" bestFit="1" customWidth="1"/>
    <col min="3334" max="3334" width="1.5703125" style="79" customWidth="1"/>
    <col min="3335" max="3335" width="13.28515625" style="79" customWidth="1"/>
    <col min="3336" max="3336" width="1.7109375" style="79" customWidth="1"/>
    <col min="3337" max="3337" width="13.28515625" style="79" customWidth="1"/>
    <col min="3338" max="3338" width="1.7109375" style="79" customWidth="1"/>
    <col min="3339" max="3339" width="15.85546875" style="79" customWidth="1"/>
    <col min="3340" max="3340" width="9.5703125" style="79" bestFit="1" customWidth="1"/>
    <col min="3341" max="3341" width="14" style="79" bestFit="1" customWidth="1"/>
    <col min="3342" max="3342" width="14.28515625" style="79" bestFit="1" customWidth="1"/>
    <col min="3343" max="3584" width="9.140625" style="79"/>
    <col min="3585" max="3585" width="4.140625" style="79" bestFit="1" customWidth="1"/>
    <col min="3586" max="3586" width="45.5703125" style="79" customWidth="1"/>
    <col min="3587" max="3587" width="3.7109375" style="79" customWidth="1"/>
    <col min="3588" max="3588" width="11.7109375" style="79" bestFit="1" customWidth="1"/>
    <col min="3589" max="3589" width="14.5703125" style="79" bestFit="1" customWidth="1"/>
    <col min="3590" max="3590" width="1.5703125" style="79" customWidth="1"/>
    <col min="3591" max="3591" width="13.28515625" style="79" customWidth="1"/>
    <col min="3592" max="3592" width="1.7109375" style="79" customWidth="1"/>
    <col min="3593" max="3593" width="13.28515625" style="79" customWidth="1"/>
    <col min="3594" max="3594" width="1.7109375" style="79" customWidth="1"/>
    <col min="3595" max="3595" width="15.85546875" style="79" customWidth="1"/>
    <col min="3596" max="3596" width="9.5703125" style="79" bestFit="1" customWidth="1"/>
    <col min="3597" max="3597" width="14" style="79" bestFit="1" customWidth="1"/>
    <col min="3598" max="3598" width="14.28515625" style="79" bestFit="1" customWidth="1"/>
    <col min="3599" max="3840" width="9.140625" style="79"/>
    <col min="3841" max="3841" width="4.140625" style="79" bestFit="1" customWidth="1"/>
    <col min="3842" max="3842" width="45.5703125" style="79" customWidth="1"/>
    <col min="3843" max="3843" width="3.7109375" style="79" customWidth="1"/>
    <col min="3844" max="3844" width="11.7109375" style="79" bestFit="1" customWidth="1"/>
    <col min="3845" max="3845" width="14.5703125" style="79" bestFit="1" customWidth="1"/>
    <col min="3846" max="3846" width="1.5703125" style="79" customWidth="1"/>
    <col min="3847" max="3847" width="13.28515625" style="79" customWidth="1"/>
    <col min="3848" max="3848" width="1.7109375" style="79" customWidth="1"/>
    <col min="3849" max="3849" width="13.28515625" style="79" customWidth="1"/>
    <col min="3850" max="3850" width="1.7109375" style="79" customWidth="1"/>
    <col min="3851" max="3851" width="15.85546875" style="79" customWidth="1"/>
    <col min="3852" max="3852" width="9.5703125" style="79" bestFit="1" customWidth="1"/>
    <col min="3853" max="3853" width="14" style="79" bestFit="1" customWidth="1"/>
    <col min="3854" max="3854" width="14.28515625" style="79" bestFit="1" customWidth="1"/>
    <col min="3855" max="4096" width="9.140625" style="79"/>
    <col min="4097" max="4097" width="4.140625" style="79" bestFit="1" customWidth="1"/>
    <col min="4098" max="4098" width="45.5703125" style="79" customWidth="1"/>
    <col min="4099" max="4099" width="3.7109375" style="79" customWidth="1"/>
    <col min="4100" max="4100" width="11.7109375" style="79" bestFit="1" customWidth="1"/>
    <col min="4101" max="4101" width="14.5703125" style="79" bestFit="1" customWidth="1"/>
    <col min="4102" max="4102" width="1.5703125" style="79" customWidth="1"/>
    <col min="4103" max="4103" width="13.28515625" style="79" customWidth="1"/>
    <col min="4104" max="4104" width="1.7109375" style="79" customWidth="1"/>
    <col min="4105" max="4105" width="13.28515625" style="79" customWidth="1"/>
    <col min="4106" max="4106" width="1.7109375" style="79" customWidth="1"/>
    <col min="4107" max="4107" width="15.85546875" style="79" customWidth="1"/>
    <col min="4108" max="4108" width="9.5703125" style="79" bestFit="1" customWidth="1"/>
    <col min="4109" max="4109" width="14" style="79" bestFit="1" customWidth="1"/>
    <col min="4110" max="4110" width="14.28515625" style="79" bestFit="1" customWidth="1"/>
    <col min="4111" max="4352" width="9.140625" style="79"/>
    <col min="4353" max="4353" width="4.140625" style="79" bestFit="1" customWidth="1"/>
    <col min="4354" max="4354" width="45.5703125" style="79" customWidth="1"/>
    <col min="4355" max="4355" width="3.7109375" style="79" customWidth="1"/>
    <col min="4356" max="4356" width="11.7109375" style="79" bestFit="1" customWidth="1"/>
    <col min="4357" max="4357" width="14.5703125" style="79" bestFit="1" customWidth="1"/>
    <col min="4358" max="4358" width="1.5703125" style="79" customWidth="1"/>
    <col min="4359" max="4359" width="13.28515625" style="79" customWidth="1"/>
    <col min="4360" max="4360" width="1.7109375" style="79" customWidth="1"/>
    <col min="4361" max="4361" width="13.28515625" style="79" customWidth="1"/>
    <col min="4362" max="4362" width="1.7109375" style="79" customWidth="1"/>
    <col min="4363" max="4363" width="15.85546875" style="79" customWidth="1"/>
    <col min="4364" max="4364" width="9.5703125" style="79" bestFit="1" customWidth="1"/>
    <col min="4365" max="4365" width="14" style="79" bestFit="1" customWidth="1"/>
    <col min="4366" max="4366" width="14.28515625" style="79" bestFit="1" customWidth="1"/>
    <col min="4367" max="4608" width="9.140625" style="79"/>
    <col min="4609" max="4609" width="4.140625" style="79" bestFit="1" customWidth="1"/>
    <col min="4610" max="4610" width="45.5703125" style="79" customWidth="1"/>
    <col min="4611" max="4611" width="3.7109375" style="79" customWidth="1"/>
    <col min="4612" max="4612" width="11.7109375" style="79" bestFit="1" customWidth="1"/>
    <col min="4613" max="4613" width="14.5703125" style="79" bestFit="1" customWidth="1"/>
    <col min="4614" max="4614" width="1.5703125" style="79" customWidth="1"/>
    <col min="4615" max="4615" width="13.28515625" style="79" customWidth="1"/>
    <col min="4616" max="4616" width="1.7109375" style="79" customWidth="1"/>
    <col min="4617" max="4617" width="13.28515625" style="79" customWidth="1"/>
    <col min="4618" max="4618" width="1.7109375" style="79" customWidth="1"/>
    <col min="4619" max="4619" width="15.85546875" style="79" customWidth="1"/>
    <col min="4620" max="4620" width="9.5703125" style="79" bestFit="1" customWidth="1"/>
    <col min="4621" max="4621" width="14" style="79" bestFit="1" customWidth="1"/>
    <col min="4622" max="4622" width="14.28515625" style="79" bestFit="1" customWidth="1"/>
    <col min="4623" max="4864" width="9.140625" style="79"/>
    <col min="4865" max="4865" width="4.140625" style="79" bestFit="1" customWidth="1"/>
    <col min="4866" max="4866" width="45.5703125" style="79" customWidth="1"/>
    <col min="4867" max="4867" width="3.7109375" style="79" customWidth="1"/>
    <col min="4868" max="4868" width="11.7109375" style="79" bestFit="1" customWidth="1"/>
    <col min="4869" max="4869" width="14.5703125" style="79" bestFit="1" customWidth="1"/>
    <col min="4870" max="4870" width="1.5703125" style="79" customWidth="1"/>
    <col min="4871" max="4871" width="13.28515625" style="79" customWidth="1"/>
    <col min="4872" max="4872" width="1.7109375" style="79" customWidth="1"/>
    <col min="4873" max="4873" width="13.28515625" style="79" customWidth="1"/>
    <col min="4874" max="4874" width="1.7109375" style="79" customWidth="1"/>
    <col min="4875" max="4875" width="15.85546875" style="79" customWidth="1"/>
    <col min="4876" max="4876" width="9.5703125" style="79" bestFit="1" customWidth="1"/>
    <col min="4877" max="4877" width="14" style="79" bestFit="1" customWidth="1"/>
    <col min="4878" max="4878" width="14.28515625" style="79" bestFit="1" customWidth="1"/>
    <col min="4879" max="5120" width="9.140625" style="79"/>
    <col min="5121" max="5121" width="4.140625" style="79" bestFit="1" customWidth="1"/>
    <col min="5122" max="5122" width="45.5703125" style="79" customWidth="1"/>
    <col min="5123" max="5123" width="3.7109375" style="79" customWidth="1"/>
    <col min="5124" max="5124" width="11.7109375" style="79" bestFit="1" customWidth="1"/>
    <col min="5125" max="5125" width="14.5703125" style="79" bestFit="1" customWidth="1"/>
    <col min="5126" max="5126" width="1.5703125" style="79" customWidth="1"/>
    <col min="5127" max="5127" width="13.28515625" style="79" customWidth="1"/>
    <col min="5128" max="5128" width="1.7109375" style="79" customWidth="1"/>
    <col min="5129" max="5129" width="13.28515625" style="79" customWidth="1"/>
    <col min="5130" max="5130" width="1.7109375" style="79" customWidth="1"/>
    <col min="5131" max="5131" width="15.85546875" style="79" customWidth="1"/>
    <col min="5132" max="5132" width="9.5703125" style="79" bestFit="1" customWidth="1"/>
    <col min="5133" max="5133" width="14" style="79" bestFit="1" customWidth="1"/>
    <col min="5134" max="5134" width="14.28515625" style="79" bestFit="1" customWidth="1"/>
    <col min="5135" max="5376" width="9.140625" style="79"/>
    <col min="5377" max="5377" width="4.140625" style="79" bestFit="1" customWidth="1"/>
    <col min="5378" max="5378" width="45.5703125" style="79" customWidth="1"/>
    <col min="5379" max="5379" width="3.7109375" style="79" customWidth="1"/>
    <col min="5380" max="5380" width="11.7109375" style="79" bestFit="1" customWidth="1"/>
    <col min="5381" max="5381" width="14.5703125" style="79" bestFit="1" customWidth="1"/>
    <col min="5382" max="5382" width="1.5703125" style="79" customWidth="1"/>
    <col min="5383" max="5383" width="13.28515625" style="79" customWidth="1"/>
    <col min="5384" max="5384" width="1.7109375" style="79" customWidth="1"/>
    <col min="5385" max="5385" width="13.28515625" style="79" customWidth="1"/>
    <col min="5386" max="5386" width="1.7109375" style="79" customWidth="1"/>
    <col min="5387" max="5387" width="15.85546875" style="79" customWidth="1"/>
    <col min="5388" max="5388" width="9.5703125" style="79" bestFit="1" customWidth="1"/>
    <col min="5389" max="5389" width="14" style="79" bestFit="1" customWidth="1"/>
    <col min="5390" max="5390" width="14.28515625" style="79" bestFit="1" customWidth="1"/>
    <col min="5391" max="5632" width="9.140625" style="79"/>
    <col min="5633" max="5633" width="4.140625" style="79" bestFit="1" customWidth="1"/>
    <col min="5634" max="5634" width="45.5703125" style="79" customWidth="1"/>
    <col min="5635" max="5635" width="3.7109375" style="79" customWidth="1"/>
    <col min="5636" max="5636" width="11.7109375" style="79" bestFit="1" customWidth="1"/>
    <col min="5637" max="5637" width="14.5703125" style="79" bestFit="1" customWidth="1"/>
    <col min="5638" max="5638" width="1.5703125" style="79" customWidth="1"/>
    <col min="5639" max="5639" width="13.28515625" style="79" customWidth="1"/>
    <col min="5640" max="5640" width="1.7109375" style="79" customWidth="1"/>
    <col min="5641" max="5641" width="13.28515625" style="79" customWidth="1"/>
    <col min="5642" max="5642" width="1.7109375" style="79" customWidth="1"/>
    <col min="5643" max="5643" width="15.85546875" style="79" customWidth="1"/>
    <col min="5644" max="5644" width="9.5703125" style="79" bestFit="1" customWidth="1"/>
    <col min="5645" max="5645" width="14" style="79" bestFit="1" customWidth="1"/>
    <col min="5646" max="5646" width="14.28515625" style="79" bestFit="1" customWidth="1"/>
    <col min="5647" max="5888" width="9.140625" style="79"/>
    <col min="5889" max="5889" width="4.140625" style="79" bestFit="1" customWidth="1"/>
    <col min="5890" max="5890" width="45.5703125" style="79" customWidth="1"/>
    <col min="5891" max="5891" width="3.7109375" style="79" customWidth="1"/>
    <col min="5892" max="5892" width="11.7109375" style="79" bestFit="1" customWidth="1"/>
    <col min="5893" max="5893" width="14.5703125" style="79" bestFit="1" customWidth="1"/>
    <col min="5894" max="5894" width="1.5703125" style="79" customWidth="1"/>
    <col min="5895" max="5895" width="13.28515625" style="79" customWidth="1"/>
    <col min="5896" max="5896" width="1.7109375" style="79" customWidth="1"/>
    <col min="5897" max="5897" width="13.28515625" style="79" customWidth="1"/>
    <col min="5898" max="5898" width="1.7109375" style="79" customWidth="1"/>
    <col min="5899" max="5899" width="15.85546875" style="79" customWidth="1"/>
    <col min="5900" max="5900" width="9.5703125" style="79" bestFit="1" customWidth="1"/>
    <col min="5901" max="5901" width="14" style="79" bestFit="1" customWidth="1"/>
    <col min="5902" max="5902" width="14.28515625" style="79" bestFit="1" customWidth="1"/>
    <col min="5903" max="6144" width="9.140625" style="79"/>
    <col min="6145" max="6145" width="4.140625" style="79" bestFit="1" customWidth="1"/>
    <col min="6146" max="6146" width="45.5703125" style="79" customWidth="1"/>
    <col min="6147" max="6147" width="3.7109375" style="79" customWidth="1"/>
    <col min="6148" max="6148" width="11.7109375" style="79" bestFit="1" customWidth="1"/>
    <col min="6149" max="6149" width="14.5703125" style="79" bestFit="1" customWidth="1"/>
    <col min="6150" max="6150" width="1.5703125" style="79" customWidth="1"/>
    <col min="6151" max="6151" width="13.28515625" style="79" customWidth="1"/>
    <col min="6152" max="6152" width="1.7109375" style="79" customWidth="1"/>
    <col min="6153" max="6153" width="13.28515625" style="79" customWidth="1"/>
    <col min="6154" max="6154" width="1.7109375" style="79" customWidth="1"/>
    <col min="6155" max="6155" width="15.85546875" style="79" customWidth="1"/>
    <col min="6156" max="6156" width="9.5703125" style="79" bestFit="1" customWidth="1"/>
    <col min="6157" max="6157" width="14" style="79" bestFit="1" customWidth="1"/>
    <col min="6158" max="6158" width="14.28515625" style="79" bestFit="1" customWidth="1"/>
    <col min="6159" max="6400" width="9.140625" style="79"/>
    <col min="6401" max="6401" width="4.140625" style="79" bestFit="1" customWidth="1"/>
    <col min="6402" max="6402" width="45.5703125" style="79" customWidth="1"/>
    <col min="6403" max="6403" width="3.7109375" style="79" customWidth="1"/>
    <col min="6404" max="6404" width="11.7109375" style="79" bestFit="1" customWidth="1"/>
    <col min="6405" max="6405" width="14.5703125" style="79" bestFit="1" customWidth="1"/>
    <col min="6406" max="6406" width="1.5703125" style="79" customWidth="1"/>
    <col min="6407" max="6407" width="13.28515625" style="79" customWidth="1"/>
    <col min="6408" max="6408" width="1.7109375" style="79" customWidth="1"/>
    <col min="6409" max="6409" width="13.28515625" style="79" customWidth="1"/>
    <col min="6410" max="6410" width="1.7109375" style="79" customWidth="1"/>
    <col min="6411" max="6411" width="15.85546875" style="79" customWidth="1"/>
    <col min="6412" max="6412" width="9.5703125" style="79" bestFit="1" customWidth="1"/>
    <col min="6413" max="6413" width="14" style="79" bestFit="1" customWidth="1"/>
    <col min="6414" max="6414" width="14.28515625" style="79" bestFit="1" customWidth="1"/>
    <col min="6415" max="6656" width="9.140625" style="79"/>
    <col min="6657" max="6657" width="4.140625" style="79" bestFit="1" customWidth="1"/>
    <col min="6658" max="6658" width="45.5703125" style="79" customWidth="1"/>
    <col min="6659" max="6659" width="3.7109375" style="79" customWidth="1"/>
    <col min="6660" max="6660" width="11.7109375" style="79" bestFit="1" customWidth="1"/>
    <col min="6661" max="6661" width="14.5703125" style="79" bestFit="1" customWidth="1"/>
    <col min="6662" max="6662" width="1.5703125" style="79" customWidth="1"/>
    <col min="6663" max="6663" width="13.28515625" style="79" customWidth="1"/>
    <col min="6664" max="6664" width="1.7109375" style="79" customWidth="1"/>
    <col min="6665" max="6665" width="13.28515625" style="79" customWidth="1"/>
    <col min="6666" max="6666" width="1.7109375" style="79" customWidth="1"/>
    <col min="6667" max="6667" width="15.85546875" style="79" customWidth="1"/>
    <col min="6668" max="6668" width="9.5703125" style="79" bestFit="1" customWidth="1"/>
    <col min="6669" max="6669" width="14" style="79" bestFit="1" customWidth="1"/>
    <col min="6670" max="6670" width="14.28515625" style="79" bestFit="1" customWidth="1"/>
    <col min="6671" max="6912" width="9.140625" style="79"/>
    <col min="6913" max="6913" width="4.140625" style="79" bestFit="1" customWidth="1"/>
    <col min="6914" max="6914" width="45.5703125" style="79" customWidth="1"/>
    <col min="6915" max="6915" width="3.7109375" style="79" customWidth="1"/>
    <col min="6916" max="6916" width="11.7109375" style="79" bestFit="1" customWidth="1"/>
    <col min="6917" max="6917" width="14.5703125" style="79" bestFit="1" customWidth="1"/>
    <col min="6918" max="6918" width="1.5703125" style="79" customWidth="1"/>
    <col min="6919" max="6919" width="13.28515625" style="79" customWidth="1"/>
    <col min="6920" max="6920" width="1.7109375" style="79" customWidth="1"/>
    <col min="6921" max="6921" width="13.28515625" style="79" customWidth="1"/>
    <col min="6922" max="6922" width="1.7109375" style="79" customWidth="1"/>
    <col min="6923" max="6923" width="15.85546875" style="79" customWidth="1"/>
    <col min="6924" max="6924" width="9.5703125" style="79" bestFit="1" customWidth="1"/>
    <col min="6925" max="6925" width="14" style="79" bestFit="1" customWidth="1"/>
    <col min="6926" max="6926" width="14.28515625" style="79" bestFit="1" customWidth="1"/>
    <col min="6927" max="7168" width="9.140625" style="79"/>
    <col min="7169" max="7169" width="4.140625" style="79" bestFit="1" customWidth="1"/>
    <col min="7170" max="7170" width="45.5703125" style="79" customWidth="1"/>
    <col min="7171" max="7171" width="3.7109375" style="79" customWidth="1"/>
    <col min="7172" max="7172" width="11.7109375" style="79" bestFit="1" customWidth="1"/>
    <col min="7173" max="7173" width="14.5703125" style="79" bestFit="1" customWidth="1"/>
    <col min="7174" max="7174" width="1.5703125" style="79" customWidth="1"/>
    <col min="7175" max="7175" width="13.28515625" style="79" customWidth="1"/>
    <col min="7176" max="7176" width="1.7109375" style="79" customWidth="1"/>
    <col min="7177" max="7177" width="13.28515625" style="79" customWidth="1"/>
    <col min="7178" max="7178" width="1.7109375" style="79" customWidth="1"/>
    <col min="7179" max="7179" width="15.85546875" style="79" customWidth="1"/>
    <col min="7180" max="7180" width="9.5703125" style="79" bestFit="1" customWidth="1"/>
    <col min="7181" max="7181" width="14" style="79" bestFit="1" customWidth="1"/>
    <col min="7182" max="7182" width="14.28515625" style="79" bestFit="1" customWidth="1"/>
    <col min="7183" max="7424" width="9.140625" style="79"/>
    <col min="7425" max="7425" width="4.140625" style="79" bestFit="1" customWidth="1"/>
    <col min="7426" max="7426" width="45.5703125" style="79" customWidth="1"/>
    <col min="7427" max="7427" width="3.7109375" style="79" customWidth="1"/>
    <col min="7428" max="7428" width="11.7109375" style="79" bestFit="1" customWidth="1"/>
    <col min="7429" max="7429" width="14.5703125" style="79" bestFit="1" customWidth="1"/>
    <col min="7430" max="7430" width="1.5703125" style="79" customWidth="1"/>
    <col min="7431" max="7431" width="13.28515625" style="79" customWidth="1"/>
    <col min="7432" max="7432" width="1.7109375" style="79" customWidth="1"/>
    <col min="7433" max="7433" width="13.28515625" style="79" customWidth="1"/>
    <col min="7434" max="7434" width="1.7109375" style="79" customWidth="1"/>
    <col min="7435" max="7435" width="15.85546875" style="79" customWidth="1"/>
    <col min="7436" max="7436" width="9.5703125" style="79" bestFit="1" customWidth="1"/>
    <col min="7437" max="7437" width="14" style="79" bestFit="1" customWidth="1"/>
    <col min="7438" max="7438" width="14.28515625" style="79" bestFit="1" customWidth="1"/>
    <col min="7439" max="7680" width="9.140625" style="79"/>
    <col min="7681" max="7681" width="4.140625" style="79" bestFit="1" customWidth="1"/>
    <col min="7682" max="7682" width="45.5703125" style="79" customWidth="1"/>
    <col min="7683" max="7683" width="3.7109375" style="79" customWidth="1"/>
    <col min="7684" max="7684" width="11.7109375" style="79" bestFit="1" customWidth="1"/>
    <col min="7685" max="7685" width="14.5703125" style="79" bestFit="1" customWidth="1"/>
    <col min="7686" max="7686" width="1.5703125" style="79" customWidth="1"/>
    <col min="7687" max="7687" width="13.28515625" style="79" customWidth="1"/>
    <col min="7688" max="7688" width="1.7109375" style="79" customWidth="1"/>
    <col min="7689" max="7689" width="13.28515625" style="79" customWidth="1"/>
    <col min="7690" max="7690" width="1.7109375" style="79" customWidth="1"/>
    <col min="7691" max="7691" width="15.85546875" style="79" customWidth="1"/>
    <col min="7692" max="7692" width="9.5703125" style="79" bestFit="1" customWidth="1"/>
    <col min="7693" max="7693" width="14" style="79" bestFit="1" customWidth="1"/>
    <col min="7694" max="7694" width="14.28515625" style="79" bestFit="1" customWidth="1"/>
    <col min="7695" max="7936" width="9.140625" style="79"/>
    <col min="7937" max="7937" width="4.140625" style="79" bestFit="1" customWidth="1"/>
    <col min="7938" max="7938" width="45.5703125" style="79" customWidth="1"/>
    <col min="7939" max="7939" width="3.7109375" style="79" customWidth="1"/>
    <col min="7940" max="7940" width="11.7109375" style="79" bestFit="1" customWidth="1"/>
    <col min="7941" max="7941" width="14.5703125" style="79" bestFit="1" customWidth="1"/>
    <col min="7942" max="7942" width="1.5703125" style="79" customWidth="1"/>
    <col min="7943" max="7943" width="13.28515625" style="79" customWidth="1"/>
    <col min="7944" max="7944" width="1.7109375" style="79" customWidth="1"/>
    <col min="7945" max="7945" width="13.28515625" style="79" customWidth="1"/>
    <col min="7946" max="7946" width="1.7109375" style="79" customWidth="1"/>
    <col min="7947" max="7947" width="15.85546875" style="79" customWidth="1"/>
    <col min="7948" max="7948" width="9.5703125" style="79" bestFit="1" customWidth="1"/>
    <col min="7949" max="7949" width="14" style="79" bestFit="1" customWidth="1"/>
    <col min="7950" max="7950" width="14.28515625" style="79" bestFit="1" customWidth="1"/>
    <col min="7951" max="8192" width="9.140625" style="79"/>
    <col min="8193" max="8193" width="4.140625" style="79" bestFit="1" customWidth="1"/>
    <col min="8194" max="8194" width="45.5703125" style="79" customWidth="1"/>
    <col min="8195" max="8195" width="3.7109375" style="79" customWidth="1"/>
    <col min="8196" max="8196" width="11.7109375" style="79" bestFit="1" customWidth="1"/>
    <col min="8197" max="8197" width="14.5703125" style="79" bestFit="1" customWidth="1"/>
    <col min="8198" max="8198" width="1.5703125" style="79" customWidth="1"/>
    <col min="8199" max="8199" width="13.28515625" style="79" customWidth="1"/>
    <col min="8200" max="8200" width="1.7109375" style="79" customWidth="1"/>
    <col min="8201" max="8201" width="13.28515625" style="79" customWidth="1"/>
    <col min="8202" max="8202" width="1.7109375" style="79" customWidth="1"/>
    <col min="8203" max="8203" width="15.85546875" style="79" customWidth="1"/>
    <col min="8204" max="8204" width="9.5703125" style="79" bestFit="1" customWidth="1"/>
    <col min="8205" max="8205" width="14" style="79" bestFit="1" customWidth="1"/>
    <col min="8206" max="8206" width="14.28515625" style="79" bestFit="1" customWidth="1"/>
    <col min="8207" max="8448" width="9.140625" style="79"/>
    <col min="8449" max="8449" width="4.140625" style="79" bestFit="1" customWidth="1"/>
    <col min="8450" max="8450" width="45.5703125" style="79" customWidth="1"/>
    <col min="8451" max="8451" width="3.7109375" style="79" customWidth="1"/>
    <col min="8452" max="8452" width="11.7109375" style="79" bestFit="1" customWidth="1"/>
    <col min="8453" max="8453" width="14.5703125" style="79" bestFit="1" customWidth="1"/>
    <col min="8454" max="8454" width="1.5703125" style="79" customWidth="1"/>
    <col min="8455" max="8455" width="13.28515625" style="79" customWidth="1"/>
    <col min="8456" max="8456" width="1.7109375" style="79" customWidth="1"/>
    <col min="8457" max="8457" width="13.28515625" style="79" customWidth="1"/>
    <col min="8458" max="8458" width="1.7109375" style="79" customWidth="1"/>
    <col min="8459" max="8459" width="15.85546875" style="79" customWidth="1"/>
    <col min="8460" max="8460" width="9.5703125" style="79" bestFit="1" customWidth="1"/>
    <col min="8461" max="8461" width="14" style="79" bestFit="1" customWidth="1"/>
    <col min="8462" max="8462" width="14.28515625" style="79" bestFit="1" customWidth="1"/>
    <col min="8463" max="8704" width="9.140625" style="79"/>
    <col min="8705" max="8705" width="4.140625" style="79" bestFit="1" customWidth="1"/>
    <col min="8706" max="8706" width="45.5703125" style="79" customWidth="1"/>
    <col min="8707" max="8707" width="3.7109375" style="79" customWidth="1"/>
    <col min="8708" max="8708" width="11.7109375" style="79" bestFit="1" customWidth="1"/>
    <col min="8709" max="8709" width="14.5703125" style="79" bestFit="1" customWidth="1"/>
    <col min="8710" max="8710" width="1.5703125" style="79" customWidth="1"/>
    <col min="8711" max="8711" width="13.28515625" style="79" customWidth="1"/>
    <col min="8712" max="8712" width="1.7109375" style="79" customWidth="1"/>
    <col min="8713" max="8713" width="13.28515625" style="79" customWidth="1"/>
    <col min="8714" max="8714" width="1.7109375" style="79" customWidth="1"/>
    <col min="8715" max="8715" width="15.85546875" style="79" customWidth="1"/>
    <col min="8716" max="8716" width="9.5703125" style="79" bestFit="1" customWidth="1"/>
    <col min="8717" max="8717" width="14" style="79" bestFit="1" customWidth="1"/>
    <col min="8718" max="8718" width="14.28515625" style="79" bestFit="1" customWidth="1"/>
    <col min="8719" max="8960" width="9.140625" style="79"/>
    <col min="8961" max="8961" width="4.140625" style="79" bestFit="1" customWidth="1"/>
    <col min="8962" max="8962" width="45.5703125" style="79" customWidth="1"/>
    <col min="8963" max="8963" width="3.7109375" style="79" customWidth="1"/>
    <col min="8964" max="8964" width="11.7109375" style="79" bestFit="1" customWidth="1"/>
    <col min="8965" max="8965" width="14.5703125" style="79" bestFit="1" customWidth="1"/>
    <col min="8966" max="8966" width="1.5703125" style="79" customWidth="1"/>
    <col min="8967" max="8967" width="13.28515625" style="79" customWidth="1"/>
    <col min="8968" max="8968" width="1.7109375" style="79" customWidth="1"/>
    <col min="8969" max="8969" width="13.28515625" style="79" customWidth="1"/>
    <col min="8970" max="8970" width="1.7109375" style="79" customWidth="1"/>
    <col min="8971" max="8971" width="15.85546875" style="79" customWidth="1"/>
    <col min="8972" max="8972" width="9.5703125" style="79" bestFit="1" customWidth="1"/>
    <col min="8973" max="8973" width="14" style="79" bestFit="1" customWidth="1"/>
    <col min="8974" max="8974" width="14.28515625" style="79" bestFit="1" customWidth="1"/>
    <col min="8975" max="9216" width="9.140625" style="79"/>
    <col min="9217" max="9217" width="4.140625" style="79" bestFit="1" customWidth="1"/>
    <col min="9218" max="9218" width="45.5703125" style="79" customWidth="1"/>
    <col min="9219" max="9219" width="3.7109375" style="79" customWidth="1"/>
    <col min="9220" max="9220" width="11.7109375" style="79" bestFit="1" customWidth="1"/>
    <col min="9221" max="9221" width="14.5703125" style="79" bestFit="1" customWidth="1"/>
    <col min="9222" max="9222" width="1.5703125" style="79" customWidth="1"/>
    <col min="9223" max="9223" width="13.28515625" style="79" customWidth="1"/>
    <col min="9224" max="9224" width="1.7109375" style="79" customWidth="1"/>
    <col min="9225" max="9225" width="13.28515625" style="79" customWidth="1"/>
    <col min="9226" max="9226" width="1.7109375" style="79" customWidth="1"/>
    <col min="9227" max="9227" width="15.85546875" style="79" customWidth="1"/>
    <col min="9228" max="9228" width="9.5703125" style="79" bestFit="1" customWidth="1"/>
    <col min="9229" max="9229" width="14" style="79" bestFit="1" customWidth="1"/>
    <col min="9230" max="9230" width="14.28515625" style="79" bestFit="1" customWidth="1"/>
    <col min="9231" max="9472" width="9.140625" style="79"/>
    <col min="9473" max="9473" width="4.140625" style="79" bestFit="1" customWidth="1"/>
    <col min="9474" max="9474" width="45.5703125" style="79" customWidth="1"/>
    <col min="9475" max="9475" width="3.7109375" style="79" customWidth="1"/>
    <col min="9476" max="9476" width="11.7109375" style="79" bestFit="1" customWidth="1"/>
    <col min="9477" max="9477" width="14.5703125" style="79" bestFit="1" customWidth="1"/>
    <col min="9478" max="9478" width="1.5703125" style="79" customWidth="1"/>
    <col min="9479" max="9479" width="13.28515625" style="79" customWidth="1"/>
    <col min="9480" max="9480" width="1.7109375" style="79" customWidth="1"/>
    <col min="9481" max="9481" width="13.28515625" style="79" customWidth="1"/>
    <col min="9482" max="9482" width="1.7109375" style="79" customWidth="1"/>
    <col min="9483" max="9483" width="15.85546875" style="79" customWidth="1"/>
    <col min="9484" max="9484" width="9.5703125" style="79" bestFit="1" customWidth="1"/>
    <col min="9485" max="9485" width="14" style="79" bestFit="1" customWidth="1"/>
    <col min="9486" max="9486" width="14.28515625" style="79" bestFit="1" customWidth="1"/>
    <col min="9487" max="9728" width="9.140625" style="79"/>
    <col min="9729" max="9729" width="4.140625" style="79" bestFit="1" customWidth="1"/>
    <col min="9730" max="9730" width="45.5703125" style="79" customWidth="1"/>
    <col min="9731" max="9731" width="3.7109375" style="79" customWidth="1"/>
    <col min="9732" max="9732" width="11.7109375" style="79" bestFit="1" customWidth="1"/>
    <col min="9733" max="9733" width="14.5703125" style="79" bestFit="1" customWidth="1"/>
    <col min="9734" max="9734" width="1.5703125" style="79" customWidth="1"/>
    <col min="9735" max="9735" width="13.28515625" style="79" customWidth="1"/>
    <col min="9736" max="9736" width="1.7109375" style="79" customWidth="1"/>
    <col min="9737" max="9737" width="13.28515625" style="79" customWidth="1"/>
    <col min="9738" max="9738" width="1.7109375" style="79" customWidth="1"/>
    <col min="9739" max="9739" width="15.85546875" style="79" customWidth="1"/>
    <col min="9740" max="9740" width="9.5703125" style="79" bestFit="1" customWidth="1"/>
    <col min="9741" max="9741" width="14" style="79" bestFit="1" customWidth="1"/>
    <col min="9742" max="9742" width="14.28515625" style="79" bestFit="1" customWidth="1"/>
    <col min="9743" max="9984" width="9.140625" style="79"/>
    <col min="9985" max="9985" width="4.140625" style="79" bestFit="1" customWidth="1"/>
    <col min="9986" max="9986" width="45.5703125" style="79" customWidth="1"/>
    <col min="9987" max="9987" width="3.7109375" style="79" customWidth="1"/>
    <col min="9988" max="9988" width="11.7109375" style="79" bestFit="1" customWidth="1"/>
    <col min="9989" max="9989" width="14.5703125" style="79" bestFit="1" customWidth="1"/>
    <col min="9990" max="9990" width="1.5703125" style="79" customWidth="1"/>
    <col min="9991" max="9991" width="13.28515625" style="79" customWidth="1"/>
    <col min="9992" max="9992" width="1.7109375" style="79" customWidth="1"/>
    <col min="9993" max="9993" width="13.28515625" style="79" customWidth="1"/>
    <col min="9994" max="9994" width="1.7109375" style="79" customWidth="1"/>
    <col min="9995" max="9995" width="15.85546875" style="79" customWidth="1"/>
    <col min="9996" max="9996" width="9.5703125" style="79" bestFit="1" customWidth="1"/>
    <col min="9997" max="9997" width="14" style="79" bestFit="1" customWidth="1"/>
    <col min="9998" max="9998" width="14.28515625" style="79" bestFit="1" customWidth="1"/>
    <col min="9999" max="10240" width="9.140625" style="79"/>
    <col min="10241" max="10241" width="4.140625" style="79" bestFit="1" customWidth="1"/>
    <col min="10242" max="10242" width="45.5703125" style="79" customWidth="1"/>
    <col min="10243" max="10243" width="3.7109375" style="79" customWidth="1"/>
    <col min="10244" max="10244" width="11.7109375" style="79" bestFit="1" customWidth="1"/>
    <col min="10245" max="10245" width="14.5703125" style="79" bestFit="1" customWidth="1"/>
    <col min="10246" max="10246" width="1.5703125" style="79" customWidth="1"/>
    <col min="10247" max="10247" width="13.28515625" style="79" customWidth="1"/>
    <col min="10248" max="10248" width="1.7109375" style="79" customWidth="1"/>
    <col min="10249" max="10249" width="13.28515625" style="79" customWidth="1"/>
    <col min="10250" max="10250" width="1.7109375" style="79" customWidth="1"/>
    <col min="10251" max="10251" width="15.85546875" style="79" customWidth="1"/>
    <col min="10252" max="10252" width="9.5703125" style="79" bestFit="1" customWidth="1"/>
    <col min="10253" max="10253" width="14" style="79" bestFit="1" customWidth="1"/>
    <col min="10254" max="10254" width="14.28515625" style="79" bestFit="1" customWidth="1"/>
    <col min="10255" max="10496" width="9.140625" style="79"/>
    <col min="10497" max="10497" width="4.140625" style="79" bestFit="1" customWidth="1"/>
    <col min="10498" max="10498" width="45.5703125" style="79" customWidth="1"/>
    <col min="10499" max="10499" width="3.7109375" style="79" customWidth="1"/>
    <col min="10500" max="10500" width="11.7109375" style="79" bestFit="1" customWidth="1"/>
    <col min="10501" max="10501" width="14.5703125" style="79" bestFit="1" customWidth="1"/>
    <col min="10502" max="10502" width="1.5703125" style="79" customWidth="1"/>
    <col min="10503" max="10503" width="13.28515625" style="79" customWidth="1"/>
    <col min="10504" max="10504" width="1.7109375" style="79" customWidth="1"/>
    <col min="10505" max="10505" width="13.28515625" style="79" customWidth="1"/>
    <col min="10506" max="10506" width="1.7109375" style="79" customWidth="1"/>
    <col min="10507" max="10507" width="15.85546875" style="79" customWidth="1"/>
    <col min="10508" max="10508" width="9.5703125" style="79" bestFit="1" customWidth="1"/>
    <col min="10509" max="10509" width="14" style="79" bestFit="1" customWidth="1"/>
    <col min="10510" max="10510" width="14.28515625" style="79" bestFit="1" customWidth="1"/>
    <col min="10511" max="10752" width="9.140625" style="79"/>
    <col min="10753" max="10753" width="4.140625" style="79" bestFit="1" customWidth="1"/>
    <col min="10754" max="10754" width="45.5703125" style="79" customWidth="1"/>
    <col min="10755" max="10755" width="3.7109375" style="79" customWidth="1"/>
    <col min="10756" max="10756" width="11.7109375" style="79" bestFit="1" customWidth="1"/>
    <col min="10757" max="10757" width="14.5703125" style="79" bestFit="1" customWidth="1"/>
    <col min="10758" max="10758" width="1.5703125" style="79" customWidth="1"/>
    <col min="10759" max="10759" width="13.28515625" style="79" customWidth="1"/>
    <col min="10760" max="10760" width="1.7109375" style="79" customWidth="1"/>
    <col min="10761" max="10761" width="13.28515625" style="79" customWidth="1"/>
    <col min="10762" max="10762" width="1.7109375" style="79" customWidth="1"/>
    <col min="10763" max="10763" width="15.85546875" style="79" customWidth="1"/>
    <col min="10764" max="10764" width="9.5703125" style="79" bestFit="1" customWidth="1"/>
    <col min="10765" max="10765" width="14" style="79" bestFit="1" customWidth="1"/>
    <col min="10766" max="10766" width="14.28515625" style="79" bestFit="1" customWidth="1"/>
    <col min="10767" max="11008" width="9.140625" style="79"/>
    <col min="11009" max="11009" width="4.140625" style="79" bestFit="1" customWidth="1"/>
    <col min="11010" max="11010" width="45.5703125" style="79" customWidth="1"/>
    <col min="11011" max="11011" width="3.7109375" style="79" customWidth="1"/>
    <col min="11012" max="11012" width="11.7109375" style="79" bestFit="1" customWidth="1"/>
    <col min="11013" max="11013" width="14.5703125" style="79" bestFit="1" customWidth="1"/>
    <col min="11014" max="11014" width="1.5703125" style="79" customWidth="1"/>
    <col min="11015" max="11015" width="13.28515625" style="79" customWidth="1"/>
    <col min="11016" max="11016" width="1.7109375" style="79" customWidth="1"/>
    <col min="11017" max="11017" width="13.28515625" style="79" customWidth="1"/>
    <col min="11018" max="11018" width="1.7109375" style="79" customWidth="1"/>
    <col min="11019" max="11019" width="15.85546875" style="79" customWidth="1"/>
    <col min="11020" max="11020" width="9.5703125" style="79" bestFit="1" customWidth="1"/>
    <col min="11021" max="11021" width="14" style="79" bestFit="1" customWidth="1"/>
    <col min="11022" max="11022" width="14.28515625" style="79" bestFit="1" customWidth="1"/>
    <col min="11023" max="11264" width="9.140625" style="79"/>
    <col min="11265" max="11265" width="4.140625" style="79" bestFit="1" customWidth="1"/>
    <col min="11266" max="11266" width="45.5703125" style="79" customWidth="1"/>
    <col min="11267" max="11267" width="3.7109375" style="79" customWidth="1"/>
    <col min="11268" max="11268" width="11.7109375" style="79" bestFit="1" customWidth="1"/>
    <col min="11269" max="11269" width="14.5703125" style="79" bestFit="1" customWidth="1"/>
    <col min="11270" max="11270" width="1.5703125" style="79" customWidth="1"/>
    <col min="11271" max="11271" width="13.28515625" style="79" customWidth="1"/>
    <col min="11272" max="11272" width="1.7109375" style="79" customWidth="1"/>
    <col min="11273" max="11273" width="13.28515625" style="79" customWidth="1"/>
    <col min="11274" max="11274" width="1.7109375" style="79" customWidth="1"/>
    <col min="11275" max="11275" width="15.85546875" style="79" customWidth="1"/>
    <col min="11276" max="11276" width="9.5703125" style="79" bestFit="1" customWidth="1"/>
    <col min="11277" max="11277" width="14" style="79" bestFit="1" customWidth="1"/>
    <col min="11278" max="11278" width="14.28515625" style="79" bestFit="1" customWidth="1"/>
    <col min="11279" max="11520" width="9.140625" style="79"/>
    <col min="11521" max="11521" width="4.140625" style="79" bestFit="1" customWidth="1"/>
    <col min="11522" max="11522" width="45.5703125" style="79" customWidth="1"/>
    <col min="11523" max="11523" width="3.7109375" style="79" customWidth="1"/>
    <col min="11524" max="11524" width="11.7109375" style="79" bestFit="1" customWidth="1"/>
    <col min="11525" max="11525" width="14.5703125" style="79" bestFit="1" customWidth="1"/>
    <col min="11526" max="11526" width="1.5703125" style="79" customWidth="1"/>
    <col min="11527" max="11527" width="13.28515625" style="79" customWidth="1"/>
    <col min="11528" max="11528" width="1.7109375" style="79" customWidth="1"/>
    <col min="11529" max="11529" width="13.28515625" style="79" customWidth="1"/>
    <col min="11530" max="11530" width="1.7109375" style="79" customWidth="1"/>
    <col min="11531" max="11531" width="15.85546875" style="79" customWidth="1"/>
    <col min="11532" max="11532" width="9.5703125" style="79" bestFit="1" customWidth="1"/>
    <col min="11533" max="11533" width="14" style="79" bestFit="1" customWidth="1"/>
    <col min="11534" max="11534" width="14.28515625" style="79" bestFit="1" customWidth="1"/>
    <col min="11535" max="11776" width="9.140625" style="79"/>
    <col min="11777" max="11777" width="4.140625" style="79" bestFit="1" customWidth="1"/>
    <col min="11778" max="11778" width="45.5703125" style="79" customWidth="1"/>
    <col min="11779" max="11779" width="3.7109375" style="79" customWidth="1"/>
    <col min="11780" max="11780" width="11.7109375" style="79" bestFit="1" customWidth="1"/>
    <col min="11781" max="11781" width="14.5703125" style="79" bestFit="1" customWidth="1"/>
    <col min="11782" max="11782" width="1.5703125" style="79" customWidth="1"/>
    <col min="11783" max="11783" width="13.28515625" style="79" customWidth="1"/>
    <col min="11784" max="11784" width="1.7109375" style="79" customWidth="1"/>
    <col min="11785" max="11785" width="13.28515625" style="79" customWidth="1"/>
    <col min="11786" max="11786" width="1.7109375" style="79" customWidth="1"/>
    <col min="11787" max="11787" width="15.85546875" style="79" customWidth="1"/>
    <col min="11788" max="11788" width="9.5703125" style="79" bestFit="1" customWidth="1"/>
    <col min="11789" max="11789" width="14" style="79" bestFit="1" customWidth="1"/>
    <col min="11790" max="11790" width="14.28515625" style="79" bestFit="1" customWidth="1"/>
    <col min="11791" max="12032" width="9.140625" style="79"/>
    <col min="12033" max="12033" width="4.140625" style="79" bestFit="1" customWidth="1"/>
    <col min="12034" max="12034" width="45.5703125" style="79" customWidth="1"/>
    <col min="12035" max="12035" width="3.7109375" style="79" customWidth="1"/>
    <col min="12036" max="12036" width="11.7109375" style="79" bestFit="1" customWidth="1"/>
    <col min="12037" max="12037" width="14.5703125" style="79" bestFit="1" customWidth="1"/>
    <col min="12038" max="12038" width="1.5703125" style="79" customWidth="1"/>
    <col min="12039" max="12039" width="13.28515625" style="79" customWidth="1"/>
    <col min="12040" max="12040" width="1.7109375" style="79" customWidth="1"/>
    <col min="12041" max="12041" width="13.28515625" style="79" customWidth="1"/>
    <col min="12042" max="12042" width="1.7109375" style="79" customWidth="1"/>
    <col min="12043" max="12043" width="15.85546875" style="79" customWidth="1"/>
    <col min="12044" max="12044" width="9.5703125" style="79" bestFit="1" customWidth="1"/>
    <col min="12045" max="12045" width="14" style="79" bestFit="1" customWidth="1"/>
    <col min="12046" max="12046" width="14.28515625" style="79" bestFit="1" customWidth="1"/>
    <col min="12047" max="12288" width="9.140625" style="79"/>
    <col min="12289" max="12289" width="4.140625" style="79" bestFit="1" customWidth="1"/>
    <col min="12290" max="12290" width="45.5703125" style="79" customWidth="1"/>
    <col min="12291" max="12291" width="3.7109375" style="79" customWidth="1"/>
    <col min="12292" max="12292" width="11.7109375" style="79" bestFit="1" customWidth="1"/>
    <col min="12293" max="12293" width="14.5703125" style="79" bestFit="1" customWidth="1"/>
    <col min="12294" max="12294" width="1.5703125" style="79" customWidth="1"/>
    <col min="12295" max="12295" width="13.28515625" style="79" customWidth="1"/>
    <col min="12296" max="12296" width="1.7109375" style="79" customWidth="1"/>
    <col min="12297" max="12297" width="13.28515625" style="79" customWidth="1"/>
    <col min="12298" max="12298" width="1.7109375" style="79" customWidth="1"/>
    <col min="12299" max="12299" width="15.85546875" style="79" customWidth="1"/>
    <col min="12300" max="12300" width="9.5703125" style="79" bestFit="1" customWidth="1"/>
    <col min="12301" max="12301" width="14" style="79" bestFit="1" customWidth="1"/>
    <col min="12302" max="12302" width="14.28515625" style="79" bestFit="1" customWidth="1"/>
    <col min="12303" max="12544" width="9.140625" style="79"/>
    <col min="12545" max="12545" width="4.140625" style="79" bestFit="1" customWidth="1"/>
    <col min="12546" max="12546" width="45.5703125" style="79" customWidth="1"/>
    <col min="12547" max="12547" width="3.7109375" style="79" customWidth="1"/>
    <col min="12548" max="12548" width="11.7109375" style="79" bestFit="1" customWidth="1"/>
    <col min="12549" max="12549" width="14.5703125" style="79" bestFit="1" customWidth="1"/>
    <col min="12550" max="12550" width="1.5703125" style="79" customWidth="1"/>
    <col min="12551" max="12551" width="13.28515625" style="79" customWidth="1"/>
    <col min="12552" max="12552" width="1.7109375" style="79" customWidth="1"/>
    <col min="12553" max="12553" width="13.28515625" style="79" customWidth="1"/>
    <col min="12554" max="12554" width="1.7109375" style="79" customWidth="1"/>
    <col min="12555" max="12555" width="15.85546875" style="79" customWidth="1"/>
    <col min="12556" max="12556" width="9.5703125" style="79" bestFit="1" customWidth="1"/>
    <col min="12557" max="12557" width="14" style="79" bestFit="1" customWidth="1"/>
    <col min="12558" max="12558" width="14.28515625" style="79" bestFit="1" customWidth="1"/>
    <col min="12559" max="12800" width="9.140625" style="79"/>
    <col min="12801" max="12801" width="4.140625" style="79" bestFit="1" customWidth="1"/>
    <col min="12802" max="12802" width="45.5703125" style="79" customWidth="1"/>
    <col min="12803" max="12803" width="3.7109375" style="79" customWidth="1"/>
    <col min="12804" max="12804" width="11.7109375" style="79" bestFit="1" customWidth="1"/>
    <col min="12805" max="12805" width="14.5703125" style="79" bestFit="1" customWidth="1"/>
    <col min="12806" max="12806" width="1.5703125" style="79" customWidth="1"/>
    <col min="12807" max="12807" width="13.28515625" style="79" customWidth="1"/>
    <col min="12808" max="12808" width="1.7109375" style="79" customWidth="1"/>
    <col min="12809" max="12809" width="13.28515625" style="79" customWidth="1"/>
    <col min="12810" max="12810" width="1.7109375" style="79" customWidth="1"/>
    <col min="12811" max="12811" width="15.85546875" style="79" customWidth="1"/>
    <col min="12812" max="12812" width="9.5703125" style="79" bestFit="1" customWidth="1"/>
    <col min="12813" max="12813" width="14" style="79" bestFit="1" customWidth="1"/>
    <col min="12814" max="12814" width="14.28515625" style="79" bestFit="1" customWidth="1"/>
    <col min="12815" max="13056" width="9.140625" style="79"/>
    <col min="13057" max="13057" width="4.140625" style="79" bestFit="1" customWidth="1"/>
    <col min="13058" max="13058" width="45.5703125" style="79" customWidth="1"/>
    <col min="13059" max="13059" width="3.7109375" style="79" customWidth="1"/>
    <col min="13060" max="13060" width="11.7109375" style="79" bestFit="1" customWidth="1"/>
    <col min="13061" max="13061" width="14.5703125" style="79" bestFit="1" customWidth="1"/>
    <col min="13062" max="13062" width="1.5703125" style="79" customWidth="1"/>
    <col min="13063" max="13063" width="13.28515625" style="79" customWidth="1"/>
    <col min="13064" max="13064" width="1.7109375" style="79" customWidth="1"/>
    <col min="13065" max="13065" width="13.28515625" style="79" customWidth="1"/>
    <col min="13066" max="13066" width="1.7109375" style="79" customWidth="1"/>
    <col min="13067" max="13067" width="15.85546875" style="79" customWidth="1"/>
    <col min="13068" max="13068" width="9.5703125" style="79" bestFit="1" customWidth="1"/>
    <col min="13069" max="13069" width="14" style="79" bestFit="1" customWidth="1"/>
    <col min="13070" max="13070" width="14.28515625" style="79" bestFit="1" customWidth="1"/>
    <col min="13071" max="13312" width="9.140625" style="79"/>
    <col min="13313" max="13313" width="4.140625" style="79" bestFit="1" customWidth="1"/>
    <col min="13314" max="13314" width="45.5703125" style="79" customWidth="1"/>
    <col min="13315" max="13315" width="3.7109375" style="79" customWidth="1"/>
    <col min="13316" max="13316" width="11.7109375" style="79" bestFit="1" customWidth="1"/>
    <col min="13317" max="13317" width="14.5703125" style="79" bestFit="1" customWidth="1"/>
    <col min="13318" max="13318" width="1.5703125" style="79" customWidth="1"/>
    <col min="13319" max="13319" width="13.28515625" style="79" customWidth="1"/>
    <col min="13320" max="13320" width="1.7109375" style="79" customWidth="1"/>
    <col min="13321" max="13321" width="13.28515625" style="79" customWidth="1"/>
    <col min="13322" max="13322" width="1.7109375" style="79" customWidth="1"/>
    <col min="13323" max="13323" width="15.85546875" style="79" customWidth="1"/>
    <col min="13324" max="13324" width="9.5703125" style="79" bestFit="1" customWidth="1"/>
    <col min="13325" max="13325" width="14" style="79" bestFit="1" customWidth="1"/>
    <col min="13326" max="13326" width="14.28515625" style="79" bestFit="1" customWidth="1"/>
    <col min="13327" max="13568" width="9.140625" style="79"/>
    <col min="13569" max="13569" width="4.140625" style="79" bestFit="1" customWidth="1"/>
    <col min="13570" max="13570" width="45.5703125" style="79" customWidth="1"/>
    <col min="13571" max="13571" width="3.7109375" style="79" customWidth="1"/>
    <col min="13572" max="13572" width="11.7109375" style="79" bestFit="1" customWidth="1"/>
    <col min="13573" max="13573" width="14.5703125" style="79" bestFit="1" customWidth="1"/>
    <col min="13574" max="13574" width="1.5703125" style="79" customWidth="1"/>
    <col min="13575" max="13575" width="13.28515625" style="79" customWidth="1"/>
    <col min="13576" max="13576" width="1.7109375" style="79" customWidth="1"/>
    <col min="13577" max="13577" width="13.28515625" style="79" customWidth="1"/>
    <col min="13578" max="13578" width="1.7109375" style="79" customWidth="1"/>
    <col min="13579" max="13579" width="15.85546875" style="79" customWidth="1"/>
    <col min="13580" max="13580" width="9.5703125" style="79" bestFit="1" customWidth="1"/>
    <col min="13581" max="13581" width="14" style="79" bestFit="1" customWidth="1"/>
    <col min="13582" max="13582" width="14.28515625" style="79" bestFit="1" customWidth="1"/>
    <col min="13583" max="13824" width="9.140625" style="79"/>
    <col min="13825" max="13825" width="4.140625" style="79" bestFit="1" customWidth="1"/>
    <col min="13826" max="13826" width="45.5703125" style="79" customWidth="1"/>
    <col min="13827" max="13827" width="3.7109375" style="79" customWidth="1"/>
    <col min="13828" max="13828" width="11.7109375" style="79" bestFit="1" customWidth="1"/>
    <col min="13829" max="13829" width="14.5703125" style="79" bestFit="1" customWidth="1"/>
    <col min="13830" max="13830" width="1.5703125" style="79" customWidth="1"/>
    <col min="13831" max="13831" width="13.28515625" style="79" customWidth="1"/>
    <col min="13832" max="13832" width="1.7109375" style="79" customWidth="1"/>
    <col min="13833" max="13833" width="13.28515625" style="79" customWidth="1"/>
    <col min="13834" max="13834" width="1.7109375" style="79" customWidth="1"/>
    <col min="13835" max="13835" width="15.85546875" style="79" customWidth="1"/>
    <col min="13836" max="13836" width="9.5703125" style="79" bestFit="1" customWidth="1"/>
    <col min="13837" max="13837" width="14" style="79" bestFit="1" customWidth="1"/>
    <col min="13838" max="13838" width="14.28515625" style="79" bestFit="1" customWidth="1"/>
    <col min="13839" max="14080" width="9.140625" style="79"/>
    <col min="14081" max="14081" width="4.140625" style="79" bestFit="1" customWidth="1"/>
    <col min="14082" max="14082" width="45.5703125" style="79" customWidth="1"/>
    <col min="14083" max="14083" width="3.7109375" style="79" customWidth="1"/>
    <col min="14084" max="14084" width="11.7109375" style="79" bestFit="1" customWidth="1"/>
    <col min="14085" max="14085" width="14.5703125" style="79" bestFit="1" customWidth="1"/>
    <col min="14086" max="14086" width="1.5703125" style="79" customWidth="1"/>
    <col min="14087" max="14087" width="13.28515625" style="79" customWidth="1"/>
    <col min="14088" max="14088" width="1.7109375" style="79" customWidth="1"/>
    <col min="14089" max="14089" width="13.28515625" style="79" customWidth="1"/>
    <col min="14090" max="14090" width="1.7109375" style="79" customWidth="1"/>
    <col min="14091" max="14091" width="15.85546875" style="79" customWidth="1"/>
    <col min="14092" max="14092" width="9.5703125" style="79" bestFit="1" customWidth="1"/>
    <col min="14093" max="14093" width="14" style="79" bestFit="1" customWidth="1"/>
    <col min="14094" max="14094" width="14.28515625" style="79" bestFit="1" customWidth="1"/>
    <col min="14095" max="14336" width="9.140625" style="79"/>
    <col min="14337" max="14337" width="4.140625" style="79" bestFit="1" customWidth="1"/>
    <col min="14338" max="14338" width="45.5703125" style="79" customWidth="1"/>
    <col min="14339" max="14339" width="3.7109375" style="79" customWidth="1"/>
    <col min="14340" max="14340" width="11.7109375" style="79" bestFit="1" customWidth="1"/>
    <col min="14341" max="14341" width="14.5703125" style="79" bestFit="1" customWidth="1"/>
    <col min="14342" max="14342" width="1.5703125" style="79" customWidth="1"/>
    <col min="14343" max="14343" width="13.28515625" style="79" customWidth="1"/>
    <col min="14344" max="14344" width="1.7109375" style="79" customWidth="1"/>
    <col min="14345" max="14345" width="13.28515625" style="79" customWidth="1"/>
    <col min="14346" max="14346" width="1.7109375" style="79" customWidth="1"/>
    <col min="14347" max="14347" width="15.85546875" style="79" customWidth="1"/>
    <col min="14348" max="14348" width="9.5703125" style="79" bestFit="1" customWidth="1"/>
    <col min="14349" max="14349" width="14" style="79" bestFit="1" customWidth="1"/>
    <col min="14350" max="14350" width="14.28515625" style="79" bestFit="1" customWidth="1"/>
    <col min="14351" max="14592" width="9.140625" style="79"/>
    <col min="14593" max="14593" width="4.140625" style="79" bestFit="1" customWidth="1"/>
    <col min="14594" max="14594" width="45.5703125" style="79" customWidth="1"/>
    <col min="14595" max="14595" width="3.7109375" style="79" customWidth="1"/>
    <col min="14596" max="14596" width="11.7109375" style="79" bestFit="1" customWidth="1"/>
    <col min="14597" max="14597" width="14.5703125" style="79" bestFit="1" customWidth="1"/>
    <col min="14598" max="14598" width="1.5703125" style="79" customWidth="1"/>
    <col min="14599" max="14599" width="13.28515625" style="79" customWidth="1"/>
    <col min="14600" max="14600" width="1.7109375" style="79" customWidth="1"/>
    <col min="14601" max="14601" width="13.28515625" style="79" customWidth="1"/>
    <col min="14602" max="14602" width="1.7109375" style="79" customWidth="1"/>
    <col min="14603" max="14603" width="15.85546875" style="79" customWidth="1"/>
    <col min="14604" max="14604" width="9.5703125" style="79" bestFit="1" customWidth="1"/>
    <col min="14605" max="14605" width="14" style="79" bestFit="1" customWidth="1"/>
    <col min="14606" max="14606" width="14.28515625" style="79" bestFit="1" customWidth="1"/>
    <col min="14607" max="14848" width="9.140625" style="79"/>
    <col min="14849" max="14849" width="4.140625" style="79" bestFit="1" customWidth="1"/>
    <col min="14850" max="14850" width="45.5703125" style="79" customWidth="1"/>
    <col min="14851" max="14851" width="3.7109375" style="79" customWidth="1"/>
    <col min="14852" max="14852" width="11.7109375" style="79" bestFit="1" customWidth="1"/>
    <col min="14853" max="14853" width="14.5703125" style="79" bestFit="1" customWidth="1"/>
    <col min="14854" max="14854" width="1.5703125" style="79" customWidth="1"/>
    <col min="14855" max="14855" width="13.28515625" style="79" customWidth="1"/>
    <col min="14856" max="14856" width="1.7109375" style="79" customWidth="1"/>
    <col min="14857" max="14857" width="13.28515625" style="79" customWidth="1"/>
    <col min="14858" max="14858" width="1.7109375" style="79" customWidth="1"/>
    <col min="14859" max="14859" width="15.85546875" style="79" customWidth="1"/>
    <col min="14860" max="14860" width="9.5703125" style="79" bestFit="1" customWidth="1"/>
    <col min="14861" max="14861" width="14" style="79" bestFit="1" customWidth="1"/>
    <col min="14862" max="14862" width="14.28515625" style="79" bestFit="1" customWidth="1"/>
    <col min="14863" max="15104" width="9.140625" style="79"/>
    <col min="15105" max="15105" width="4.140625" style="79" bestFit="1" customWidth="1"/>
    <col min="15106" max="15106" width="45.5703125" style="79" customWidth="1"/>
    <col min="15107" max="15107" width="3.7109375" style="79" customWidth="1"/>
    <col min="15108" max="15108" width="11.7109375" style="79" bestFit="1" customWidth="1"/>
    <col min="15109" max="15109" width="14.5703125" style="79" bestFit="1" customWidth="1"/>
    <col min="15110" max="15110" width="1.5703125" style="79" customWidth="1"/>
    <col min="15111" max="15111" width="13.28515625" style="79" customWidth="1"/>
    <col min="15112" max="15112" width="1.7109375" style="79" customWidth="1"/>
    <col min="15113" max="15113" width="13.28515625" style="79" customWidth="1"/>
    <col min="15114" max="15114" width="1.7109375" style="79" customWidth="1"/>
    <col min="15115" max="15115" width="15.85546875" style="79" customWidth="1"/>
    <col min="15116" max="15116" width="9.5703125" style="79" bestFit="1" customWidth="1"/>
    <col min="15117" max="15117" width="14" style="79" bestFit="1" customWidth="1"/>
    <col min="15118" max="15118" width="14.28515625" style="79" bestFit="1" customWidth="1"/>
    <col min="15119" max="15360" width="9.140625" style="79"/>
    <col min="15361" max="15361" width="4.140625" style="79" bestFit="1" customWidth="1"/>
    <col min="15362" max="15362" width="45.5703125" style="79" customWidth="1"/>
    <col min="15363" max="15363" width="3.7109375" style="79" customWidth="1"/>
    <col min="15364" max="15364" width="11.7109375" style="79" bestFit="1" customWidth="1"/>
    <col min="15365" max="15365" width="14.5703125" style="79" bestFit="1" customWidth="1"/>
    <col min="15366" max="15366" width="1.5703125" style="79" customWidth="1"/>
    <col min="15367" max="15367" width="13.28515625" style="79" customWidth="1"/>
    <col min="15368" max="15368" width="1.7109375" style="79" customWidth="1"/>
    <col min="15369" max="15369" width="13.28515625" style="79" customWidth="1"/>
    <col min="15370" max="15370" width="1.7109375" style="79" customWidth="1"/>
    <col min="15371" max="15371" width="15.85546875" style="79" customWidth="1"/>
    <col min="15372" max="15372" width="9.5703125" style="79" bestFit="1" customWidth="1"/>
    <col min="15373" max="15373" width="14" style="79" bestFit="1" customWidth="1"/>
    <col min="15374" max="15374" width="14.28515625" style="79" bestFit="1" customWidth="1"/>
    <col min="15375" max="15616" width="9.140625" style="79"/>
    <col min="15617" max="15617" width="4.140625" style="79" bestFit="1" customWidth="1"/>
    <col min="15618" max="15618" width="45.5703125" style="79" customWidth="1"/>
    <col min="15619" max="15619" width="3.7109375" style="79" customWidth="1"/>
    <col min="15620" max="15620" width="11.7109375" style="79" bestFit="1" customWidth="1"/>
    <col min="15621" max="15621" width="14.5703125" style="79" bestFit="1" customWidth="1"/>
    <col min="15622" max="15622" width="1.5703125" style="79" customWidth="1"/>
    <col min="15623" max="15623" width="13.28515625" style="79" customWidth="1"/>
    <col min="15624" max="15624" width="1.7109375" style="79" customWidth="1"/>
    <col min="15625" max="15625" width="13.28515625" style="79" customWidth="1"/>
    <col min="15626" max="15626" width="1.7109375" style="79" customWidth="1"/>
    <col min="15627" max="15627" width="15.85546875" style="79" customWidth="1"/>
    <col min="15628" max="15628" width="9.5703125" style="79" bestFit="1" customWidth="1"/>
    <col min="15629" max="15629" width="14" style="79" bestFit="1" customWidth="1"/>
    <col min="15630" max="15630" width="14.28515625" style="79" bestFit="1" customWidth="1"/>
    <col min="15631" max="15872" width="9.140625" style="79"/>
    <col min="15873" max="15873" width="4.140625" style="79" bestFit="1" customWidth="1"/>
    <col min="15874" max="15874" width="45.5703125" style="79" customWidth="1"/>
    <col min="15875" max="15875" width="3.7109375" style="79" customWidth="1"/>
    <col min="15876" max="15876" width="11.7109375" style="79" bestFit="1" customWidth="1"/>
    <col min="15877" max="15877" width="14.5703125" style="79" bestFit="1" customWidth="1"/>
    <col min="15878" max="15878" width="1.5703125" style="79" customWidth="1"/>
    <col min="15879" max="15879" width="13.28515625" style="79" customWidth="1"/>
    <col min="15880" max="15880" width="1.7109375" style="79" customWidth="1"/>
    <col min="15881" max="15881" width="13.28515625" style="79" customWidth="1"/>
    <col min="15882" max="15882" width="1.7109375" style="79" customWidth="1"/>
    <col min="15883" max="15883" width="15.85546875" style="79" customWidth="1"/>
    <col min="15884" max="15884" width="9.5703125" style="79" bestFit="1" customWidth="1"/>
    <col min="15885" max="15885" width="14" style="79" bestFit="1" customWidth="1"/>
    <col min="15886" max="15886" width="14.28515625" style="79" bestFit="1" customWidth="1"/>
    <col min="15887" max="16128" width="9.140625" style="79"/>
    <col min="16129" max="16129" width="4.140625" style="79" bestFit="1" customWidth="1"/>
    <col min="16130" max="16130" width="45.5703125" style="79" customWidth="1"/>
    <col min="16131" max="16131" width="3.7109375" style="79" customWidth="1"/>
    <col min="16132" max="16132" width="11.7109375" style="79" bestFit="1" customWidth="1"/>
    <col min="16133" max="16133" width="14.5703125" style="79" bestFit="1" customWidth="1"/>
    <col min="16134" max="16134" width="1.5703125" style="79" customWidth="1"/>
    <col min="16135" max="16135" width="13.28515625" style="79" customWidth="1"/>
    <col min="16136" max="16136" width="1.7109375" style="79" customWidth="1"/>
    <col min="16137" max="16137" width="13.28515625" style="79" customWidth="1"/>
    <col min="16138" max="16138" width="1.7109375" style="79" customWidth="1"/>
    <col min="16139" max="16139" width="15.85546875" style="79" customWidth="1"/>
    <col min="16140" max="16140" width="9.5703125" style="79" bestFit="1" customWidth="1"/>
    <col min="16141" max="16141" width="14" style="79" bestFit="1" customWidth="1"/>
    <col min="16142" max="16142" width="14.28515625" style="79" bestFit="1" customWidth="1"/>
    <col min="16143" max="16384" width="9.140625" style="79"/>
  </cols>
  <sheetData>
    <row r="3" spans="1:16" x14ac:dyDescent="0.3">
      <c r="B3" s="80" t="s">
        <v>205</v>
      </c>
    </row>
    <row r="5" spans="1:16" ht="16.5" x14ac:dyDescent="0.35">
      <c r="B5" s="81" t="s">
        <v>149</v>
      </c>
      <c r="C5" s="82"/>
      <c r="D5" s="82"/>
      <c r="E5" s="82"/>
    </row>
    <row r="6" spans="1:16" ht="16.5" x14ac:dyDescent="0.35">
      <c r="B6" s="82" t="s">
        <v>150</v>
      </c>
      <c r="C6" s="82"/>
      <c r="D6" s="82"/>
      <c r="E6" s="82"/>
    </row>
    <row r="7" spans="1:16" ht="16.5" x14ac:dyDescent="0.35">
      <c r="B7" s="83" t="s">
        <v>206</v>
      </c>
      <c r="C7" s="82"/>
      <c r="D7" s="82"/>
      <c r="E7" s="82" t="s">
        <v>130</v>
      </c>
      <c r="K7" s="84" t="s">
        <v>151</v>
      </c>
    </row>
    <row r="8" spans="1:16" ht="16.5" x14ac:dyDescent="0.35">
      <c r="E8" s="84"/>
      <c r="G8" s="84" t="s">
        <v>153</v>
      </c>
      <c r="H8" s="85"/>
      <c r="I8" s="84" t="s">
        <v>153</v>
      </c>
      <c r="K8" s="84" t="s">
        <v>154</v>
      </c>
    </row>
    <row r="9" spans="1:16" ht="16.5" x14ac:dyDescent="0.35">
      <c r="B9" s="86" t="s">
        <v>155</v>
      </c>
      <c r="E9" s="87" t="s">
        <v>197</v>
      </c>
      <c r="G9" s="88" t="s">
        <v>157</v>
      </c>
      <c r="H9" s="85"/>
      <c r="I9" s="88" t="s">
        <v>158</v>
      </c>
      <c r="K9" s="87" t="s">
        <v>159</v>
      </c>
    </row>
    <row r="10" spans="1:16" x14ac:dyDescent="0.3">
      <c r="F10" s="85"/>
      <c r="H10" s="85"/>
      <c r="J10" s="89" t="s">
        <v>130</v>
      </c>
    </row>
    <row r="11" spans="1:16" x14ac:dyDescent="0.3">
      <c r="B11" s="80" t="s">
        <v>160</v>
      </c>
      <c r="E11" s="90"/>
      <c r="F11" s="90"/>
      <c r="G11" s="90">
        <v>5402343.9800000004</v>
      </c>
      <c r="H11" s="90"/>
      <c r="I11" s="90">
        <v>5228901.37</v>
      </c>
      <c r="J11" s="91" t="s">
        <v>130</v>
      </c>
      <c r="K11" s="92">
        <v>10631245.350000001</v>
      </c>
      <c r="N11" s="92"/>
    </row>
    <row r="12" spans="1:16" x14ac:dyDescent="0.3">
      <c r="B12" s="80" t="s">
        <v>161</v>
      </c>
      <c r="E12" s="90"/>
      <c r="F12" s="90"/>
      <c r="G12" s="90">
        <v>35244.28</v>
      </c>
      <c r="H12" s="90"/>
      <c r="I12" s="90">
        <v>14086.57</v>
      </c>
      <c r="J12" s="91"/>
      <c r="K12" s="92">
        <v>49330.85</v>
      </c>
    </row>
    <row r="13" spans="1:16" ht="16.5" x14ac:dyDescent="0.3">
      <c r="A13" s="95" t="s">
        <v>191</v>
      </c>
      <c r="B13" s="80" t="s">
        <v>162</v>
      </c>
      <c r="E13" s="90">
        <v>3117057.3</v>
      </c>
      <c r="J13" s="93" t="s">
        <v>130</v>
      </c>
      <c r="K13" s="92">
        <v>3117057.3</v>
      </c>
    </row>
    <row r="14" spans="1:16" x14ac:dyDescent="0.3">
      <c r="B14" s="80" t="s">
        <v>164</v>
      </c>
      <c r="G14" s="92"/>
      <c r="I14" s="92"/>
      <c r="J14" s="93" t="s">
        <v>130</v>
      </c>
      <c r="K14" s="94" t="s">
        <v>163</v>
      </c>
    </row>
    <row r="15" spans="1:16" ht="16.5" x14ac:dyDescent="0.3">
      <c r="A15" s="95" t="s">
        <v>187</v>
      </c>
      <c r="B15" s="96" t="s">
        <v>165</v>
      </c>
      <c r="C15" s="85"/>
      <c r="D15" s="85"/>
      <c r="E15" s="85"/>
      <c r="F15" s="85"/>
      <c r="G15" s="85"/>
      <c r="H15" s="85"/>
      <c r="I15" s="85"/>
      <c r="J15" s="89"/>
      <c r="K15" s="90">
        <v>0</v>
      </c>
      <c r="L15" s="85"/>
      <c r="M15" s="97"/>
      <c r="N15" s="92"/>
    </row>
    <row r="16" spans="1:16" x14ac:dyDescent="0.3">
      <c r="B16" s="98"/>
      <c r="C16" s="85"/>
      <c r="D16" s="85"/>
      <c r="E16" s="85"/>
      <c r="F16" s="85"/>
      <c r="G16" s="85"/>
      <c r="H16" s="85"/>
      <c r="I16" s="85"/>
      <c r="J16" s="89" t="s">
        <v>130</v>
      </c>
      <c r="K16" s="99"/>
      <c r="P16" s="92"/>
    </row>
    <row r="17" spans="1:14" x14ac:dyDescent="0.3">
      <c r="B17" s="80" t="s">
        <v>166</v>
      </c>
      <c r="J17" s="93" t="s">
        <v>130</v>
      </c>
      <c r="K17" s="94" t="s">
        <v>163</v>
      </c>
    </row>
    <row r="18" spans="1:14" x14ac:dyDescent="0.3">
      <c r="J18" s="93"/>
      <c r="K18" s="100"/>
    </row>
    <row r="19" spans="1:14" ht="16.5" x14ac:dyDescent="0.35">
      <c r="B19" s="81" t="s">
        <v>167</v>
      </c>
      <c r="C19" s="79" t="s">
        <v>130</v>
      </c>
      <c r="J19" s="93"/>
      <c r="K19" s="90">
        <v>13797633.5</v>
      </c>
    </row>
    <row r="20" spans="1:14" x14ac:dyDescent="0.3">
      <c r="J20" s="93"/>
      <c r="K20" s="92"/>
    </row>
    <row r="21" spans="1:14" ht="16.5" x14ac:dyDescent="0.35">
      <c r="B21" s="86" t="s">
        <v>168</v>
      </c>
      <c r="J21" s="93"/>
      <c r="K21" s="92"/>
    </row>
    <row r="22" spans="1:14" x14ac:dyDescent="0.3">
      <c r="J22" s="93"/>
      <c r="K22" s="92"/>
    </row>
    <row r="23" spans="1:14" ht="16.5" x14ac:dyDescent="0.3">
      <c r="A23" s="101"/>
      <c r="B23" s="80" t="s">
        <v>169</v>
      </c>
      <c r="J23" s="93" t="s">
        <v>130</v>
      </c>
      <c r="K23" s="90">
        <v>1725324.46</v>
      </c>
      <c r="N23" s="92"/>
    </row>
    <row r="24" spans="1:14" ht="16.5" x14ac:dyDescent="0.3">
      <c r="A24" s="101"/>
      <c r="B24" s="80" t="s">
        <v>170</v>
      </c>
      <c r="J24" s="93"/>
      <c r="K24" s="90">
        <v>4033403.7990000015</v>
      </c>
      <c r="M24" s="85"/>
    </row>
    <row r="25" spans="1:14" ht="16.5" x14ac:dyDescent="0.3">
      <c r="A25" s="95" t="s">
        <v>187</v>
      </c>
      <c r="B25" s="80" t="s">
        <v>171</v>
      </c>
      <c r="J25" s="93" t="s">
        <v>130</v>
      </c>
      <c r="K25" s="90">
        <v>0</v>
      </c>
      <c r="L25" s="85"/>
      <c r="M25" s="90"/>
      <c r="N25" s="92"/>
    </row>
    <row r="26" spans="1:14" ht="16.5" x14ac:dyDescent="0.3">
      <c r="A26" s="95" t="s">
        <v>188</v>
      </c>
      <c r="B26" s="80" t="s">
        <v>172</v>
      </c>
      <c r="J26" s="93"/>
      <c r="K26" s="99">
        <v>18.739999999999998</v>
      </c>
      <c r="L26" s="102"/>
      <c r="M26" s="103"/>
    </row>
    <row r="27" spans="1:14" x14ac:dyDescent="0.3">
      <c r="J27" s="93"/>
      <c r="K27" s="100"/>
      <c r="M27" s="85"/>
    </row>
    <row r="28" spans="1:14" ht="16.5" x14ac:dyDescent="0.35">
      <c r="B28" s="81" t="s">
        <v>167</v>
      </c>
      <c r="J28" s="93"/>
      <c r="K28" s="92">
        <v>5758709.5190000013</v>
      </c>
      <c r="M28" s="85"/>
      <c r="N28" s="92"/>
    </row>
    <row r="29" spans="1:14" x14ac:dyDescent="0.3">
      <c r="J29" s="93"/>
      <c r="K29" s="92"/>
      <c r="M29" s="85"/>
    </row>
    <row r="30" spans="1:14" ht="16.5" x14ac:dyDescent="0.35">
      <c r="B30" s="86" t="s">
        <v>173</v>
      </c>
      <c r="J30" s="93"/>
      <c r="K30" s="92"/>
      <c r="M30" s="92"/>
      <c r="N30" s="92"/>
    </row>
    <row r="31" spans="1:14" x14ac:dyDescent="0.3">
      <c r="J31" s="93"/>
      <c r="K31" s="92"/>
    </row>
    <row r="32" spans="1:14" ht="16.5" x14ac:dyDescent="0.3">
      <c r="A32" s="101"/>
      <c r="B32" s="79" t="s">
        <v>174</v>
      </c>
      <c r="J32" s="93"/>
      <c r="K32" s="104">
        <v>6391621.7000000002</v>
      </c>
    </row>
    <row r="33" spans="1:13" x14ac:dyDescent="0.3">
      <c r="J33" s="93"/>
      <c r="K33" s="92"/>
    </row>
    <row r="34" spans="1:13" ht="15.75" thickBot="1" x14ac:dyDescent="0.35">
      <c r="B34" s="80" t="s">
        <v>175</v>
      </c>
      <c r="J34" s="93"/>
      <c r="K34" s="105">
        <v>13164721.319000002</v>
      </c>
      <c r="M34" s="85"/>
    </row>
    <row r="35" spans="1:13" ht="15.75" thickTop="1" x14ac:dyDescent="0.3">
      <c r="J35" s="93"/>
      <c r="K35" s="92"/>
      <c r="M35" s="85"/>
    </row>
    <row r="36" spans="1:13" x14ac:dyDescent="0.3">
      <c r="B36" s="79" t="s">
        <v>176</v>
      </c>
      <c r="J36" s="93"/>
      <c r="K36" s="92"/>
      <c r="M36" s="85"/>
    </row>
    <row r="37" spans="1:13" x14ac:dyDescent="0.3">
      <c r="J37" s="93"/>
      <c r="K37" s="92"/>
      <c r="M37" s="85"/>
    </row>
    <row r="38" spans="1:13" x14ac:dyDescent="0.3">
      <c r="B38" s="79" t="s">
        <v>177</v>
      </c>
      <c r="J38" s="93"/>
      <c r="K38" s="92"/>
    </row>
    <row r="39" spans="1:13" ht="16.5" x14ac:dyDescent="0.3">
      <c r="A39" s="95" t="s">
        <v>187</v>
      </c>
      <c r="B39" s="106" t="s">
        <v>178</v>
      </c>
      <c r="J39" s="93"/>
      <c r="K39" s="92"/>
    </row>
    <row r="40" spans="1:13" x14ac:dyDescent="0.3">
      <c r="J40" s="93"/>
      <c r="K40" s="92"/>
    </row>
    <row r="41" spans="1:13" x14ac:dyDescent="0.3">
      <c r="B41" s="85" t="s">
        <v>179</v>
      </c>
      <c r="G41" s="107"/>
      <c r="H41" s="85"/>
      <c r="I41" s="85"/>
      <c r="J41" s="93"/>
      <c r="K41" s="92"/>
    </row>
    <row r="42" spans="1:13" x14ac:dyDescent="0.3">
      <c r="B42" s="96" t="s">
        <v>180</v>
      </c>
      <c r="D42" s="113">
        <v>0</v>
      </c>
      <c r="E42" s="79" t="s">
        <v>181</v>
      </c>
      <c r="F42" s="85"/>
      <c r="G42" s="109">
        <v>0</v>
      </c>
      <c r="H42" s="85"/>
      <c r="I42" s="96" t="s">
        <v>182</v>
      </c>
      <c r="J42" s="93"/>
      <c r="K42" s="92">
        <v>0</v>
      </c>
      <c r="L42" s="92"/>
    </row>
    <row r="43" spans="1:13" x14ac:dyDescent="0.3">
      <c r="B43" s="85"/>
      <c r="G43" s="85"/>
      <c r="H43" s="85"/>
      <c r="I43" s="85"/>
      <c r="J43" s="93"/>
      <c r="K43" s="92"/>
    </row>
    <row r="44" spans="1:13" s="85" customFormat="1" x14ac:dyDescent="0.3">
      <c r="B44" s="85" t="s">
        <v>183</v>
      </c>
      <c r="G44" s="107"/>
      <c r="J44" s="89"/>
      <c r="K44" s="90"/>
    </row>
    <row r="45" spans="1:13" s="85" customFormat="1" x14ac:dyDescent="0.3">
      <c r="B45" s="96" t="s">
        <v>184</v>
      </c>
      <c r="D45" s="110">
        <v>0</v>
      </c>
      <c r="E45" s="85" t="s">
        <v>181</v>
      </c>
      <c r="G45" s="109">
        <v>0</v>
      </c>
      <c r="I45" s="96" t="s">
        <v>182</v>
      </c>
      <c r="J45" s="89"/>
      <c r="K45" s="90">
        <v>0</v>
      </c>
      <c r="M45" s="90"/>
    </row>
    <row r="46" spans="1:13" x14ac:dyDescent="0.3">
      <c r="B46" s="85"/>
      <c r="G46" s="85"/>
      <c r="H46" s="85"/>
      <c r="I46" s="85"/>
      <c r="J46" s="93"/>
      <c r="K46" s="92"/>
    </row>
    <row r="47" spans="1:13" x14ac:dyDescent="0.3">
      <c r="K47" s="92"/>
    </row>
    <row r="48" spans="1:13" ht="31.5" customHeight="1" x14ac:dyDescent="0.3">
      <c r="A48" s="111">
        <v>-1</v>
      </c>
      <c r="B48" s="136" t="s">
        <v>207</v>
      </c>
      <c r="C48" s="136"/>
      <c r="D48" s="136"/>
      <c r="E48" s="136"/>
      <c r="F48" s="136"/>
      <c r="G48" s="136"/>
      <c r="H48" s="136"/>
      <c r="I48" s="136"/>
      <c r="J48" s="136"/>
    </row>
    <row r="49" spans="1:10" x14ac:dyDescent="0.3">
      <c r="B49" s="85"/>
      <c r="C49" s="85"/>
      <c r="D49" s="85"/>
      <c r="E49" s="85"/>
      <c r="F49" s="85"/>
      <c r="G49" s="85"/>
      <c r="H49" s="85"/>
      <c r="I49" s="85"/>
      <c r="J49" s="85"/>
    </row>
    <row r="50" spans="1:10" ht="16.5" x14ac:dyDescent="0.3">
      <c r="A50" s="111">
        <v>-2</v>
      </c>
      <c r="B50" s="79" t="s">
        <v>199</v>
      </c>
    </row>
    <row r="51" spans="1:10" x14ac:dyDescent="0.3">
      <c r="B51" s="79" t="s">
        <v>200</v>
      </c>
    </row>
    <row r="52" spans="1:10" x14ac:dyDescent="0.3">
      <c r="J52" s="79" t="s">
        <v>130</v>
      </c>
    </row>
    <row r="53" spans="1:10" ht="16.5" x14ac:dyDescent="0.3">
      <c r="A53" s="95" t="s">
        <v>191</v>
      </c>
      <c r="B53" s="79" t="s">
        <v>201</v>
      </c>
    </row>
  </sheetData>
  <mergeCells count="1">
    <mergeCell ref="B48:J48"/>
  </mergeCells>
  <printOptions horizontalCentered="1" verticalCentered="1"/>
  <pageMargins left="0.25" right="0.25" top="0.75" bottom="0.75" header="0.3" footer="0.3"/>
  <pageSetup scale="76" firstPageNumber="4" orientation="portrait" blackAndWhite="1" useFirstPageNumber="1" verticalDpi="300" r:id="rId1"/>
  <headerFooter alignWithMargins="0">
    <oddFooter>Page &amp;P of &amp;N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theme="2"/>
    <pageSetUpPr fitToPage="1"/>
  </sheetPr>
  <dimension ref="A3:P53"/>
  <sheetViews>
    <sheetView zoomScaleNormal="100" workbookViewId="0">
      <selection activeCell="I31" sqref="I31"/>
    </sheetView>
  </sheetViews>
  <sheetFormatPr defaultRowHeight="15" x14ac:dyDescent="0.3"/>
  <cols>
    <col min="1" max="1" width="4.140625" style="79" bestFit="1" customWidth="1"/>
    <col min="2" max="2" width="45.5703125" style="79" customWidth="1"/>
    <col min="3" max="3" width="3.7109375" style="79" customWidth="1"/>
    <col min="4" max="4" width="11.7109375" style="79" bestFit="1" customWidth="1"/>
    <col min="5" max="5" width="14.5703125" style="79" bestFit="1" customWidth="1"/>
    <col min="6" max="6" width="1.5703125" style="79" customWidth="1"/>
    <col min="7" max="7" width="13.28515625" style="79" customWidth="1"/>
    <col min="8" max="8" width="1.7109375" style="79" customWidth="1"/>
    <col min="9" max="9" width="13.28515625" style="79" customWidth="1"/>
    <col min="10" max="10" width="1.7109375" style="79" customWidth="1"/>
    <col min="11" max="11" width="15.85546875" style="79" customWidth="1"/>
    <col min="12" max="12" width="9.5703125" style="79" bestFit="1" customWidth="1"/>
    <col min="13" max="13" width="14" style="79" bestFit="1" customWidth="1"/>
    <col min="14" max="14" width="14.28515625" style="79" bestFit="1" customWidth="1"/>
    <col min="15" max="256" width="9.140625" style="79"/>
    <col min="257" max="257" width="4.140625" style="79" bestFit="1" customWidth="1"/>
    <col min="258" max="258" width="45.5703125" style="79" customWidth="1"/>
    <col min="259" max="259" width="3.7109375" style="79" customWidth="1"/>
    <col min="260" max="260" width="11.7109375" style="79" bestFit="1" customWidth="1"/>
    <col min="261" max="261" width="14.5703125" style="79" bestFit="1" customWidth="1"/>
    <col min="262" max="262" width="1.5703125" style="79" customWidth="1"/>
    <col min="263" max="263" width="13.28515625" style="79" customWidth="1"/>
    <col min="264" max="264" width="1.7109375" style="79" customWidth="1"/>
    <col min="265" max="265" width="13.28515625" style="79" customWidth="1"/>
    <col min="266" max="266" width="1.7109375" style="79" customWidth="1"/>
    <col min="267" max="267" width="15.85546875" style="79" customWidth="1"/>
    <col min="268" max="268" width="9.5703125" style="79" bestFit="1" customWidth="1"/>
    <col min="269" max="269" width="14" style="79" bestFit="1" customWidth="1"/>
    <col min="270" max="270" width="14.28515625" style="79" bestFit="1" customWidth="1"/>
    <col min="271" max="512" width="9.140625" style="79"/>
    <col min="513" max="513" width="4.140625" style="79" bestFit="1" customWidth="1"/>
    <col min="514" max="514" width="45.5703125" style="79" customWidth="1"/>
    <col min="515" max="515" width="3.7109375" style="79" customWidth="1"/>
    <col min="516" max="516" width="11.7109375" style="79" bestFit="1" customWidth="1"/>
    <col min="517" max="517" width="14.5703125" style="79" bestFit="1" customWidth="1"/>
    <col min="518" max="518" width="1.5703125" style="79" customWidth="1"/>
    <col min="519" max="519" width="13.28515625" style="79" customWidth="1"/>
    <col min="520" max="520" width="1.7109375" style="79" customWidth="1"/>
    <col min="521" max="521" width="13.28515625" style="79" customWidth="1"/>
    <col min="522" max="522" width="1.7109375" style="79" customWidth="1"/>
    <col min="523" max="523" width="15.85546875" style="79" customWidth="1"/>
    <col min="524" max="524" width="9.5703125" style="79" bestFit="1" customWidth="1"/>
    <col min="525" max="525" width="14" style="79" bestFit="1" customWidth="1"/>
    <col min="526" max="526" width="14.28515625" style="79" bestFit="1" customWidth="1"/>
    <col min="527" max="768" width="9.140625" style="79"/>
    <col min="769" max="769" width="4.140625" style="79" bestFit="1" customWidth="1"/>
    <col min="770" max="770" width="45.5703125" style="79" customWidth="1"/>
    <col min="771" max="771" width="3.7109375" style="79" customWidth="1"/>
    <col min="772" max="772" width="11.7109375" style="79" bestFit="1" customWidth="1"/>
    <col min="773" max="773" width="14.5703125" style="79" bestFit="1" customWidth="1"/>
    <col min="774" max="774" width="1.5703125" style="79" customWidth="1"/>
    <col min="775" max="775" width="13.28515625" style="79" customWidth="1"/>
    <col min="776" max="776" width="1.7109375" style="79" customWidth="1"/>
    <col min="777" max="777" width="13.28515625" style="79" customWidth="1"/>
    <col min="778" max="778" width="1.7109375" style="79" customWidth="1"/>
    <col min="779" max="779" width="15.85546875" style="79" customWidth="1"/>
    <col min="780" max="780" width="9.5703125" style="79" bestFit="1" customWidth="1"/>
    <col min="781" max="781" width="14" style="79" bestFit="1" customWidth="1"/>
    <col min="782" max="782" width="14.28515625" style="79" bestFit="1" customWidth="1"/>
    <col min="783" max="1024" width="9.140625" style="79"/>
    <col min="1025" max="1025" width="4.140625" style="79" bestFit="1" customWidth="1"/>
    <col min="1026" max="1026" width="45.5703125" style="79" customWidth="1"/>
    <col min="1027" max="1027" width="3.7109375" style="79" customWidth="1"/>
    <col min="1028" max="1028" width="11.7109375" style="79" bestFit="1" customWidth="1"/>
    <col min="1029" max="1029" width="14.5703125" style="79" bestFit="1" customWidth="1"/>
    <col min="1030" max="1030" width="1.5703125" style="79" customWidth="1"/>
    <col min="1031" max="1031" width="13.28515625" style="79" customWidth="1"/>
    <col min="1032" max="1032" width="1.7109375" style="79" customWidth="1"/>
    <col min="1033" max="1033" width="13.28515625" style="79" customWidth="1"/>
    <col min="1034" max="1034" width="1.7109375" style="79" customWidth="1"/>
    <col min="1035" max="1035" width="15.85546875" style="79" customWidth="1"/>
    <col min="1036" max="1036" width="9.5703125" style="79" bestFit="1" customWidth="1"/>
    <col min="1037" max="1037" width="14" style="79" bestFit="1" customWidth="1"/>
    <col min="1038" max="1038" width="14.28515625" style="79" bestFit="1" customWidth="1"/>
    <col min="1039" max="1280" width="9.140625" style="79"/>
    <col min="1281" max="1281" width="4.140625" style="79" bestFit="1" customWidth="1"/>
    <col min="1282" max="1282" width="45.5703125" style="79" customWidth="1"/>
    <col min="1283" max="1283" width="3.7109375" style="79" customWidth="1"/>
    <col min="1284" max="1284" width="11.7109375" style="79" bestFit="1" customWidth="1"/>
    <col min="1285" max="1285" width="14.5703125" style="79" bestFit="1" customWidth="1"/>
    <col min="1286" max="1286" width="1.5703125" style="79" customWidth="1"/>
    <col min="1287" max="1287" width="13.28515625" style="79" customWidth="1"/>
    <col min="1288" max="1288" width="1.7109375" style="79" customWidth="1"/>
    <col min="1289" max="1289" width="13.28515625" style="79" customWidth="1"/>
    <col min="1290" max="1290" width="1.7109375" style="79" customWidth="1"/>
    <col min="1291" max="1291" width="15.85546875" style="79" customWidth="1"/>
    <col min="1292" max="1292" width="9.5703125" style="79" bestFit="1" customWidth="1"/>
    <col min="1293" max="1293" width="14" style="79" bestFit="1" customWidth="1"/>
    <col min="1294" max="1294" width="14.28515625" style="79" bestFit="1" customWidth="1"/>
    <col min="1295" max="1536" width="9.140625" style="79"/>
    <col min="1537" max="1537" width="4.140625" style="79" bestFit="1" customWidth="1"/>
    <col min="1538" max="1538" width="45.5703125" style="79" customWidth="1"/>
    <col min="1539" max="1539" width="3.7109375" style="79" customWidth="1"/>
    <col min="1540" max="1540" width="11.7109375" style="79" bestFit="1" customWidth="1"/>
    <col min="1541" max="1541" width="14.5703125" style="79" bestFit="1" customWidth="1"/>
    <col min="1542" max="1542" width="1.5703125" style="79" customWidth="1"/>
    <col min="1543" max="1543" width="13.28515625" style="79" customWidth="1"/>
    <col min="1544" max="1544" width="1.7109375" style="79" customWidth="1"/>
    <col min="1545" max="1545" width="13.28515625" style="79" customWidth="1"/>
    <col min="1546" max="1546" width="1.7109375" style="79" customWidth="1"/>
    <col min="1547" max="1547" width="15.85546875" style="79" customWidth="1"/>
    <col min="1548" max="1548" width="9.5703125" style="79" bestFit="1" customWidth="1"/>
    <col min="1549" max="1549" width="14" style="79" bestFit="1" customWidth="1"/>
    <col min="1550" max="1550" width="14.28515625" style="79" bestFit="1" customWidth="1"/>
    <col min="1551" max="1792" width="9.140625" style="79"/>
    <col min="1793" max="1793" width="4.140625" style="79" bestFit="1" customWidth="1"/>
    <col min="1794" max="1794" width="45.5703125" style="79" customWidth="1"/>
    <col min="1795" max="1795" width="3.7109375" style="79" customWidth="1"/>
    <col min="1796" max="1796" width="11.7109375" style="79" bestFit="1" customWidth="1"/>
    <col min="1797" max="1797" width="14.5703125" style="79" bestFit="1" customWidth="1"/>
    <col min="1798" max="1798" width="1.5703125" style="79" customWidth="1"/>
    <col min="1799" max="1799" width="13.28515625" style="79" customWidth="1"/>
    <col min="1800" max="1800" width="1.7109375" style="79" customWidth="1"/>
    <col min="1801" max="1801" width="13.28515625" style="79" customWidth="1"/>
    <col min="1802" max="1802" width="1.7109375" style="79" customWidth="1"/>
    <col min="1803" max="1803" width="15.85546875" style="79" customWidth="1"/>
    <col min="1804" max="1804" width="9.5703125" style="79" bestFit="1" customWidth="1"/>
    <col min="1805" max="1805" width="14" style="79" bestFit="1" customWidth="1"/>
    <col min="1806" max="1806" width="14.28515625" style="79" bestFit="1" customWidth="1"/>
    <col min="1807" max="2048" width="9.140625" style="79"/>
    <col min="2049" max="2049" width="4.140625" style="79" bestFit="1" customWidth="1"/>
    <col min="2050" max="2050" width="45.5703125" style="79" customWidth="1"/>
    <col min="2051" max="2051" width="3.7109375" style="79" customWidth="1"/>
    <col min="2052" max="2052" width="11.7109375" style="79" bestFit="1" customWidth="1"/>
    <col min="2053" max="2053" width="14.5703125" style="79" bestFit="1" customWidth="1"/>
    <col min="2054" max="2054" width="1.5703125" style="79" customWidth="1"/>
    <col min="2055" max="2055" width="13.28515625" style="79" customWidth="1"/>
    <col min="2056" max="2056" width="1.7109375" style="79" customWidth="1"/>
    <col min="2057" max="2057" width="13.28515625" style="79" customWidth="1"/>
    <col min="2058" max="2058" width="1.7109375" style="79" customWidth="1"/>
    <col min="2059" max="2059" width="15.85546875" style="79" customWidth="1"/>
    <col min="2060" max="2060" width="9.5703125" style="79" bestFit="1" customWidth="1"/>
    <col min="2061" max="2061" width="14" style="79" bestFit="1" customWidth="1"/>
    <col min="2062" max="2062" width="14.28515625" style="79" bestFit="1" customWidth="1"/>
    <col min="2063" max="2304" width="9.140625" style="79"/>
    <col min="2305" max="2305" width="4.140625" style="79" bestFit="1" customWidth="1"/>
    <col min="2306" max="2306" width="45.5703125" style="79" customWidth="1"/>
    <col min="2307" max="2307" width="3.7109375" style="79" customWidth="1"/>
    <col min="2308" max="2308" width="11.7109375" style="79" bestFit="1" customWidth="1"/>
    <col min="2309" max="2309" width="14.5703125" style="79" bestFit="1" customWidth="1"/>
    <col min="2310" max="2310" width="1.5703125" style="79" customWidth="1"/>
    <col min="2311" max="2311" width="13.28515625" style="79" customWidth="1"/>
    <col min="2312" max="2312" width="1.7109375" style="79" customWidth="1"/>
    <col min="2313" max="2313" width="13.28515625" style="79" customWidth="1"/>
    <col min="2314" max="2314" width="1.7109375" style="79" customWidth="1"/>
    <col min="2315" max="2315" width="15.85546875" style="79" customWidth="1"/>
    <col min="2316" max="2316" width="9.5703125" style="79" bestFit="1" customWidth="1"/>
    <col min="2317" max="2317" width="14" style="79" bestFit="1" customWidth="1"/>
    <col min="2318" max="2318" width="14.28515625" style="79" bestFit="1" customWidth="1"/>
    <col min="2319" max="2560" width="9.140625" style="79"/>
    <col min="2561" max="2561" width="4.140625" style="79" bestFit="1" customWidth="1"/>
    <col min="2562" max="2562" width="45.5703125" style="79" customWidth="1"/>
    <col min="2563" max="2563" width="3.7109375" style="79" customWidth="1"/>
    <col min="2564" max="2564" width="11.7109375" style="79" bestFit="1" customWidth="1"/>
    <col min="2565" max="2565" width="14.5703125" style="79" bestFit="1" customWidth="1"/>
    <col min="2566" max="2566" width="1.5703125" style="79" customWidth="1"/>
    <col min="2567" max="2567" width="13.28515625" style="79" customWidth="1"/>
    <col min="2568" max="2568" width="1.7109375" style="79" customWidth="1"/>
    <col min="2569" max="2569" width="13.28515625" style="79" customWidth="1"/>
    <col min="2570" max="2570" width="1.7109375" style="79" customWidth="1"/>
    <col min="2571" max="2571" width="15.85546875" style="79" customWidth="1"/>
    <col min="2572" max="2572" width="9.5703125" style="79" bestFit="1" customWidth="1"/>
    <col min="2573" max="2573" width="14" style="79" bestFit="1" customWidth="1"/>
    <col min="2574" max="2574" width="14.28515625" style="79" bestFit="1" customWidth="1"/>
    <col min="2575" max="2816" width="9.140625" style="79"/>
    <col min="2817" max="2817" width="4.140625" style="79" bestFit="1" customWidth="1"/>
    <col min="2818" max="2818" width="45.5703125" style="79" customWidth="1"/>
    <col min="2819" max="2819" width="3.7109375" style="79" customWidth="1"/>
    <col min="2820" max="2820" width="11.7109375" style="79" bestFit="1" customWidth="1"/>
    <col min="2821" max="2821" width="14.5703125" style="79" bestFit="1" customWidth="1"/>
    <col min="2822" max="2822" width="1.5703125" style="79" customWidth="1"/>
    <col min="2823" max="2823" width="13.28515625" style="79" customWidth="1"/>
    <col min="2824" max="2824" width="1.7109375" style="79" customWidth="1"/>
    <col min="2825" max="2825" width="13.28515625" style="79" customWidth="1"/>
    <col min="2826" max="2826" width="1.7109375" style="79" customWidth="1"/>
    <col min="2827" max="2827" width="15.85546875" style="79" customWidth="1"/>
    <col min="2828" max="2828" width="9.5703125" style="79" bestFit="1" customWidth="1"/>
    <col min="2829" max="2829" width="14" style="79" bestFit="1" customWidth="1"/>
    <col min="2830" max="2830" width="14.28515625" style="79" bestFit="1" customWidth="1"/>
    <col min="2831" max="3072" width="9.140625" style="79"/>
    <col min="3073" max="3073" width="4.140625" style="79" bestFit="1" customWidth="1"/>
    <col min="3074" max="3074" width="45.5703125" style="79" customWidth="1"/>
    <col min="3075" max="3075" width="3.7109375" style="79" customWidth="1"/>
    <col min="3076" max="3076" width="11.7109375" style="79" bestFit="1" customWidth="1"/>
    <col min="3077" max="3077" width="14.5703125" style="79" bestFit="1" customWidth="1"/>
    <col min="3078" max="3078" width="1.5703125" style="79" customWidth="1"/>
    <col min="3079" max="3079" width="13.28515625" style="79" customWidth="1"/>
    <col min="3080" max="3080" width="1.7109375" style="79" customWidth="1"/>
    <col min="3081" max="3081" width="13.28515625" style="79" customWidth="1"/>
    <col min="3082" max="3082" width="1.7109375" style="79" customWidth="1"/>
    <col min="3083" max="3083" width="15.85546875" style="79" customWidth="1"/>
    <col min="3084" max="3084" width="9.5703125" style="79" bestFit="1" customWidth="1"/>
    <col min="3085" max="3085" width="14" style="79" bestFit="1" customWidth="1"/>
    <col min="3086" max="3086" width="14.28515625" style="79" bestFit="1" customWidth="1"/>
    <col min="3087" max="3328" width="9.140625" style="79"/>
    <col min="3329" max="3329" width="4.140625" style="79" bestFit="1" customWidth="1"/>
    <col min="3330" max="3330" width="45.5703125" style="79" customWidth="1"/>
    <col min="3331" max="3331" width="3.7109375" style="79" customWidth="1"/>
    <col min="3332" max="3332" width="11.7109375" style="79" bestFit="1" customWidth="1"/>
    <col min="3333" max="3333" width="14.5703125" style="79" bestFit="1" customWidth="1"/>
    <col min="3334" max="3334" width="1.5703125" style="79" customWidth="1"/>
    <col min="3335" max="3335" width="13.28515625" style="79" customWidth="1"/>
    <col min="3336" max="3336" width="1.7109375" style="79" customWidth="1"/>
    <col min="3337" max="3337" width="13.28515625" style="79" customWidth="1"/>
    <col min="3338" max="3338" width="1.7109375" style="79" customWidth="1"/>
    <col min="3339" max="3339" width="15.85546875" style="79" customWidth="1"/>
    <col min="3340" max="3340" width="9.5703125" style="79" bestFit="1" customWidth="1"/>
    <col min="3341" max="3341" width="14" style="79" bestFit="1" customWidth="1"/>
    <col min="3342" max="3342" width="14.28515625" style="79" bestFit="1" customWidth="1"/>
    <col min="3343" max="3584" width="9.140625" style="79"/>
    <col min="3585" max="3585" width="4.140625" style="79" bestFit="1" customWidth="1"/>
    <col min="3586" max="3586" width="45.5703125" style="79" customWidth="1"/>
    <col min="3587" max="3587" width="3.7109375" style="79" customWidth="1"/>
    <col min="3588" max="3588" width="11.7109375" style="79" bestFit="1" customWidth="1"/>
    <col min="3589" max="3589" width="14.5703125" style="79" bestFit="1" customWidth="1"/>
    <col min="3590" max="3590" width="1.5703125" style="79" customWidth="1"/>
    <col min="3591" max="3591" width="13.28515625" style="79" customWidth="1"/>
    <col min="3592" max="3592" width="1.7109375" style="79" customWidth="1"/>
    <col min="3593" max="3593" width="13.28515625" style="79" customWidth="1"/>
    <col min="3594" max="3594" width="1.7109375" style="79" customWidth="1"/>
    <col min="3595" max="3595" width="15.85546875" style="79" customWidth="1"/>
    <col min="3596" max="3596" width="9.5703125" style="79" bestFit="1" customWidth="1"/>
    <col min="3597" max="3597" width="14" style="79" bestFit="1" customWidth="1"/>
    <col min="3598" max="3598" width="14.28515625" style="79" bestFit="1" customWidth="1"/>
    <col min="3599" max="3840" width="9.140625" style="79"/>
    <col min="3841" max="3841" width="4.140625" style="79" bestFit="1" customWidth="1"/>
    <col min="3842" max="3842" width="45.5703125" style="79" customWidth="1"/>
    <col min="3843" max="3843" width="3.7109375" style="79" customWidth="1"/>
    <col min="3844" max="3844" width="11.7109375" style="79" bestFit="1" customWidth="1"/>
    <col min="3845" max="3845" width="14.5703125" style="79" bestFit="1" customWidth="1"/>
    <col min="3846" max="3846" width="1.5703125" style="79" customWidth="1"/>
    <col min="3847" max="3847" width="13.28515625" style="79" customWidth="1"/>
    <col min="3848" max="3848" width="1.7109375" style="79" customWidth="1"/>
    <col min="3849" max="3849" width="13.28515625" style="79" customWidth="1"/>
    <col min="3850" max="3850" width="1.7109375" style="79" customWidth="1"/>
    <col min="3851" max="3851" width="15.85546875" style="79" customWidth="1"/>
    <col min="3852" max="3852" width="9.5703125" style="79" bestFit="1" customWidth="1"/>
    <col min="3853" max="3853" width="14" style="79" bestFit="1" customWidth="1"/>
    <col min="3854" max="3854" width="14.28515625" style="79" bestFit="1" customWidth="1"/>
    <col min="3855" max="4096" width="9.140625" style="79"/>
    <col min="4097" max="4097" width="4.140625" style="79" bestFit="1" customWidth="1"/>
    <col min="4098" max="4098" width="45.5703125" style="79" customWidth="1"/>
    <col min="4099" max="4099" width="3.7109375" style="79" customWidth="1"/>
    <col min="4100" max="4100" width="11.7109375" style="79" bestFit="1" customWidth="1"/>
    <col min="4101" max="4101" width="14.5703125" style="79" bestFit="1" customWidth="1"/>
    <col min="4102" max="4102" width="1.5703125" style="79" customWidth="1"/>
    <col min="4103" max="4103" width="13.28515625" style="79" customWidth="1"/>
    <col min="4104" max="4104" width="1.7109375" style="79" customWidth="1"/>
    <col min="4105" max="4105" width="13.28515625" style="79" customWidth="1"/>
    <col min="4106" max="4106" width="1.7109375" style="79" customWidth="1"/>
    <col min="4107" max="4107" width="15.85546875" style="79" customWidth="1"/>
    <col min="4108" max="4108" width="9.5703125" style="79" bestFit="1" customWidth="1"/>
    <col min="4109" max="4109" width="14" style="79" bestFit="1" customWidth="1"/>
    <col min="4110" max="4110" width="14.28515625" style="79" bestFit="1" customWidth="1"/>
    <col min="4111" max="4352" width="9.140625" style="79"/>
    <col min="4353" max="4353" width="4.140625" style="79" bestFit="1" customWidth="1"/>
    <col min="4354" max="4354" width="45.5703125" style="79" customWidth="1"/>
    <col min="4355" max="4355" width="3.7109375" style="79" customWidth="1"/>
    <col min="4356" max="4356" width="11.7109375" style="79" bestFit="1" customWidth="1"/>
    <col min="4357" max="4357" width="14.5703125" style="79" bestFit="1" customWidth="1"/>
    <col min="4358" max="4358" width="1.5703125" style="79" customWidth="1"/>
    <col min="4359" max="4359" width="13.28515625" style="79" customWidth="1"/>
    <col min="4360" max="4360" width="1.7109375" style="79" customWidth="1"/>
    <col min="4361" max="4361" width="13.28515625" style="79" customWidth="1"/>
    <col min="4362" max="4362" width="1.7109375" style="79" customWidth="1"/>
    <col min="4363" max="4363" width="15.85546875" style="79" customWidth="1"/>
    <col min="4364" max="4364" width="9.5703125" style="79" bestFit="1" customWidth="1"/>
    <col min="4365" max="4365" width="14" style="79" bestFit="1" customWidth="1"/>
    <col min="4366" max="4366" width="14.28515625" style="79" bestFit="1" customWidth="1"/>
    <col min="4367" max="4608" width="9.140625" style="79"/>
    <col min="4609" max="4609" width="4.140625" style="79" bestFit="1" customWidth="1"/>
    <col min="4610" max="4610" width="45.5703125" style="79" customWidth="1"/>
    <col min="4611" max="4611" width="3.7109375" style="79" customWidth="1"/>
    <col min="4612" max="4612" width="11.7109375" style="79" bestFit="1" customWidth="1"/>
    <col min="4613" max="4613" width="14.5703125" style="79" bestFit="1" customWidth="1"/>
    <col min="4614" max="4614" width="1.5703125" style="79" customWidth="1"/>
    <col min="4615" max="4615" width="13.28515625" style="79" customWidth="1"/>
    <col min="4616" max="4616" width="1.7109375" style="79" customWidth="1"/>
    <col min="4617" max="4617" width="13.28515625" style="79" customWidth="1"/>
    <col min="4618" max="4618" width="1.7109375" style="79" customWidth="1"/>
    <col min="4619" max="4619" width="15.85546875" style="79" customWidth="1"/>
    <col min="4620" max="4620" width="9.5703125" style="79" bestFit="1" customWidth="1"/>
    <col min="4621" max="4621" width="14" style="79" bestFit="1" customWidth="1"/>
    <col min="4622" max="4622" width="14.28515625" style="79" bestFit="1" customWidth="1"/>
    <col min="4623" max="4864" width="9.140625" style="79"/>
    <col min="4865" max="4865" width="4.140625" style="79" bestFit="1" customWidth="1"/>
    <col min="4866" max="4866" width="45.5703125" style="79" customWidth="1"/>
    <col min="4867" max="4867" width="3.7109375" style="79" customWidth="1"/>
    <col min="4868" max="4868" width="11.7109375" style="79" bestFit="1" customWidth="1"/>
    <col min="4869" max="4869" width="14.5703125" style="79" bestFit="1" customWidth="1"/>
    <col min="4870" max="4870" width="1.5703125" style="79" customWidth="1"/>
    <col min="4871" max="4871" width="13.28515625" style="79" customWidth="1"/>
    <col min="4872" max="4872" width="1.7109375" style="79" customWidth="1"/>
    <col min="4873" max="4873" width="13.28515625" style="79" customWidth="1"/>
    <col min="4874" max="4874" width="1.7109375" style="79" customWidth="1"/>
    <col min="4875" max="4875" width="15.85546875" style="79" customWidth="1"/>
    <col min="4876" max="4876" width="9.5703125" style="79" bestFit="1" customWidth="1"/>
    <col min="4877" max="4877" width="14" style="79" bestFit="1" customWidth="1"/>
    <col min="4878" max="4878" width="14.28515625" style="79" bestFit="1" customWidth="1"/>
    <col min="4879" max="5120" width="9.140625" style="79"/>
    <col min="5121" max="5121" width="4.140625" style="79" bestFit="1" customWidth="1"/>
    <col min="5122" max="5122" width="45.5703125" style="79" customWidth="1"/>
    <col min="5123" max="5123" width="3.7109375" style="79" customWidth="1"/>
    <col min="5124" max="5124" width="11.7109375" style="79" bestFit="1" customWidth="1"/>
    <col min="5125" max="5125" width="14.5703125" style="79" bestFit="1" customWidth="1"/>
    <col min="5126" max="5126" width="1.5703125" style="79" customWidth="1"/>
    <col min="5127" max="5127" width="13.28515625" style="79" customWidth="1"/>
    <col min="5128" max="5128" width="1.7109375" style="79" customWidth="1"/>
    <col min="5129" max="5129" width="13.28515625" style="79" customWidth="1"/>
    <col min="5130" max="5130" width="1.7109375" style="79" customWidth="1"/>
    <col min="5131" max="5131" width="15.85546875" style="79" customWidth="1"/>
    <col min="5132" max="5132" width="9.5703125" style="79" bestFit="1" customWidth="1"/>
    <col min="5133" max="5133" width="14" style="79" bestFit="1" customWidth="1"/>
    <col min="5134" max="5134" width="14.28515625" style="79" bestFit="1" customWidth="1"/>
    <col min="5135" max="5376" width="9.140625" style="79"/>
    <col min="5377" max="5377" width="4.140625" style="79" bestFit="1" customWidth="1"/>
    <col min="5378" max="5378" width="45.5703125" style="79" customWidth="1"/>
    <col min="5379" max="5379" width="3.7109375" style="79" customWidth="1"/>
    <col min="5380" max="5380" width="11.7109375" style="79" bestFit="1" customWidth="1"/>
    <col min="5381" max="5381" width="14.5703125" style="79" bestFit="1" customWidth="1"/>
    <col min="5382" max="5382" width="1.5703125" style="79" customWidth="1"/>
    <col min="5383" max="5383" width="13.28515625" style="79" customWidth="1"/>
    <col min="5384" max="5384" width="1.7109375" style="79" customWidth="1"/>
    <col min="5385" max="5385" width="13.28515625" style="79" customWidth="1"/>
    <col min="5386" max="5386" width="1.7109375" style="79" customWidth="1"/>
    <col min="5387" max="5387" width="15.85546875" style="79" customWidth="1"/>
    <col min="5388" max="5388" width="9.5703125" style="79" bestFit="1" customWidth="1"/>
    <col min="5389" max="5389" width="14" style="79" bestFit="1" customWidth="1"/>
    <col min="5390" max="5390" width="14.28515625" style="79" bestFit="1" customWidth="1"/>
    <col min="5391" max="5632" width="9.140625" style="79"/>
    <col min="5633" max="5633" width="4.140625" style="79" bestFit="1" customWidth="1"/>
    <col min="5634" max="5634" width="45.5703125" style="79" customWidth="1"/>
    <col min="5635" max="5635" width="3.7109375" style="79" customWidth="1"/>
    <col min="5636" max="5636" width="11.7109375" style="79" bestFit="1" customWidth="1"/>
    <col min="5637" max="5637" width="14.5703125" style="79" bestFit="1" customWidth="1"/>
    <col min="5638" max="5638" width="1.5703125" style="79" customWidth="1"/>
    <col min="5639" max="5639" width="13.28515625" style="79" customWidth="1"/>
    <col min="5640" max="5640" width="1.7109375" style="79" customWidth="1"/>
    <col min="5641" max="5641" width="13.28515625" style="79" customWidth="1"/>
    <col min="5642" max="5642" width="1.7109375" style="79" customWidth="1"/>
    <col min="5643" max="5643" width="15.85546875" style="79" customWidth="1"/>
    <col min="5644" max="5644" width="9.5703125" style="79" bestFit="1" customWidth="1"/>
    <col min="5645" max="5645" width="14" style="79" bestFit="1" customWidth="1"/>
    <col min="5646" max="5646" width="14.28515625" style="79" bestFit="1" customWidth="1"/>
    <col min="5647" max="5888" width="9.140625" style="79"/>
    <col min="5889" max="5889" width="4.140625" style="79" bestFit="1" customWidth="1"/>
    <col min="5890" max="5890" width="45.5703125" style="79" customWidth="1"/>
    <col min="5891" max="5891" width="3.7109375" style="79" customWidth="1"/>
    <col min="5892" max="5892" width="11.7109375" style="79" bestFit="1" customWidth="1"/>
    <col min="5893" max="5893" width="14.5703125" style="79" bestFit="1" customWidth="1"/>
    <col min="5894" max="5894" width="1.5703125" style="79" customWidth="1"/>
    <col min="5895" max="5895" width="13.28515625" style="79" customWidth="1"/>
    <col min="5896" max="5896" width="1.7109375" style="79" customWidth="1"/>
    <col min="5897" max="5897" width="13.28515625" style="79" customWidth="1"/>
    <col min="5898" max="5898" width="1.7109375" style="79" customWidth="1"/>
    <col min="5899" max="5899" width="15.85546875" style="79" customWidth="1"/>
    <col min="5900" max="5900" width="9.5703125" style="79" bestFit="1" customWidth="1"/>
    <col min="5901" max="5901" width="14" style="79" bestFit="1" customWidth="1"/>
    <col min="5902" max="5902" width="14.28515625" style="79" bestFit="1" customWidth="1"/>
    <col min="5903" max="6144" width="9.140625" style="79"/>
    <col min="6145" max="6145" width="4.140625" style="79" bestFit="1" customWidth="1"/>
    <col min="6146" max="6146" width="45.5703125" style="79" customWidth="1"/>
    <col min="6147" max="6147" width="3.7109375" style="79" customWidth="1"/>
    <col min="6148" max="6148" width="11.7109375" style="79" bestFit="1" customWidth="1"/>
    <col min="6149" max="6149" width="14.5703125" style="79" bestFit="1" customWidth="1"/>
    <col min="6150" max="6150" width="1.5703125" style="79" customWidth="1"/>
    <col min="6151" max="6151" width="13.28515625" style="79" customWidth="1"/>
    <col min="6152" max="6152" width="1.7109375" style="79" customWidth="1"/>
    <col min="6153" max="6153" width="13.28515625" style="79" customWidth="1"/>
    <col min="6154" max="6154" width="1.7109375" style="79" customWidth="1"/>
    <col min="6155" max="6155" width="15.85546875" style="79" customWidth="1"/>
    <col min="6156" max="6156" width="9.5703125" style="79" bestFit="1" customWidth="1"/>
    <col min="6157" max="6157" width="14" style="79" bestFit="1" customWidth="1"/>
    <col min="6158" max="6158" width="14.28515625" style="79" bestFit="1" customWidth="1"/>
    <col min="6159" max="6400" width="9.140625" style="79"/>
    <col min="6401" max="6401" width="4.140625" style="79" bestFit="1" customWidth="1"/>
    <col min="6402" max="6402" width="45.5703125" style="79" customWidth="1"/>
    <col min="6403" max="6403" width="3.7109375" style="79" customWidth="1"/>
    <col min="6404" max="6404" width="11.7109375" style="79" bestFit="1" customWidth="1"/>
    <col min="6405" max="6405" width="14.5703125" style="79" bestFit="1" customWidth="1"/>
    <col min="6406" max="6406" width="1.5703125" style="79" customWidth="1"/>
    <col min="6407" max="6407" width="13.28515625" style="79" customWidth="1"/>
    <col min="6408" max="6408" width="1.7109375" style="79" customWidth="1"/>
    <col min="6409" max="6409" width="13.28515625" style="79" customWidth="1"/>
    <col min="6410" max="6410" width="1.7109375" style="79" customWidth="1"/>
    <col min="6411" max="6411" width="15.85546875" style="79" customWidth="1"/>
    <col min="6412" max="6412" width="9.5703125" style="79" bestFit="1" customWidth="1"/>
    <col min="6413" max="6413" width="14" style="79" bestFit="1" customWidth="1"/>
    <col min="6414" max="6414" width="14.28515625" style="79" bestFit="1" customWidth="1"/>
    <col min="6415" max="6656" width="9.140625" style="79"/>
    <col min="6657" max="6657" width="4.140625" style="79" bestFit="1" customWidth="1"/>
    <col min="6658" max="6658" width="45.5703125" style="79" customWidth="1"/>
    <col min="6659" max="6659" width="3.7109375" style="79" customWidth="1"/>
    <col min="6660" max="6660" width="11.7109375" style="79" bestFit="1" customWidth="1"/>
    <col min="6661" max="6661" width="14.5703125" style="79" bestFit="1" customWidth="1"/>
    <col min="6662" max="6662" width="1.5703125" style="79" customWidth="1"/>
    <col min="6663" max="6663" width="13.28515625" style="79" customWidth="1"/>
    <col min="6664" max="6664" width="1.7109375" style="79" customWidth="1"/>
    <col min="6665" max="6665" width="13.28515625" style="79" customWidth="1"/>
    <col min="6666" max="6666" width="1.7109375" style="79" customWidth="1"/>
    <col min="6667" max="6667" width="15.85546875" style="79" customWidth="1"/>
    <col min="6668" max="6668" width="9.5703125" style="79" bestFit="1" customWidth="1"/>
    <col min="6669" max="6669" width="14" style="79" bestFit="1" customWidth="1"/>
    <col min="6670" max="6670" width="14.28515625" style="79" bestFit="1" customWidth="1"/>
    <col min="6671" max="6912" width="9.140625" style="79"/>
    <col min="6913" max="6913" width="4.140625" style="79" bestFit="1" customWidth="1"/>
    <col min="6914" max="6914" width="45.5703125" style="79" customWidth="1"/>
    <col min="6915" max="6915" width="3.7109375" style="79" customWidth="1"/>
    <col min="6916" max="6916" width="11.7109375" style="79" bestFit="1" customWidth="1"/>
    <col min="6917" max="6917" width="14.5703125" style="79" bestFit="1" customWidth="1"/>
    <col min="6918" max="6918" width="1.5703125" style="79" customWidth="1"/>
    <col min="6919" max="6919" width="13.28515625" style="79" customWidth="1"/>
    <col min="6920" max="6920" width="1.7109375" style="79" customWidth="1"/>
    <col min="6921" max="6921" width="13.28515625" style="79" customWidth="1"/>
    <col min="6922" max="6922" width="1.7109375" style="79" customWidth="1"/>
    <col min="6923" max="6923" width="15.85546875" style="79" customWidth="1"/>
    <col min="6924" max="6924" width="9.5703125" style="79" bestFit="1" customWidth="1"/>
    <col min="6925" max="6925" width="14" style="79" bestFit="1" customWidth="1"/>
    <col min="6926" max="6926" width="14.28515625" style="79" bestFit="1" customWidth="1"/>
    <col min="6927" max="7168" width="9.140625" style="79"/>
    <col min="7169" max="7169" width="4.140625" style="79" bestFit="1" customWidth="1"/>
    <col min="7170" max="7170" width="45.5703125" style="79" customWidth="1"/>
    <col min="7171" max="7171" width="3.7109375" style="79" customWidth="1"/>
    <col min="7172" max="7172" width="11.7109375" style="79" bestFit="1" customWidth="1"/>
    <col min="7173" max="7173" width="14.5703125" style="79" bestFit="1" customWidth="1"/>
    <col min="7174" max="7174" width="1.5703125" style="79" customWidth="1"/>
    <col min="7175" max="7175" width="13.28515625" style="79" customWidth="1"/>
    <col min="7176" max="7176" width="1.7109375" style="79" customWidth="1"/>
    <col min="7177" max="7177" width="13.28515625" style="79" customWidth="1"/>
    <col min="7178" max="7178" width="1.7109375" style="79" customWidth="1"/>
    <col min="7179" max="7179" width="15.85546875" style="79" customWidth="1"/>
    <col min="7180" max="7180" width="9.5703125" style="79" bestFit="1" customWidth="1"/>
    <col min="7181" max="7181" width="14" style="79" bestFit="1" customWidth="1"/>
    <col min="7182" max="7182" width="14.28515625" style="79" bestFit="1" customWidth="1"/>
    <col min="7183" max="7424" width="9.140625" style="79"/>
    <col min="7425" max="7425" width="4.140625" style="79" bestFit="1" customWidth="1"/>
    <col min="7426" max="7426" width="45.5703125" style="79" customWidth="1"/>
    <col min="7427" max="7427" width="3.7109375" style="79" customWidth="1"/>
    <col min="7428" max="7428" width="11.7109375" style="79" bestFit="1" customWidth="1"/>
    <col min="7429" max="7429" width="14.5703125" style="79" bestFit="1" customWidth="1"/>
    <col min="7430" max="7430" width="1.5703125" style="79" customWidth="1"/>
    <col min="7431" max="7431" width="13.28515625" style="79" customWidth="1"/>
    <col min="7432" max="7432" width="1.7109375" style="79" customWidth="1"/>
    <col min="7433" max="7433" width="13.28515625" style="79" customWidth="1"/>
    <col min="7434" max="7434" width="1.7109375" style="79" customWidth="1"/>
    <col min="7435" max="7435" width="15.85546875" style="79" customWidth="1"/>
    <col min="7436" max="7436" width="9.5703125" style="79" bestFit="1" customWidth="1"/>
    <col min="7437" max="7437" width="14" style="79" bestFit="1" customWidth="1"/>
    <col min="7438" max="7438" width="14.28515625" style="79" bestFit="1" customWidth="1"/>
    <col min="7439" max="7680" width="9.140625" style="79"/>
    <col min="7681" max="7681" width="4.140625" style="79" bestFit="1" customWidth="1"/>
    <col min="7682" max="7682" width="45.5703125" style="79" customWidth="1"/>
    <col min="7683" max="7683" width="3.7109375" style="79" customWidth="1"/>
    <col min="7684" max="7684" width="11.7109375" style="79" bestFit="1" customWidth="1"/>
    <col min="7685" max="7685" width="14.5703125" style="79" bestFit="1" customWidth="1"/>
    <col min="7686" max="7686" width="1.5703125" style="79" customWidth="1"/>
    <col min="7687" max="7687" width="13.28515625" style="79" customWidth="1"/>
    <col min="7688" max="7688" width="1.7109375" style="79" customWidth="1"/>
    <col min="7689" max="7689" width="13.28515625" style="79" customWidth="1"/>
    <col min="7690" max="7690" width="1.7109375" style="79" customWidth="1"/>
    <col min="7691" max="7691" width="15.85546875" style="79" customWidth="1"/>
    <col min="7692" max="7692" width="9.5703125" style="79" bestFit="1" customWidth="1"/>
    <col min="7693" max="7693" width="14" style="79" bestFit="1" customWidth="1"/>
    <col min="7694" max="7694" width="14.28515625" style="79" bestFit="1" customWidth="1"/>
    <col min="7695" max="7936" width="9.140625" style="79"/>
    <col min="7937" max="7937" width="4.140625" style="79" bestFit="1" customWidth="1"/>
    <col min="7938" max="7938" width="45.5703125" style="79" customWidth="1"/>
    <col min="7939" max="7939" width="3.7109375" style="79" customWidth="1"/>
    <col min="7940" max="7940" width="11.7109375" style="79" bestFit="1" customWidth="1"/>
    <col min="7941" max="7941" width="14.5703125" style="79" bestFit="1" customWidth="1"/>
    <col min="7942" max="7942" width="1.5703125" style="79" customWidth="1"/>
    <col min="7943" max="7943" width="13.28515625" style="79" customWidth="1"/>
    <col min="7944" max="7944" width="1.7109375" style="79" customWidth="1"/>
    <col min="7945" max="7945" width="13.28515625" style="79" customWidth="1"/>
    <col min="7946" max="7946" width="1.7109375" style="79" customWidth="1"/>
    <col min="7947" max="7947" width="15.85546875" style="79" customWidth="1"/>
    <col min="7948" max="7948" width="9.5703125" style="79" bestFit="1" customWidth="1"/>
    <col min="7949" max="7949" width="14" style="79" bestFit="1" customWidth="1"/>
    <col min="7950" max="7950" width="14.28515625" style="79" bestFit="1" customWidth="1"/>
    <col min="7951" max="8192" width="9.140625" style="79"/>
    <col min="8193" max="8193" width="4.140625" style="79" bestFit="1" customWidth="1"/>
    <col min="8194" max="8194" width="45.5703125" style="79" customWidth="1"/>
    <col min="8195" max="8195" width="3.7109375" style="79" customWidth="1"/>
    <col min="8196" max="8196" width="11.7109375" style="79" bestFit="1" customWidth="1"/>
    <col min="8197" max="8197" width="14.5703125" style="79" bestFit="1" customWidth="1"/>
    <col min="8198" max="8198" width="1.5703125" style="79" customWidth="1"/>
    <col min="8199" max="8199" width="13.28515625" style="79" customWidth="1"/>
    <col min="8200" max="8200" width="1.7109375" style="79" customWidth="1"/>
    <col min="8201" max="8201" width="13.28515625" style="79" customWidth="1"/>
    <col min="8202" max="8202" width="1.7109375" style="79" customWidth="1"/>
    <col min="8203" max="8203" width="15.85546875" style="79" customWidth="1"/>
    <col min="8204" max="8204" width="9.5703125" style="79" bestFit="1" customWidth="1"/>
    <col min="8205" max="8205" width="14" style="79" bestFit="1" customWidth="1"/>
    <col min="8206" max="8206" width="14.28515625" style="79" bestFit="1" customWidth="1"/>
    <col min="8207" max="8448" width="9.140625" style="79"/>
    <col min="8449" max="8449" width="4.140625" style="79" bestFit="1" customWidth="1"/>
    <col min="8450" max="8450" width="45.5703125" style="79" customWidth="1"/>
    <col min="8451" max="8451" width="3.7109375" style="79" customWidth="1"/>
    <col min="8452" max="8452" width="11.7109375" style="79" bestFit="1" customWidth="1"/>
    <col min="8453" max="8453" width="14.5703125" style="79" bestFit="1" customWidth="1"/>
    <col min="8454" max="8454" width="1.5703125" style="79" customWidth="1"/>
    <col min="8455" max="8455" width="13.28515625" style="79" customWidth="1"/>
    <col min="8456" max="8456" width="1.7109375" style="79" customWidth="1"/>
    <col min="8457" max="8457" width="13.28515625" style="79" customWidth="1"/>
    <col min="8458" max="8458" width="1.7109375" style="79" customWidth="1"/>
    <col min="8459" max="8459" width="15.85546875" style="79" customWidth="1"/>
    <col min="8460" max="8460" width="9.5703125" style="79" bestFit="1" customWidth="1"/>
    <col min="8461" max="8461" width="14" style="79" bestFit="1" customWidth="1"/>
    <col min="8462" max="8462" width="14.28515625" style="79" bestFit="1" customWidth="1"/>
    <col min="8463" max="8704" width="9.140625" style="79"/>
    <col min="8705" max="8705" width="4.140625" style="79" bestFit="1" customWidth="1"/>
    <col min="8706" max="8706" width="45.5703125" style="79" customWidth="1"/>
    <col min="8707" max="8707" width="3.7109375" style="79" customWidth="1"/>
    <col min="8708" max="8708" width="11.7109375" style="79" bestFit="1" customWidth="1"/>
    <col min="8709" max="8709" width="14.5703125" style="79" bestFit="1" customWidth="1"/>
    <col min="8710" max="8710" width="1.5703125" style="79" customWidth="1"/>
    <col min="8711" max="8711" width="13.28515625" style="79" customWidth="1"/>
    <col min="8712" max="8712" width="1.7109375" style="79" customWidth="1"/>
    <col min="8713" max="8713" width="13.28515625" style="79" customWidth="1"/>
    <col min="8714" max="8714" width="1.7109375" style="79" customWidth="1"/>
    <col min="8715" max="8715" width="15.85546875" style="79" customWidth="1"/>
    <col min="8716" max="8716" width="9.5703125" style="79" bestFit="1" customWidth="1"/>
    <col min="8717" max="8717" width="14" style="79" bestFit="1" customWidth="1"/>
    <col min="8718" max="8718" width="14.28515625" style="79" bestFit="1" customWidth="1"/>
    <col min="8719" max="8960" width="9.140625" style="79"/>
    <col min="8961" max="8961" width="4.140625" style="79" bestFit="1" customWidth="1"/>
    <col min="8962" max="8962" width="45.5703125" style="79" customWidth="1"/>
    <col min="8963" max="8963" width="3.7109375" style="79" customWidth="1"/>
    <col min="8964" max="8964" width="11.7109375" style="79" bestFit="1" customWidth="1"/>
    <col min="8965" max="8965" width="14.5703125" style="79" bestFit="1" customWidth="1"/>
    <col min="8966" max="8966" width="1.5703125" style="79" customWidth="1"/>
    <col min="8967" max="8967" width="13.28515625" style="79" customWidth="1"/>
    <col min="8968" max="8968" width="1.7109375" style="79" customWidth="1"/>
    <col min="8969" max="8969" width="13.28515625" style="79" customWidth="1"/>
    <col min="8970" max="8970" width="1.7109375" style="79" customWidth="1"/>
    <col min="8971" max="8971" width="15.85546875" style="79" customWidth="1"/>
    <col min="8972" max="8972" width="9.5703125" style="79" bestFit="1" customWidth="1"/>
    <col min="8973" max="8973" width="14" style="79" bestFit="1" customWidth="1"/>
    <col min="8974" max="8974" width="14.28515625" style="79" bestFit="1" customWidth="1"/>
    <col min="8975" max="9216" width="9.140625" style="79"/>
    <col min="9217" max="9217" width="4.140625" style="79" bestFit="1" customWidth="1"/>
    <col min="9218" max="9218" width="45.5703125" style="79" customWidth="1"/>
    <col min="9219" max="9219" width="3.7109375" style="79" customWidth="1"/>
    <col min="9220" max="9220" width="11.7109375" style="79" bestFit="1" customWidth="1"/>
    <col min="9221" max="9221" width="14.5703125" style="79" bestFit="1" customWidth="1"/>
    <col min="9222" max="9222" width="1.5703125" style="79" customWidth="1"/>
    <col min="9223" max="9223" width="13.28515625" style="79" customWidth="1"/>
    <col min="9224" max="9224" width="1.7109375" style="79" customWidth="1"/>
    <col min="9225" max="9225" width="13.28515625" style="79" customWidth="1"/>
    <col min="9226" max="9226" width="1.7109375" style="79" customWidth="1"/>
    <col min="9227" max="9227" width="15.85546875" style="79" customWidth="1"/>
    <col min="9228" max="9228" width="9.5703125" style="79" bestFit="1" customWidth="1"/>
    <col min="9229" max="9229" width="14" style="79" bestFit="1" customWidth="1"/>
    <col min="9230" max="9230" width="14.28515625" style="79" bestFit="1" customWidth="1"/>
    <col min="9231" max="9472" width="9.140625" style="79"/>
    <col min="9473" max="9473" width="4.140625" style="79" bestFit="1" customWidth="1"/>
    <col min="9474" max="9474" width="45.5703125" style="79" customWidth="1"/>
    <col min="9475" max="9475" width="3.7109375" style="79" customWidth="1"/>
    <col min="9476" max="9476" width="11.7109375" style="79" bestFit="1" customWidth="1"/>
    <col min="9477" max="9477" width="14.5703125" style="79" bestFit="1" customWidth="1"/>
    <col min="9478" max="9478" width="1.5703125" style="79" customWidth="1"/>
    <col min="9479" max="9479" width="13.28515625" style="79" customWidth="1"/>
    <col min="9480" max="9480" width="1.7109375" style="79" customWidth="1"/>
    <col min="9481" max="9481" width="13.28515625" style="79" customWidth="1"/>
    <col min="9482" max="9482" width="1.7109375" style="79" customWidth="1"/>
    <col min="9483" max="9483" width="15.85546875" style="79" customWidth="1"/>
    <col min="9484" max="9484" width="9.5703125" style="79" bestFit="1" customWidth="1"/>
    <col min="9485" max="9485" width="14" style="79" bestFit="1" customWidth="1"/>
    <col min="9486" max="9486" width="14.28515625" style="79" bestFit="1" customWidth="1"/>
    <col min="9487" max="9728" width="9.140625" style="79"/>
    <col min="9729" max="9729" width="4.140625" style="79" bestFit="1" customWidth="1"/>
    <col min="9730" max="9730" width="45.5703125" style="79" customWidth="1"/>
    <col min="9731" max="9731" width="3.7109375" style="79" customWidth="1"/>
    <col min="9732" max="9732" width="11.7109375" style="79" bestFit="1" customWidth="1"/>
    <col min="9733" max="9733" width="14.5703125" style="79" bestFit="1" customWidth="1"/>
    <col min="9734" max="9734" width="1.5703125" style="79" customWidth="1"/>
    <col min="9735" max="9735" width="13.28515625" style="79" customWidth="1"/>
    <col min="9736" max="9736" width="1.7109375" style="79" customWidth="1"/>
    <col min="9737" max="9737" width="13.28515625" style="79" customWidth="1"/>
    <col min="9738" max="9738" width="1.7109375" style="79" customWidth="1"/>
    <col min="9739" max="9739" width="15.85546875" style="79" customWidth="1"/>
    <col min="9740" max="9740" width="9.5703125" style="79" bestFit="1" customWidth="1"/>
    <col min="9741" max="9741" width="14" style="79" bestFit="1" customWidth="1"/>
    <col min="9742" max="9742" width="14.28515625" style="79" bestFit="1" customWidth="1"/>
    <col min="9743" max="9984" width="9.140625" style="79"/>
    <col min="9985" max="9985" width="4.140625" style="79" bestFit="1" customWidth="1"/>
    <col min="9986" max="9986" width="45.5703125" style="79" customWidth="1"/>
    <col min="9987" max="9987" width="3.7109375" style="79" customWidth="1"/>
    <col min="9988" max="9988" width="11.7109375" style="79" bestFit="1" customWidth="1"/>
    <col min="9989" max="9989" width="14.5703125" style="79" bestFit="1" customWidth="1"/>
    <col min="9990" max="9990" width="1.5703125" style="79" customWidth="1"/>
    <col min="9991" max="9991" width="13.28515625" style="79" customWidth="1"/>
    <col min="9992" max="9992" width="1.7109375" style="79" customWidth="1"/>
    <col min="9993" max="9993" width="13.28515625" style="79" customWidth="1"/>
    <col min="9994" max="9994" width="1.7109375" style="79" customWidth="1"/>
    <col min="9995" max="9995" width="15.85546875" style="79" customWidth="1"/>
    <col min="9996" max="9996" width="9.5703125" style="79" bestFit="1" customWidth="1"/>
    <col min="9997" max="9997" width="14" style="79" bestFit="1" customWidth="1"/>
    <col min="9998" max="9998" width="14.28515625" style="79" bestFit="1" customWidth="1"/>
    <col min="9999" max="10240" width="9.140625" style="79"/>
    <col min="10241" max="10241" width="4.140625" style="79" bestFit="1" customWidth="1"/>
    <col min="10242" max="10242" width="45.5703125" style="79" customWidth="1"/>
    <col min="10243" max="10243" width="3.7109375" style="79" customWidth="1"/>
    <col min="10244" max="10244" width="11.7109375" style="79" bestFit="1" customWidth="1"/>
    <col min="10245" max="10245" width="14.5703125" style="79" bestFit="1" customWidth="1"/>
    <col min="10246" max="10246" width="1.5703125" style="79" customWidth="1"/>
    <col min="10247" max="10247" width="13.28515625" style="79" customWidth="1"/>
    <col min="10248" max="10248" width="1.7109375" style="79" customWidth="1"/>
    <col min="10249" max="10249" width="13.28515625" style="79" customWidth="1"/>
    <col min="10250" max="10250" width="1.7109375" style="79" customWidth="1"/>
    <col min="10251" max="10251" width="15.85546875" style="79" customWidth="1"/>
    <col min="10252" max="10252" width="9.5703125" style="79" bestFit="1" customWidth="1"/>
    <col min="10253" max="10253" width="14" style="79" bestFit="1" customWidth="1"/>
    <col min="10254" max="10254" width="14.28515625" style="79" bestFit="1" customWidth="1"/>
    <col min="10255" max="10496" width="9.140625" style="79"/>
    <col min="10497" max="10497" width="4.140625" style="79" bestFit="1" customWidth="1"/>
    <col min="10498" max="10498" width="45.5703125" style="79" customWidth="1"/>
    <col min="10499" max="10499" width="3.7109375" style="79" customWidth="1"/>
    <col min="10500" max="10500" width="11.7109375" style="79" bestFit="1" customWidth="1"/>
    <col min="10501" max="10501" width="14.5703125" style="79" bestFit="1" customWidth="1"/>
    <col min="10502" max="10502" width="1.5703125" style="79" customWidth="1"/>
    <col min="10503" max="10503" width="13.28515625" style="79" customWidth="1"/>
    <col min="10504" max="10504" width="1.7109375" style="79" customWidth="1"/>
    <col min="10505" max="10505" width="13.28515625" style="79" customWidth="1"/>
    <col min="10506" max="10506" width="1.7109375" style="79" customWidth="1"/>
    <col min="10507" max="10507" width="15.85546875" style="79" customWidth="1"/>
    <col min="10508" max="10508" width="9.5703125" style="79" bestFit="1" customWidth="1"/>
    <col min="10509" max="10509" width="14" style="79" bestFit="1" customWidth="1"/>
    <col min="10510" max="10510" width="14.28515625" style="79" bestFit="1" customWidth="1"/>
    <col min="10511" max="10752" width="9.140625" style="79"/>
    <col min="10753" max="10753" width="4.140625" style="79" bestFit="1" customWidth="1"/>
    <col min="10754" max="10754" width="45.5703125" style="79" customWidth="1"/>
    <col min="10755" max="10755" width="3.7109375" style="79" customWidth="1"/>
    <col min="10756" max="10756" width="11.7109375" style="79" bestFit="1" customWidth="1"/>
    <col min="10757" max="10757" width="14.5703125" style="79" bestFit="1" customWidth="1"/>
    <col min="10758" max="10758" width="1.5703125" style="79" customWidth="1"/>
    <col min="10759" max="10759" width="13.28515625" style="79" customWidth="1"/>
    <col min="10760" max="10760" width="1.7109375" style="79" customWidth="1"/>
    <col min="10761" max="10761" width="13.28515625" style="79" customWidth="1"/>
    <col min="10762" max="10762" width="1.7109375" style="79" customWidth="1"/>
    <col min="10763" max="10763" width="15.85546875" style="79" customWidth="1"/>
    <col min="10764" max="10764" width="9.5703125" style="79" bestFit="1" customWidth="1"/>
    <col min="10765" max="10765" width="14" style="79" bestFit="1" customWidth="1"/>
    <col min="10766" max="10766" width="14.28515625" style="79" bestFit="1" customWidth="1"/>
    <col min="10767" max="11008" width="9.140625" style="79"/>
    <col min="11009" max="11009" width="4.140625" style="79" bestFit="1" customWidth="1"/>
    <col min="11010" max="11010" width="45.5703125" style="79" customWidth="1"/>
    <col min="11011" max="11011" width="3.7109375" style="79" customWidth="1"/>
    <col min="11012" max="11012" width="11.7109375" style="79" bestFit="1" customWidth="1"/>
    <col min="11013" max="11013" width="14.5703125" style="79" bestFit="1" customWidth="1"/>
    <col min="11014" max="11014" width="1.5703125" style="79" customWidth="1"/>
    <col min="11015" max="11015" width="13.28515625" style="79" customWidth="1"/>
    <col min="11016" max="11016" width="1.7109375" style="79" customWidth="1"/>
    <col min="11017" max="11017" width="13.28515625" style="79" customWidth="1"/>
    <col min="11018" max="11018" width="1.7109375" style="79" customWidth="1"/>
    <col min="11019" max="11019" width="15.85546875" style="79" customWidth="1"/>
    <col min="11020" max="11020" width="9.5703125" style="79" bestFit="1" customWidth="1"/>
    <col min="11021" max="11021" width="14" style="79" bestFit="1" customWidth="1"/>
    <col min="11022" max="11022" width="14.28515625" style="79" bestFit="1" customWidth="1"/>
    <col min="11023" max="11264" width="9.140625" style="79"/>
    <col min="11265" max="11265" width="4.140625" style="79" bestFit="1" customWidth="1"/>
    <col min="11266" max="11266" width="45.5703125" style="79" customWidth="1"/>
    <col min="11267" max="11267" width="3.7109375" style="79" customWidth="1"/>
    <col min="11268" max="11268" width="11.7109375" style="79" bestFit="1" customWidth="1"/>
    <col min="11269" max="11269" width="14.5703125" style="79" bestFit="1" customWidth="1"/>
    <col min="11270" max="11270" width="1.5703125" style="79" customWidth="1"/>
    <col min="11271" max="11271" width="13.28515625" style="79" customWidth="1"/>
    <col min="11272" max="11272" width="1.7109375" style="79" customWidth="1"/>
    <col min="11273" max="11273" width="13.28515625" style="79" customWidth="1"/>
    <col min="11274" max="11274" width="1.7109375" style="79" customWidth="1"/>
    <col min="11275" max="11275" width="15.85546875" style="79" customWidth="1"/>
    <col min="11276" max="11276" width="9.5703125" style="79" bestFit="1" customWidth="1"/>
    <col min="11277" max="11277" width="14" style="79" bestFit="1" customWidth="1"/>
    <col min="11278" max="11278" width="14.28515625" style="79" bestFit="1" customWidth="1"/>
    <col min="11279" max="11520" width="9.140625" style="79"/>
    <col min="11521" max="11521" width="4.140625" style="79" bestFit="1" customWidth="1"/>
    <col min="11522" max="11522" width="45.5703125" style="79" customWidth="1"/>
    <col min="11523" max="11523" width="3.7109375" style="79" customWidth="1"/>
    <col min="11524" max="11524" width="11.7109375" style="79" bestFit="1" customWidth="1"/>
    <col min="11525" max="11525" width="14.5703125" style="79" bestFit="1" customWidth="1"/>
    <col min="11526" max="11526" width="1.5703125" style="79" customWidth="1"/>
    <col min="11527" max="11527" width="13.28515625" style="79" customWidth="1"/>
    <col min="11528" max="11528" width="1.7109375" style="79" customWidth="1"/>
    <col min="11529" max="11529" width="13.28515625" style="79" customWidth="1"/>
    <col min="11530" max="11530" width="1.7109375" style="79" customWidth="1"/>
    <col min="11531" max="11531" width="15.85546875" style="79" customWidth="1"/>
    <col min="11532" max="11532" width="9.5703125" style="79" bestFit="1" customWidth="1"/>
    <col min="11533" max="11533" width="14" style="79" bestFit="1" customWidth="1"/>
    <col min="11534" max="11534" width="14.28515625" style="79" bestFit="1" customWidth="1"/>
    <col min="11535" max="11776" width="9.140625" style="79"/>
    <col min="11777" max="11777" width="4.140625" style="79" bestFit="1" customWidth="1"/>
    <col min="11778" max="11778" width="45.5703125" style="79" customWidth="1"/>
    <col min="11779" max="11779" width="3.7109375" style="79" customWidth="1"/>
    <col min="11780" max="11780" width="11.7109375" style="79" bestFit="1" customWidth="1"/>
    <col min="11781" max="11781" width="14.5703125" style="79" bestFit="1" customWidth="1"/>
    <col min="11782" max="11782" width="1.5703125" style="79" customWidth="1"/>
    <col min="11783" max="11783" width="13.28515625" style="79" customWidth="1"/>
    <col min="11784" max="11784" width="1.7109375" style="79" customWidth="1"/>
    <col min="11785" max="11785" width="13.28515625" style="79" customWidth="1"/>
    <col min="11786" max="11786" width="1.7109375" style="79" customWidth="1"/>
    <col min="11787" max="11787" width="15.85546875" style="79" customWidth="1"/>
    <col min="11788" max="11788" width="9.5703125" style="79" bestFit="1" customWidth="1"/>
    <col min="11789" max="11789" width="14" style="79" bestFit="1" customWidth="1"/>
    <col min="11790" max="11790" width="14.28515625" style="79" bestFit="1" customWidth="1"/>
    <col min="11791" max="12032" width="9.140625" style="79"/>
    <col min="12033" max="12033" width="4.140625" style="79" bestFit="1" customWidth="1"/>
    <col min="12034" max="12034" width="45.5703125" style="79" customWidth="1"/>
    <col min="12035" max="12035" width="3.7109375" style="79" customWidth="1"/>
    <col min="12036" max="12036" width="11.7109375" style="79" bestFit="1" customWidth="1"/>
    <col min="12037" max="12037" width="14.5703125" style="79" bestFit="1" customWidth="1"/>
    <col min="12038" max="12038" width="1.5703125" style="79" customWidth="1"/>
    <col min="12039" max="12039" width="13.28515625" style="79" customWidth="1"/>
    <col min="12040" max="12040" width="1.7109375" style="79" customWidth="1"/>
    <col min="12041" max="12041" width="13.28515625" style="79" customWidth="1"/>
    <col min="12042" max="12042" width="1.7109375" style="79" customWidth="1"/>
    <col min="12043" max="12043" width="15.85546875" style="79" customWidth="1"/>
    <col min="12044" max="12044" width="9.5703125" style="79" bestFit="1" customWidth="1"/>
    <col min="12045" max="12045" width="14" style="79" bestFit="1" customWidth="1"/>
    <col min="12046" max="12046" width="14.28515625" style="79" bestFit="1" customWidth="1"/>
    <col min="12047" max="12288" width="9.140625" style="79"/>
    <col min="12289" max="12289" width="4.140625" style="79" bestFit="1" customWidth="1"/>
    <col min="12290" max="12290" width="45.5703125" style="79" customWidth="1"/>
    <col min="12291" max="12291" width="3.7109375" style="79" customWidth="1"/>
    <col min="12292" max="12292" width="11.7109375" style="79" bestFit="1" customWidth="1"/>
    <col min="12293" max="12293" width="14.5703125" style="79" bestFit="1" customWidth="1"/>
    <col min="12294" max="12294" width="1.5703125" style="79" customWidth="1"/>
    <col min="12295" max="12295" width="13.28515625" style="79" customWidth="1"/>
    <col min="12296" max="12296" width="1.7109375" style="79" customWidth="1"/>
    <col min="12297" max="12297" width="13.28515625" style="79" customWidth="1"/>
    <col min="12298" max="12298" width="1.7109375" style="79" customWidth="1"/>
    <col min="12299" max="12299" width="15.85546875" style="79" customWidth="1"/>
    <col min="12300" max="12300" width="9.5703125" style="79" bestFit="1" customWidth="1"/>
    <col min="12301" max="12301" width="14" style="79" bestFit="1" customWidth="1"/>
    <col min="12302" max="12302" width="14.28515625" style="79" bestFit="1" customWidth="1"/>
    <col min="12303" max="12544" width="9.140625" style="79"/>
    <col min="12545" max="12545" width="4.140625" style="79" bestFit="1" customWidth="1"/>
    <col min="12546" max="12546" width="45.5703125" style="79" customWidth="1"/>
    <col min="12547" max="12547" width="3.7109375" style="79" customWidth="1"/>
    <col min="12548" max="12548" width="11.7109375" style="79" bestFit="1" customWidth="1"/>
    <col min="12549" max="12549" width="14.5703125" style="79" bestFit="1" customWidth="1"/>
    <col min="12550" max="12550" width="1.5703125" style="79" customWidth="1"/>
    <col min="12551" max="12551" width="13.28515625" style="79" customWidth="1"/>
    <col min="12552" max="12552" width="1.7109375" style="79" customWidth="1"/>
    <col min="12553" max="12553" width="13.28515625" style="79" customWidth="1"/>
    <col min="12554" max="12554" width="1.7109375" style="79" customWidth="1"/>
    <col min="12555" max="12555" width="15.85546875" style="79" customWidth="1"/>
    <col min="12556" max="12556" width="9.5703125" style="79" bestFit="1" customWidth="1"/>
    <col min="12557" max="12557" width="14" style="79" bestFit="1" customWidth="1"/>
    <col min="12558" max="12558" width="14.28515625" style="79" bestFit="1" customWidth="1"/>
    <col min="12559" max="12800" width="9.140625" style="79"/>
    <col min="12801" max="12801" width="4.140625" style="79" bestFit="1" customWidth="1"/>
    <col min="12802" max="12802" width="45.5703125" style="79" customWidth="1"/>
    <col min="12803" max="12803" width="3.7109375" style="79" customWidth="1"/>
    <col min="12804" max="12804" width="11.7109375" style="79" bestFit="1" customWidth="1"/>
    <col min="12805" max="12805" width="14.5703125" style="79" bestFit="1" customWidth="1"/>
    <col min="12806" max="12806" width="1.5703125" style="79" customWidth="1"/>
    <col min="12807" max="12807" width="13.28515625" style="79" customWidth="1"/>
    <col min="12808" max="12808" width="1.7109375" style="79" customWidth="1"/>
    <col min="12809" max="12809" width="13.28515625" style="79" customWidth="1"/>
    <col min="12810" max="12810" width="1.7109375" style="79" customWidth="1"/>
    <col min="12811" max="12811" width="15.85546875" style="79" customWidth="1"/>
    <col min="12812" max="12812" width="9.5703125" style="79" bestFit="1" customWidth="1"/>
    <col min="12813" max="12813" width="14" style="79" bestFit="1" customWidth="1"/>
    <col min="12814" max="12814" width="14.28515625" style="79" bestFit="1" customWidth="1"/>
    <col min="12815" max="13056" width="9.140625" style="79"/>
    <col min="13057" max="13057" width="4.140625" style="79" bestFit="1" customWidth="1"/>
    <col min="13058" max="13058" width="45.5703125" style="79" customWidth="1"/>
    <col min="13059" max="13059" width="3.7109375" style="79" customWidth="1"/>
    <col min="13060" max="13060" width="11.7109375" style="79" bestFit="1" customWidth="1"/>
    <col min="13061" max="13061" width="14.5703125" style="79" bestFit="1" customWidth="1"/>
    <col min="13062" max="13062" width="1.5703125" style="79" customWidth="1"/>
    <col min="13063" max="13063" width="13.28515625" style="79" customWidth="1"/>
    <col min="13064" max="13064" width="1.7109375" style="79" customWidth="1"/>
    <col min="13065" max="13065" width="13.28515625" style="79" customWidth="1"/>
    <col min="13066" max="13066" width="1.7109375" style="79" customWidth="1"/>
    <col min="13067" max="13067" width="15.85546875" style="79" customWidth="1"/>
    <col min="13068" max="13068" width="9.5703125" style="79" bestFit="1" customWidth="1"/>
    <col min="13069" max="13069" width="14" style="79" bestFit="1" customWidth="1"/>
    <col min="13070" max="13070" width="14.28515625" style="79" bestFit="1" customWidth="1"/>
    <col min="13071" max="13312" width="9.140625" style="79"/>
    <col min="13313" max="13313" width="4.140625" style="79" bestFit="1" customWidth="1"/>
    <col min="13314" max="13314" width="45.5703125" style="79" customWidth="1"/>
    <col min="13315" max="13315" width="3.7109375" style="79" customWidth="1"/>
    <col min="13316" max="13316" width="11.7109375" style="79" bestFit="1" customWidth="1"/>
    <col min="13317" max="13317" width="14.5703125" style="79" bestFit="1" customWidth="1"/>
    <col min="13318" max="13318" width="1.5703125" style="79" customWidth="1"/>
    <col min="13319" max="13319" width="13.28515625" style="79" customWidth="1"/>
    <col min="13320" max="13320" width="1.7109375" style="79" customWidth="1"/>
    <col min="13321" max="13321" width="13.28515625" style="79" customWidth="1"/>
    <col min="13322" max="13322" width="1.7109375" style="79" customWidth="1"/>
    <col min="13323" max="13323" width="15.85546875" style="79" customWidth="1"/>
    <col min="13324" max="13324" width="9.5703125" style="79" bestFit="1" customWidth="1"/>
    <col min="13325" max="13325" width="14" style="79" bestFit="1" customWidth="1"/>
    <col min="13326" max="13326" width="14.28515625" style="79" bestFit="1" customWidth="1"/>
    <col min="13327" max="13568" width="9.140625" style="79"/>
    <col min="13569" max="13569" width="4.140625" style="79" bestFit="1" customWidth="1"/>
    <col min="13570" max="13570" width="45.5703125" style="79" customWidth="1"/>
    <col min="13571" max="13571" width="3.7109375" style="79" customWidth="1"/>
    <col min="13572" max="13572" width="11.7109375" style="79" bestFit="1" customWidth="1"/>
    <col min="13573" max="13573" width="14.5703125" style="79" bestFit="1" customWidth="1"/>
    <col min="13574" max="13574" width="1.5703125" style="79" customWidth="1"/>
    <col min="13575" max="13575" width="13.28515625" style="79" customWidth="1"/>
    <col min="13576" max="13576" width="1.7109375" style="79" customWidth="1"/>
    <col min="13577" max="13577" width="13.28515625" style="79" customWidth="1"/>
    <col min="13578" max="13578" width="1.7109375" style="79" customWidth="1"/>
    <col min="13579" max="13579" width="15.85546875" style="79" customWidth="1"/>
    <col min="13580" max="13580" width="9.5703125" style="79" bestFit="1" customWidth="1"/>
    <col min="13581" max="13581" width="14" style="79" bestFit="1" customWidth="1"/>
    <col min="13582" max="13582" width="14.28515625" style="79" bestFit="1" customWidth="1"/>
    <col min="13583" max="13824" width="9.140625" style="79"/>
    <col min="13825" max="13825" width="4.140625" style="79" bestFit="1" customWidth="1"/>
    <col min="13826" max="13826" width="45.5703125" style="79" customWidth="1"/>
    <col min="13827" max="13827" width="3.7109375" style="79" customWidth="1"/>
    <col min="13828" max="13828" width="11.7109375" style="79" bestFit="1" customWidth="1"/>
    <col min="13829" max="13829" width="14.5703125" style="79" bestFit="1" customWidth="1"/>
    <col min="13830" max="13830" width="1.5703125" style="79" customWidth="1"/>
    <col min="13831" max="13831" width="13.28515625" style="79" customWidth="1"/>
    <col min="13832" max="13832" width="1.7109375" style="79" customWidth="1"/>
    <col min="13833" max="13833" width="13.28515625" style="79" customWidth="1"/>
    <col min="13834" max="13834" width="1.7109375" style="79" customWidth="1"/>
    <col min="13835" max="13835" width="15.85546875" style="79" customWidth="1"/>
    <col min="13836" max="13836" width="9.5703125" style="79" bestFit="1" customWidth="1"/>
    <col min="13837" max="13837" width="14" style="79" bestFit="1" customWidth="1"/>
    <col min="13838" max="13838" width="14.28515625" style="79" bestFit="1" customWidth="1"/>
    <col min="13839" max="14080" width="9.140625" style="79"/>
    <col min="14081" max="14081" width="4.140625" style="79" bestFit="1" customWidth="1"/>
    <col min="14082" max="14082" width="45.5703125" style="79" customWidth="1"/>
    <col min="14083" max="14083" width="3.7109375" style="79" customWidth="1"/>
    <col min="14084" max="14084" width="11.7109375" style="79" bestFit="1" customWidth="1"/>
    <col min="14085" max="14085" width="14.5703125" style="79" bestFit="1" customWidth="1"/>
    <col min="14086" max="14086" width="1.5703125" style="79" customWidth="1"/>
    <col min="14087" max="14087" width="13.28515625" style="79" customWidth="1"/>
    <col min="14088" max="14088" width="1.7109375" style="79" customWidth="1"/>
    <col min="14089" max="14089" width="13.28515625" style="79" customWidth="1"/>
    <col min="14090" max="14090" width="1.7109375" style="79" customWidth="1"/>
    <col min="14091" max="14091" width="15.85546875" style="79" customWidth="1"/>
    <col min="14092" max="14092" width="9.5703125" style="79" bestFit="1" customWidth="1"/>
    <col min="14093" max="14093" width="14" style="79" bestFit="1" customWidth="1"/>
    <col min="14094" max="14094" width="14.28515625" style="79" bestFit="1" customWidth="1"/>
    <col min="14095" max="14336" width="9.140625" style="79"/>
    <col min="14337" max="14337" width="4.140625" style="79" bestFit="1" customWidth="1"/>
    <col min="14338" max="14338" width="45.5703125" style="79" customWidth="1"/>
    <col min="14339" max="14339" width="3.7109375" style="79" customWidth="1"/>
    <col min="14340" max="14340" width="11.7109375" style="79" bestFit="1" customWidth="1"/>
    <col min="14341" max="14341" width="14.5703125" style="79" bestFit="1" customWidth="1"/>
    <col min="14342" max="14342" width="1.5703125" style="79" customWidth="1"/>
    <col min="14343" max="14343" width="13.28515625" style="79" customWidth="1"/>
    <col min="14344" max="14344" width="1.7109375" style="79" customWidth="1"/>
    <col min="14345" max="14345" width="13.28515625" style="79" customWidth="1"/>
    <col min="14346" max="14346" width="1.7109375" style="79" customWidth="1"/>
    <col min="14347" max="14347" width="15.85546875" style="79" customWidth="1"/>
    <col min="14348" max="14348" width="9.5703125" style="79" bestFit="1" customWidth="1"/>
    <col min="14349" max="14349" width="14" style="79" bestFit="1" customWidth="1"/>
    <col min="14350" max="14350" width="14.28515625" style="79" bestFit="1" customWidth="1"/>
    <col min="14351" max="14592" width="9.140625" style="79"/>
    <col min="14593" max="14593" width="4.140625" style="79" bestFit="1" customWidth="1"/>
    <col min="14594" max="14594" width="45.5703125" style="79" customWidth="1"/>
    <col min="14595" max="14595" width="3.7109375" style="79" customWidth="1"/>
    <col min="14596" max="14596" width="11.7109375" style="79" bestFit="1" customWidth="1"/>
    <col min="14597" max="14597" width="14.5703125" style="79" bestFit="1" customWidth="1"/>
    <col min="14598" max="14598" width="1.5703125" style="79" customWidth="1"/>
    <col min="14599" max="14599" width="13.28515625" style="79" customWidth="1"/>
    <col min="14600" max="14600" width="1.7109375" style="79" customWidth="1"/>
    <col min="14601" max="14601" width="13.28515625" style="79" customWidth="1"/>
    <col min="14602" max="14602" width="1.7109375" style="79" customWidth="1"/>
    <col min="14603" max="14603" width="15.85546875" style="79" customWidth="1"/>
    <col min="14604" max="14604" width="9.5703125" style="79" bestFit="1" customWidth="1"/>
    <col min="14605" max="14605" width="14" style="79" bestFit="1" customWidth="1"/>
    <col min="14606" max="14606" width="14.28515625" style="79" bestFit="1" customWidth="1"/>
    <col min="14607" max="14848" width="9.140625" style="79"/>
    <col min="14849" max="14849" width="4.140625" style="79" bestFit="1" customWidth="1"/>
    <col min="14850" max="14850" width="45.5703125" style="79" customWidth="1"/>
    <col min="14851" max="14851" width="3.7109375" style="79" customWidth="1"/>
    <col min="14852" max="14852" width="11.7109375" style="79" bestFit="1" customWidth="1"/>
    <col min="14853" max="14853" width="14.5703125" style="79" bestFit="1" customWidth="1"/>
    <col min="14854" max="14854" width="1.5703125" style="79" customWidth="1"/>
    <col min="14855" max="14855" width="13.28515625" style="79" customWidth="1"/>
    <col min="14856" max="14856" width="1.7109375" style="79" customWidth="1"/>
    <col min="14857" max="14857" width="13.28515625" style="79" customWidth="1"/>
    <col min="14858" max="14858" width="1.7109375" style="79" customWidth="1"/>
    <col min="14859" max="14859" width="15.85546875" style="79" customWidth="1"/>
    <col min="14860" max="14860" width="9.5703125" style="79" bestFit="1" customWidth="1"/>
    <col min="14861" max="14861" width="14" style="79" bestFit="1" customWidth="1"/>
    <col min="14862" max="14862" width="14.28515625" style="79" bestFit="1" customWidth="1"/>
    <col min="14863" max="15104" width="9.140625" style="79"/>
    <col min="15105" max="15105" width="4.140625" style="79" bestFit="1" customWidth="1"/>
    <col min="15106" max="15106" width="45.5703125" style="79" customWidth="1"/>
    <col min="15107" max="15107" width="3.7109375" style="79" customWidth="1"/>
    <col min="15108" max="15108" width="11.7109375" style="79" bestFit="1" customWidth="1"/>
    <col min="15109" max="15109" width="14.5703125" style="79" bestFit="1" customWidth="1"/>
    <col min="15110" max="15110" width="1.5703125" style="79" customWidth="1"/>
    <col min="15111" max="15111" width="13.28515625" style="79" customWidth="1"/>
    <col min="15112" max="15112" width="1.7109375" style="79" customWidth="1"/>
    <col min="15113" max="15113" width="13.28515625" style="79" customWidth="1"/>
    <col min="15114" max="15114" width="1.7109375" style="79" customWidth="1"/>
    <col min="15115" max="15115" width="15.85546875" style="79" customWidth="1"/>
    <col min="15116" max="15116" width="9.5703125" style="79" bestFit="1" customWidth="1"/>
    <col min="15117" max="15117" width="14" style="79" bestFit="1" customWidth="1"/>
    <col min="15118" max="15118" width="14.28515625" style="79" bestFit="1" customWidth="1"/>
    <col min="15119" max="15360" width="9.140625" style="79"/>
    <col min="15361" max="15361" width="4.140625" style="79" bestFit="1" customWidth="1"/>
    <col min="15362" max="15362" width="45.5703125" style="79" customWidth="1"/>
    <col min="15363" max="15363" width="3.7109375" style="79" customWidth="1"/>
    <col min="15364" max="15364" width="11.7109375" style="79" bestFit="1" customWidth="1"/>
    <col min="15365" max="15365" width="14.5703125" style="79" bestFit="1" customWidth="1"/>
    <col min="15366" max="15366" width="1.5703125" style="79" customWidth="1"/>
    <col min="15367" max="15367" width="13.28515625" style="79" customWidth="1"/>
    <col min="15368" max="15368" width="1.7109375" style="79" customWidth="1"/>
    <col min="15369" max="15369" width="13.28515625" style="79" customWidth="1"/>
    <col min="15370" max="15370" width="1.7109375" style="79" customWidth="1"/>
    <col min="15371" max="15371" width="15.85546875" style="79" customWidth="1"/>
    <col min="15372" max="15372" width="9.5703125" style="79" bestFit="1" customWidth="1"/>
    <col min="15373" max="15373" width="14" style="79" bestFit="1" customWidth="1"/>
    <col min="15374" max="15374" width="14.28515625" style="79" bestFit="1" customWidth="1"/>
    <col min="15375" max="15616" width="9.140625" style="79"/>
    <col min="15617" max="15617" width="4.140625" style="79" bestFit="1" customWidth="1"/>
    <col min="15618" max="15618" width="45.5703125" style="79" customWidth="1"/>
    <col min="15619" max="15619" width="3.7109375" style="79" customWidth="1"/>
    <col min="15620" max="15620" width="11.7109375" style="79" bestFit="1" customWidth="1"/>
    <col min="15621" max="15621" width="14.5703125" style="79" bestFit="1" customWidth="1"/>
    <col min="15622" max="15622" width="1.5703125" style="79" customWidth="1"/>
    <col min="15623" max="15623" width="13.28515625" style="79" customWidth="1"/>
    <col min="15624" max="15624" width="1.7109375" style="79" customWidth="1"/>
    <col min="15625" max="15625" width="13.28515625" style="79" customWidth="1"/>
    <col min="15626" max="15626" width="1.7109375" style="79" customWidth="1"/>
    <col min="15627" max="15627" width="15.85546875" style="79" customWidth="1"/>
    <col min="15628" max="15628" width="9.5703125" style="79" bestFit="1" customWidth="1"/>
    <col min="15629" max="15629" width="14" style="79" bestFit="1" customWidth="1"/>
    <col min="15630" max="15630" width="14.28515625" style="79" bestFit="1" customWidth="1"/>
    <col min="15631" max="15872" width="9.140625" style="79"/>
    <col min="15873" max="15873" width="4.140625" style="79" bestFit="1" customWidth="1"/>
    <col min="15874" max="15874" width="45.5703125" style="79" customWidth="1"/>
    <col min="15875" max="15875" width="3.7109375" style="79" customWidth="1"/>
    <col min="15876" max="15876" width="11.7109375" style="79" bestFit="1" customWidth="1"/>
    <col min="15877" max="15877" width="14.5703125" style="79" bestFit="1" customWidth="1"/>
    <col min="15878" max="15878" width="1.5703125" style="79" customWidth="1"/>
    <col min="15879" max="15879" width="13.28515625" style="79" customWidth="1"/>
    <col min="15880" max="15880" width="1.7109375" style="79" customWidth="1"/>
    <col min="15881" max="15881" width="13.28515625" style="79" customWidth="1"/>
    <col min="15882" max="15882" width="1.7109375" style="79" customWidth="1"/>
    <col min="15883" max="15883" width="15.85546875" style="79" customWidth="1"/>
    <col min="15884" max="15884" width="9.5703125" style="79" bestFit="1" customWidth="1"/>
    <col min="15885" max="15885" width="14" style="79" bestFit="1" customWidth="1"/>
    <col min="15886" max="15886" width="14.28515625" style="79" bestFit="1" customWidth="1"/>
    <col min="15887" max="16128" width="9.140625" style="79"/>
    <col min="16129" max="16129" width="4.140625" style="79" bestFit="1" customWidth="1"/>
    <col min="16130" max="16130" width="45.5703125" style="79" customWidth="1"/>
    <col min="16131" max="16131" width="3.7109375" style="79" customWidth="1"/>
    <col min="16132" max="16132" width="11.7109375" style="79" bestFit="1" customWidth="1"/>
    <col min="16133" max="16133" width="14.5703125" style="79" bestFit="1" customWidth="1"/>
    <col min="16134" max="16134" width="1.5703125" style="79" customWidth="1"/>
    <col min="16135" max="16135" width="13.28515625" style="79" customWidth="1"/>
    <col min="16136" max="16136" width="1.7109375" style="79" customWidth="1"/>
    <col min="16137" max="16137" width="13.28515625" style="79" customWidth="1"/>
    <col min="16138" max="16138" width="1.7109375" style="79" customWidth="1"/>
    <col min="16139" max="16139" width="15.85546875" style="79" customWidth="1"/>
    <col min="16140" max="16140" width="9.5703125" style="79" bestFit="1" customWidth="1"/>
    <col min="16141" max="16141" width="14" style="79" bestFit="1" customWidth="1"/>
    <col min="16142" max="16142" width="14.28515625" style="79" bestFit="1" customWidth="1"/>
    <col min="16143" max="16384" width="9.140625" style="79"/>
  </cols>
  <sheetData>
    <row r="3" spans="1:16" x14ac:dyDescent="0.3">
      <c r="B3" s="80" t="str">
        <f>"FINAL SCHEDULE "&amp;UPPER(T([12]TITLE!D3))&amp;" COSTS - ACTUAL"</f>
        <v>FINAL SCHEDULE DECEMBER 2016 COSTS - ACTUAL</v>
      </c>
    </row>
    <row r="5" spans="1:16" ht="16.5" x14ac:dyDescent="0.35">
      <c r="B5" s="81" t="s">
        <v>149</v>
      </c>
      <c r="C5" s="82"/>
      <c r="D5" s="82"/>
      <c r="E5" s="82"/>
    </row>
    <row r="6" spans="1:16" ht="16.5" x14ac:dyDescent="0.35">
      <c r="B6" s="82" t="s">
        <v>150</v>
      </c>
      <c r="C6" s="82"/>
      <c r="D6" s="82"/>
      <c r="E6" s="82"/>
    </row>
    <row r="7" spans="1:16" ht="16.5" x14ac:dyDescent="0.35">
      <c r="B7" s="83" t="str">
        <f>"MONTH ENDED:  "&amp;UPPER(T([12]TITLE!D3))&amp;""</f>
        <v>MONTH ENDED:  DECEMBER 2016</v>
      </c>
      <c r="C7" s="82"/>
      <c r="D7" s="82"/>
      <c r="E7" s="82" t="s">
        <v>130</v>
      </c>
      <c r="K7" s="84" t="s">
        <v>151</v>
      </c>
    </row>
    <row r="8" spans="1:16" ht="16.5" x14ac:dyDescent="0.35">
      <c r="E8" s="84"/>
      <c r="G8" s="84" t="s">
        <v>153</v>
      </c>
      <c r="H8" s="85"/>
      <c r="I8" s="84" t="s">
        <v>153</v>
      </c>
      <c r="K8" s="84" t="s">
        <v>154</v>
      </c>
    </row>
    <row r="9" spans="1:16" ht="16.5" x14ac:dyDescent="0.35">
      <c r="B9" s="86" t="s">
        <v>155</v>
      </c>
      <c r="E9" s="87" t="s">
        <v>197</v>
      </c>
      <c r="G9" s="88" t="s">
        <v>157</v>
      </c>
      <c r="H9" s="85"/>
      <c r="I9" s="88" t="s">
        <v>158</v>
      </c>
      <c r="K9" s="87" t="s">
        <v>159</v>
      </c>
    </row>
    <row r="10" spans="1:16" x14ac:dyDescent="0.3">
      <c r="F10" s="85"/>
      <c r="H10" s="85"/>
      <c r="J10" s="89" t="s">
        <v>130</v>
      </c>
    </row>
    <row r="11" spans="1:16" x14ac:dyDescent="0.3">
      <c r="B11" s="80" t="s">
        <v>160</v>
      </c>
      <c r="E11" s="90"/>
      <c r="F11" s="90"/>
      <c r="G11" s="90">
        <f>[12]Input!E50</f>
        <v>4978681.09</v>
      </c>
      <c r="H11" s="90"/>
      <c r="I11" s="90">
        <f>[12]Input!E52</f>
        <v>4713769.13</v>
      </c>
      <c r="J11" s="91" t="s">
        <v>130</v>
      </c>
      <c r="K11" s="92">
        <f>+E11+G11+I11</f>
        <v>9692450.2199999988</v>
      </c>
      <c r="N11" s="92"/>
    </row>
    <row r="12" spans="1:16" x14ac:dyDescent="0.3">
      <c r="B12" s="80" t="s">
        <v>161</v>
      </c>
      <c r="E12" s="90"/>
      <c r="F12" s="90"/>
      <c r="G12" s="90">
        <f>[12]Input!E51</f>
        <v>61666.16</v>
      </c>
      <c r="H12" s="90"/>
      <c r="I12" s="90">
        <f>[12]Input!E53</f>
        <v>10369.700000000001</v>
      </c>
      <c r="J12" s="91"/>
      <c r="K12" s="92">
        <f>+E12+G12+I12</f>
        <v>72035.86</v>
      </c>
    </row>
    <row r="13" spans="1:16" ht="16.5" x14ac:dyDescent="0.3">
      <c r="A13" s="95" t="s">
        <v>191</v>
      </c>
      <c r="B13" s="80" t="s">
        <v>162</v>
      </c>
      <c r="E13" s="90">
        <f>[12]Input!C49</f>
        <v>1672420.5499999998</v>
      </c>
      <c r="J13" s="93" t="s">
        <v>130</v>
      </c>
      <c r="K13" s="92">
        <f>E13</f>
        <v>1672420.5499999998</v>
      </c>
    </row>
    <row r="14" spans="1:16" x14ac:dyDescent="0.3">
      <c r="B14" s="80" t="s">
        <v>164</v>
      </c>
      <c r="G14" s="92"/>
      <c r="I14" s="92"/>
      <c r="J14" s="93" t="s">
        <v>130</v>
      </c>
      <c r="K14" s="94" t="s">
        <v>163</v>
      </c>
    </row>
    <row r="15" spans="1:16" ht="16.5" x14ac:dyDescent="0.3">
      <c r="A15" s="95" t="s">
        <v>187</v>
      </c>
      <c r="B15" s="96" t="s">
        <v>165</v>
      </c>
      <c r="C15" s="85"/>
      <c r="D15" s="85"/>
      <c r="E15" s="85"/>
      <c r="F15" s="85"/>
      <c r="G15" s="85"/>
      <c r="H15" s="85"/>
      <c r="I15" s="85"/>
      <c r="J15" s="89"/>
      <c r="K15" s="90">
        <f>MIN(K42,K45)</f>
        <v>787198.63125860202</v>
      </c>
      <c r="L15" s="85"/>
      <c r="M15" s="97"/>
      <c r="N15" s="92"/>
    </row>
    <row r="16" spans="1:16" x14ac:dyDescent="0.3">
      <c r="B16" s="98"/>
      <c r="C16" s="85"/>
      <c r="D16" s="85"/>
      <c r="E16" s="85"/>
      <c r="F16" s="85"/>
      <c r="G16" s="85"/>
      <c r="H16" s="85"/>
      <c r="I16" s="85"/>
      <c r="J16" s="89" t="s">
        <v>130</v>
      </c>
      <c r="K16" s="99"/>
      <c r="P16" s="92"/>
    </row>
    <row r="17" spans="1:14" x14ac:dyDescent="0.3">
      <c r="B17" s="80" t="s">
        <v>166</v>
      </c>
      <c r="J17" s="93" t="s">
        <v>130</v>
      </c>
      <c r="K17" s="94" t="s">
        <v>163</v>
      </c>
    </row>
    <row r="18" spans="1:14" x14ac:dyDescent="0.3">
      <c r="J18" s="93"/>
      <c r="K18" s="100"/>
    </row>
    <row r="19" spans="1:14" ht="16.5" x14ac:dyDescent="0.35">
      <c r="B19" s="81" t="s">
        <v>167</v>
      </c>
      <c r="C19" s="79" t="s">
        <v>130</v>
      </c>
      <c r="J19" s="93"/>
      <c r="K19" s="90">
        <f>+K11+K12+K13+K15</f>
        <v>12224105.2612586</v>
      </c>
    </row>
    <row r="20" spans="1:14" x14ac:dyDescent="0.3">
      <c r="J20" s="93"/>
      <c r="K20" s="92"/>
    </row>
    <row r="21" spans="1:14" ht="16.5" x14ac:dyDescent="0.35">
      <c r="B21" s="86" t="s">
        <v>168</v>
      </c>
      <c r="J21" s="93"/>
      <c r="K21" s="92"/>
    </row>
    <row r="22" spans="1:14" x14ac:dyDescent="0.3">
      <c r="J22" s="93"/>
      <c r="K22" s="92"/>
    </row>
    <row r="23" spans="1:14" ht="16.5" x14ac:dyDescent="0.3">
      <c r="A23" s="101"/>
      <c r="B23" s="80" t="s">
        <v>169</v>
      </c>
      <c r="J23" s="93" t="s">
        <v>130</v>
      </c>
      <c r="K23" s="90">
        <f>[12]PURCHASES!N15</f>
        <v>2726055.4699999997</v>
      </c>
      <c r="N23" s="92"/>
    </row>
    <row r="24" spans="1:14" ht="16.5" x14ac:dyDescent="0.3">
      <c r="A24" s="101"/>
      <c r="B24" s="80" t="s">
        <v>170</v>
      </c>
      <c r="J24" s="93"/>
      <c r="K24" s="90">
        <f>[12]PURCHASES!N20</f>
        <v>5126939.7824999979</v>
      </c>
      <c r="M24" s="85"/>
    </row>
    <row r="25" spans="1:14" ht="16.5" x14ac:dyDescent="0.3">
      <c r="A25" s="95" t="s">
        <v>187</v>
      </c>
      <c r="B25" s="80" t="s">
        <v>171</v>
      </c>
      <c r="J25" s="93" t="s">
        <v>130</v>
      </c>
      <c r="K25" s="90">
        <f>K42</f>
        <v>944940.91715802858</v>
      </c>
      <c r="L25" s="85"/>
      <c r="M25" s="90"/>
      <c r="N25" s="92"/>
    </row>
    <row r="26" spans="1:14" ht="16.5" x14ac:dyDescent="0.3">
      <c r="A26" s="95" t="s">
        <v>188</v>
      </c>
      <c r="B26" s="80" t="s">
        <v>172</v>
      </c>
      <c r="J26" s="93"/>
      <c r="K26" s="99">
        <v>2640.1524137840361</v>
      </c>
      <c r="L26" s="102"/>
      <c r="M26" s="103"/>
    </row>
    <row r="27" spans="1:14" x14ac:dyDescent="0.3">
      <c r="J27" s="93"/>
      <c r="K27" s="100"/>
      <c r="M27" s="85"/>
    </row>
    <row r="28" spans="1:14" ht="16.5" x14ac:dyDescent="0.35">
      <c r="B28" s="81" t="s">
        <v>167</v>
      </c>
      <c r="J28" s="93"/>
      <c r="K28" s="92">
        <f>K23+K24-K25-K26</f>
        <v>6905414.1829281859</v>
      </c>
      <c r="M28" s="85"/>
      <c r="N28" s="92"/>
    </row>
    <row r="29" spans="1:14" x14ac:dyDescent="0.3">
      <c r="J29" s="93"/>
      <c r="K29" s="92"/>
      <c r="M29" s="85"/>
    </row>
    <row r="30" spans="1:14" ht="16.5" x14ac:dyDescent="0.35">
      <c r="B30" s="86" t="s">
        <v>173</v>
      </c>
      <c r="J30" s="93"/>
      <c r="K30" s="92"/>
      <c r="M30" s="92"/>
      <c r="N30" s="92"/>
    </row>
    <row r="31" spans="1:14" x14ac:dyDescent="0.3">
      <c r="J31" s="93"/>
      <c r="K31" s="92"/>
    </row>
    <row r="32" spans="1:14" ht="16.5" x14ac:dyDescent="0.3">
      <c r="A32" s="101"/>
      <c r="B32" s="79" t="s">
        <v>174</v>
      </c>
      <c r="J32" s="93"/>
      <c r="K32" s="104">
        <f>[12]SALES!H23</f>
        <v>3566293.92</v>
      </c>
    </row>
    <row r="33" spans="1:13" x14ac:dyDescent="0.3">
      <c r="J33" s="93"/>
      <c r="K33" s="92"/>
    </row>
    <row r="34" spans="1:13" ht="15.75" thickBot="1" x14ac:dyDescent="0.35">
      <c r="B34" s="80" t="s">
        <v>175</v>
      </c>
      <c r="J34" s="93"/>
      <c r="K34" s="105">
        <f>+K19+K28-K32</f>
        <v>15563225.524186784</v>
      </c>
      <c r="M34" s="85"/>
    </row>
    <row r="35" spans="1:13" ht="15.75" thickTop="1" x14ac:dyDescent="0.3">
      <c r="J35" s="93"/>
      <c r="K35" s="92"/>
      <c r="M35" s="85"/>
    </row>
    <row r="36" spans="1:13" x14ac:dyDescent="0.3">
      <c r="B36" s="79" t="s">
        <v>176</v>
      </c>
      <c r="J36" s="93"/>
      <c r="K36" s="92"/>
      <c r="M36" s="85"/>
    </row>
    <row r="37" spans="1:13" x14ac:dyDescent="0.3">
      <c r="J37" s="93"/>
      <c r="K37" s="92"/>
      <c r="M37" s="85"/>
    </row>
    <row r="38" spans="1:13" x14ac:dyDescent="0.3">
      <c r="B38" s="79" t="s">
        <v>177</v>
      </c>
      <c r="J38" s="93"/>
      <c r="K38" s="92"/>
    </row>
    <row r="39" spans="1:13" ht="16.5" x14ac:dyDescent="0.3">
      <c r="A39" s="95" t="s">
        <v>187</v>
      </c>
      <c r="B39" s="106" t="s">
        <v>178</v>
      </c>
      <c r="J39" s="93"/>
      <c r="K39" s="92"/>
    </row>
    <row r="40" spans="1:13" x14ac:dyDescent="0.3">
      <c r="J40" s="93"/>
      <c r="K40" s="92"/>
    </row>
    <row r="41" spans="1:13" x14ac:dyDescent="0.3">
      <c r="B41" s="85" t="s">
        <v>179</v>
      </c>
      <c r="G41" s="107"/>
      <c r="H41" s="85"/>
      <c r="I41" s="85"/>
      <c r="J41" s="93"/>
      <c r="K41" s="92"/>
    </row>
    <row r="42" spans="1:13" x14ac:dyDescent="0.3">
      <c r="B42" s="96" t="s">
        <v>180</v>
      </c>
      <c r="D42" s="113">
        <v>33615062</v>
      </c>
      <c r="E42" s="79" t="s">
        <v>181</v>
      </c>
      <c r="F42" s="85"/>
      <c r="G42" s="109">
        <v>28.110640318260565</v>
      </c>
      <c r="H42" s="85"/>
      <c r="I42" s="96" t="s">
        <v>182</v>
      </c>
      <c r="J42" s="93"/>
      <c r="K42" s="92">
        <f>D42*G42/1000</f>
        <v>944940.91715802858</v>
      </c>
      <c r="L42" s="92"/>
    </row>
    <row r="43" spans="1:13" x14ac:dyDescent="0.3">
      <c r="B43" s="85"/>
      <c r="G43" s="85"/>
      <c r="H43" s="85"/>
      <c r="I43" s="85"/>
      <c r="J43" s="93"/>
      <c r="K43" s="92"/>
    </row>
    <row r="44" spans="1:13" s="85" customFormat="1" x14ac:dyDescent="0.3">
      <c r="B44" s="85" t="s">
        <v>183</v>
      </c>
      <c r="G44" s="107"/>
      <c r="J44" s="89"/>
      <c r="K44" s="90"/>
    </row>
    <row r="45" spans="1:13" s="85" customFormat="1" x14ac:dyDescent="0.3">
      <c r="B45" s="96" t="s">
        <v>184</v>
      </c>
      <c r="D45" s="110">
        <f>D42</f>
        <v>33615062</v>
      </c>
      <c r="E45" s="85" t="s">
        <v>181</v>
      </c>
      <c r="G45" s="109">
        <v>23.418033001355226</v>
      </c>
      <c r="I45" s="96" t="s">
        <v>182</v>
      </c>
      <c r="J45" s="89"/>
      <c r="K45" s="90">
        <f>D45*G45/1000</f>
        <v>787198.63125860202</v>
      </c>
      <c r="M45" s="90"/>
    </row>
    <row r="46" spans="1:13" x14ac:dyDescent="0.3">
      <c r="B46" s="85"/>
      <c r="G46" s="85"/>
      <c r="H46" s="85"/>
      <c r="I46" s="85"/>
      <c r="J46" s="93"/>
      <c r="K46" s="92"/>
    </row>
    <row r="47" spans="1:13" x14ac:dyDescent="0.3">
      <c r="K47" s="92"/>
    </row>
    <row r="48" spans="1:13" ht="31.5" customHeight="1" x14ac:dyDescent="0.3">
      <c r="A48" s="111">
        <v>-1</v>
      </c>
      <c r="B48" s="136" t="s">
        <v>208</v>
      </c>
      <c r="C48" s="136"/>
      <c r="D48" s="136"/>
      <c r="E48" s="136"/>
      <c r="F48" s="136"/>
      <c r="G48" s="136"/>
      <c r="H48" s="136"/>
      <c r="I48" s="136"/>
      <c r="J48" s="136"/>
    </row>
    <row r="49" spans="1:10" x14ac:dyDescent="0.3">
      <c r="B49" s="85"/>
      <c r="C49" s="85"/>
      <c r="D49" s="85"/>
      <c r="E49" s="85"/>
      <c r="F49" s="85"/>
      <c r="G49" s="85"/>
      <c r="H49" s="85"/>
      <c r="I49" s="85"/>
      <c r="J49" s="85"/>
    </row>
    <row r="50" spans="1:10" ht="16.5" x14ac:dyDescent="0.3">
      <c r="A50" s="111">
        <v>-2</v>
      </c>
      <c r="B50" s="79" t="s">
        <v>199</v>
      </c>
    </row>
    <row r="51" spans="1:10" x14ac:dyDescent="0.3">
      <c r="B51" s="79" t="s">
        <v>200</v>
      </c>
    </row>
    <row r="52" spans="1:10" x14ac:dyDescent="0.3">
      <c r="J52" s="79" t="s">
        <v>130</v>
      </c>
    </row>
    <row r="53" spans="1:10" ht="16.5" x14ac:dyDescent="0.3">
      <c r="A53" s="95" t="s">
        <v>191</v>
      </c>
      <c r="B53" s="79" t="s">
        <v>201</v>
      </c>
    </row>
  </sheetData>
  <mergeCells count="1">
    <mergeCell ref="B48:J48"/>
  </mergeCells>
  <printOptions horizontalCentered="1" verticalCentered="1"/>
  <pageMargins left="0.25" right="0.25" top="0.75" bottom="0.75" header="0.3" footer="0.3"/>
  <pageSetup scale="76" firstPageNumber="4" orientation="portrait" blackAndWhite="1" useFirstPageNumber="1" r:id="rId1"/>
  <headerFooter alignWithMargins="0">
    <oddFooter>&amp;C&amp;Z&amp;F&amp;A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2"/>
    <pageSetUpPr fitToPage="1"/>
  </sheetPr>
  <dimension ref="A3:P53"/>
  <sheetViews>
    <sheetView zoomScaleNormal="100" workbookViewId="0">
      <selection activeCell="E30" sqref="E30"/>
    </sheetView>
  </sheetViews>
  <sheetFormatPr defaultRowHeight="15" x14ac:dyDescent="0.3"/>
  <cols>
    <col min="1" max="1" width="4.140625" style="79" bestFit="1" customWidth="1"/>
    <col min="2" max="2" width="45.5703125" style="79" customWidth="1"/>
    <col min="3" max="3" width="3.7109375" style="79" customWidth="1"/>
    <col min="4" max="4" width="11.7109375" style="79" bestFit="1" customWidth="1"/>
    <col min="5" max="5" width="14.5703125" style="79" bestFit="1" customWidth="1"/>
    <col min="6" max="6" width="1.5703125" style="79" customWidth="1"/>
    <col min="7" max="7" width="13.28515625" style="79" customWidth="1"/>
    <col min="8" max="8" width="1.7109375" style="79" customWidth="1"/>
    <col min="9" max="9" width="13.28515625" style="79" customWidth="1"/>
    <col min="10" max="10" width="1.7109375" style="79" customWidth="1"/>
    <col min="11" max="11" width="15.85546875" style="79" customWidth="1"/>
    <col min="12" max="12" width="13.7109375" style="79" bestFit="1" customWidth="1"/>
    <col min="13" max="13" width="14" style="79" bestFit="1" customWidth="1"/>
    <col min="14" max="14" width="14.28515625" style="79" bestFit="1" customWidth="1"/>
    <col min="15" max="256" width="9.140625" style="79"/>
    <col min="257" max="257" width="4.140625" style="79" bestFit="1" customWidth="1"/>
    <col min="258" max="258" width="45.5703125" style="79" customWidth="1"/>
    <col min="259" max="259" width="3.7109375" style="79" customWidth="1"/>
    <col min="260" max="260" width="11.7109375" style="79" bestFit="1" customWidth="1"/>
    <col min="261" max="261" width="14.5703125" style="79" bestFit="1" customWidth="1"/>
    <col min="262" max="262" width="1.5703125" style="79" customWidth="1"/>
    <col min="263" max="263" width="13.28515625" style="79" customWidth="1"/>
    <col min="264" max="264" width="1.7109375" style="79" customWidth="1"/>
    <col min="265" max="265" width="13.28515625" style="79" customWidth="1"/>
    <col min="266" max="266" width="1.7109375" style="79" customWidth="1"/>
    <col min="267" max="267" width="15.85546875" style="79" customWidth="1"/>
    <col min="268" max="268" width="13.7109375" style="79" bestFit="1" customWidth="1"/>
    <col min="269" max="269" width="14" style="79" bestFit="1" customWidth="1"/>
    <col min="270" max="270" width="14.28515625" style="79" bestFit="1" customWidth="1"/>
    <col min="271" max="512" width="9.140625" style="79"/>
    <col min="513" max="513" width="4.140625" style="79" bestFit="1" customWidth="1"/>
    <col min="514" max="514" width="45.5703125" style="79" customWidth="1"/>
    <col min="515" max="515" width="3.7109375" style="79" customWidth="1"/>
    <col min="516" max="516" width="11.7109375" style="79" bestFit="1" customWidth="1"/>
    <col min="517" max="517" width="14.5703125" style="79" bestFit="1" customWidth="1"/>
    <col min="518" max="518" width="1.5703125" style="79" customWidth="1"/>
    <col min="519" max="519" width="13.28515625" style="79" customWidth="1"/>
    <col min="520" max="520" width="1.7109375" style="79" customWidth="1"/>
    <col min="521" max="521" width="13.28515625" style="79" customWidth="1"/>
    <col min="522" max="522" width="1.7109375" style="79" customWidth="1"/>
    <col min="523" max="523" width="15.85546875" style="79" customWidth="1"/>
    <col min="524" max="524" width="13.7109375" style="79" bestFit="1" customWidth="1"/>
    <col min="525" max="525" width="14" style="79" bestFit="1" customWidth="1"/>
    <col min="526" max="526" width="14.28515625" style="79" bestFit="1" customWidth="1"/>
    <col min="527" max="768" width="9.140625" style="79"/>
    <col min="769" max="769" width="4.140625" style="79" bestFit="1" customWidth="1"/>
    <col min="770" max="770" width="45.5703125" style="79" customWidth="1"/>
    <col min="771" max="771" width="3.7109375" style="79" customWidth="1"/>
    <col min="772" max="772" width="11.7109375" style="79" bestFit="1" customWidth="1"/>
    <col min="773" max="773" width="14.5703125" style="79" bestFit="1" customWidth="1"/>
    <col min="774" max="774" width="1.5703125" style="79" customWidth="1"/>
    <col min="775" max="775" width="13.28515625" style="79" customWidth="1"/>
    <col min="776" max="776" width="1.7109375" style="79" customWidth="1"/>
    <col min="777" max="777" width="13.28515625" style="79" customWidth="1"/>
    <col min="778" max="778" width="1.7109375" style="79" customWidth="1"/>
    <col min="779" max="779" width="15.85546875" style="79" customWidth="1"/>
    <col min="780" max="780" width="13.7109375" style="79" bestFit="1" customWidth="1"/>
    <col min="781" max="781" width="14" style="79" bestFit="1" customWidth="1"/>
    <col min="782" max="782" width="14.28515625" style="79" bestFit="1" customWidth="1"/>
    <col min="783" max="1024" width="9.140625" style="79"/>
    <col min="1025" max="1025" width="4.140625" style="79" bestFit="1" customWidth="1"/>
    <col min="1026" max="1026" width="45.5703125" style="79" customWidth="1"/>
    <col min="1027" max="1027" width="3.7109375" style="79" customWidth="1"/>
    <col min="1028" max="1028" width="11.7109375" style="79" bestFit="1" customWidth="1"/>
    <col min="1029" max="1029" width="14.5703125" style="79" bestFit="1" customWidth="1"/>
    <col min="1030" max="1030" width="1.5703125" style="79" customWidth="1"/>
    <col min="1031" max="1031" width="13.28515625" style="79" customWidth="1"/>
    <col min="1032" max="1032" width="1.7109375" style="79" customWidth="1"/>
    <col min="1033" max="1033" width="13.28515625" style="79" customWidth="1"/>
    <col min="1034" max="1034" width="1.7109375" style="79" customWidth="1"/>
    <col min="1035" max="1035" width="15.85546875" style="79" customWidth="1"/>
    <col min="1036" max="1036" width="13.7109375" style="79" bestFit="1" customWidth="1"/>
    <col min="1037" max="1037" width="14" style="79" bestFit="1" customWidth="1"/>
    <col min="1038" max="1038" width="14.28515625" style="79" bestFit="1" customWidth="1"/>
    <col min="1039" max="1280" width="9.140625" style="79"/>
    <col min="1281" max="1281" width="4.140625" style="79" bestFit="1" customWidth="1"/>
    <col min="1282" max="1282" width="45.5703125" style="79" customWidth="1"/>
    <col min="1283" max="1283" width="3.7109375" style="79" customWidth="1"/>
    <col min="1284" max="1284" width="11.7109375" style="79" bestFit="1" customWidth="1"/>
    <col min="1285" max="1285" width="14.5703125" style="79" bestFit="1" customWidth="1"/>
    <col min="1286" max="1286" width="1.5703125" style="79" customWidth="1"/>
    <col min="1287" max="1287" width="13.28515625" style="79" customWidth="1"/>
    <col min="1288" max="1288" width="1.7109375" style="79" customWidth="1"/>
    <col min="1289" max="1289" width="13.28515625" style="79" customWidth="1"/>
    <col min="1290" max="1290" width="1.7109375" style="79" customWidth="1"/>
    <col min="1291" max="1291" width="15.85546875" style="79" customWidth="1"/>
    <col min="1292" max="1292" width="13.7109375" style="79" bestFit="1" customWidth="1"/>
    <col min="1293" max="1293" width="14" style="79" bestFit="1" customWidth="1"/>
    <col min="1294" max="1294" width="14.28515625" style="79" bestFit="1" customWidth="1"/>
    <col min="1295" max="1536" width="9.140625" style="79"/>
    <col min="1537" max="1537" width="4.140625" style="79" bestFit="1" customWidth="1"/>
    <col min="1538" max="1538" width="45.5703125" style="79" customWidth="1"/>
    <col min="1539" max="1539" width="3.7109375" style="79" customWidth="1"/>
    <col min="1540" max="1540" width="11.7109375" style="79" bestFit="1" customWidth="1"/>
    <col min="1541" max="1541" width="14.5703125" style="79" bestFit="1" customWidth="1"/>
    <col min="1542" max="1542" width="1.5703125" style="79" customWidth="1"/>
    <col min="1543" max="1543" width="13.28515625" style="79" customWidth="1"/>
    <col min="1544" max="1544" width="1.7109375" style="79" customWidth="1"/>
    <col min="1545" max="1545" width="13.28515625" style="79" customWidth="1"/>
    <col min="1546" max="1546" width="1.7109375" style="79" customWidth="1"/>
    <col min="1547" max="1547" width="15.85546875" style="79" customWidth="1"/>
    <col min="1548" max="1548" width="13.7109375" style="79" bestFit="1" customWidth="1"/>
    <col min="1549" max="1549" width="14" style="79" bestFit="1" customWidth="1"/>
    <col min="1550" max="1550" width="14.28515625" style="79" bestFit="1" customWidth="1"/>
    <col min="1551" max="1792" width="9.140625" style="79"/>
    <col min="1793" max="1793" width="4.140625" style="79" bestFit="1" customWidth="1"/>
    <col min="1794" max="1794" width="45.5703125" style="79" customWidth="1"/>
    <col min="1795" max="1795" width="3.7109375" style="79" customWidth="1"/>
    <col min="1796" max="1796" width="11.7109375" style="79" bestFit="1" customWidth="1"/>
    <col min="1797" max="1797" width="14.5703125" style="79" bestFit="1" customWidth="1"/>
    <col min="1798" max="1798" width="1.5703125" style="79" customWidth="1"/>
    <col min="1799" max="1799" width="13.28515625" style="79" customWidth="1"/>
    <col min="1800" max="1800" width="1.7109375" style="79" customWidth="1"/>
    <col min="1801" max="1801" width="13.28515625" style="79" customWidth="1"/>
    <col min="1802" max="1802" width="1.7109375" style="79" customWidth="1"/>
    <col min="1803" max="1803" width="15.85546875" style="79" customWidth="1"/>
    <col min="1804" max="1804" width="13.7109375" style="79" bestFit="1" customWidth="1"/>
    <col min="1805" max="1805" width="14" style="79" bestFit="1" customWidth="1"/>
    <col min="1806" max="1806" width="14.28515625" style="79" bestFit="1" customWidth="1"/>
    <col min="1807" max="2048" width="9.140625" style="79"/>
    <col min="2049" max="2049" width="4.140625" style="79" bestFit="1" customWidth="1"/>
    <col min="2050" max="2050" width="45.5703125" style="79" customWidth="1"/>
    <col min="2051" max="2051" width="3.7109375" style="79" customWidth="1"/>
    <col min="2052" max="2052" width="11.7109375" style="79" bestFit="1" customWidth="1"/>
    <col min="2053" max="2053" width="14.5703125" style="79" bestFit="1" customWidth="1"/>
    <col min="2054" max="2054" width="1.5703125" style="79" customWidth="1"/>
    <col min="2055" max="2055" width="13.28515625" style="79" customWidth="1"/>
    <col min="2056" max="2056" width="1.7109375" style="79" customWidth="1"/>
    <col min="2057" max="2057" width="13.28515625" style="79" customWidth="1"/>
    <col min="2058" max="2058" width="1.7109375" style="79" customWidth="1"/>
    <col min="2059" max="2059" width="15.85546875" style="79" customWidth="1"/>
    <col min="2060" max="2060" width="13.7109375" style="79" bestFit="1" customWidth="1"/>
    <col min="2061" max="2061" width="14" style="79" bestFit="1" customWidth="1"/>
    <col min="2062" max="2062" width="14.28515625" style="79" bestFit="1" customWidth="1"/>
    <col min="2063" max="2304" width="9.140625" style="79"/>
    <col min="2305" max="2305" width="4.140625" style="79" bestFit="1" customWidth="1"/>
    <col min="2306" max="2306" width="45.5703125" style="79" customWidth="1"/>
    <col min="2307" max="2307" width="3.7109375" style="79" customWidth="1"/>
    <col min="2308" max="2308" width="11.7109375" style="79" bestFit="1" customWidth="1"/>
    <col min="2309" max="2309" width="14.5703125" style="79" bestFit="1" customWidth="1"/>
    <col min="2310" max="2310" width="1.5703125" style="79" customWidth="1"/>
    <col min="2311" max="2311" width="13.28515625" style="79" customWidth="1"/>
    <col min="2312" max="2312" width="1.7109375" style="79" customWidth="1"/>
    <col min="2313" max="2313" width="13.28515625" style="79" customWidth="1"/>
    <col min="2314" max="2314" width="1.7109375" style="79" customWidth="1"/>
    <col min="2315" max="2315" width="15.85546875" style="79" customWidth="1"/>
    <col min="2316" max="2316" width="13.7109375" style="79" bestFit="1" customWidth="1"/>
    <col min="2317" max="2317" width="14" style="79" bestFit="1" customWidth="1"/>
    <col min="2318" max="2318" width="14.28515625" style="79" bestFit="1" customWidth="1"/>
    <col min="2319" max="2560" width="9.140625" style="79"/>
    <col min="2561" max="2561" width="4.140625" style="79" bestFit="1" customWidth="1"/>
    <col min="2562" max="2562" width="45.5703125" style="79" customWidth="1"/>
    <col min="2563" max="2563" width="3.7109375" style="79" customWidth="1"/>
    <col min="2564" max="2564" width="11.7109375" style="79" bestFit="1" customWidth="1"/>
    <col min="2565" max="2565" width="14.5703125" style="79" bestFit="1" customWidth="1"/>
    <col min="2566" max="2566" width="1.5703125" style="79" customWidth="1"/>
    <col min="2567" max="2567" width="13.28515625" style="79" customWidth="1"/>
    <col min="2568" max="2568" width="1.7109375" style="79" customWidth="1"/>
    <col min="2569" max="2569" width="13.28515625" style="79" customWidth="1"/>
    <col min="2570" max="2570" width="1.7109375" style="79" customWidth="1"/>
    <col min="2571" max="2571" width="15.85546875" style="79" customWidth="1"/>
    <col min="2572" max="2572" width="13.7109375" style="79" bestFit="1" customWidth="1"/>
    <col min="2573" max="2573" width="14" style="79" bestFit="1" customWidth="1"/>
    <col min="2574" max="2574" width="14.28515625" style="79" bestFit="1" customWidth="1"/>
    <col min="2575" max="2816" width="9.140625" style="79"/>
    <col min="2817" max="2817" width="4.140625" style="79" bestFit="1" customWidth="1"/>
    <col min="2818" max="2818" width="45.5703125" style="79" customWidth="1"/>
    <col min="2819" max="2819" width="3.7109375" style="79" customWidth="1"/>
    <col min="2820" max="2820" width="11.7109375" style="79" bestFit="1" customWidth="1"/>
    <col min="2821" max="2821" width="14.5703125" style="79" bestFit="1" customWidth="1"/>
    <col min="2822" max="2822" width="1.5703125" style="79" customWidth="1"/>
    <col min="2823" max="2823" width="13.28515625" style="79" customWidth="1"/>
    <col min="2824" max="2824" width="1.7109375" style="79" customWidth="1"/>
    <col min="2825" max="2825" width="13.28515625" style="79" customWidth="1"/>
    <col min="2826" max="2826" width="1.7109375" style="79" customWidth="1"/>
    <col min="2827" max="2827" width="15.85546875" style="79" customWidth="1"/>
    <col min="2828" max="2828" width="13.7109375" style="79" bestFit="1" customWidth="1"/>
    <col min="2829" max="2829" width="14" style="79" bestFit="1" customWidth="1"/>
    <col min="2830" max="2830" width="14.28515625" style="79" bestFit="1" customWidth="1"/>
    <col min="2831" max="3072" width="9.140625" style="79"/>
    <col min="3073" max="3073" width="4.140625" style="79" bestFit="1" customWidth="1"/>
    <col min="3074" max="3074" width="45.5703125" style="79" customWidth="1"/>
    <col min="3075" max="3075" width="3.7109375" style="79" customWidth="1"/>
    <col min="3076" max="3076" width="11.7109375" style="79" bestFit="1" customWidth="1"/>
    <col min="3077" max="3077" width="14.5703125" style="79" bestFit="1" customWidth="1"/>
    <col min="3078" max="3078" width="1.5703125" style="79" customWidth="1"/>
    <col min="3079" max="3079" width="13.28515625" style="79" customWidth="1"/>
    <col min="3080" max="3080" width="1.7109375" style="79" customWidth="1"/>
    <col min="3081" max="3081" width="13.28515625" style="79" customWidth="1"/>
    <col min="3082" max="3082" width="1.7109375" style="79" customWidth="1"/>
    <col min="3083" max="3083" width="15.85546875" style="79" customWidth="1"/>
    <col min="3084" max="3084" width="13.7109375" style="79" bestFit="1" customWidth="1"/>
    <col min="3085" max="3085" width="14" style="79" bestFit="1" customWidth="1"/>
    <col min="3086" max="3086" width="14.28515625" style="79" bestFit="1" customWidth="1"/>
    <col min="3087" max="3328" width="9.140625" style="79"/>
    <col min="3329" max="3329" width="4.140625" style="79" bestFit="1" customWidth="1"/>
    <col min="3330" max="3330" width="45.5703125" style="79" customWidth="1"/>
    <col min="3331" max="3331" width="3.7109375" style="79" customWidth="1"/>
    <col min="3332" max="3332" width="11.7109375" style="79" bestFit="1" customWidth="1"/>
    <col min="3333" max="3333" width="14.5703125" style="79" bestFit="1" customWidth="1"/>
    <col min="3334" max="3334" width="1.5703125" style="79" customWidth="1"/>
    <col min="3335" max="3335" width="13.28515625" style="79" customWidth="1"/>
    <col min="3336" max="3336" width="1.7109375" style="79" customWidth="1"/>
    <col min="3337" max="3337" width="13.28515625" style="79" customWidth="1"/>
    <col min="3338" max="3338" width="1.7109375" style="79" customWidth="1"/>
    <col min="3339" max="3339" width="15.85546875" style="79" customWidth="1"/>
    <col min="3340" max="3340" width="13.7109375" style="79" bestFit="1" customWidth="1"/>
    <col min="3341" max="3341" width="14" style="79" bestFit="1" customWidth="1"/>
    <col min="3342" max="3342" width="14.28515625" style="79" bestFit="1" customWidth="1"/>
    <col min="3343" max="3584" width="9.140625" style="79"/>
    <col min="3585" max="3585" width="4.140625" style="79" bestFit="1" customWidth="1"/>
    <col min="3586" max="3586" width="45.5703125" style="79" customWidth="1"/>
    <col min="3587" max="3587" width="3.7109375" style="79" customWidth="1"/>
    <col min="3588" max="3588" width="11.7109375" style="79" bestFit="1" customWidth="1"/>
    <col min="3589" max="3589" width="14.5703125" style="79" bestFit="1" customWidth="1"/>
    <col min="3590" max="3590" width="1.5703125" style="79" customWidth="1"/>
    <col min="3591" max="3591" width="13.28515625" style="79" customWidth="1"/>
    <col min="3592" max="3592" width="1.7109375" style="79" customWidth="1"/>
    <col min="3593" max="3593" width="13.28515625" style="79" customWidth="1"/>
    <col min="3594" max="3594" width="1.7109375" style="79" customWidth="1"/>
    <col min="3595" max="3595" width="15.85546875" style="79" customWidth="1"/>
    <col min="3596" max="3596" width="13.7109375" style="79" bestFit="1" customWidth="1"/>
    <col min="3597" max="3597" width="14" style="79" bestFit="1" customWidth="1"/>
    <col min="3598" max="3598" width="14.28515625" style="79" bestFit="1" customWidth="1"/>
    <col min="3599" max="3840" width="9.140625" style="79"/>
    <col min="3841" max="3841" width="4.140625" style="79" bestFit="1" customWidth="1"/>
    <col min="3842" max="3842" width="45.5703125" style="79" customWidth="1"/>
    <col min="3843" max="3843" width="3.7109375" style="79" customWidth="1"/>
    <col min="3844" max="3844" width="11.7109375" style="79" bestFit="1" customWidth="1"/>
    <col min="3845" max="3845" width="14.5703125" style="79" bestFit="1" customWidth="1"/>
    <col min="3846" max="3846" width="1.5703125" style="79" customWidth="1"/>
    <col min="3847" max="3847" width="13.28515625" style="79" customWidth="1"/>
    <col min="3848" max="3848" width="1.7109375" style="79" customWidth="1"/>
    <col min="3849" max="3849" width="13.28515625" style="79" customWidth="1"/>
    <col min="3850" max="3850" width="1.7109375" style="79" customWidth="1"/>
    <col min="3851" max="3851" width="15.85546875" style="79" customWidth="1"/>
    <col min="3852" max="3852" width="13.7109375" style="79" bestFit="1" customWidth="1"/>
    <col min="3853" max="3853" width="14" style="79" bestFit="1" customWidth="1"/>
    <col min="3854" max="3854" width="14.28515625" style="79" bestFit="1" customWidth="1"/>
    <col min="3855" max="4096" width="9.140625" style="79"/>
    <col min="4097" max="4097" width="4.140625" style="79" bestFit="1" customWidth="1"/>
    <col min="4098" max="4098" width="45.5703125" style="79" customWidth="1"/>
    <col min="4099" max="4099" width="3.7109375" style="79" customWidth="1"/>
    <col min="4100" max="4100" width="11.7109375" style="79" bestFit="1" customWidth="1"/>
    <col min="4101" max="4101" width="14.5703125" style="79" bestFit="1" customWidth="1"/>
    <col min="4102" max="4102" width="1.5703125" style="79" customWidth="1"/>
    <col min="4103" max="4103" width="13.28515625" style="79" customWidth="1"/>
    <col min="4104" max="4104" width="1.7109375" style="79" customWidth="1"/>
    <col min="4105" max="4105" width="13.28515625" style="79" customWidth="1"/>
    <col min="4106" max="4106" width="1.7109375" style="79" customWidth="1"/>
    <col min="4107" max="4107" width="15.85546875" style="79" customWidth="1"/>
    <col min="4108" max="4108" width="13.7109375" style="79" bestFit="1" customWidth="1"/>
    <col min="4109" max="4109" width="14" style="79" bestFit="1" customWidth="1"/>
    <col min="4110" max="4110" width="14.28515625" style="79" bestFit="1" customWidth="1"/>
    <col min="4111" max="4352" width="9.140625" style="79"/>
    <col min="4353" max="4353" width="4.140625" style="79" bestFit="1" customWidth="1"/>
    <col min="4354" max="4354" width="45.5703125" style="79" customWidth="1"/>
    <col min="4355" max="4355" width="3.7109375" style="79" customWidth="1"/>
    <col min="4356" max="4356" width="11.7109375" style="79" bestFit="1" customWidth="1"/>
    <col min="4357" max="4357" width="14.5703125" style="79" bestFit="1" customWidth="1"/>
    <col min="4358" max="4358" width="1.5703125" style="79" customWidth="1"/>
    <col min="4359" max="4359" width="13.28515625" style="79" customWidth="1"/>
    <col min="4360" max="4360" width="1.7109375" style="79" customWidth="1"/>
    <col min="4361" max="4361" width="13.28515625" style="79" customWidth="1"/>
    <col min="4362" max="4362" width="1.7109375" style="79" customWidth="1"/>
    <col min="4363" max="4363" width="15.85546875" style="79" customWidth="1"/>
    <col min="4364" max="4364" width="13.7109375" style="79" bestFit="1" customWidth="1"/>
    <col min="4365" max="4365" width="14" style="79" bestFit="1" customWidth="1"/>
    <col min="4366" max="4366" width="14.28515625" style="79" bestFit="1" customWidth="1"/>
    <col min="4367" max="4608" width="9.140625" style="79"/>
    <col min="4609" max="4609" width="4.140625" style="79" bestFit="1" customWidth="1"/>
    <col min="4610" max="4610" width="45.5703125" style="79" customWidth="1"/>
    <col min="4611" max="4611" width="3.7109375" style="79" customWidth="1"/>
    <col min="4612" max="4612" width="11.7109375" style="79" bestFit="1" customWidth="1"/>
    <col min="4613" max="4613" width="14.5703125" style="79" bestFit="1" customWidth="1"/>
    <col min="4614" max="4614" width="1.5703125" style="79" customWidth="1"/>
    <col min="4615" max="4615" width="13.28515625" style="79" customWidth="1"/>
    <col min="4616" max="4616" width="1.7109375" style="79" customWidth="1"/>
    <col min="4617" max="4617" width="13.28515625" style="79" customWidth="1"/>
    <col min="4618" max="4618" width="1.7109375" style="79" customWidth="1"/>
    <col min="4619" max="4619" width="15.85546875" style="79" customWidth="1"/>
    <col min="4620" max="4620" width="13.7109375" style="79" bestFit="1" customWidth="1"/>
    <col min="4621" max="4621" width="14" style="79" bestFit="1" customWidth="1"/>
    <col min="4622" max="4622" width="14.28515625" style="79" bestFit="1" customWidth="1"/>
    <col min="4623" max="4864" width="9.140625" style="79"/>
    <col min="4865" max="4865" width="4.140625" style="79" bestFit="1" customWidth="1"/>
    <col min="4866" max="4866" width="45.5703125" style="79" customWidth="1"/>
    <col min="4867" max="4867" width="3.7109375" style="79" customWidth="1"/>
    <col min="4868" max="4868" width="11.7109375" style="79" bestFit="1" customWidth="1"/>
    <col min="4869" max="4869" width="14.5703125" style="79" bestFit="1" customWidth="1"/>
    <col min="4870" max="4870" width="1.5703125" style="79" customWidth="1"/>
    <col min="4871" max="4871" width="13.28515625" style="79" customWidth="1"/>
    <col min="4872" max="4872" width="1.7109375" style="79" customWidth="1"/>
    <col min="4873" max="4873" width="13.28515625" style="79" customWidth="1"/>
    <col min="4874" max="4874" width="1.7109375" style="79" customWidth="1"/>
    <col min="4875" max="4875" width="15.85546875" style="79" customWidth="1"/>
    <col min="4876" max="4876" width="13.7109375" style="79" bestFit="1" customWidth="1"/>
    <col min="4877" max="4877" width="14" style="79" bestFit="1" customWidth="1"/>
    <col min="4878" max="4878" width="14.28515625" style="79" bestFit="1" customWidth="1"/>
    <col min="4879" max="5120" width="9.140625" style="79"/>
    <col min="5121" max="5121" width="4.140625" style="79" bestFit="1" customWidth="1"/>
    <col min="5122" max="5122" width="45.5703125" style="79" customWidth="1"/>
    <col min="5123" max="5123" width="3.7109375" style="79" customWidth="1"/>
    <col min="5124" max="5124" width="11.7109375" style="79" bestFit="1" customWidth="1"/>
    <col min="5125" max="5125" width="14.5703125" style="79" bestFit="1" customWidth="1"/>
    <col min="5126" max="5126" width="1.5703125" style="79" customWidth="1"/>
    <col min="5127" max="5127" width="13.28515625" style="79" customWidth="1"/>
    <col min="5128" max="5128" width="1.7109375" style="79" customWidth="1"/>
    <col min="5129" max="5129" width="13.28515625" style="79" customWidth="1"/>
    <col min="5130" max="5130" width="1.7109375" style="79" customWidth="1"/>
    <col min="5131" max="5131" width="15.85546875" style="79" customWidth="1"/>
    <col min="5132" max="5132" width="13.7109375" style="79" bestFit="1" customWidth="1"/>
    <col min="5133" max="5133" width="14" style="79" bestFit="1" customWidth="1"/>
    <col min="5134" max="5134" width="14.28515625" style="79" bestFit="1" customWidth="1"/>
    <col min="5135" max="5376" width="9.140625" style="79"/>
    <col min="5377" max="5377" width="4.140625" style="79" bestFit="1" customWidth="1"/>
    <col min="5378" max="5378" width="45.5703125" style="79" customWidth="1"/>
    <col min="5379" max="5379" width="3.7109375" style="79" customWidth="1"/>
    <col min="5380" max="5380" width="11.7109375" style="79" bestFit="1" customWidth="1"/>
    <col min="5381" max="5381" width="14.5703125" style="79" bestFit="1" customWidth="1"/>
    <col min="5382" max="5382" width="1.5703125" style="79" customWidth="1"/>
    <col min="5383" max="5383" width="13.28515625" style="79" customWidth="1"/>
    <col min="5384" max="5384" width="1.7109375" style="79" customWidth="1"/>
    <col min="5385" max="5385" width="13.28515625" style="79" customWidth="1"/>
    <col min="5386" max="5386" width="1.7109375" style="79" customWidth="1"/>
    <col min="5387" max="5387" width="15.85546875" style="79" customWidth="1"/>
    <col min="5388" max="5388" width="13.7109375" style="79" bestFit="1" customWidth="1"/>
    <col min="5389" max="5389" width="14" style="79" bestFit="1" customWidth="1"/>
    <col min="5390" max="5390" width="14.28515625" style="79" bestFit="1" customWidth="1"/>
    <col min="5391" max="5632" width="9.140625" style="79"/>
    <col min="5633" max="5633" width="4.140625" style="79" bestFit="1" customWidth="1"/>
    <col min="5634" max="5634" width="45.5703125" style="79" customWidth="1"/>
    <col min="5635" max="5635" width="3.7109375" style="79" customWidth="1"/>
    <col min="5636" max="5636" width="11.7109375" style="79" bestFit="1" customWidth="1"/>
    <col min="5637" max="5637" width="14.5703125" style="79" bestFit="1" customWidth="1"/>
    <col min="5638" max="5638" width="1.5703125" style="79" customWidth="1"/>
    <col min="5639" max="5639" width="13.28515625" style="79" customWidth="1"/>
    <col min="5640" max="5640" width="1.7109375" style="79" customWidth="1"/>
    <col min="5641" max="5641" width="13.28515625" style="79" customWidth="1"/>
    <col min="5642" max="5642" width="1.7109375" style="79" customWidth="1"/>
    <col min="5643" max="5643" width="15.85546875" style="79" customWidth="1"/>
    <col min="5644" max="5644" width="13.7109375" style="79" bestFit="1" customWidth="1"/>
    <col min="5645" max="5645" width="14" style="79" bestFit="1" customWidth="1"/>
    <col min="5646" max="5646" width="14.28515625" style="79" bestFit="1" customWidth="1"/>
    <col min="5647" max="5888" width="9.140625" style="79"/>
    <col min="5889" max="5889" width="4.140625" style="79" bestFit="1" customWidth="1"/>
    <col min="5890" max="5890" width="45.5703125" style="79" customWidth="1"/>
    <col min="5891" max="5891" width="3.7109375" style="79" customWidth="1"/>
    <col min="5892" max="5892" width="11.7109375" style="79" bestFit="1" customWidth="1"/>
    <col min="5893" max="5893" width="14.5703125" style="79" bestFit="1" customWidth="1"/>
    <col min="5894" max="5894" width="1.5703125" style="79" customWidth="1"/>
    <col min="5895" max="5895" width="13.28515625" style="79" customWidth="1"/>
    <col min="5896" max="5896" width="1.7109375" style="79" customWidth="1"/>
    <col min="5897" max="5897" width="13.28515625" style="79" customWidth="1"/>
    <col min="5898" max="5898" width="1.7109375" style="79" customWidth="1"/>
    <col min="5899" max="5899" width="15.85546875" style="79" customWidth="1"/>
    <col min="5900" max="5900" width="13.7109375" style="79" bestFit="1" customWidth="1"/>
    <col min="5901" max="5901" width="14" style="79" bestFit="1" customWidth="1"/>
    <col min="5902" max="5902" width="14.28515625" style="79" bestFit="1" customWidth="1"/>
    <col min="5903" max="6144" width="9.140625" style="79"/>
    <col min="6145" max="6145" width="4.140625" style="79" bestFit="1" customWidth="1"/>
    <col min="6146" max="6146" width="45.5703125" style="79" customWidth="1"/>
    <col min="6147" max="6147" width="3.7109375" style="79" customWidth="1"/>
    <col min="6148" max="6148" width="11.7109375" style="79" bestFit="1" customWidth="1"/>
    <col min="6149" max="6149" width="14.5703125" style="79" bestFit="1" customWidth="1"/>
    <col min="6150" max="6150" width="1.5703125" style="79" customWidth="1"/>
    <col min="6151" max="6151" width="13.28515625" style="79" customWidth="1"/>
    <col min="6152" max="6152" width="1.7109375" style="79" customWidth="1"/>
    <col min="6153" max="6153" width="13.28515625" style="79" customWidth="1"/>
    <col min="6154" max="6154" width="1.7109375" style="79" customWidth="1"/>
    <col min="6155" max="6155" width="15.85546875" style="79" customWidth="1"/>
    <col min="6156" max="6156" width="13.7109375" style="79" bestFit="1" customWidth="1"/>
    <col min="6157" max="6157" width="14" style="79" bestFit="1" customWidth="1"/>
    <col min="6158" max="6158" width="14.28515625" style="79" bestFit="1" customWidth="1"/>
    <col min="6159" max="6400" width="9.140625" style="79"/>
    <col min="6401" max="6401" width="4.140625" style="79" bestFit="1" customWidth="1"/>
    <col min="6402" max="6402" width="45.5703125" style="79" customWidth="1"/>
    <col min="6403" max="6403" width="3.7109375" style="79" customWidth="1"/>
    <col min="6404" max="6404" width="11.7109375" style="79" bestFit="1" customWidth="1"/>
    <col min="6405" max="6405" width="14.5703125" style="79" bestFit="1" customWidth="1"/>
    <col min="6406" max="6406" width="1.5703125" style="79" customWidth="1"/>
    <col min="6407" max="6407" width="13.28515625" style="79" customWidth="1"/>
    <col min="6408" max="6408" width="1.7109375" style="79" customWidth="1"/>
    <col min="6409" max="6409" width="13.28515625" style="79" customWidth="1"/>
    <col min="6410" max="6410" width="1.7109375" style="79" customWidth="1"/>
    <col min="6411" max="6411" width="15.85546875" style="79" customWidth="1"/>
    <col min="6412" max="6412" width="13.7109375" style="79" bestFit="1" customWidth="1"/>
    <col min="6413" max="6413" width="14" style="79" bestFit="1" customWidth="1"/>
    <col min="6414" max="6414" width="14.28515625" style="79" bestFit="1" customWidth="1"/>
    <col min="6415" max="6656" width="9.140625" style="79"/>
    <col min="6657" max="6657" width="4.140625" style="79" bestFit="1" customWidth="1"/>
    <col min="6658" max="6658" width="45.5703125" style="79" customWidth="1"/>
    <col min="6659" max="6659" width="3.7109375" style="79" customWidth="1"/>
    <col min="6660" max="6660" width="11.7109375" style="79" bestFit="1" customWidth="1"/>
    <col min="6661" max="6661" width="14.5703125" style="79" bestFit="1" customWidth="1"/>
    <col min="6662" max="6662" width="1.5703125" style="79" customWidth="1"/>
    <col min="6663" max="6663" width="13.28515625" style="79" customWidth="1"/>
    <col min="6664" max="6664" width="1.7109375" style="79" customWidth="1"/>
    <col min="6665" max="6665" width="13.28515625" style="79" customWidth="1"/>
    <col min="6666" max="6666" width="1.7109375" style="79" customWidth="1"/>
    <col min="6667" max="6667" width="15.85546875" style="79" customWidth="1"/>
    <col min="6668" max="6668" width="13.7109375" style="79" bestFit="1" customWidth="1"/>
    <col min="6669" max="6669" width="14" style="79" bestFit="1" customWidth="1"/>
    <col min="6670" max="6670" width="14.28515625" style="79" bestFit="1" customWidth="1"/>
    <col min="6671" max="6912" width="9.140625" style="79"/>
    <col min="6913" max="6913" width="4.140625" style="79" bestFit="1" customWidth="1"/>
    <col min="6914" max="6914" width="45.5703125" style="79" customWidth="1"/>
    <col min="6915" max="6915" width="3.7109375" style="79" customWidth="1"/>
    <col min="6916" max="6916" width="11.7109375" style="79" bestFit="1" customWidth="1"/>
    <col min="6917" max="6917" width="14.5703125" style="79" bestFit="1" customWidth="1"/>
    <col min="6918" max="6918" width="1.5703125" style="79" customWidth="1"/>
    <col min="6919" max="6919" width="13.28515625" style="79" customWidth="1"/>
    <col min="6920" max="6920" width="1.7109375" style="79" customWidth="1"/>
    <col min="6921" max="6921" width="13.28515625" style="79" customWidth="1"/>
    <col min="6922" max="6922" width="1.7109375" style="79" customWidth="1"/>
    <col min="6923" max="6923" width="15.85546875" style="79" customWidth="1"/>
    <col min="6924" max="6924" width="13.7109375" style="79" bestFit="1" customWidth="1"/>
    <col min="6925" max="6925" width="14" style="79" bestFit="1" customWidth="1"/>
    <col min="6926" max="6926" width="14.28515625" style="79" bestFit="1" customWidth="1"/>
    <col min="6927" max="7168" width="9.140625" style="79"/>
    <col min="7169" max="7169" width="4.140625" style="79" bestFit="1" customWidth="1"/>
    <col min="7170" max="7170" width="45.5703125" style="79" customWidth="1"/>
    <col min="7171" max="7171" width="3.7109375" style="79" customWidth="1"/>
    <col min="7172" max="7172" width="11.7109375" style="79" bestFit="1" customWidth="1"/>
    <col min="7173" max="7173" width="14.5703125" style="79" bestFit="1" customWidth="1"/>
    <col min="7174" max="7174" width="1.5703125" style="79" customWidth="1"/>
    <col min="7175" max="7175" width="13.28515625" style="79" customWidth="1"/>
    <col min="7176" max="7176" width="1.7109375" style="79" customWidth="1"/>
    <col min="7177" max="7177" width="13.28515625" style="79" customWidth="1"/>
    <col min="7178" max="7178" width="1.7109375" style="79" customWidth="1"/>
    <col min="7179" max="7179" width="15.85546875" style="79" customWidth="1"/>
    <col min="7180" max="7180" width="13.7109375" style="79" bestFit="1" customWidth="1"/>
    <col min="7181" max="7181" width="14" style="79" bestFit="1" customWidth="1"/>
    <col min="7182" max="7182" width="14.28515625" style="79" bestFit="1" customWidth="1"/>
    <col min="7183" max="7424" width="9.140625" style="79"/>
    <col min="7425" max="7425" width="4.140625" style="79" bestFit="1" customWidth="1"/>
    <col min="7426" max="7426" width="45.5703125" style="79" customWidth="1"/>
    <col min="7427" max="7427" width="3.7109375" style="79" customWidth="1"/>
    <col min="7428" max="7428" width="11.7109375" style="79" bestFit="1" customWidth="1"/>
    <col min="7429" max="7429" width="14.5703125" style="79" bestFit="1" customWidth="1"/>
    <col min="7430" max="7430" width="1.5703125" style="79" customWidth="1"/>
    <col min="7431" max="7431" width="13.28515625" style="79" customWidth="1"/>
    <col min="7432" max="7432" width="1.7109375" style="79" customWidth="1"/>
    <col min="7433" max="7433" width="13.28515625" style="79" customWidth="1"/>
    <col min="7434" max="7434" width="1.7109375" style="79" customWidth="1"/>
    <col min="7435" max="7435" width="15.85546875" style="79" customWidth="1"/>
    <col min="7436" max="7436" width="13.7109375" style="79" bestFit="1" customWidth="1"/>
    <col min="7437" max="7437" width="14" style="79" bestFit="1" customWidth="1"/>
    <col min="7438" max="7438" width="14.28515625" style="79" bestFit="1" customWidth="1"/>
    <col min="7439" max="7680" width="9.140625" style="79"/>
    <col min="7681" max="7681" width="4.140625" style="79" bestFit="1" customWidth="1"/>
    <col min="7682" max="7682" width="45.5703125" style="79" customWidth="1"/>
    <col min="7683" max="7683" width="3.7109375" style="79" customWidth="1"/>
    <col min="7684" max="7684" width="11.7109375" style="79" bestFit="1" customWidth="1"/>
    <col min="7685" max="7685" width="14.5703125" style="79" bestFit="1" customWidth="1"/>
    <col min="7686" max="7686" width="1.5703125" style="79" customWidth="1"/>
    <col min="7687" max="7687" width="13.28515625" style="79" customWidth="1"/>
    <col min="7688" max="7688" width="1.7109375" style="79" customWidth="1"/>
    <col min="7689" max="7689" width="13.28515625" style="79" customWidth="1"/>
    <col min="7690" max="7690" width="1.7109375" style="79" customWidth="1"/>
    <col min="7691" max="7691" width="15.85546875" style="79" customWidth="1"/>
    <col min="7692" max="7692" width="13.7109375" style="79" bestFit="1" customWidth="1"/>
    <col min="7693" max="7693" width="14" style="79" bestFit="1" customWidth="1"/>
    <col min="7694" max="7694" width="14.28515625" style="79" bestFit="1" customWidth="1"/>
    <col min="7695" max="7936" width="9.140625" style="79"/>
    <col min="7937" max="7937" width="4.140625" style="79" bestFit="1" customWidth="1"/>
    <col min="7938" max="7938" width="45.5703125" style="79" customWidth="1"/>
    <col min="7939" max="7939" width="3.7109375" style="79" customWidth="1"/>
    <col min="7940" max="7940" width="11.7109375" style="79" bestFit="1" customWidth="1"/>
    <col min="7941" max="7941" width="14.5703125" style="79" bestFit="1" customWidth="1"/>
    <col min="7942" max="7942" width="1.5703125" style="79" customWidth="1"/>
    <col min="7943" max="7943" width="13.28515625" style="79" customWidth="1"/>
    <col min="7944" max="7944" width="1.7109375" style="79" customWidth="1"/>
    <col min="7945" max="7945" width="13.28515625" style="79" customWidth="1"/>
    <col min="7946" max="7946" width="1.7109375" style="79" customWidth="1"/>
    <col min="7947" max="7947" width="15.85546875" style="79" customWidth="1"/>
    <col min="7948" max="7948" width="13.7109375" style="79" bestFit="1" customWidth="1"/>
    <col min="7949" max="7949" width="14" style="79" bestFit="1" customWidth="1"/>
    <col min="7950" max="7950" width="14.28515625" style="79" bestFit="1" customWidth="1"/>
    <col min="7951" max="8192" width="9.140625" style="79"/>
    <col min="8193" max="8193" width="4.140625" style="79" bestFit="1" customWidth="1"/>
    <col min="8194" max="8194" width="45.5703125" style="79" customWidth="1"/>
    <col min="8195" max="8195" width="3.7109375" style="79" customWidth="1"/>
    <col min="8196" max="8196" width="11.7109375" style="79" bestFit="1" customWidth="1"/>
    <col min="8197" max="8197" width="14.5703125" style="79" bestFit="1" customWidth="1"/>
    <col min="8198" max="8198" width="1.5703125" style="79" customWidth="1"/>
    <col min="8199" max="8199" width="13.28515625" style="79" customWidth="1"/>
    <col min="8200" max="8200" width="1.7109375" style="79" customWidth="1"/>
    <col min="8201" max="8201" width="13.28515625" style="79" customWidth="1"/>
    <col min="8202" max="8202" width="1.7109375" style="79" customWidth="1"/>
    <col min="8203" max="8203" width="15.85546875" style="79" customWidth="1"/>
    <col min="8204" max="8204" width="13.7109375" style="79" bestFit="1" customWidth="1"/>
    <col min="8205" max="8205" width="14" style="79" bestFit="1" customWidth="1"/>
    <col min="8206" max="8206" width="14.28515625" style="79" bestFit="1" customWidth="1"/>
    <col min="8207" max="8448" width="9.140625" style="79"/>
    <col min="8449" max="8449" width="4.140625" style="79" bestFit="1" customWidth="1"/>
    <col min="8450" max="8450" width="45.5703125" style="79" customWidth="1"/>
    <col min="8451" max="8451" width="3.7109375" style="79" customWidth="1"/>
    <col min="8452" max="8452" width="11.7109375" style="79" bestFit="1" customWidth="1"/>
    <col min="8453" max="8453" width="14.5703125" style="79" bestFit="1" customWidth="1"/>
    <col min="8454" max="8454" width="1.5703125" style="79" customWidth="1"/>
    <col min="8455" max="8455" width="13.28515625" style="79" customWidth="1"/>
    <col min="8456" max="8456" width="1.7109375" style="79" customWidth="1"/>
    <col min="8457" max="8457" width="13.28515625" style="79" customWidth="1"/>
    <col min="8458" max="8458" width="1.7109375" style="79" customWidth="1"/>
    <col min="8459" max="8459" width="15.85546875" style="79" customWidth="1"/>
    <col min="8460" max="8460" width="13.7109375" style="79" bestFit="1" customWidth="1"/>
    <col min="8461" max="8461" width="14" style="79" bestFit="1" customWidth="1"/>
    <col min="8462" max="8462" width="14.28515625" style="79" bestFit="1" customWidth="1"/>
    <col min="8463" max="8704" width="9.140625" style="79"/>
    <col min="8705" max="8705" width="4.140625" style="79" bestFit="1" customWidth="1"/>
    <col min="8706" max="8706" width="45.5703125" style="79" customWidth="1"/>
    <col min="8707" max="8707" width="3.7109375" style="79" customWidth="1"/>
    <col min="8708" max="8708" width="11.7109375" style="79" bestFit="1" customWidth="1"/>
    <col min="8709" max="8709" width="14.5703125" style="79" bestFit="1" customWidth="1"/>
    <col min="8710" max="8710" width="1.5703125" style="79" customWidth="1"/>
    <col min="8711" max="8711" width="13.28515625" style="79" customWidth="1"/>
    <col min="8712" max="8712" width="1.7109375" style="79" customWidth="1"/>
    <col min="8713" max="8713" width="13.28515625" style="79" customWidth="1"/>
    <col min="8714" max="8714" width="1.7109375" style="79" customWidth="1"/>
    <col min="8715" max="8715" width="15.85546875" style="79" customWidth="1"/>
    <col min="8716" max="8716" width="13.7109375" style="79" bestFit="1" customWidth="1"/>
    <col min="8717" max="8717" width="14" style="79" bestFit="1" customWidth="1"/>
    <col min="8718" max="8718" width="14.28515625" style="79" bestFit="1" customWidth="1"/>
    <col min="8719" max="8960" width="9.140625" style="79"/>
    <col min="8961" max="8961" width="4.140625" style="79" bestFit="1" customWidth="1"/>
    <col min="8962" max="8962" width="45.5703125" style="79" customWidth="1"/>
    <col min="8963" max="8963" width="3.7109375" style="79" customWidth="1"/>
    <col min="8964" max="8964" width="11.7109375" style="79" bestFit="1" customWidth="1"/>
    <col min="8965" max="8965" width="14.5703125" style="79" bestFit="1" customWidth="1"/>
    <col min="8966" max="8966" width="1.5703125" style="79" customWidth="1"/>
    <col min="8967" max="8967" width="13.28515625" style="79" customWidth="1"/>
    <col min="8968" max="8968" width="1.7109375" style="79" customWidth="1"/>
    <col min="8969" max="8969" width="13.28515625" style="79" customWidth="1"/>
    <col min="8970" max="8970" width="1.7109375" style="79" customWidth="1"/>
    <col min="8971" max="8971" width="15.85546875" style="79" customWidth="1"/>
    <col min="8972" max="8972" width="13.7109375" style="79" bestFit="1" customWidth="1"/>
    <col min="8973" max="8973" width="14" style="79" bestFit="1" customWidth="1"/>
    <col min="8974" max="8974" width="14.28515625" style="79" bestFit="1" customWidth="1"/>
    <col min="8975" max="9216" width="9.140625" style="79"/>
    <col min="9217" max="9217" width="4.140625" style="79" bestFit="1" customWidth="1"/>
    <col min="9218" max="9218" width="45.5703125" style="79" customWidth="1"/>
    <col min="9219" max="9219" width="3.7109375" style="79" customWidth="1"/>
    <col min="9220" max="9220" width="11.7109375" style="79" bestFit="1" customWidth="1"/>
    <col min="9221" max="9221" width="14.5703125" style="79" bestFit="1" customWidth="1"/>
    <col min="9222" max="9222" width="1.5703125" style="79" customWidth="1"/>
    <col min="9223" max="9223" width="13.28515625" style="79" customWidth="1"/>
    <col min="9224" max="9224" width="1.7109375" style="79" customWidth="1"/>
    <col min="9225" max="9225" width="13.28515625" style="79" customWidth="1"/>
    <col min="9226" max="9226" width="1.7109375" style="79" customWidth="1"/>
    <col min="9227" max="9227" width="15.85546875" style="79" customWidth="1"/>
    <col min="9228" max="9228" width="13.7109375" style="79" bestFit="1" customWidth="1"/>
    <col min="9229" max="9229" width="14" style="79" bestFit="1" customWidth="1"/>
    <col min="9230" max="9230" width="14.28515625" style="79" bestFit="1" customWidth="1"/>
    <col min="9231" max="9472" width="9.140625" style="79"/>
    <col min="9473" max="9473" width="4.140625" style="79" bestFit="1" customWidth="1"/>
    <col min="9474" max="9474" width="45.5703125" style="79" customWidth="1"/>
    <col min="9475" max="9475" width="3.7109375" style="79" customWidth="1"/>
    <col min="9476" max="9476" width="11.7109375" style="79" bestFit="1" customWidth="1"/>
    <col min="9477" max="9477" width="14.5703125" style="79" bestFit="1" customWidth="1"/>
    <col min="9478" max="9478" width="1.5703125" style="79" customWidth="1"/>
    <col min="9479" max="9479" width="13.28515625" style="79" customWidth="1"/>
    <col min="9480" max="9480" width="1.7109375" style="79" customWidth="1"/>
    <col min="9481" max="9481" width="13.28515625" style="79" customWidth="1"/>
    <col min="9482" max="9482" width="1.7109375" style="79" customWidth="1"/>
    <col min="9483" max="9483" width="15.85546875" style="79" customWidth="1"/>
    <col min="9484" max="9484" width="13.7109375" style="79" bestFit="1" customWidth="1"/>
    <col min="9485" max="9485" width="14" style="79" bestFit="1" customWidth="1"/>
    <col min="9486" max="9486" width="14.28515625" style="79" bestFit="1" customWidth="1"/>
    <col min="9487" max="9728" width="9.140625" style="79"/>
    <col min="9729" max="9729" width="4.140625" style="79" bestFit="1" customWidth="1"/>
    <col min="9730" max="9730" width="45.5703125" style="79" customWidth="1"/>
    <col min="9731" max="9731" width="3.7109375" style="79" customWidth="1"/>
    <col min="9732" max="9732" width="11.7109375" style="79" bestFit="1" customWidth="1"/>
    <col min="9733" max="9733" width="14.5703125" style="79" bestFit="1" customWidth="1"/>
    <col min="9734" max="9734" width="1.5703125" style="79" customWidth="1"/>
    <col min="9735" max="9735" width="13.28515625" style="79" customWidth="1"/>
    <col min="9736" max="9736" width="1.7109375" style="79" customWidth="1"/>
    <col min="9737" max="9737" width="13.28515625" style="79" customWidth="1"/>
    <col min="9738" max="9738" width="1.7109375" style="79" customWidth="1"/>
    <col min="9739" max="9739" width="15.85546875" style="79" customWidth="1"/>
    <col min="9740" max="9740" width="13.7109375" style="79" bestFit="1" customWidth="1"/>
    <col min="9741" max="9741" width="14" style="79" bestFit="1" customWidth="1"/>
    <col min="9742" max="9742" width="14.28515625" style="79" bestFit="1" customWidth="1"/>
    <col min="9743" max="9984" width="9.140625" style="79"/>
    <col min="9985" max="9985" width="4.140625" style="79" bestFit="1" customWidth="1"/>
    <col min="9986" max="9986" width="45.5703125" style="79" customWidth="1"/>
    <col min="9987" max="9987" width="3.7109375" style="79" customWidth="1"/>
    <col min="9988" max="9988" width="11.7109375" style="79" bestFit="1" customWidth="1"/>
    <col min="9989" max="9989" width="14.5703125" style="79" bestFit="1" customWidth="1"/>
    <col min="9990" max="9990" width="1.5703125" style="79" customWidth="1"/>
    <col min="9991" max="9991" width="13.28515625" style="79" customWidth="1"/>
    <col min="9992" max="9992" width="1.7109375" style="79" customWidth="1"/>
    <col min="9993" max="9993" width="13.28515625" style="79" customWidth="1"/>
    <col min="9994" max="9994" width="1.7109375" style="79" customWidth="1"/>
    <col min="9995" max="9995" width="15.85546875" style="79" customWidth="1"/>
    <col min="9996" max="9996" width="13.7109375" style="79" bestFit="1" customWidth="1"/>
    <col min="9997" max="9997" width="14" style="79" bestFit="1" customWidth="1"/>
    <col min="9998" max="9998" width="14.28515625" style="79" bestFit="1" customWidth="1"/>
    <col min="9999" max="10240" width="9.140625" style="79"/>
    <col min="10241" max="10241" width="4.140625" style="79" bestFit="1" customWidth="1"/>
    <col min="10242" max="10242" width="45.5703125" style="79" customWidth="1"/>
    <col min="10243" max="10243" width="3.7109375" style="79" customWidth="1"/>
    <col min="10244" max="10244" width="11.7109375" style="79" bestFit="1" customWidth="1"/>
    <col min="10245" max="10245" width="14.5703125" style="79" bestFit="1" customWidth="1"/>
    <col min="10246" max="10246" width="1.5703125" style="79" customWidth="1"/>
    <col min="10247" max="10247" width="13.28515625" style="79" customWidth="1"/>
    <col min="10248" max="10248" width="1.7109375" style="79" customWidth="1"/>
    <col min="10249" max="10249" width="13.28515625" style="79" customWidth="1"/>
    <col min="10250" max="10250" width="1.7109375" style="79" customWidth="1"/>
    <col min="10251" max="10251" width="15.85546875" style="79" customWidth="1"/>
    <col min="10252" max="10252" width="13.7109375" style="79" bestFit="1" customWidth="1"/>
    <col min="10253" max="10253" width="14" style="79" bestFit="1" customWidth="1"/>
    <col min="10254" max="10254" width="14.28515625" style="79" bestFit="1" customWidth="1"/>
    <col min="10255" max="10496" width="9.140625" style="79"/>
    <col min="10497" max="10497" width="4.140625" style="79" bestFit="1" customWidth="1"/>
    <col min="10498" max="10498" width="45.5703125" style="79" customWidth="1"/>
    <col min="10499" max="10499" width="3.7109375" style="79" customWidth="1"/>
    <col min="10500" max="10500" width="11.7109375" style="79" bestFit="1" customWidth="1"/>
    <col min="10501" max="10501" width="14.5703125" style="79" bestFit="1" customWidth="1"/>
    <col min="10502" max="10502" width="1.5703125" style="79" customWidth="1"/>
    <col min="10503" max="10503" width="13.28515625" style="79" customWidth="1"/>
    <col min="10504" max="10504" width="1.7109375" style="79" customWidth="1"/>
    <col min="10505" max="10505" width="13.28515625" style="79" customWidth="1"/>
    <col min="10506" max="10506" width="1.7109375" style="79" customWidth="1"/>
    <col min="10507" max="10507" width="15.85546875" style="79" customWidth="1"/>
    <col min="10508" max="10508" width="13.7109375" style="79" bestFit="1" customWidth="1"/>
    <col min="10509" max="10509" width="14" style="79" bestFit="1" customWidth="1"/>
    <col min="10510" max="10510" width="14.28515625" style="79" bestFit="1" customWidth="1"/>
    <col min="10511" max="10752" width="9.140625" style="79"/>
    <col min="10753" max="10753" width="4.140625" style="79" bestFit="1" customWidth="1"/>
    <col min="10754" max="10754" width="45.5703125" style="79" customWidth="1"/>
    <col min="10755" max="10755" width="3.7109375" style="79" customWidth="1"/>
    <col min="10756" max="10756" width="11.7109375" style="79" bestFit="1" customWidth="1"/>
    <col min="10757" max="10757" width="14.5703125" style="79" bestFit="1" customWidth="1"/>
    <col min="10758" max="10758" width="1.5703125" style="79" customWidth="1"/>
    <col min="10759" max="10759" width="13.28515625" style="79" customWidth="1"/>
    <col min="10760" max="10760" width="1.7109375" style="79" customWidth="1"/>
    <col min="10761" max="10761" width="13.28515625" style="79" customWidth="1"/>
    <col min="10762" max="10762" width="1.7109375" style="79" customWidth="1"/>
    <col min="10763" max="10763" width="15.85546875" style="79" customWidth="1"/>
    <col min="10764" max="10764" width="13.7109375" style="79" bestFit="1" customWidth="1"/>
    <col min="10765" max="10765" width="14" style="79" bestFit="1" customWidth="1"/>
    <col min="10766" max="10766" width="14.28515625" style="79" bestFit="1" customWidth="1"/>
    <col min="10767" max="11008" width="9.140625" style="79"/>
    <col min="11009" max="11009" width="4.140625" style="79" bestFit="1" customWidth="1"/>
    <col min="11010" max="11010" width="45.5703125" style="79" customWidth="1"/>
    <col min="11011" max="11011" width="3.7109375" style="79" customWidth="1"/>
    <col min="11012" max="11012" width="11.7109375" style="79" bestFit="1" customWidth="1"/>
    <col min="11013" max="11013" width="14.5703125" style="79" bestFit="1" customWidth="1"/>
    <col min="11014" max="11014" width="1.5703125" style="79" customWidth="1"/>
    <col min="11015" max="11015" width="13.28515625" style="79" customWidth="1"/>
    <col min="11016" max="11016" width="1.7109375" style="79" customWidth="1"/>
    <col min="11017" max="11017" width="13.28515625" style="79" customWidth="1"/>
    <col min="11018" max="11018" width="1.7109375" style="79" customWidth="1"/>
    <col min="11019" max="11019" width="15.85546875" style="79" customWidth="1"/>
    <col min="11020" max="11020" width="13.7109375" style="79" bestFit="1" customWidth="1"/>
    <col min="11021" max="11021" width="14" style="79" bestFit="1" customWidth="1"/>
    <col min="11022" max="11022" width="14.28515625" style="79" bestFit="1" customWidth="1"/>
    <col min="11023" max="11264" width="9.140625" style="79"/>
    <col min="11265" max="11265" width="4.140625" style="79" bestFit="1" customWidth="1"/>
    <col min="11266" max="11266" width="45.5703125" style="79" customWidth="1"/>
    <col min="11267" max="11267" width="3.7109375" style="79" customWidth="1"/>
    <col min="11268" max="11268" width="11.7109375" style="79" bestFit="1" customWidth="1"/>
    <col min="11269" max="11269" width="14.5703125" style="79" bestFit="1" customWidth="1"/>
    <col min="11270" max="11270" width="1.5703125" style="79" customWidth="1"/>
    <col min="11271" max="11271" width="13.28515625" style="79" customWidth="1"/>
    <col min="11272" max="11272" width="1.7109375" style="79" customWidth="1"/>
    <col min="11273" max="11273" width="13.28515625" style="79" customWidth="1"/>
    <col min="11274" max="11274" width="1.7109375" style="79" customWidth="1"/>
    <col min="11275" max="11275" width="15.85546875" style="79" customWidth="1"/>
    <col min="11276" max="11276" width="13.7109375" style="79" bestFit="1" customWidth="1"/>
    <col min="11277" max="11277" width="14" style="79" bestFit="1" customWidth="1"/>
    <col min="11278" max="11278" width="14.28515625" style="79" bestFit="1" customWidth="1"/>
    <col min="11279" max="11520" width="9.140625" style="79"/>
    <col min="11521" max="11521" width="4.140625" style="79" bestFit="1" customWidth="1"/>
    <col min="11522" max="11522" width="45.5703125" style="79" customWidth="1"/>
    <col min="11523" max="11523" width="3.7109375" style="79" customWidth="1"/>
    <col min="11524" max="11524" width="11.7109375" style="79" bestFit="1" customWidth="1"/>
    <col min="11525" max="11525" width="14.5703125" style="79" bestFit="1" customWidth="1"/>
    <col min="11526" max="11526" width="1.5703125" style="79" customWidth="1"/>
    <col min="11527" max="11527" width="13.28515625" style="79" customWidth="1"/>
    <col min="11528" max="11528" width="1.7109375" style="79" customWidth="1"/>
    <col min="11529" max="11529" width="13.28515625" style="79" customWidth="1"/>
    <col min="11530" max="11530" width="1.7109375" style="79" customWidth="1"/>
    <col min="11531" max="11531" width="15.85546875" style="79" customWidth="1"/>
    <col min="11532" max="11532" width="13.7109375" style="79" bestFit="1" customWidth="1"/>
    <col min="11533" max="11533" width="14" style="79" bestFit="1" customWidth="1"/>
    <col min="11534" max="11534" width="14.28515625" style="79" bestFit="1" customWidth="1"/>
    <col min="11535" max="11776" width="9.140625" style="79"/>
    <col min="11777" max="11777" width="4.140625" style="79" bestFit="1" customWidth="1"/>
    <col min="11778" max="11778" width="45.5703125" style="79" customWidth="1"/>
    <col min="11779" max="11779" width="3.7109375" style="79" customWidth="1"/>
    <col min="11780" max="11780" width="11.7109375" style="79" bestFit="1" customWidth="1"/>
    <col min="11781" max="11781" width="14.5703125" style="79" bestFit="1" customWidth="1"/>
    <col min="11782" max="11782" width="1.5703125" style="79" customWidth="1"/>
    <col min="11783" max="11783" width="13.28515625" style="79" customWidth="1"/>
    <col min="11784" max="11784" width="1.7109375" style="79" customWidth="1"/>
    <col min="11785" max="11785" width="13.28515625" style="79" customWidth="1"/>
    <col min="11786" max="11786" width="1.7109375" style="79" customWidth="1"/>
    <col min="11787" max="11787" width="15.85546875" style="79" customWidth="1"/>
    <col min="11788" max="11788" width="13.7109375" style="79" bestFit="1" customWidth="1"/>
    <col min="11789" max="11789" width="14" style="79" bestFit="1" customWidth="1"/>
    <col min="11790" max="11790" width="14.28515625" style="79" bestFit="1" customWidth="1"/>
    <col min="11791" max="12032" width="9.140625" style="79"/>
    <col min="12033" max="12033" width="4.140625" style="79" bestFit="1" customWidth="1"/>
    <col min="12034" max="12034" width="45.5703125" style="79" customWidth="1"/>
    <col min="12035" max="12035" width="3.7109375" style="79" customWidth="1"/>
    <col min="12036" max="12036" width="11.7109375" style="79" bestFit="1" customWidth="1"/>
    <col min="12037" max="12037" width="14.5703125" style="79" bestFit="1" customWidth="1"/>
    <col min="12038" max="12038" width="1.5703125" style="79" customWidth="1"/>
    <col min="12039" max="12039" width="13.28515625" style="79" customWidth="1"/>
    <col min="12040" max="12040" width="1.7109375" style="79" customWidth="1"/>
    <col min="12041" max="12041" width="13.28515625" style="79" customWidth="1"/>
    <col min="12042" max="12042" width="1.7109375" style="79" customWidth="1"/>
    <col min="12043" max="12043" width="15.85546875" style="79" customWidth="1"/>
    <col min="12044" max="12044" width="13.7109375" style="79" bestFit="1" customWidth="1"/>
    <col min="12045" max="12045" width="14" style="79" bestFit="1" customWidth="1"/>
    <col min="12046" max="12046" width="14.28515625" style="79" bestFit="1" customWidth="1"/>
    <col min="12047" max="12288" width="9.140625" style="79"/>
    <col min="12289" max="12289" width="4.140625" style="79" bestFit="1" customWidth="1"/>
    <col min="12290" max="12290" width="45.5703125" style="79" customWidth="1"/>
    <col min="12291" max="12291" width="3.7109375" style="79" customWidth="1"/>
    <col min="12292" max="12292" width="11.7109375" style="79" bestFit="1" customWidth="1"/>
    <col min="12293" max="12293" width="14.5703125" style="79" bestFit="1" customWidth="1"/>
    <col min="12294" max="12294" width="1.5703125" style="79" customWidth="1"/>
    <col min="12295" max="12295" width="13.28515625" style="79" customWidth="1"/>
    <col min="12296" max="12296" width="1.7109375" style="79" customWidth="1"/>
    <col min="12297" max="12297" width="13.28515625" style="79" customWidth="1"/>
    <col min="12298" max="12298" width="1.7109375" style="79" customWidth="1"/>
    <col min="12299" max="12299" width="15.85546875" style="79" customWidth="1"/>
    <col min="12300" max="12300" width="13.7109375" style="79" bestFit="1" customWidth="1"/>
    <col min="12301" max="12301" width="14" style="79" bestFit="1" customWidth="1"/>
    <col min="12302" max="12302" width="14.28515625" style="79" bestFit="1" customWidth="1"/>
    <col min="12303" max="12544" width="9.140625" style="79"/>
    <col min="12545" max="12545" width="4.140625" style="79" bestFit="1" customWidth="1"/>
    <col min="12546" max="12546" width="45.5703125" style="79" customWidth="1"/>
    <col min="12547" max="12547" width="3.7109375" style="79" customWidth="1"/>
    <col min="12548" max="12548" width="11.7109375" style="79" bestFit="1" customWidth="1"/>
    <col min="12549" max="12549" width="14.5703125" style="79" bestFit="1" customWidth="1"/>
    <col min="12550" max="12550" width="1.5703125" style="79" customWidth="1"/>
    <col min="12551" max="12551" width="13.28515625" style="79" customWidth="1"/>
    <col min="12552" max="12552" width="1.7109375" style="79" customWidth="1"/>
    <col min="12553" max="12553" width="13.28515625" style="79" customWidth="1"/>
    <col min="12554" max="12554" width="1.7109375" style="79" customWidth="1"/>
    <col min="12555" max="12555" width="15.85546875" style="79" customWidth="1"/>
    <col min="12556" max="12556" width="13.7109375" style="79" bestFit="1" customWidth="1"/>
    <col min="12557" max="12557" width="14" style="79" bestFit="1" customWidth="1"/>
    <col min="12558" max="12558" width="14.28515625" style="79" bestFit="1" customWidth="1"/>
    <col min="12559" max="12800" width="9.140625" style="79"/>
    <col min="12801" max="12801" width="4.140625" style="79" bestFit="1" customWidth="1"/>
    <col min="12802" max="12802" width="45.5703125" style="79" customWidth="1"/>
    <col min="12803" max="12803" width="3.7109375" style="79" customWidth="1"/>
    <col min="12804" max="12804" width="11.7109375" style="79" bestFit="1" customWidth="1"/>
    <col min="12805" max="12805" width="14.5703125" style="79" bestFit="1" customWidth="1"/>
    <col min="12806" max="12806" width="1.5703125" style="79" customWidth="1"/>
    <col min="12807" max="12807" width="13.28515625" style="79" customWidth="1"/>
    <col min="12808" max="12808" width="1.7109375" style="79" customWidth="1"/>
    <col min="12809" max="12809" width="13.28515625" style="79" customWidth="1"/>
    <col min="12810" max="12810" width="1.7109375" style="79" customWidth="1"/>
    <col min="12811" max="12811" width="15.85546875" style="79" customWidth="1"/>
    <col min="12812" max="12812" width="13.7109375" style="79" bestFit="1" customWidth="1"/>
    <col min="12813" max="12813" width="14" style="79" bestFit="1" customWidth="1"/>
    <col min="12814" max="12814" width="14.28515625" style="79" bestFit="1" customWidth="1"/>
    <col min="12815" max="13056" width="9.140625" style="79"/>
    <col min="13057" max="13057" width="4.140625" style="79" bestFit="1" customWidth="1"/>
    <col min="13058" max="13058" width="45.5703125" style="79" customWidth="1"/>
    <col min="13059" max="13059" width="3.7109375" style="79" customWidth="1"/>
    <col min="13060" max="13060" width="11.7109375" style="79" bestFit="1" customWidth="1"/>
    <col min="13061" max="13061" width="14.5703125" style="79" bestFit="1" customWidth="1"/>
    <col min="13062" max="13062" width="1.5703125" style="79" customWidth="1"/>
    <col min="13063" max="13063" width="13.28515625" style="79" customWidth="1"/>
    <col min="13064" max="13064" width="1.7109375" style="79" customWidth="1"/>
    <col min="13065" max="13065" width="13.28515625" style="79" customWidth="1"/>
    <col min="13066" max="13066" width="1.7109375" style="79" customWidth="1"/>
    <col min="13067" max="13067" width="15.85546875" style="79" customWidth="1"/>
    <col min="13068" max="13068" width="13.7109375" style="79" bestFit="1" customWidth="1"/>
    <col min="13069" max="13069" width="14" style="79" bestFit="1" customWidth="1"/>
    <col min="13070" max="13070" width="14.28515625" style="79" bestFit="1" customWidth="1"/>
    <col min="13071" max="13312" width="9.140625" style="79"/>
    <col min="13313" max="13313" width="4.140625" style="79" bestFit="1" customWidth="1"/>
    <col min="13314" max="13314" width="45.5703125" style="79" customWidth="1"/>
    <col min="13315" max="13315" width="3.7109375" style="79" customWidth="1"/>
    <col min="13316" max="13316" width="11.7109375" style="79" bestFit="1" customWidth="1"/>
    <col min="13317" max="13317" width="14.5703125" style="79" bestFit="1" customWidth="1"/>
    <col min="13318" max="13318" width="1.5703125" style="79" customWidth="1"/>
    <col min="13319" max="13319" width="13.28515625" style="79" customWidth="1"/>
    <col min="13320" max="13320" width="1.7109375" style="79" customWidth="1"/>
    <col min="13321" max="13321" width="13.28515625" style="79" customWidth="1"/>
    <col min="13322" max="13322" width="1.7109375" style="79" customWidth="1"/>
    <col min="13323" max="13323" width="15.85546875" style="79" customWidth="1"/>
    <col min="13324" max="13324" width="13.7109375" style="79" bestFit="1" customWidth="1"/>
    <col min="13325" max="13325" width="14" style="79" bestFit="1" customWidth="1"/>
    <col min="13326" max="13326" width="14.28515625" style="79" bestFit="1" customWidth="1"/>
    <col min="13327" max="13568" width="9.140625" style="79"/>
    <col min="13569" max="13569" width="4.140625" style="79" bestFit="1" customWidth="1"/>
    <col min="13570" max="13570" width="45.5703125" style="79" customWidth="1"/>
    <col min="13571" max="13571" width="3.7109375" style="79" customWidth="1"/>
    <col min="13572" max="13572" width="11.7109375" style="79" bestFit="1" customWidth="1"/>
    <col min="13573" max="13573" width="14.5703125" style="79" bestFit="1" customWidth="1"/>
    <col min="13574" max="13574" width="1.5703125" style="79" customWidth="1"/>
    <col min="13575" max="13575" width="13.28515625" style="79" customWidth="1"/>
    <col min="13576" max="13576" width="1.7109375" style="79" customWidth="1"/>
    <col min="13577" max="13577" width="13.28515625" style="79" customWidth="1"/>
    <col min="13578" max="13578" width="1.7109375" style="79" customWidth="1"/>
    <col min="13579" max="13579" width="15.85546875" style="79" customWidth="1"/>
    <col min="13580" max="13580" width="13.7109375" style="79" bestFit="1" customWidth="1"/>
    <col min="13581" max="13581" width="14" style="79" bestFit="1" customWidth="1"/>
    <col min="13582" max="13582" width="14.28515625" style="79" bestFit="1" customWidth="1"/>
    <col min="13583" max="13824" width="9.140625" style="79"/>
    <col min="13825" max="13825" width="4.140625" style="79" bestFit="1" customWidth="1"/>
    <col min="13826" max="13826" width="45.5703125" style="79" customWidth="1"/>
    <col min="13827" max="13827" width="3.7109375" style="79" customWidth="1"/>
    <col min="13828" max="13828" width="11.7109375" style="79" bestFit="1" customWidth="1"/>
    <col min="13829" max="13829" width="14.5703125" style="79" bestFit="1" customWidth="1"/>
    <col min="13830" max="13830" width="1.5703125" style="79" customWidth="1"/>
    <col min="13831" max="13831" width="13.28515625" style="79" customWidth="1"/>
    <col min="13832" max="13832" width="1.7109375" style="79" customWidth="1"/>
    <col min="13833" max="13833" width="13.28515625" style="79" customWidth="1"/>
    <col min="13834" max="13834" width="1.7109375" style="79" customWidth="1"/>
    <col min="13835" max="13835" width="15.85546875" style="79" customWidth="1"/>
    <col min="13836" max="13836" width="13.7109375" style="79" bestFit="1" customWidth="1"/>
    <col min="13837" max="13837" width="14" style="79" bestFit="1" customWidth="1"/>
    <col min="13838" max="13838" width="14.28515625" style="79" bestFit="1" customWidth="1"/>
    <col min="13839" max="14080" width="9.140625" style="79"/>
    <col min="14081" max="14081" width="4.140625" style="79" bestFit="1" customWidth="1"/>
    <col min="14082" max="14082" width="45.5703125" style="79" customWidth="1"/>
    <col min="14083" max="14083" width="3.7109375" style="79" customWidth="1"/>
    <col min="14084" max="14084" width="11.7109375" style="79" bestFit="1" customWidth="1"/>
    <col min="14085" max="14085" width="14.5703125" style="79" bestFit="1" customWidth="1"/>
    <col min="14086" max="14086" width="1.5703125" style="79" customWidth="1"/>
    <col min="14087" max="14087" width="13.28515625" style="79" customWidth="1"/>
    <col min="14088" max="14088" width="1.7109375" style="79" customWidth="1"/>
    <col min="14089" max="14089" width="13.28515625" style="79" customWidth="1"/>
    <col min="14090" max="14090" width="1.7109375" style="79" customWidth="1"/>
    <col min="14091" max="14091" width="15.85546875" style="79" customWidth="1"/>
    <col min="14092" max="14092" width="13.7109375" style="79" bestFit="1" customWidth="1"/>
    <col min="14093" max="14093" width="14" style="79" bestFit="1" customWidth="1"/>
    <col min="14094" max="14094" width="14.28515625" style="79" bestFit="1" customWidth="1"/>
    <col min="14095" max="14336" width="9.140625" style="79"/>
    <col min="14337" max="14337" width="4.140625" style="79" bestFit="1" customWidth="1"/>
    <col min="14338" max="14338" width="45.5703125" style="79" customWidth="1"/>
    <col min="14339" max="14339" width="3.7109375" style="79" customWidth="1"/>
    <col min="14340" max="14340" width="11.7109375" style="79" bestFit="1" customWidth="1"/>
    <col min="14341" max="14341" width="14.5703125" style="79" bestFit="1" customWidth="1"/>
    <col min="14342" max="14342" width="1.5703125" style="79" customWidth="1"/>
    <col min="14343" max="14343" width="13.28515625" style="79" customWidth="1"/>
    <col min="14344" max="14344" width="1.7109375" style="79" customWidth="1"/>
    <col min="14345" max="14345" width="13.28515625" style="79" customWidth="1"/>
    <col min="14346" max="14346" width="1.7109375" style="79" customWidth="1"/>
    <col min="14347" max="14347" width="15.85546875" style="79" customWidth="1"/>
    <col min="14348" max="14348" width="13.7109375" style="79" bestFit="1" customWidth="1"/>
    <col min="14349" max="14349" width="14" style="79" bestFit="1" customWidth="1"/>
    <col min="14350" max="14350" width="14.28515625" style="79" bestFit="1" customWidth="1"/>
    <col min="14351" max="14592" width="9.140625" style="79"/>
    <col min="14593" max="14593" width="4.140625" style="79" bestFit="1" customWidth="1"/>
    <col min="14594" max="14594" width="45.5703125" style="79" customWidth="1"/>
    <col min="14595" max="14595" width="3.7109375" style="79" customWidth="1"/>
    <col min="14596" max="14596" width="11.7109375" style="79" bestFit="1" customWidth="1"/>
    <col min="14597" max="14597" width="14.5703125" style="79" bestFit="1" customWidth="1"/>
    <col min="14598" max="14598" width="1.5703125" style="79" customWidth="1"/>
    <col min="14599" max="14599" width="13.28515625" style="79" customWidth="1"/>
    <col min="14600" max="14600" width="1.7109375" style="79" customWidth="1"/>
    <col min="14601" max="14601" width="13.28515625" style="79" customWidth="1"/>
    <col min="14602" max="14602" width="1.7109375" style="79" customWidth="1"/>
    <col min="14603" max="14603" width="15.85546875" style="79" customWidth="1"/>
    <col min="14604" max="14604" width="13.7109375" style="79" bestFit="1" customWidth="1"/>
    <col min="14605" max="14605" width="14" style="79" bestFit="1" customWidth="1"/>
    <col min="14606" max="14606" width="14.28515625" style="79" bestFit="1" customWidth="1"/>
    <col min="14607" max="14848" width="9.140625" style="79"/>
    <col min="14849" max="14849" width="4.140625" style="79" bestFit="1" customWidth="1"/>
    <col min="14850" max="14850" width="45.5703125" style="79" customWidth="1"/>
    <col min="14851" max="14851" width="3.7109375" style="79" customWidth="1"/>
    <col min="14852" max="14852" width="11.7109375" style="79" bestFit="1" customWidth="1"/>
    <col min="14853" max="14853" width="14.5703125" style="79" bestFit="1" customWidth="1"/>
    <col min="14854" max="14854" width="1.5703125" style="79" customWidth="1"/>
    <col min="14855" max="14855" width="13.28515625" style="79" customWidth="1"/>
    <col min="14856" max="14856" width="1.7109375" style="79" customWidth="1"/>
    <col min="14857" max="14857" width="13.28515625" style="79" customWidth="1"/>
    <col min="14858" max="14858" width="1.7109375" style="79" customWidth="1"/>
    <col min="14859" max="14859" width="15.85546875" style="79" customWidth="1"/>
    <col min="14860" max="14860" width="13.7109375" style="79" bestFit="1" customWidth="1"/>
    <col min="14861" max="14861" width="14" style="79" bestFit="1" customWidth="1"/>
    <col min="14862" max="14862" width="14.28515625" style="79" bestFit="1" customWidth="1"/>
    <col min="14863" max="15104" width="9.140625" style="79"/>
    <col min="15105" max="15105" width="4.140625" style="79" bestFit="1" customWidth="1"/>
    <col min="15106" max="15106" width="45.5703125" style="79" customWidth="1"/>
    <col min="15107" max="15107" width="3.7109375" style="79" customWidth="1"/>
    <col min="15108" max="15108" width="11.7109375" style="79" bestFit="1" customWidth="1"/>
    <col min="15109" max="15109" width="14.5703125" style="79" bestFit="1" customWidth="1"/>
    <col min="15110" max="15110" width="1.5703125" style="79" customWidth="1"/>
    <col min="15111" max="15111" width="13.28515625" style="79" customWidth="1"/>
    <col min="15112" max="15112" width="1.7109375" style="79" customWidth="1"/>
    <col min="15113" max="15113" width="13.28515625" style="79" customWidth="1"/>
    <col min="15114" max="15114" width="1.7109375" style="79" customWidth="1"/>
    <col min="15115" max="15115" width="15.85546875" style="79" customWidth="1"/>
    <col min="15116" max="15116" width="13.7109375" style="79" bestFit="1" customWidth="1"/>
    <col min="15117" max="15117" width="14" style="79" bestFit="1" customWidth="1"/>
    <col min="15118" max="15118" width="14.28515625" style="79" bestFit="1" customWidth="1"/>
    <col min="15119" max="15360" width="9.140625" style="79"/>
    <col min="15361" max="15361" width="4.140625" style="79" bestFit="1" customWidth="1"/>
    <col min="15362" max="15362" width="45.5703125" style="79" customWidth="1"/>
    <col min="15363" max="15363" width="3.7109375" style="79" customWidth="1"/>
    <col min="15364" max="15364" width="11.7109375" style="79" bestFit="1" customWidth="1"/>
    <col min="15365" max="15365" width="14.5703125" style="79" bestFit="1" customWidth="1"/>
    <col min="15366" max="15366" width="1.5703125" style="79" customWidth="1"/>
    <col min="15367" max="15367" width="13.28515625" style="79" customWidth="1"/>
    <col min="15368" max="15368" width="1.7109375" style="79" customWidth="1"/>
    <col min="15369" max="15369" width="13.28515625" style="79" customWidth="1"/>
    <col min="15370" max="15370" width="1.7109375" style="79" customWidth="1"/>
    <col min="15371" max="15371" width="15.85546875" style="79" customWidth="1"/>
    <col min="15372" max="15372" width="13.7109375" style="79" bestFit="1" customWidth="1"/>
    <col min="15373" max="15373" width="14" style="79" bestFit="1" customWidth="1"/>
    <col min="15374" max="15374" width="14.28515625" style="79" bestFit="1" customWidth="1"/>
    <col min="15375" max="15616" width="9.140625" style="79"/>
    <col min="15617" max="15617" width="4.140625" style="79" bestFit="1" customWidth="1"/>
    <col min="15618" max="15618" width="45.5703125" style="79" customWidth="1"/>
    <col min="15619" max="15619" width="3.7109375" style="79" customWidth="1"/>
    <col min="15620" max="15620" width="11.7109375" style="79" bestFit="1" customWidth="1"/>
    <col min="15621" max="15621" width="14.5703125" style="79" bestFit="1" customWidth="1"/>
    <col min="15622" max="15622" width="1.5703125" style="79" customWidth="1"/>
    <col min="15623" max="15623" width="13.28515625" style="79" customWidth="1"/>
    <col min="15624" max="15624" width="1.7109375" style="79" customWidth="1"/>
    <col min="15625" max="15625" width="13.28515625" style="79" customWidth="1"/>
    <col min="15626" max="15626" width="1.7109375" style="79" customWidth="1"/>
    <col min="15627" max="15627" width="15.85546875" style="79" customWidth="1"/>
    <col min="15628" max="15628" width="13.7109375" style="79" bestFit="1" customWidth="1"/>
    <col min="15629" max="15629" width="14" style="79" bestFit="1" customWidth="1"/>
    <col min="15630" max="15630" width="14.28515625" style="79" bestFit="1" customWidth="1"/>
    <col min="15631" max="15872" width="9.140625" style="79"/>
    <col min="15873" max="15873" width="4.140625" style="79" bestFit="1" customWidth="1"/>
    <col min="15874" max="15874" width="45.5703125" style="79" customWidth="1"/>
    <col min="15875" max="15875" width="3.7109375" style="79" customWidth="1"/>
    <col min="15876" max="15876" width="11.7109375" style="79" bestFit="1" customWidth="1"/>
    <col min="15877" max="15877" width="14.5703125" style="79" bestFit="1" customWidth="1"/>
    <col min="15878" max="15878" width="1.5703125" style="79" customWidth="1"/>
    <col min="15879" max="15879" width="13.28515625" style="79" customWidth="1"/>
    <col min="15880" max="15880" width="1.7109375" style="79" customWidth="1"/>
    <col min="15881" max="15881" width="13.28515625" style="79" customWidth="1"/>
    <col min="15882" max="15882" width="1.7109375" style="79" customWidth="1"/>
    <col min="15883" max="15883" width="15.85546875" style="79" customWidth="1"/>
    <col min="15884" max="15884" width="13.7109375" style="79" bestFit="1" customWidth="1"/>
    <col min="15885" max="15885" width="14" style="79" bestFit="1" customWidth="1"/>
    <col min="15886" max="15886" width="14.28515625" style="79" bestFit="1" customWidth="1"/>
    <col min="15887" max="16128" width="9.140625" style="79"/>
    <col min="16129" max="16129" width="4.140625" style="79" bestFit="1" customWidth="1"/>
    <col min="16130" max="16130" width="45.5703125" style="79" customWidth="1"/>
    <col min="16131" max="16131" width="3.7109375" style="79" customWidth="1"/>
    <col min="16132" max="16132" width="11.7109375" style="79" bestFit="1" customWidth="1"/>
    <col min="16133" max="16133" width="14.5703125" style="79" bestFit="1" customWidth="1"/>
    <col min="16134" max="16134" width="1.5703125" style="79" customWidth="1"/>
    <col min="16135" max="16135" width="13.28515625" style="79" customWidth="1"/>
    <col min="16136" max="16136" width="1.7109375" style="79" customWidth="1"/>
    <col min="16137" max="16137" width="13.28515625" style="79" customWidth="1"/>
    <col min="16138" max="16138" width="1.7109375" style="79" customWidth="1"/>
    <col min="16139" max="16139" width="15.85546875" style="79" customWidth="1"/>
    <col min="16140" max="16140" width="13.7109375" style="79" bestFit="1" customWidth="1"/>
    <col min="16141" max="16141" width="14" style="79" bestFit="1" customWidth="1"/>
    <col min="16142" max="16142" width="14.28515625" style="79" bestFit="1" customWidth="1"/>
    <col min="16143" max="16384" width="9.140625" style="79"/>
  </cols>
  <sheetData>
    <row r="3" spans="1:16" x14ac:dyDescent="0.3">
      <c r="B3" s="80" t="s">
        <v>209</v>
      </c>
    </row>
    <row r="5" spans="1:16" ht="16.5" x14ac:dyDescent="0.35">
      <c r="B5" s="81" t="s">
        <v>149</v>
      </c>
      <c r="C5" s="82"/>
      <c r="D5" s="82"/>
      <c r="E5" s="82"/>
    </row>
    <row r="6" spans="1:16" ht="16.5" x14ac:dyDescent="0.35">
      <c r="B6" s="82" t="s">
        <v>150</v>
      </c>
      <c r="C6" s="82"/>
      <c r="D6" s="82"/>
      <c r="E6" s="82"/>
    </row>
    <row r="7" spans="1:16" ht="16.5" x14ac:dyDescent="0.35">
      <c r="B7" s="83" t="s">
        <v>210</v>
      </c>
      <c r="C7" s="82"/>
      <c r="D7" s="82"/>
      <c r="E7" s="82" t="s">
        <v>130</v>
      </c>
      <c r="K7" s="84" t="s">
        <v>151</v>
      </c>
    </row>
    <row r="8" spans="1:16" ht="16.5" x14ac:dyDescent="0.35">
      <c r="E8" s="84"/>
      <c r="G8" s="84" t="s">
        <v>153</v>
      </c>
      <c r="H8" s="85"/>
      <c r="I8" s="84" t="s">
        <v>153</v>
      </c>
      <c r="K8" s="84" t="s">
        <v>154</v>
      </c>
    </row>
    <row r="9" spans="1:16" ht="16.5" x14ac:dyDescent="0.35">
      <c r="B9" s="86" t="s">
        <v>155</v>
      </c>
      <c r="E9" s="87" t="s">
        <v>197</v>
      </c>
      <c r="G9" s="88" t="s">
        <v>157</v>
      </c>
      <c r="H9" s="85"/>
      <c r="I9" s="88" t="s">
        <v>158</v>
      </c>
      <c r="K9" s="87" t="s">
        <v>159</v>
      </c>
    </row>
    <row r="10" spans="1:16" x14ac:dyDescent="0.3">
      <c r="F10" s="85"/>
      <c r="H10" s="85"/>
      <c r="J10" s="89" t="s">
        <v>130</v>
      </c>
    </row>
    <row r="11" spans="1:16" x14ac:dyDescent="0.3">
      <c r="B11" s="80" t="s">
        <v>160</v>
      </c>
      <c r="E11" s="90"/>
      <c r="F11" s="90"/>
      <c r="G11" s="90">
        <v>507195.15</v>
      </c>
      <c r="H11" s="90"/>
      <c r="I11" s="90">
        <v>4616080.09</v>
      </c>
      <c r="J11" s="91" t="s">
        <v>130</v>
      </c>
      <c r="K11" s="92">
        <v>5123275.24</v>
      </c>
      <c r="N11" s="92"/>
    </row>
    <row r="12" spans="1:16" x14ac:dyDescent="0.3">
      <c r="B12" s="80" t="s">
        <v>161</v>
      </c>
      <c r="E12" s="90"/>
      <c r="F12" s="90"/>
      <c r="G12" s="90">
        <v>57102.179999999993</v>
      </c>
      <c r="H12" s="90"/>
      <c r="I12" s="90">
        <v>126255.11</v>
      </c>
      <c r="J12" s="91"/>
      <c r="K12" s="92">
        <v>183357.28999999998</v>
      </c>
    </row>
    <row r="13" spans="1:16" ht="16.5" x14ac:dyDescent="0.3">
      <c r="A13" s="95" t="s">
        <v>191</v>
      </c>
      <c r="B13" s="80" t="s">
        <v>162</v>
      </c>
      <c r="E13" s="90">
        <v>1486872.49</v>
      </c>
      <c r="J13" s="93" t="s">
        <v>130</v>
      </c>
      <c r="K13" s="92">
        <v>1486872.49</v>
      </c>
    </row>
    <row r="14" spans="1:16" x14ac:dyDescent="0.3">
      <c r="B14" s="80" t="s">
        <v>164</v>
      </c>
      <c r="G14" s="92"/>
      <c r="I14" s="92"/>
      <c r="J14" s="93" t="s">
        <v>130</v>
      </c>
      <c r="K14" s="94" t="s">
        <v>163</v>
      </c>
    </row>
    <row r="15" spans="1:16" ht="16.5" x14ac:dyDescent="0.3">
      <c r="A15" s="95" t="s">
        <v>187</v>
      </c>
      <c r="B15" s="96" t="s">
        <v>165</v>
      </c>
      <c r="C15" s="85"/>
      <c r="D15" s="85"/>
      <c r="E15" s="85"/>
      <c r="F15" s="85"/>
      <c r="G15" s="85"/>
      <c r="H15" s="85"/>
      <c r="I15" s="85"/>
      <c r="J15" s="89"/>
      <c r="K15" s="90">
        <v>2460421.3626180002</v>
      </c>
      <c r="L15" s="85"/>
      <c r="M15" s="97"/>
      <c r="N15" s="92"/>
    </row>
    <row r="16" spans="1:16" x14ac:dyDescent="0.3">
      <c r="B16" s="98"/>
      <c r="C16" s="85"/>
      <c r="D16" s="85"/>
      <c r="E16" s="85"/>
      <c r="F16" s="85"/>
      <c r="G16" s="85"/>
      <c r="H16" s="85"/>
      <c r="I16" s="85"/>
      <c r="J16" s="89" t="s">
        <v>130</v>
      </c>
      <c r="K16" s="99"/>
      <c r="P16" s="92"/>
    </row>
    <row r="17" spans="1:14" x14ac:dyDescent="0.3">
      <c r="B17" s="80" t="s">
        <v>166</v>
      </c>
      <c r="J17" s="93" t="s">
        <v>130</v>
      </c>
      <c r="K17" s="94" t="s">
        <v>163</v>
      </c>
    </row>
    <row r="18" spans="1:14" x14ac:dyDescent="0.3">
      <c r="J18" s="93"/>
      <c r="K18" s="100"/>
    </row>
    <row r="19" spans="1:14" ht="16.5" x14ac:dyDescent="0.35">
      <c r="B19" s="81" t="s">
        <v>167</v>
      </c>
      <c r="C19" s="79" t="s">
        <v>130</v>
      </c>
      <c r="J19" s="93"/>
      <c r="K19" s="90">
        <v>9253926.3826180007</v>
      </c>
    </row>
    <row r="20" spans="1:14" x14ac:dyDescent="0.3">
      <c r="J20" s="93"/>
      <c r="K20" s="92"/>
    </row>
    <row r="21" spans="1:14" ht="16.5" x14ac:dyDescent="0.35">
      <c r="B21" s="86" t="s">
        <v>168</v>
      </c>
      <c r="J21" s="93"/>
      <c r="K21" s="92"/>
    </row>
    <row r="22" spans="1:14" x14ac:dyDescent="0.3">
      <c r="J22" s="93"/>
      <c r="K22" s="92"/>
    </row>
    <row r="23" spans="1:14" ht="16.5" x14ac:dyDescent="0.3">
      <c r="A23" s="101"/>
      <c r="B23" s="80" t="s">
        <v>169</v>
      </c>
      <c r="J23" s="93" t="s">
        <v>130</v>
      </c>
      <c r="K23" s="90">
        <v>5955543.3000000007</v>
      </c>
      <c r="N23" s="92"/>
    </row>
    <row r="24" spans="1:14" ht="16.5" x14ac:dyDescent="0.3">
      <c r="A24" s="101"/>
      <c r="B24" s="80" t="s">
        <v>170</v>
      </c>
      <c r="J24" s="93"/>
      <c r="K24" s="90">
        <v>4148935.6739999969</v>
      </c>
      <c r="M24" s="85"/>
    </row>
    <row r="25" spans="1:14" ht="16.5" x14ac:dyDescent="0.3">
      <c r="A25" s="95" t="s">
        <v>187</v>
      </c>
      <c r="B25" s="80" t="s">
        <v>171</v>
      </c>
      <c r="J25" s="93" t="s">
        <v>130</v>
      </c>
      <c r="K25" s="90">
        <v>2900034.1233359999</v>
      </c>
      <c r="L25" s="85"/>
      <c r="M25" s="90"/>
      <c r="N25" s="92"/>
    </row>
    <row r="26" spans="1:14" ht="16.5" x14ac:dyDescent="0.3">
      <c r="A26" s="95" t="s">
        <v>188</v>
      </c>
      <c r="B26" s="80" t="s">
        <v>172</v>
      </c>
      <c r="J26" s="93"/>
      <c r="K26" s="99">
        <v>6682.49</v>
      </c>
      <c r="L26" s="102"/>
      <c r="M26" s="103"/>
    </row>
    <row r="27" spans="1:14" x14ac:dyDescent="0.3">
      <c r="J27" s="93"/>
      <c r="K27" s="100"/>
      <c r="M27" s="85"/>
    </row>
    <row r="28" spans="1:14" ht="16.5" x14ac:dyDescent="0.35">
      <c r="B28" s="81" t="s">
        <v>167</v>
      </c>
      <c r="J28" s="93"/>
      <c r="K28" s="92">
        <v>7197762.360663997</v>
      </c>
      <c r="M28" s="85"/>
      <c r="N28" s="92"/>
    </row>
    <row r="29" spans="1:14" x14ac:dyDescent="0.3">
      <c r="J29" s="93"/>
      <c r="K29" s="92"/>
      <c r="M29" s="85"/>
    </row>
    <row r="30" spans="1:14" ht="16.5" x14ac:dyDescent="0.35">
      <c r="B30" s="86" t="s">
        <v>173</v>
      </c>
      <c r="J30" s="93"/>
      <c r="K30" s="92"/>
      <c r="M30" s="92"/>
      <c r="N30" s="92"/>
    </row>
    <row r="31" spans="1:14" x14ac:dyDescent="0.3">
      <c r="J31" s="93"/>
      <c r="K31" s="92"/>
    </row>
    <row r="32" spans="1:14" ht="16.5" x14ac:dyDescent="0.3">
      <c r="A32" s="101"/>
      <c r="B32" s="79" t="s">
        <v>174</v>
      </c>
      <c r="J32" s="93"/>
      <c r="K32" s="104">
        <v>1618475.311</v>
      </c>
    </row>
    <row r="33" spans="1:13" x14ac:dyDescent="0.3">
      <c r="J33" s="93"/>
      <c r="K33" s="92"/>
    </row>
    <row r="34" spans="1:13" ht="15.75" thickBot="1" x14ac:dyDescent="0.35">
      <c r="B34" s="80" t="s">
        <v>175</v>
      </c>
      <c r="J34" s="93"/>
      <c r="K34" s="105">
        <v>14833213.432281997</v>
      </c>
      <c r="M34" s="85"/>
    </row>
    <row r="35" spans="1:13" ht="15.75" thickTop="1" x14ac:dyDescent="0.3">
      <c r="J35" s="93"/>
      <c r="K35" s="92"/>
      <c r="M35" s="85"/>
    </row>
    <row r="36" spans="1:13" x14ac:dyDescent="0.3">
      <c r="B36" s="79" t="s">
        <v>176</v>
      </c>
      <c r="J36" s="93"/>
      <c r="K36" s="92"/>
      <c r="M36" s="85"/>
    </row>
    <row r="37" spans="1:13" x14ac:dyDescent="0.3">
      <c r="J37" s="93"/>
      <c r="K37" s="92"/>
      <c r="M37" s="85"/>
    </row>
    <row r="38" spans="1:13" x14ac:dyDescent="0.3">
      <c r="B38" s="79" t="s">
        <v>177</v>
      </c>
      <c r="J38" s="93"/>
      <c r="K38" s="92"/>
    </row>
    <row r="39" spans="1:13" ht="16.5" x14ac:dyDescent="0.3">
      <c r="A39" s="95" t="s">
        <v>187</v>
      </c>
      <c r="B39" s="106" t="s">
        <v>178</v>
      </c>
      <c r="J39" s="93"/>
      <c r="K39" s="92"/>
    </row>
    <row r="40" spans="1:13" x14ac:dyDescent="0.3">
      <c r="J40" s="93"/>
      <c r="K40" s="92"/>
    </row>
    <row r="41" spans="1:13" x14ac:dyDescent="0.3">
      <c r="B41" s="85" t="s">
        <v>179</v>
      </c>
      <c r="G41" s="107"/>
      <c r="H41" s="85"/>
      <c r="I41" s="85"/>
      <c r="J41" s="93"/>
      <c r="K41" s="92"/>
    </row>
    <row r="42" spans="1:13" x14ac:dyDescent="0.3">
      <c r="B42" s="96" t="s">
        <v>180</v>
      </c>
      <c r="D42" s="113">
        <v>99302634</v>
      </c>
      <c r="E42" s="79" t="s">
        <v>181</v>
      </c>
      <c r="F42" s="85"/>
      <c r="G42" s="109">
        <v>29.204000000000001</v>
      </c>
      <c r="H42" s="85"/>
      <c r="I42" s="96" t="s">
        <v>182</v>
      </c>
      <c r="J42" s="93"/>
      <c r="K42" s="92">
        <v>2900034.1233359999</v>
      </c>
      <c r="L42" s="92"/>
      <c r="M42" s="92"/>
    </row>
    <row r="43" spans="1:13" x14ac:dyDescent="0.3">
      <c r="B43" s="85"/>
      <c r="G43" s="85"/>
      <c r="H43" s="85"/>
      <c r="I43" s="85"/>
      <c r="J43" s="93"/>
      <c r="K43" s="92"/>
    </row>
    <row r="44" spans="1:13" s="85" customFormat="1" x14ac:dyDescent="0.3">
      <c r="B44" s="85" t="s">
        <v>183</v>
      </c>
      <c r="G44" s="107"/>
      <c r="J44" s="89"/>
      <c r="K44" s="90"/>
    </row>
    <row r="45" spans="1:13" s="85" customFormat="1" x14ac:dyDescent="0.3">
      <c r="B45" s="96" t="s">
        <v>184</v>
      </c>
      <c r="D45" s="110">
        <v>99302634</v>
      </c>
      <c r="E45" s="85" t="s">
        <v>181</v>
      </c>
      <c r="G45" s="109">
        <v>24.777000000000001</v>
      </c>
      <c r="I45" s="96" t="s">
        <v>182</v>
      </c>
      <c r="J45" s="89"/>
      <c r="K45" s="90">
        <v>2460421.3626180002</v>
      </c>
      <c r="M45" s="90"/>
    </row>
    <row r="46" spans="1:13" x14ac:dyDescent="0.3">
      <c r="B46" s="85"/>
      <c r="G46" s="85"/>
      <c r="H46" s="85"/>
      <c r="I46" s="85"/>
      <c r="J46" s="93"/>
      <c r="K46" s="92"/>
    </row>
    <row r="47" spans="1:13" x14ac:dyDescent="0.3">
      <c r="K47" s="92"/>
    </row>
    <row r="48" spans="1:13" ht="31.5" customHeight="1" x14ac:dyDescent="0.3">
      <c r="A48" s="111">
        <v>-1</v>
      </c>
      <c r="B48" s="136" t="s">
        <v>211</v>
      </c>
      <c r="C48" s="136"/>
      <c r="D48" s="136"/>
      <c r="E48" s="136"/>
      <c r="F48" s="136"/>
      <c r="G48" s="136"/>
      <c r="H48" s="136"/>
      <c r="I48" s="136"/>
      <c r="J48" s="136"/>
    </row>
    <row r="49" spans="1:10" x14ac:dyDescent="0.3">
      <c r="B49" s="85"/>
      <c r="C49" s="85"/>
      <c r="D49" s="85"/>
      <c r="E49" s="85"/>
      <c r="F49" s="85"/>
      <c r="G49" s="85"/>
      <c r="H49" s="85"/>
      <c r="I49" s="85"/>
      <c r="J49" s="85"/>
    </row>
    <row r="50" spans="1:10" ht="16.5" x14ac:dyDescent="0.3">
      <c r="A50" s="111">
        <v>-2</v>
      </c>
      <c r="B50" s="79" t="s">
        <v>199</v>
      </c>
    </row>
    <row r="51" spans="1:10" x14ac:dyDescent="0.3">
      <c r="B51" s="79" t="s">
        <v>200</v>
      </c>
    </row>
    <row r="52" spans="1:10" x14ac:dyDescent="0.3">
      <c r="J52" s="79" t="s">
        <v>130</v>
      </c>
    </row>
    <row r="53" spans="1:10" ht="16.5" x14ac:dyDescent="0.3">
      <c r="A53" s="95" t="s">
        <v>191</v>
      </c>
      <c r="B53" s="79" t="s">
        <v>201</v>
      </c>
    </row>
  </sheetData>
  <mergeCells count="1">
    <mergeCell ref="B48:J48"/>
  </mergeCells>
  <printOptions horizontalCentered="1" verticalCentered="1"/>
  <pageMargins left="0.25" right="0.25" top="0.75" bottom="0.5" header="0.3" footer="0.25"/>
  <pageSetup scale="74" firstPageNumber="4" orientation="portrait" blackAndWhite="1" useFirstPageNumber="1" r:id="rId1"/>
  <headerFooter alignWithMargins="0">
    <oddFooter>&amp;C&amp;Z&amp;F&amp;A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8"/>
  <sheetViews>
    <sheetView tabSelected="1" workbookViewId="0">
      <selection activeCell="Q4" sqref="Q4"/>
    </sheetView>
  </sheetViews>
  <sheetFormatPr defaultColWidth="9.140625" defaultRowHeight="12.75" x14ac:dyDescent="0.2"/>
  <cols>
    <col min="1" max="1" width="3.42578125" style="17" customWidth="1"/>
    <col min="2" max="2" width="2.28515625" style="17" customWidth="1"/>
    <col min="3" max="3" width="11" style="17" customWidth="1"/>
    <col min="4" max="4" width="1.85546875" style="17" customWidth="1"/>
    <col min="5" max="5" width="12.5703125" style="17" hidden="1" customWidth="1"/>
    <col min="6" max="6" width="1.7109375" style="17" hidden="1" customWidth="1"/>
    <col min="7" max="7" width="9.85546875" style="17" bestFit="1" customWidth="1"/>
    <col min="8" max="8" width="1.7109375" style="17" customWidth="1"/>
    <col min="9" max="9" width="16.7109375" style="17" customWidth="1"/>
    <col min="10" max="10" width="1.7109375" style="17" customWidth="1"/>
    <col min="11" max="11" width="17.5703125" style="17" customWidth="1"/>
    <col min="12" max="12" width="1.85546875" style="17" customWidth="1"/>
    <col min="13" max="13" width="13.85546875" style="17" customWidth="1"/>
    <col min="14" max="14" width="1.85546875" style="17" customWidth="1"/>
    <col min="15" max="15" width="14.85546875" style="17" customWidth="1"/>
    <col min="16" max="16" width="2.140625" style="17" customWidth="1"/>
    <col min="17" max="17" width="18.42578125" style="17" customWidth="1"/>
    <col min="18" max="18" width="2.5703125" style="17" bestFit="1" customWidth="1"/>
    <col min="19" max="19" width="14.140625" style="17" customWidth="1"/>
    <col min="20" max="20" width="1.7109375" style="17" customWidth="1"/>
    <col min="21" max="21" width="13.140625" style="17" customWidth="1"/>
    <col min="22" max="22" width="1.85546875" style="17" customWidth="1"/>
    <col min="23" max="23" width="12.140625" style="17" customWidth="1"/>
    <col min="24" max="24" width="2" style="17" customWidth="1"/>
    <col min="25" max="25" width="14.140625" style="17" customWidth="1"/>
    <col min="26" max="26" width="1.85546875" style="17" customWidth="1"/>
    <col min="27" max="27" width="13.5703125" style="17" customWidth="1"/>
    <col min="28" max="28" width="1.85546875" style="17" customWidth="1"/>
    <col min="29" max="29" width="13.42578125" style="17" customWidth="1"/>
    <col min="30" max="30" width="2" style="17" customWidth="1"/>
    <col min="31" max="31" width="12.28515625" style="17" bestFit="1" customWidth="1"/>
    <col min="32" max="32" width="2" style="17" customWidth="1"/>
    <col min="33" max="33" width="17" style="17" customWidth="1"/>
    <col min="34" max="34" width="20.140625" style="17" customWidth="1"/>
    <col min="35" max="35" width="14.140625" style="17" customWidth="1"/>
    <col min="36" max="36" width="9.140625" style="17"/>
    <col min="37" max="37" width="3.140625" style="17" customWidth="1"/>
    <col min="38" max="38" width="9.140625" style="17" customWidth="1"/>
    <col min="39" max="16384" width="9.140625" style="17"/>
  </cols>
  <sheetData>
    <row r="1" spans="1:41" x14ac:dyDescent="0.2">
      <c r="C1" s="134" t="s">
        <v>79</v>
      </c>
      <c r="D1" s="134"/>
      <c r="E1" s="134"/>
      <c r="F1" s="134"/>
      <c r="G1" s="134"/>
      <c r="H1" s="134"/>
      <c r="I1" s="134"/>
    </row>
    <row r="2" spans="1:41" x14ac:dyDescent="0.2">
      <c r="C2" s="134" t="s">
        <v>80</v>
      </c>
      <c r="D2" s="134"/>
      <c r="E2" s="134"/>
      <c r="F2" s="134"/>
      <c r="G2" s="134"/>
      <c r="H2" s="134"/>
      <c r="I2" s="134"/>
    </row>
    <row r="3" spans="1:41" x14ac:dyDescent="0.2">
      <c r="C3" s="134" t="s">
        <v>81</v>
      </c>
      <c r="D3" s="134"/>
      <c r="E3" s="134"/>
      <c r="F3" s="134"/>
      <c r="G3" s="134"/>
      <c r="H3" s="134"/>
      <c r="I3" s="134"/>
    </row>
    <row r="4" spans="1:41" x14ac:dyDescent="0.2">
      <c r="C4" s="134" t="s">
        <v>216</v>
      </c>
      <c r="D4" s="134"/>
      <c r="E4" s="134"/>
      <c r="F4" s="134"/>
      <c r="G4" s="134"/>
      <c r="H4" s="134"/>
      <c r="I4" s="134"/>
    </row>
    <row r="6" spans="1:41" ht="12.75" customHeight="1" x14ac:dyDescent="0.2">
      <c r="I6" s="18"/>
      <c r="J6" s="18"/>
      <c r="K6" s="18"/>
      <c r="S6" s="19"/>
    </row>
    <row r="7" spans="1:41" x14ac:dyDescent="0.2">
      <c r="I7" s="18"/>
      <c r="J7" s="18"/>
      <c r="K7" s="18"/>
      <c r="L7" s="20"/>
      <c r="N7" s="8"/>
      <c r="S7" s="19"/>
      <c r="W7" s="125"/>
    </row>
    <row r="8" spans="1:41" ht="13.5" customHeight="1" thickBot="1" x14ac:dyDescent="0.25">
      <c r="A8" s="21"/>
      <c r="B8" s="21"/>
      <c r="C8" s="21"/>
      <c r="D8" s="21"/>
      <c r="E8" s="21"/>
      <c r="F8" s="21"/>
      <c r="G8" s="21"/>
      <c r="H8" s="21"/>
      <c r="I8" s="22"/>
      <c r="J8" s="22"/>
      <c r="K8" s="22"/>
      <c r="L8" s="22"/>
      <c r="M8" s="22"/>
      <c r="N8" s="21"/>
      <c r="O8" s="21"/>
      <c r="P8" s="21"/>
      <c r="Q8" s="21"/>
      <c r="R8" s="21"/>
      <c r="S8" s="23"/>
      <c r="T8" s="21"/>
      <c r="U8" s="21"/>
      <c r="V8" s="21"/>
      <c r="W8" s="21"/>
      <c r="X8" s="21"/>
      <c r="Y8" s="24"/>
      <c r="Z8" s="21"/>
      <c r="AA8" s="132"/>
      <c r="AB8" s="132"/>
      <c r="AC8" s="132"/>
      <c r="AD8" s="132"/>
      <c r="AE8" s="132"/>
      <c r="AF8" s="132"/>
      <c r="AG8" s="132"/>
      <c r="AH8" s="21"/>
    </row>
    <row r="9" spans="1:41" x14ac:dyDescent="0.2">
      <c r="S9" s="19"/>
      <c r="Y9" s="126" t="s">
        <v>82</v>
      </c>
      <c r="AE9" s="17" t="s">
        <v>83</v>
      </c>
      <c r="AG9" s="126" t="s">
        <v>84</v>
      </c>
    </row>
    <row r="10" spans="1:41" x14ac:dyDescent="0.2">
      <c r="A10" s="126"/>
      <c r="B10" s="126"/>
      <c r="C10" s="126"/>
      <c r="D10" s="126"/>
      <c r="E10" s="126"/>
      <c r="F10" s="126"/>
      <c r="G10" s="126"/>
      <c r="H10" s="126"/>
      <c r="K10" s="126" t="s">
        <v>85</v>
      </c>
      <c r="L10" s="126"/>
      <c r="M10" s="126"/>
      <c r="N10" s="126"/>
      <c r="O10" s="126" t="s">
        <v>86</v>
      </c>
      <c r="P10" s="126"/>
      <c r="R10" s="126"/>
      <c r="S10" s="126"/>
      <c r="T10" s="126"/>
      <c r="U10" s="126"/>
      <c r="V10" s="126"/>
      <c r="W10" s="126" t="s">
        <v>82</v>
      </c>
      <c r="X10" s="126"/>
      <c r="Y10" s="126" t="s">
        <v>87</v>
      </c>
      <c r="Z10" s="126"/>
      <c r="AA10" s="17" t="s">
        <v>88</v>
      </c>
      <c r="AB10" s="126"/>
      <c r="AC10" s="17" t="s">
        <v>89</v>
      </c>
      <c r="AD10" s="126"/>
      <c r="AE10" s="126" t="s">
        <v>90</v>
      </c>
      <c r="AG10" s="126" t="s">
        <v>91</v>
      </c>
      <c r="AH10" s="126"/>
      <c r="AI10" s="7"/>
      <c r="AJ10" s="7"/>
      <c r="AK10" s="7"/>
    </row>
    <row r="11" spans="1:41" ht="12.75" customHeight="1" x14ac:dyDescent="0.2">
      <c r="A11" s="126"/>
      <c r="B11" s="126"/>
      <c r="C11" s="126"/>
      <c r="D11" s="126"/>
      <c r="E11" s="126"/>
      <c r="F11" s="126"/>
      <c r="G11" s="126"/>
      <c r="H11" s="126"/>
      <c r="I11" s="126" t="s">
        <v>92</v>
      </c>
      <c r="K11" s="126" t="s">
        <v>93</v>
      </c>
      <c r="L11" s="126"/>
      <c r="M11" s="17" t="s">
        <v>94</v>
      </c>
      <c r="O11" s="126" t="s">
        <v>95</v>
      </c>
      <c r="P11" s="126"/>
      <c r="Q11" s="126" t="s">
        <v>82</v>
      </c>
      <c r="R11" s="126"/>
      <c r="S11" s="126" t="s">
        <v>82</v>
      </c>
      <c r="T11" s="126"/>
      <c r="U11" s="126" t="s">
        <v>96</v>
      </c>
      <c r="V11" s="126"/>
      <c r="W11" s="126" t="s">
        <v>97</v>
      </c>
      <c r="X11" s="126"/>
      <c r="Y11" s="126" t="s">
        <v>98</v>
      </c>
      <c r="Z11" s="126"/>
      <c r="AA11" s="126" t="s">
        <v>99</v>
      </c>
      <c r="AB11" s="126"/>
      <c r="AC11" s="126" t="s">
        <v>100</v>
      </c>
      <c r="AD11" s="126"/>
      <c r="AE11" s="126" t="s">
        <v>101</v>
      </c>
      <c r="AG11" s="126" t="s">
        <v>102</v>
      </c>
      <c r="AH11" s="8" t="s">
        <v>103</v>
      </c>
      <c r="AI11" s="7"/>
      <c r="AJ11" s="7"/>
      <c r="AK11" s="7"/>
    </row>
    <row r="12" spans="1:41" ht="15" customHeight="1" x14ac:dyDescent="0.2">
      <c r="A12" s="126" t="s">
        <v>104</v>
      </c>
      <c r="B12" s="126"/>
      <c r="C12" s="126"/>
      <c r="D12" s="126"/>
      <c r="E12" s="126" t="s">
        <v>105</v>
      </c>
      <c r="F12" s="126"/>
      <c r="G12" s="126"/>
      <c r="H12" s="126"/>
      <c r="I12" s="19" t="s">
        <v>106</v>
      </c>
      <c r="K12" s="126" t="s">
        <v>107</v>
      </c>
      <c r="L12" s="126"/>
      <c r="M12" s="25" t="s">
        <v>108</v>
      </c>
      <c r="N12" s="126"/>
      <c r="O12" s="126" t="s">
        <v>109</v>
      </c>
      <c r="P12" s="126"/>
      <c r="Q12" s="126" t="s">
        <v>110</v>
      </c>
      <c r="R12" s="126"/>
      <c r="S12" s="126" t="s">
        <v>111</v>
      </c>
      <c r="T12" s="126"/>
      <c r="U12" s="126" t="s">
        <v>112</v>
      </c>
      <c r="V12" s="126"/>
      <c r="W12" s="126" t="s">
        <v>113</v>
      </c>
      <c r="X12" s="126"/>
      <c r="Y12" s="126" t="s">
        <v>114</v>
      </c>
      <c r="Z12" s="126"/>
      <c r="AA12" s="126" t="s">
        <v>213</v>
      </c>
      <c r="AB12" s="126"/>
      <c r="AC12" s="126" t="s">
        <v>214</v>
      </c>
      <c r="AD12" s="126"/>
      <c r="AE12" s="126" t="s">
        <v>116</v>
      </c>
      <c r="AG12" s="126" t="s">
        <v>117</v>
      </c>
      <c r="AH12" s="126"/>
      <c r="AI12" s="7"/>
      <c r="AJ12" s="7"/>
      <c r="AK12" s="7"/>
    </row>
    <row r="13" spans="1:41" ht="14.25" customHeight="1" x14ac:dyDescent="0.2">
      <c r="A13" s="9" t="s">
        <v>118</v>
      </c>
      <c r="B13" s="9"/>
      <c r="C13" s="9" t="s">
        <v>115</v>
      </c>
      <c r="D13" s="9"/>
      <c r="E13" s="9" t="s">
        <v>115</v>
      </c>
      <c r="F13" s="9"/>
      <c r="G13" s="9" t="s">
        <v>20</v>
      </c>
      <c r="H13" s="9"/>
      <c r="I13" s="128" t="s">
        <v>119</v>
      </c>
      <c r="J13" s="26"/>
      <c r="K13" s="9" t="s">
        <v>120</v>
      </c>
      <c r="L13" s="9"/>
      <c r="M13" s="9"/>
      <c r="N13" s="9"/>
      <c r="O13" s="9" t="s">
        <v>121</v>
      </c>
      <c r="P13" s="9"/>
      <c r="Q13" s="9" t="s">
        <v>112</v>
      </c>
      <c r="R13" s="9"/>
      <c r="S13" s="9" t="s">
        <v>112</v>
      </c>
      <c r="T13" s="9"/>
      <c r="U13" s="9" t="s">
        <v>122</v>
      </c>
      <c r="V13" s="9"/>
      <c r="W13" s="9" t="s">
        <v>123</v>
      </c>
      <c r="X13" s="9"/>
      <c r="Y13" s="9" t="s">
        <v>124</v>
      </c>
      <c r="Z13" s="9"/>
      <c r="AA13" s="9"/>
      <c r="AB13" s="9"/>
      <c r="AC13" s="9" t="s">
        <v>115</v>
      </c>
      <c r="AD13" s="9"/>
      <c r="AE13" s="9" t="s">
        <v>125</v>
      </c>
      <c r="AF13" s="26"/>
      <c r="AG13" s="9" t="s">
        <v>126</v>
      </c>
      <c r="AH13" s="9" t="s">
        <v>127</v>
      </c>
      <c r="AI13" s="25"/>
      <c r="AJ13" s="7"/>
      <c r="AK13" s="7"/>
    </row>
    <row r="14" spans="1:41" x14ac:dyDescent="0.2">
      <c r="A14" s="27">
        <v>-1</v>
      </c>
      <c r="B14" s="27"/>
      <c r="C14" s="27">
        <f>A14-1</f>
        <v>-2</v>
      </c>
      <c r="D14" s="27"/>
      <c r="E14" s="27"/>
      <c r="F14" s="27"/>
      <c r="G14" s="27">
        <f>C14-1</f>
        <v>-3</v>
      </c>
      <c r="H14" s="27"/>
      <c r="I14" s="27">
        <f>G14-1</f>
        <v>-4</v>
      </c>
      <c r="K14" s="27">
        <f>I14-1</f>
        <v>-5</v>
      </c>
      <c r="L14" s="27"/>
      <c r="M14" s="27">
        <f>K14-1</f>
        <v>-6</v>
      </c>
      <c r="N14" s="27"/>
      <c r="O14" s="27">
        <f>M14-1</f>
        <v>-7</v>
      </c>
      <c r="P14" s="27"/>
      <c r="Q14" s="27">
        <f>O14-1</f>
        <v>-8</v>
      </c>
      <c r="R14" s="27"/>
      <c r="S14" s="27">
        <f>Q14-1</f>
        <v>-9</v>
      </c>
      <c r="T14" s="27"/>
      <c r="U14" s="27">
        <f>S14-1</f>
        <v>-10</v>
      </c>
      <c r="V14" s="27"/>
      <c r="W14" s="27">
        <f>U14-1</f>
        <v>-11</v>
      </c>
      <c r="X14" s="27"/>
      <c r="Y14" s="27">
        <f>W14-1</f>
        <v>-12</v>
      </c>
      <c r="Z14" s="27"/>
      <c r="AA14" s="27">
        <f>Y14-1</f>
        <v>-13</v>
      </c>
      <c r="AB14" s="27"/>
      <c r="AC14" s="27">
        <f>AA14-1</f>
        <v>-14</v>
      </c>
      <c r="AD14" s="27"/>
      <c r="AE14" s="27">
        <f>AC14-1</f>
        <v>-15</v>
      </c>
      <c r="AG14" s="27">
        <f>AE14-1</f>
        <v>-16</v>
      </c>
      <c r="AH14" s="27">
        <v>-17</v>
      </c>
      <c r="AI14" s="27"/>
      <c r="AJ14" s="27"/>
      <c r="AK14" s="27"/>
    </row>
    <row r="15" spans="1:41" x14ac:dyDescent="0.2">
      <c r="C15" s="27"/>
      <c r="D15" s="27"/>
      <c r="E15" s="27"/>
      <c r="F15" s="27"/>
      <c r="G15" s="27"/>
      <c r="I15" s="20"/>
      <c r="K15" s="20"/>
      <c r="L15" s="20"/>
      <c r="M15" s="20"/>
      <c r="N15" s="20"/>
      <c r="O15" s="20"/>
      <c r="P15" s="20"/>
      <c r="Q15" s="28"/>
      <c r="R15" s="28"/>
      <c r="S15" s="28"/>
      <c r="T15" s="28"/>
      <c r="U15" s="28"/>
      <c r="V15" s="28"/>
      <c r="W15" s="28"/>
      <c r="AA15" s="20"/>
      <c r="AG15" s="20"/>
    </row>
    <row r="16" spans="1:41" x14ac:dyDescent="0.2">
      <c r="A16" s="126">
        <v>1</v>
      </c>
      <c r="B16" s="126"/>
      <c r="C16" s="10" t="s">
        <v>129</v>
      </c>
      <c r="D16" s="126"/>
      <c r="E16" s="10" t="s">
        <v>133</v>
      </c>
      <c r="F16" s="126"/>
      <c r="G16" s="126">
        <v>2016</v>
      </c>
      <c r="I16" s="29">
        <f>'January 2016'!K25</f>
        <v>355061.31526205112</v>
      </c>
      <c r="K16" s="20">
        <f>'January 2016'!K15</f>
        <v>285836.34492047434</v>
      </c>
      <c r="L16" s="20"/>
      <c r="M16" s="20">
        <v>0</v>
      </c>
      <c r="N16" s="20"/>
      <c r="O16" s="114">
        <f>I16-K16+M16</f>
        <v>69224.970341576787</v>
      </c>
      <c r="P16" s="20"/>
      <c r="Q16" s="11">
        <v>785541.69</v>
      </c>
      <c r="R16" s="11"/>
      <c r="S16" s="11">
        <v>52352709.880000003</v>
      </c>
      <c r="T16" s="11"/>
      <c r="U16" s="11">
        <f>Q16+S16</f>
        <v>53138251.57</v>
      </c>
      <c r="V16" s="28"/>
      <c r="W16" s="30">
        <f>(S16/U16)</f>
        <v>0.98521702038003289</v>
      </c>
      <c r="Y16" s="20"/>
      <c r="AA16" s="11">
        <v>12073.191254114399</v>
      </c>
      <c r="AC16" s="11">
        <v>15145.89</v>
      </c>
      <c r="AE16" s="11">
        <f>AA16-AC16</f>
        <v>-3072.6987458856001</v>
      </c>
      <c r="AG16" s="11">
        <f>Y16+AE16-1</f>
        <v>-3073.6987458856001</v>
      </c>
      <c r="AH16" s="31">
        <f t="shared" ref="AH16:AH40" si="0">-AC16-AE16+AG16</f>
        <v>-15146.89</v>
      </c>
      <c r="AI16" s="123"/>
      <c r="AJ16" s="12"/>
      <c r="AK16" s="12"/>
      <c r="AL16" s="11"/>
      <c r="AM16" s="32"/>
      <c r="AO16" s="11"/>
    </row>
    <row r="17" spans="1:41" x14ac:dyDescent="0.2">
      <c r="A17" s="126"/>
      <c r="B17" s="126"/>
      <c r="C17" s="10" t="s">
        <v>130</v>
      </c>
      <c r="D17" s="126"/>
      <c r="E17" s="10" t="s">
        <v>130</v>
      </c>
      <c r="F17" s="126"/>
      <c r="G17" s="126" t="str">
        <f>[1]W7!C26</f>
        <v xml:space="preserve"> </v>
      </c>
      <c r="I17" s="20"/>
      <c r="K17" s="20"/>
      <c r="L17" s="20"/>
      <c r="M17" s="20"/>
      <c r="N17" s="20"/>
      <c r="O17" s="114"/>
      <c r="P17" s="20"/>
      <c r="Q17" s="11"/>
      <c r="R17" s="11"/>
      <c r="S17" s="11"/>
      <c r="T17" s="11"/>
      <c r="U17" s="11"/>
      <c r="V17" s="28"/>
      <c r="W17" s="30"/>
      <c r="Y17" s="20"/>
      <c r="AA17" s="11"/>
      <c r="AC17" s="11" t="s">
        <v>130</v>
      </c>
      <c r="AE17" s="11"/>
      <c r="AG17" s="11"/>
      <c r="AH17" s="31"/>
      <c r="AI17" s="123"/>
      <c r="AJ17" s="12"/>
      <c r="AK17" s="12"/>
      <c r="AL17" s="11"/>
      <c r="AO17" s="11"/>
    </row>
    <row r="18" spans="1:41" x14ac:dyDescent="0.2">
      <c r="A18" s="126">
        <v>2</v>
      </c>
      <c r="B18" s="126"/>
      <c r="C18" s="10" t="s">
        <v>132</v>
      </c>
      <c r="D18" s="126"/>
      <c r="E18" s="10" t="s">
        <v>134</v>
      </c>
      <c r="F18" s="126"/>
      <c r="G18" s="126">
        <v>2016</v>
      </c>
      <c r="I18" s="20">
        <f>'February 2016'!K25</f>
        <v>0</v>
      </c>
      <c r="K18" s="20">
        <f>'February 2016'!K15</f>
        <v>0</v>
      </c>
      <c r="L18" s="20"/>
      <c r="M18" s="20">
        <v>0</v>
      </c>
      <c r="N18" s="20"/>
      <c r="O18" s="114">
        <f>I18-K18+M18</f>
        <v>0</v>
      </c>
      <c r="P18" s="20"/>
      <c r="Q18" s="11">
        <v>729064.7</v>
      </c>
      <c r="R18" s="11"/>
      <c r="S18" s="11">
        <v>57216131.579999998</v>
      </c>
      <c r="T18" s="11"/>
      <c r="U18" s="11">
        <f>Q18+S18</f>
        <v>57945196.280000001</v>
      </c>
      <c r="V18" s="28"/>
      <c r="W18" s="30">
        <f>(S18/U18)</f>
        <v>0.98741803036653719</v>
      </c>
      <c r="Y18" s="20">
        <f>((I16-K16)+M18)*W18</f>
        <v>68353.983866861701</v>
      </c>
      <c r="AA18" s="11">
        <v>220745.57567118868</v>
      </c>
      <c r="AC18" s="11">
        <v>269503.95</v>
      </c>
      <c r="AE18" s="11">
        <f>AA18-AC18</f>
        <v>-48758.374328811333</v>
      </c>
      <c r="AG18" s="11">
        <f>Y18+AE18</f>
        <v>19595.609538050368</v>
      </c>
      <c r="AH18" s="31">
        <f t="shared" si="0"/>
        <v>-201149.96613313831</v>
      </c>
      <c r="AI18" s="123"/>
      <c r="AJ18" s="12"/>
      <c r="AK18" s="12"/>
      <c r="AL18" s="11"/>
      <c r="AO18" s="11"/>
    </row>
    <row r="19" spans="1:41" x14ac:dyDescent="0.2">
      <c r="A19" s="126"/>
      <c r="B19" s="126"/>
      <c r="C19" s="10" t="s">
        <v>130</v>
      </c>
      <c r="D19" s="126"/>
      <c r="E19" s="10" t="s">
        <v>130</v>
      </c>
      <c r="F19" s="126"/>
      <c r="G19" s="126" t="str">
        <f>[1]W7!C28</f>
        <v xml:space="preserve"> </v>
      </c>
      <c r="I19" s="20"/>
      <c r="K19" s="20"/>
      <c r="L19" s="20"/>
      <c r="M19" s="20"/>
      <c r="N19" s="20"/>
      <c r="O19" s="114"/>
      <c r="P19" s="20"/>
      <c r="Q19" s="11"/>
      <c r="R19" s="11"/>
      <c r="S19" s="11"/>
      <c r="T19" s="11"/>
      <c r="U19" s="11"/>
      <c r="V19" s="28"/>
      <c r="W19" s="30"/>
      <c r="Y19" s="20"/>
      <c r="AA19" s="11"/>
      <c r="AC19" s="11" t="s">
        <v>130</v>
      </c>
      <c r="AE19" s="11"/>
      <c r="AG19" s="11"/>
      <c r="AH19" s="31"/>
      <c r="AI19" s="123"/>
      <c r="AJ19" s="12"/>
      <c r="AK19" s="12"/>
      <c r="AL19" s="11"/>
      <c r="AO19" s="11"/>
    </row>
    <row r="20" spans="1:41" x14ac:dyDescent="0.2">
      <c r="A20" s="126">
        <f>A18+1</f>
        <v>3</v>
      </c>
      <c r="B20" s="126"/>
      <c r="C20" s="10" t="s">
        <v>133</v>
      </c>
      <c r="D20" s="126"/>
      <c r="E20" s="10" t="s">
        <v>135</v>
      </c>
      <c r="F20" s="126"/>
      <c r="G20" s="126">
        <v>2016</v>
      </c>
      <c r="I20" s="20">
        <f>'March 2016'!K25</f>
        <v>0</v>
      </c>
      <c r="K20" s="20">
        <f>'March 2016'!K15</f>
        <v>0</v>
      </c>
      <c r="L20" s="20"/>
      <c r="M20" s="20">
        <v>0</v>
      </c>
      <c r="N20" s="20"/>
      <c r="O20" s="114">
        <f t="shared" ref="O20:O42" si="1">I20-K20+M20</f>
        <v>0</v>
      </c>
      <c r="P20" s="20"/>
      <c r="Q20" s="11">
        <v>535792.09</v>
      </c>
      <c r="R20" s="11"/>
      <c r="S20" s="11">
        <v>49078552.43</v>
      </c>
      <c r="T20" s="11"/>
      <c r="U20" s="11">
        <f>Q20+S20</f>
        <v>49614344.520000003</v>
      </c>
      <c r="V20" s="28"/>
      <c r="W20" s="30">
        <f>(S20/U20)</f>
        <v>0.98920086327485346</v>
      </c>
      <c r="Y20" s="20">
        <f t="shared" ref="Y20:Y40" si="2">((I18-K18)+M20)*W20</f>
        <v>0</v>
      </c>
      <c r="AA20" s="11">
        <f>194883+AA16-AC16</f>
        <v>191810.30125411443</v>
      </c>
      <c r="AC20" s="11">
        <v>191934.59</v>
      </c>
      <c r="AE20" s="11">
        <f>AA20-AC20</f>
        <v>-124.28874588556937</v>
      </c>
      <c r="AG20" s="11">
        <f>Y20+AE20</f>
        <v>-124.28874588556937</v>
      </c>
      <c r="AH20" s="31">
        <f t="shared" si="0"/>
        <v>-191934.59</v>
      </c>
      <c r="AI20" s="123"/>
      <c r="AJ20" s="12"/>
      <c r="AK20" s="12"/>
      <c r="AL20" s="11"/>
      <c r="AO20" s="11"/>
    </row>
    <row r="21" spans="1:41" x14ac:dyDescent="0.2">
      <c r="A21" s="126"/>
      <c r="B21" s="126"/>
      <c r="C21" s="10" t="s">
        <v>130</v>
      </c>
      <c r="D21" s="126"/>
      <c r="E21" s="10"/>
      <c r="F21" s="126"/>
      <c r="G21" s="126" t="s">
        <v>130</v>
      </c>
      <c r="I21" s="20"/>
      <c r="K21" s="20"/>
      <c r="L21" s="20"/>
      <c r="M21" s="20"/>
      <c r="N21" s="20"/>
      <c r="O21" s="114"/>
      <c r="P21" s="20"/>
      <c r="Q21" s="11"/>
      <c r="R21" s="11"/>
      <c r="S21" s="11"/>
      <c r="T21" s="11"/>
      <c r="U21" s="11"/>
      <c r="V21" s="28"/>
      <c r="W21" s="30"/>
      <c r="Y21" s="20"/>
      <c r="AA21" s="11"/>
      <c r="AC21" s="11" t="s">
        <v>130</v>
      </c>
      <c r="AE21" s="11"/>
      <c r="AG21" s="11"/>
      <c r="AH21" s="31"/>
      <c r="AI21" s="123"/>
      <c r="AJ21" s="12"/>
      <c r="AK21" s="12"/>
      <c r="AL21" s="11"/>
      <c r="AO21" s="11"/>
    </row>
    <row r="22" spans="1:41" x14ac:dyDescent="0.2">
      <c r="A22" s="126">
        <f>A20+1</f>
        <v>4</v>
      </c>
      <c r="B22" s="126"/>
      <c r="C22" s="10" t="s">
        <v>134</v>
      </c>
      <c r="D22" s="126"/>
      <c r="E22" s="10" t="s">
        <v>136</v>
      </c>
      <c r="F22" s="126"/>
      <c r="G22" s="126">
        <v>2016</v>
      </c>
      <c r="I22" s="20">
        <f>'April 2016'!K25</f>
        <v>157639.41156103392</v>
      </c>
      <c r="K22" s="20">
        <f>'April 2016'!K15</f>
        <v>157639.41156103392</v>
      </c>
      <c r="L22" s="20"/>
      <c r="M22" s="20">
        <v>0</v>
      </c>
      <c r="N22" s="20"/>
      <c r="O22" s="114">
        <f>I22-K22+M22</f>
        <v>0</v>
      </c>
      <c r="P22" s="20"/>
      <c r="Q22" s="11">
        <v>548164.11</v>
      </c>
      <c r="R22" s="11"/>
      <c r="S22" s="11">
        <v>36409197.729999997</v>
      </c>
      <c r="T22" s="11"/>
      <c r="U22" s="11">
        <f>Q22+S22</f>
        <v>36957361.839999996</v>
      </c>
      <c r="V22" s="28"/>
      <c r="W22" s="30">
        <f>(S22/U22)</f>
        <v>0.98516766125317135</v>
      </c>
      <c r="Y22" s="20">
        <f t="shared" si="2"/>
        <v>0</v>
      </c>
      <c r="AA22" s="11">
        <f>Y16+AA18-AC18</f>
        <v>-48758.374328811333</v>
      </c>
      <c r="AC22" s="11">
        <v>14584.04</v>
      </c>
      <c r="AE22" s="11">
        <f>AA22-AC22</f>
        <v>-63342.414328811334</v>
      </c>
      <c r="AG22" s="11">
        <f>Y22+AE22</f>
        <v>-63342.414328811334</v>
      </c>
      <c r="AH22" s="31">
        <f t="shared" si="0"/>
        <v>-14584.04</v>
      </c>
      <c r="AI22" s="123"/>
      <c r="AJ22" s="12"/>
      <c r="AK22" s="12"/>
      <c r="AL22" s="11"/>
      <c r="AO22" s="11"/>
    </row>
    <row r="23" spans="1:41" x14ac:dyDescent="0.2">
      <c r="A23" s="126"/>
      <c r="B23" s="126"/>
      <c r="C23" s="10" t="s">
        <v>130</v>
      </c>
      <c r="D23" s="126"/>
      <c r="E23" s="10"/>
      <c r="F23" s="126"/>
      <c r="G23" s="126" t="s">
        <v>130</v>
      </c>
      <c r="I23" s="20"/>
      <c r="K23" s="20"/>
      <c r="L23" s="20"/>
      <c r="M23" s="20"/>
      <c r="N23" s="20"/>
      <c r="O23" s="114"/>
      <c r="P23" s="20"/>
      <c r="Q23" s="11"/>
      <c r="R23" s="11"/>
      <c r="S23" s="11"/>
      <c r="T23" s="11"/>
      <c r="U23" s="11"/>
      <c r="V23" s="28"/>
      <c r="W23" s="30"/>
      <c r="Y23" s="20"/>
      <c r="AA23" s="11"/>
      <c r="AC23" s="11" t="s">
        <v>130</v>
      </c>
      <c r="AE23" s="11"/>
      <c r="AG23" s="11"/>
      <c r="AH23" s="31"/>
      <c r="AI23" s="123"/>
      <c r="AJ23" s="12"/>
      <c r="AK23" s="12"/>
      <c r="AL23" s="11"/>
      <c r="AO23" s="11"/>
    </row>
    <row r="24" spans="1:41" x14ac:dyDescent="0.2">
      <c r="A24" s="126">
        <f>A22+1</f>
        <v>5</v>
      </c>
      <c r="B24" s="126"/>
      <c r="C24" s="10" t="s">
        <v>135</v>
      </c>
      <c r="D24" s="126"/>
      <c r="E24" s="10" t="s">
        <v>137</v>
      </c>
      <c r="F24" s="126"/>
      <c r="G24" s="126">
        <v>2016</v>
      </c>
      <c r="I24" s="20">
        <f>'May 2016'!K25</f>
        <v>454578.25138496328</v>
      </c>
      <c r="K24" s="20">
        <f>'May 2016'!K15</f>
        <v>448091.85042818118</v>
      </c>
      <c r="L24" s="20"/>
      <c r="M24" s="20">
        <v>0</v>
      </c>
      <c r="N24" s="20"/>
      <c r="O24" s="114">
        <f t="shared" si="1"/>
        <v>6486.4009567821049</v>
      </c>
      <c r="P24" s="20"/>
      <c r="Q24" s="11">
        <v>573287.05000000005</v>
      </c>
      <c r="R24" s="11"/>
      <c r="S24" s="11">
        <v>38961877.5</v>
      </c>
      <c r="T24" s="11"/>
      <c r="U24" s="11">
        <f>Q24+S24</f>
        <v>39535164.549999997</v>
      </c>
      <c r="V24" s="28"/>
      <c r="W24" s="30">
        <f>(S24/U24)</f>
        <v>0.9854993129148365</v>
      </c>
      <c r="Y24" s="20">
        <f t="shared" si="2"/>
        <v>0</v>
      </c>
      <c r="AA24" s="11">
        <f t="shared" ref="AA24:AA42" si="3">Y18+AA20-AC20</f>
        <v>68229.695120976132</v>
      </c>
      <c r="AC24" s="11">
        <v>1942.72</v>
      </c>
      <c r="AE24" s="33">
        <f>AA24-AC24</f>
        <v>66286.975120976131</v>
      </c>
      <c r="AG24" s="11">
        <f>Y24+AE24</f>
        <v>66286.975120976131</v>
      </c>
      <c r="AH24" s="31">
        <f t="shared" si="0"/>
        <v>-1942.7200000000012</v>
      </c>
      <c r="AI24" s="123"/>
      <c r="AJ24" s="12"/>
      <c r="AK24" s="12"/>
      <c r="AL24" s="11"/>
      <c r="AO24" s="11"/>
    </row>
    <row r="25" spans="1:41" x14ac:dyDescent="0.2">
      <c r="A25" s="126"/>
      <c r="B25" s="126"/>
      <c r="C25" s="10"/>
      <c r="D25" s="126"/>
      <c r="E25" s="10" t="s">
        <v>130</v>
      </c>
      <c r="F25" s="126"/>
      <c r="G25" s="126" t="s">
        <v>130</v>
      </c>
      <c r="I25" s="20"/>
      <c r="K25" s="20"/>
      <c r="L25" s="20"/>
      <c r="M25" s="20"/>
      <c r="N25" s="20"/>
      <c r="O25" s="114"/>
      <c r="P25" s="20"/>
      <c r="Q25" s="11"/>
      <c r="R25" s="11"/>
      <c r="S25" s="11"/>
      <c r="T25" s="11"/>
      <c r="U25" s="11"/>
      <c r="V25" s="28"/>
      <c r="W25" s="30"/>
      <c r="Y25" s="20"/>
      <c r="AA25" s="11"/>
      <c r="AC25" s="11" t="s">
        <v>130</v>
      </c>
      <c r="AE25" s="11"/>
      <c r="AG25" s="11"/>
      <c r="AH25" s="31"/>
      <c r="AI25" s="123"/>
      <c r="AJ25" s="12"/>
      <c r="AK25" s="12"/>
      <c r="AL25" s="11"/>
      <c r="AO25" s="11"/>
    </row>
    <row r="26" spans="1:41" x14ac:dyDescent="0.2">
      <c r="A26" s="126">
        <f>A24+1</f>
        <v>6</v>
      </c>
      <c r="B26" s="126"/>
      <c r="C26" s="10" t="s">
        <v>136</v>
      </c>
      <c r="D26" s="126"/>
      <c r="E26" s="10" t="s">
        <v>138</v>
      </c>
      <c r="F26" s="126"/>
      <c r="G26" s="126">
        <v>2016</v>
      </c>
      <c r="I26" s="20">
        <f>'June 2016'!K25</f>
        <v>0</v>
      </c>
      <c r="K26" s="20">
        <f>'June 2016'!K15</f>
        <v>0</v>
      </c>
      <c r="L26" s="20"/>
      <c r="M26" s="20">
        <v>0</v>
      </c>
      <c r="N26" s="20"/>
      <c r="O26" s="114">
        <f t="shared" si="1"/>
        <v>0</v>
      </c>
      <c r="P26" s="20"/>
      <c r="Q26" s="11">
        <v>560405.07000000007</v>
      </c>
      <c r="R26" s="11"/>
      <c r="S26" s="11">
        <v>44829563.850000001</v>
      </c>
      <c r="T26" s="11"/>
      <c r="U26" s="11">
        <f>Q26+S26</f>
        <v>45389968.920000002</v>
      </c>
      <c r="V26" s="28"/>
      <c r="W26" s="30">
        <f>(S26/U26)</f>
        <v>0.98765354805622985</v>
      </c>
      <c r="Y26" s="20">
        <f>((I24-K24)+M26)*W26</f>
        <v>6406.3169190811695</v>
      </c>
      <c r="AA26" s="11">
        <f t="shared" si="3"/>
        <v>-63342.414328811334</v>
      </c>
      <c r="AC26" s="11">
        <v>4887.6400000000003</v>
      </c>
      <c r="AE26" s="33">
        <f>AA26-AC26</f>
        <v>-68230.05432881134</v>
      </c>
      <c r="AG26" s="11">
        <f>Y26+AE26+1</f>
        <v>-61822.737409730173</v>
      </c>
      <c r="AH26" s="31">
        <f t="shared" si="0"/>
        <v>1519.6769190811683</v>
      </c>
      <c r="AI26" s="123"/>
      <c r="AJ26" s="12"/>
      <c r="AK26" s="12"/>
      <c r="AL26" s="11"/>
      <c r="AO26" s="11"/>
    </row>
    <row r="27" spans="1:41" x14ac:dyDescent="0.2">
      <c r="A27" s="126"/>
      <c r="B27" s="126"/>
      <c r="C27" s="10"/>
      <c r="D27" s="126"/>
      <c r="E27" s="10" t="s">
        <v>130</v>
      </c>
      <c r="F27" s="126"/>
      <c r="G27" s="126"/>
      <c r="I27" s="20"/>
      <c r="K27" s="20"/>
      <c r="L27" s="20"/>
      <c r="M27" s="20"/>
      <c r="N27" s="20"/>
      <c r="O27" s="114"/>
      <c r="P27" s="20"/>
      <c r="Q27" s="11"/>
      <c r="R27" s="11"/>
      <c r="S27" s="11"/>
      <c r="T27" s="11"/>
      <c r="U27" s="11"/>
      <c r="V27" s="28"/>
      <c r="W27" s="30"/>
      <c r="Y27" s="20"/>
      <c r="AA27" s="11"/>
      <c r="AC27" s="11"/>
      <c r="AE27" s="33"/>
      <c r="AG27" s="11"/>
      <c r="AH27" s="31"/>
      <c r="AI27" s="123"/>
      <c r="AJ27" s="12"/>
      <c r="AK27" s="12"/>
      <c r="AL27" s="11"/>
      <c r="AO27" s="11"/>
    </row>
    <row r="28" spans="1:41" x14ac:dyDescent="0.2">
      <c r="A28" s="126">
        <f>A26+1</f>
        <v>7</v>
      </c>
      <c r="B28" s="126"/>
      <c r="C28" s="10" t="s">
        <v>137</v>
      </c>
      <c r="D28" s="126"/>
      <c r="E28" s="10" t="s">
        <v>139</v>
      </c>
      <c r="F28" s="126"/>
      <c r="G28" s="126">
        <v>2016</v>
      </c>
      <c r="I28" s="20">
        <f>'July 2016'!K25</f>
        <v>0</v>
      </c>
      <c r="K28" s="20">
        <f>'July 2016'!K15</f>
        <v>0</v>
      </c>
      <c r="L28" s="20"/>
      <c r="M28" s="20">
        <v>0</v>
      </c>
      <c r="N28" s="20"/>
      <c r="O28" s="114">
        <f t="shared" si="1"/>
        <v>0</v>
      </c>
      <c r="P28" s="20"/>
      <c r="Q28" s="11">
        <v>624301</v>
      </c>
      <c r="R28" s="11"/>
      <c r="S28" s="11">
        <v>47231370.219999999</v>
      </c>
      <c r="T28" s="11"/>
      <c r="U28" s="11">
        <f>Q28+S28</f>
        <v>47855671.219999999</v>
      </c>
      <c r="V28" s="28"/>
      <c r="W28" s="30">
        <f>(S28/U28)</f>
        <v>0.98695450332041124</v>
      </c>
      <c r="Y28" s="20">
        <f t="shared" si="2"/>
        <v>0</v>
      </c>
      <c r="AA28" s="11">
        <f t="shared" si="3"/>
        <v>66286.975120976131</v>
      </c>
      <c r="AC28" s="11">
        <v>-1377</v>
      </c>
      <c r="AE28" s="33">
        <f>AA28-AC28-1</f>
        <v>67662.975120976131</v>
      </c>
      <c r="AG28" s="11">
        <f>Y28+AE28</f>
        <v>67662.975120976131</v>
      </c>
      <c r="AH28" s="31">
        <f t="shared" si="0"/>
        <v>1377</v>
      </c>
      <c r="AI28" s="123"/>
      <c r="AJ28" s="12"/>
      <c r="AK28" s="12"/>
      <c r="AL28" s="11"/>
      <c r="AO28" s="11"/>
    </row>
    <row r="29" spans="1:41" x14ac:dyDescent="0.2">
      <c r="A29" s="126"/>
      <c r="B29" s="126"/>
      <c r="C29" s="10" t="s">
        <v>130</v>
      </c>
      <c r="D29" s="126"/>
      <c r="E29" s="10" t="s">
        <v>130</v>
      </c>
      <c r="F29" s="126"/>
      <c r="G29" s="126" t="s">
        <v>130</v>
      </c>
      <c r="I29" s="20"/>
      <c r="K29" s="20"/>
      <c r="L29" s="20"/>
      <c r="M29" s="20"/>
      <c r="N29" s="20"/>
      <c r="O29" s="114"/>
      <c r="P29" s="20"/>
      <c r="Q29" s="11"/>
      <c r="R29" s="11"/>
      <c r="S29" s="11"/>
      <c r="T29" s="11"/>
      <c r="U29" s="11"/>
      <c r="V29" s="28"/>
      <c r="W29" s="30"/>
      <c r="Y29" s="20"/>
      <c r="AA29" s="11"/>
      <c r="AC29" s="11" t="s">
        <v>130</v>
      </c>
      <c r="AE29" s="33"/>
      <c r="AG29" s="11"/>
      <c r="AH29" s="31"/>
      <c r="AI29" s="123"/>
      <c r="AJ29" s="12"/>
      <c r="AK29" s="12"/>
      <c r="AL29" s="11"/>
      <c r="AO29" s="11"/>
    </row>
    <row r="30" spans="1:41" x14ac:dyDescent="0.2">
      <c r="A30" s="126">
        <f>A28+1</f>
        <v>8</v>
      </c>
      <c r="B30" s="126"/>
      <c r="C30" s="10" t="s">
        <v>138</v>
      </c>
      <c r="D30" s="126"/>
      <c r="E30" s="10" t="s">
        <v>140</v>
      </c>
      <c r="F30" s="126"/>
      <c r="G30" s="126">
        <v>2016</v>
      </c>
      <c r="I30" s="20">
        <f>'August 2016'!K25</f>
        <v>461454.22465268587</v>
      </c>
      <c r="K30" s="20">
        <f>'August 2016'!K15</f>
        <v>351710.58280884841</v>
      </c>
      <c r="L30" s="20"/>
      <c r="M30" s="20">
        <v>8684.7999999999993</v>
      </c>
      <c r="N30" s="20"/>
      <c r="O30" s="114">
        <f t="shared" si="1"/>
        <v>118428.44184383746</v>
      </c>
      <c r="P30" s="20"/>
      <c r="Q30" s="11">
        <v>687122.36</v>
      </c>
      <c r="R30" s="11"/>
      <c r="S30" s="11">
        <v>53464855.030000001</v>
      </c>
      <c r="T30" s="11"/>
      <c r="U30" s="11">
        <f>Q30+S30</f>
        <v>54151977.390000001</v>
      </c>
      <c r="V30" s="28"/>
      <c r="W30" s="30">
        <f>(S30/U30)</f>
        <v>0.98731122309622465</v>
      </c>
      <c r="Y30" s="20">
        <f t="shared" si="2"/>
        <v>8574.6005103460921</v>
      </c>
      <c r="AA30" s="11">
        <f>Y24+AA26-AC26</f>
        <v>-68230.05432881134</v>
      </c>
      <c r="AC30" s="11">
        <v>7091.17</v>
      </c>
      <c r="AE30" s="33">
        <f>AA30-AC30</f>
        <v>-75321.224328811339</v>
      </c>
      <c r="AG30" s="11">
        <f>Y30+AE30-1</f>
        <v>-66747.623818465247</v>
      </c>
      <c r="AH30" s="31">
        <f t="shared" si="0"/>
        <v>1482.4305103460938</v>
      </c>
      <c r="AI30" s="123"/>
      <c r="AJ30" s="12"/>
      <c r="AK30" s="12"/>
      <c r="AL30" s="11"/>
      <c r="AO30" s="11"/>
    </row>
    <row r="31" spans="1:41" x14ac:dyDescent="0.2">
      <c r="A31" s="126"/>
      <c r="B31" s="126"/>
      <c r="C31" s="10" t="s">
        <v>130</v>
      </c>
      <c r="D31" s="126"/>
      <c r="E31" s="10"/>
      <c r="F31" s="126"/>
      <c r="G31" s="126" t="s">
        <v>130</v>
      </c>
      <c r="I31" s="20"/>
      <c r="K31" s="20"/>
      <c r="L31" s="20"/>
      <c r="M31" s="20"/>
      <c r="N31" s="20"/>
      <c r="O31" s="114"/>
      <c r="P31" s="20"/>
      <c r="Q31" s="11"/>
      <c r="R31" s="11"/>
      <c r="S31" s="11"/>
      <c r="T31" s="11"/>
      <c r="U31" s="11"/>
      <c r="V31" s="28"/>
      <c r="W31" s="30"/>
      <c r="Y31" s="20"/>
      <c r="AA31" s="11"/>
      <c r="AC31" s="11" t="s">
        <v>130</v>
      </c>
      <c r="AE31" s="33"/>
      <c r="AG31" s="11"/>
      <c r="AH31" s="31"/>
      <c r="AI31" s="123"/>
      <c r="AJ31" s="12"/>
      <c r="AK31" s="12"/>
      <c r="AL31" s="11"/>
      <c r="AO31" s="11"/>
    </row>
    <row r="32" spans="1:41" x14ac:dyDescent="0.2">
      <c r="A32" s="126">
        <v>9</v>
      </c>
      <c r="B32" s="126"/>
      <c r="C32" s="10" t="s">
        <v>139</v>
      </c>
      <c r="D32" s="126"/>
      <c r="E32" s="10" t="s">
        <v>128</v>
      </c>
      <c r="F32" s="126"/>
      <c r="G32" s="126">
        <v>2016</v>
      </c>
      <c r="I32" s="20">
        <f>'Setember 2016'!K25</f>
        <v>991796.30351999274</v>
      </c>
      <c r="K32" s="20">
        <f>'Setember 2016'!K15</f>
        <v>960021.25398874155</v>
      </c>
      <c r="L32" s="20"/>
      <c r="M32" s="20">
        <v>25009.279999999999</v>
      </c>
      <c r="N32" s="20"/>
      <c r="O32" s="114">
        <f t="shared" si="1"/>
        <v>56784.329531251191</v>
      </c>
      <c r="P32" s="20"/>
      <c r="Q32" s="11">
        <v>566655.30999999994</v>
      </c>
      <c r="R32" s="11"/>
      <c r="S32" s="11">
        <v>48039618.590000004</v>
      </c>
      <c r="T32" s="11"/>
      <c r="U32" s="11">
        <f>Q32+S32</f>
        <v>48606273.900000006</v>
      </c>
      <c r="V32" s="28"/>
      <c r="W32" s="30">
        <f>(S32/U32)</f>
        <v>0.98834193069055631</v>
      </c>
      <c r="Y32" s="20">
        <f t="shared" si="2"/>
        <v>133181.96294133193</v>
      </c>
      <c r="AA32" s="11">
        <f t="shared" si="3"/>
        <v>74070.292040057306</v>
      </c>
      <c r="AC32" s="11">
        <v>-277.88</v>
      </c>
      <c r="AE32" s="33">
        <f>AA32-AC32+1</f>
        <v>74349.17204005731</v>
      </c>
      <c r="AG32" s="11">
        <f>Y32+AE32</f>
        <v>207531.13498138924</v>
      </c>
      <c r="AH32" s="31">
        <f t="shared" si="0"/>
        <v>133459.84294133194</v>
      </c>
      <c r="AI32" s="123"/>
      <c r="AJ32" s="12"/>
      <c r="AK32" s="12"/>
      <c r="AL32" s="11"/>
      <c r="AO32" s="11"/>
    </row>
    <row r="33" spans="1:41" x14ac:dyDescent="0.2">
      <c r="A33" s="126"/>
      <c r="B33" s="126"/>
      <c r="C33" s="10" t="s">
        <v>130</v>
      </c>
      <c r="D33" s="126"/>
      <c r="E33" s="10" t="s">
        <v>130</v>
      </c>
      <c r="F33" s="126"/>
      <c r="G33" s="126" t="s">
        <v>130</v>
      </c>
      <c r="I33" s="20"/>
      <c r="K33" s="20"/>
      <c r="L33" s="20"/>
      <c r="M33" s="20"/>
      <c r="N33" s="20"/>
      <c r="O33" s="114"/>
      <c r="P33" s="20"/>
      <c r="Q33" s="11"/>
      <c r="R33" s="11"/>
      <c r="S33" s="11"/>
      <c r="T33" s="11"/>
      <c r="U33" s="11"/>
      <c r="V33" s="28"/>
      <c r="W33" s="30"/>
      <c r="Y33" s="20"/>
      <c r="AA33" s="11"/>
      <c r="AC33" s="11" t="s">
        <v>130</v>
      </c>
      <c r="AE33" s="33"/>
      <c r="AG33" s="11"/>
      <c r="AH33" s="31"/>
      <c r="AI33" s="123"/>
      <c r="AJ33" s="12"/>
      <c r="AK33" s="12"/>
      <c r="AL33" s="11"/>
      <c r="AO33" s="11"/>
    </row>
    <row r="34" spans="1:41" x14ac:dyDescent="0.2">
      <c r="A34" s="126">
        <v>10</v>
      </c>
      <c r="B34" s="126"/>
      <c r="C34" s="10" t="s">
        <v>140</v>
      </c>
      <c r="D34" s="126"/>
      <c r="E34" s="10" t="s">
        <v>131</v>
      </c>
      <c r="F34" s="126"/>
      <c r="G34" s="126">
        <v>2016</v>
      </c>
      <c r="I34" s="20">
        <f>'October 2016'!K25</f>
        <v>0</v>
      </c>
      <c r="K34" s="20">
        <f>'October 2016'!K15</f>
        <v>0</v>
      </c>
      <c r="L34" s="20"/>
      <c r="M34" s="20">
        <v>16317.12</v>
      </c>
      <c r="N34" s="20"/>
      <c r="O34" s="114">
        <f t="shared" si="1"/>
        <v>16317.12</v>
      </c>
      <c r="P34" s="20"/>
      <c r="Q34" s="11">
        <v>474923.29000000004</v>
      </c>
      <c r="R34" s="11"/>
      <c r="S34" s="11">
        <v>41830446.130000003</v>
      </c>
      <c r="T34" s="11"/>
      <c r="U34" s="11">
        <f>Q34+S34</f>
        <v>42305369.420000002</v>
      </c>
      <c r="V34" s="28"/>
      <c r="W34" s="30">
        <f>(S34/U34)</f>
        <v>0.98877392405476838</v>
      </c>
      <c r="Y34" s="20">
        <f t="shared" si="2"/>
        <v>47552.283183722415</v>
      </c>
      <c r="AA34" s="11">
        <f t="shared" si="3"/>
        <v>-75321.224328811339</v>
      </c>
      <c r="AC34" s="11">
        <v>6381.41</v>
      </c>
      <c r="AE34" s="33">
        <f>AA34-AC34</f>
        <v>-81702.634328811342</v>
      </c>
      <c r="AG34" s="11">
        <f>Y34+AE34</f>
        <v>-34150.351145088927</v>
      </c>
      <c r="AH34" s="31">
        <f t="shared" si="0"/>
        <v>41170.873183722411</v>
      </c>
      <c r="AI34" s="123"/>
      <c r="AJ34" s="12"/>
      <c r="AK34" s="12"/>
      <c r="AL34" s="11"/>
      <c r="AO34" s="11"/>
    </row>
    <row r="35" spans="1:41" x14ac:dyDescent="0.2">
      <c r="A35" s="126"/>
      <c r="B35" s="126"/>
      <c r="C35" s="10"/>
      <c r="D35" s="126"/>
      <c r="E35" s="126"/>
      <c r="F35" s="126"/>
      <c r="G35" s="126" t="s">
        <v>130</v>
      </c>
      <c r="I35" s="20"/>
      <c r="K35" s="20"/>
      <c r="L35" s="20"/>
      <c r="M35" s="20"/>
      <c r="N35" s="20"/>
      <c r="O35" s="114"/>
      <c r="P35" s="20"/>
      <c r="Q35" s="11"/>
      <c r="R35" s="11"/>
      <c r="S35" s="11"/>
      <c r="T35" s="11"/>
      <c r="U35" s="11"/>
      <c r="V35" s="28"/>
      <c r="W35" s="30"/>
      <c r="Y35" s="20"/>
      <c r="AA35" s="11"/>
      <c r="AC35" s="11" t="s">
        <v>130</v>
      </c>
      <c r="AE35" s="33"/>
      <c r="AG35" s="11"/>
      <c r="AH35" s="31"/>
      <c r="AI35" s="123"/>
      <c r="AJ35" s="12"/>
      <c r="AK35" s="12"/>
      <c r="AL35" s="11"/>
      <c r="AO35" s="11"/>
    </row>
    <row r="36" spans="1:41" x14ac:dyDescent="0.2">
      <c r="A36" s="126">
        <v>11</v>
      </c>
      <c r="B36" s="126"/>
      <c r="C36" s="10" t="s">
        <v>128</v>
      </c>
      <c r="D36" s="126"/>
      <c r="E36" s="126"/>
      <c r="F36" s="126"/>
      <c r="G36" s="126">
        <v>2016</v>
      </c>
      <c r="I36" s="20">
        <f>'November 2016'!K25</f>
        <v>0</v>
      </c>
      <c r="K36" s="20">
        <f>'November 2016'!K15</f>
        <v>0</v>
      </c>
      <c r="L36" s="20"/>
      <c r="M36" s="20">
        <v>16163</v>
      </c>
      <c r="N36" s="20"/>
      <c r="O36" s="114">
        <f t="shared" si="1"/>
        <v>16163</v>
      </c>
      <c r="P36" s="20"/>
      <c r="Q36" s="11">
        <v>566837</v>
      </c>
      <c r="R36" s="11"/>
      <c r="S36" s="11">
        <v>41509482</v>
      </c>
      <c r="T36" s="11"/>
      <c r="U36" s="11">
        <f>Q36+S36</f>
        <v>42076319</v>
      </c>
      <c r="V36" s="28"/>
      <c r="W36" s="30">
        <f>(S36/U36)</f>
        <v>0.98652836052507353</v>
      </c>
      <c r="Y36" s="20">
        <f t="shared" si="2"/>
        <v>15945.257891166764</v>
      </c>
      <c r="AA36" s="11">
        <f>Y30+AA32-AC32</f>
        <v>82922.772550403402</v>
      </c>
      <c r="AC36" s="11">
        <v>109785</v>
      </c>
      <c r="AE36" s="33">
        <f>AA36-AC36</f>
        <v>-26862.227449596598</v>
      </c>
      <c r="AG36" s="11">
        <f>Y36+AE36</f>
        <v>-10916.969558429833</v>
      </c>
      <c r="AH36" s="31">
        <f t="shared" si="0"/>
        <v>-93839.742108833234</v>
      </c>
      <c r="AI36" s="123"/>
      <c r="AJ36" s="12"/>
      <c r="AK36" s="12"/>
      <c r="AL36" s="11"/>
      <c r="AO36" s="11"/>
    </row>
    <row r="37" spans="1:41" x14ac:dyDescent="0.2">
      <c r="A37" s="126"/>
      <c r="B37" s="126"/>
      <c r="C37" s="10" t="s">
        <v>130</v>
      </c>
      <c r="D37" s="126"/>
      <c r="E37" s="126"/>
      <c r="F37" s="126"/>
      <c r="G37" s="126" t="s">
        <v>130</v>
      </c>
      <c r="I37" s="20"/>
      <c r="K37" s="20"/>
      <c r="L37" s="20"/>
      <c r="M37" s="20"/>
      <c r="N37" s="20"/>
      <c r="O37" s="114"/>
      <c r="P37" s="20"/>
      <c r="Q37" s="11"/>
      <c r="R37" s="11"/>
      <c r="S37" s="11"/>
      <c r="T37" s="11"/>
      <c r="U37" s="11"/>
      <c r="V37" s="28"/>
      <c r="W37" s="30"/>
      <c r="Y37" s="20"/>
      <c r="AA37" s="11"/>
      <c r="AC37" s="11" t="s">
        <v>130</v>
      </c>
      <c r="AE37" s="33"/>
      <c r="AG37" s="11"/>
      <c r="AH37" s="31"/>
      <c r="AI37" s="123"/>
      <c r="AJ37" s="12"/>
      <c r="AK37" s="12"/>
      <c r="AL37" s="11"/>
      <c r="AO37" s="11"/>
    </row>
    <row r="38" spans="1:41" ht="13.5" customHeight="1" x14ac:dyDescent="0.2">
      <c r="A38" s="126">
        <v>12</v>
      </c>
      <c r="B38" s="126"/>
      <c r="C38" s="10" t="s">
        <v>131</v>
      </c>
      <c r="D38" s="126"/>
      <c r="E38" s="126"/>
      <c r="F38" s="126"/>
      <c r="G38" s="126">
        <v>2016</v>
      </c>
      <c r="I38" s="11">
        <f>'December 2016'!K25</f>
        <v>944940.91715802858</v>
      </c>
      <c r="J38" s="11"/>
      <c r="K38" s="11">
        <f>'December 2016'!K15</f>
        <v>787198.63125860202</v>
      </c>
      <c r="L38" s="20"/>
      <c r="M38" s="20">
        <v>5885</v>
      </c>
      <c r="N38" s="20"/>
      <c r="O38" s="114">
        <f t="shared" si="1"/>
        <v>163627.28589942656</v>
      </c>
      <c r="P38" s="20"/>
      <c r="Q38" s="11">
        <v>706405</v>
      </c>
      <c r="R38" s="11"/>
      <c r="S38" s="11">
        <v>53855937</v>
      </c>
      <c r="T38" s="11"/>
      <c r="U38" s="11">
        <f>Q38+S38</f>
        <v>54562342</v>
      </c>
      <c r="V38" s="28"/>
      <c r="W38" s="30">
        <f>(S38/U38)</f>
        <v>0.98705325002361521</v>
      </c>
      <c r="Y38" s="20">
        <f>((I36-K36)+M38)*W38</f>
        <v>5808.8083763889754</v>
      </c>
      <c r="AA38" s="11">
        <f t="shared" si="3"/>
        <v>51479.328612520592</v>
      </c>
      <c r="AC38" s="11">
        <v>61688</v>
      </c>
      <c r="AE38" s="33">
        <f>AA38-AC38</f>
        <v>-10208.671387479408</v>
      </c>
      <c r="AG38" s="11">
        <f>Y38+AE38</f>
        <v>-4399.8630110904323</v>
      </c>
      <c r="AH38" s="31">
        <f t="shared" si="0"/>
        <v>-55879.191623611026</v>
      </c>
      <c r="AI38" s="123"/>
      <c r="AJ38" s="12"/>
      <c r="AK38" s="12"/>
      <c r="AL38" s="11"/>
      <c r="AM38" s="32"/>
      <c r="AO38" s="11"/>
    </row>
    <row r="39" spans="1:41" ht="12.75" customHeight="1" x14ac:dyDescent="0.2">
      <c r="A39" s="126"/>
      <c r="B39" s="126"/>
      <c r="C39" s="10"/>
      <c r="D39" s="126"/>
      <c r="E39" s="126"/>
      <c r="F39" s="126"/>
      <c r="G39" s="126"/>
      <c r="I39" s="11"/>
      <c r="J39" s="11"/>
      <c r="K39" s="11"/>
      <c r="L39" s="20"/>
      <c r="M39" s="20"/>
      <c r="N39" s="20"/>
      <c r="O39" s="114"/>
      <c r="P39" s="20"/>
      <c r="Q39" s="11"/>
      <c r="R39" s="11"/>
      <c r="S39" s="11"/>
      <c r="T39" s="11"/>
      <c r="U39" s="11"/>
      <c r="V39" s="28"/>
      <c r="W39" s="28"/>
      <c r="Y39" s="20"/>
      <c r="AA39" s="11"/>
      <c r="AC39" s="116"/>
      <c r="AE39" s="35"/>
      <c r="AG39" s="11"/>
      <c r="AH39" s="31"/>
      <c r="AI39" s="123"/>
      <c r="AJ39" s="12"/>
      <c r="AK39" s="12"/>
      <c r="AL39" s="20"/>
      <c r="AO39" s="11"/>
    </row>
    <row r="40" spans="1:41" x14ac:dyDescent="0.2">
      <c r="A40" s="126">
        <v>13</v>
      </c>
      <c r="C40" s="17" t="s">
        <v>141</v>
      </c>
      <c r="G40" s="126">
        <v>2017</v>
      </c>
      <c r="I40" s="11">
        <f>'January 2017'!K25</f>
        <v>2900034.1233359999</v>
      </c>
      <c r="J40" s="11"/>
      <c r="K40" s="11">
        <f>'January 2017'!K15</f>
        <v>2460421.3626180002</v>
      </c>
      <c r="L40" s="11"/>
      <c r="M40" s="11">
        <v>728</v>
      </c>
      <c r="N40" s="11"/>
      <c r="O40" s="114">
        <f t="shared" si="1"/>
        <v>440340.76071799966</v>
      </c>
      <c r="Q40" s="11">
        <v>653520</v>
      </c>
      <c r="R40" s="11"/>
      <c r="S40" s="11">
        <v>56744599</v>
      </c>
      <c r="T40" s="11"/>
      <c r="U40" s="11">
        <f>Q40+S40</f>
        <v>57398119</v>
      </c>
      <c r="W40" s="36">
        <f>(S40/U40)</f>
        <v>0.98861426103527883</v>
      </c>
      <c r="Y40" s="20">
        <f t="shared" si="2"/>
        <v>156665.98459051095</v>
      </c>
      <c r="Z40" s="11"/>
      <c r="AA40" s="11">
        <f t="shared" si="3"/>
        <v>20690.05573412581</v>
      </c>
      <c r="AC40" s="11">
        <v>54968</v>
      </c>
      <c r="AD40" s="11"/>
      <c r="AE40" s="11">
        <f>AA40-AC40</f>
        <v>-34277.94426587419</v>
      </c>
      <c r="AF40" s="11"/>
      <c r="AG40" s="11">
        <f>Y40+AE40</f>
        <v>122388.04032463676</v>
      </c>
      <c r="AH40" s="31">
        <f t="shared" si="0"/>
        <v>101697.98459051095</v>
      </c>
      <c r="AI40" s="123"/>
      <c r="AL40" s="20"/>
      <c r="AO40" s="11"/>
    </row>
    <row r="41" spans="1:41" x14ac:dyDescent="0.2">
      <c r="A41" s="126"/>
      <c r="G41" s="126"/>
      <c r="L41" s="11"/>
      <c r="M41" s="11"/>
      <c r="N41" s="11"/>
      <c r="O41" s="114"/>
      <c r="Q41" s="11"/>
      <c r="R41" s="11"/>
      <c r="S41" s="11"/>
      <c r="T41" s="11"/>
      <c r="U41" s="11"/>
      <c r="W41" s="36"/>
      <c r="Y41" s="20"/>
      <c r="Z41" s="11"/>
      <c r="AA41" s="11"/>
      <c r="AC41" s="11"/>
      <c r="AD41" s="11"/>
      <c r="AE41" s="11"/>
      <c r="AF41" s="11"/>
      <c r="AG41" s="11"/>
      <c r="AH41" s="31"/>
      <c r="AI41" s="123"/>
      <c r="AL41" s="20"/>
      <c r="AO41" s="11"/>
    </row>
    <row r="42" spans="1:41" x14ac:dyDescent="0.2">
      <c r="A42" s="126">
        <v>14</v>
      </c>
      <c r="C42" s="17" t="s">
        <v>132</v>
      </c>
      <c r="G42" s="126">
        <v>2017</v>
      </c>
      <c r="I42" s="29"/>
      <c r="L42" s="11"/>
      <c r="M42" s="11">
        <v>11776</v>
      </c>
      <c r="N42" s="11"/>
      <c r="O42" s="114">
        <f t="shared" si="1"/>
        <v>11776</v>
      </c>
      <c r="Q42" s="11">
        <v>548639</v>
      </c>
      <c r="R42" s="11"/>
      <c r="S42" s="11">
        <v>50751756</v>
      </c>
      <c r="T42" s="11"/>
      <c r="U42" s="11">
        <f>Q42+S42</f>
        <v>51300395</v>
      </c>
      <c r="W42" s="36">
        <f>(S42/U42)</f>
        <v>0.98930536499767696</v>
      </c>
      <c r="Y42" s="20">
        <f>((I40-K40)+M42)*W42</f>
        <v>446561.3226779697</v>
      </c>
      <c r="Z42" s="11"/>
      <c r="AA42" s="11">
        <f t="shared" si="3"/>
        <v>5736.5865036873583</v>
      </c>
      <c r="AC42" s="11">
        <v>-3454</v>
      </c>
      <c r="AD42" s="11"/>
      <c r="AE42" s="11">
        <f>AA42-AC42</f>
        <v>9190.5865036873583</v>
      </c>
      <c r="AF42" s="11"/>
      <c r="AG42" s="11">
        <f>Y42+AE42</f>
        <v>455751.90918165707</v>
      </c>
      <c r="AH42" s="31">
        <f>-AC42-AE42+AG42</f>
        <v>450015.3226779697</v>
      </c>
      <c r="AI42" s="123"/>
      <c r="AL42" s="20"/>
      <c r="AO42" s="11"/>
    </row>
    <row r="43" spans="1:41" x14ac:dyDescent="0.2">
      <c r="I43" s="29"/>
      <c r="AC43" s="11"/>
      <c r="AD43" s="11"/>
      <c r="AE43" s="11"/>
      <c r="AF43" s="11"/>
      <c r="AG43" s="11"/>
      <c r="AH43" s="31"/>
      <c r="AI43" s="7"/>
      <c r="AL43" s="20"/>
    </row>
    <row r="44" spans="1:41" x14ac:dyDescent="0.2">
      <c r="A44" s="126"/>
      <c r="U44" s="37" t="s">
        <v>143</v>
      </c>
      <c r="V44" s="37"/>
      <c r="W44" s="37"/>
      <c r="X44" s="37"/>
      <c r="Y44" s="38">
        <v>820696</v>
      </c>
      <c r="Z44" s="38"/>
      <c r="AA44" s="38">
        <f>SUM(AA20:AA42)</f>
        <v>305573.93962161575</v>
      </c>
      <c r="AB44" s="38"/>
      <c r="AC44" s="38">
        <f>SUM(AC20:AC42)</f>
        <v>448153.69000000006</v>
      </c>
      <c r="AD44" s="38"/>
      <c r="AE44" s="38">
        <f>SUM(AE20:AE42)</f>
        <v>-142579.7503783842</v>
      </c>
      <c r="AF44" s="38"/>
      <c r="AG44" s="38">
        <f>SUM(AG20:AG42)</f>
        <v>678116.78671213379</v>
      </c>
      <c r="AH44" s="127">
        <v>372542</v>
      </c>
      <c r="AI44" s="124"/>
      <c r="AL44" s="11"/>
      <c r="AO44" s="11"/>
    </row>
    <row r="45" spans="1:41" x14ac:dyDescent="0.2">
      <c r="C45" s="17" t="s">
        <v>142</v>
      </c>
      <c r="I45" s="39"/>
      <c r="Y45" s="11"/>
      <c r="Z45" s="11"/>
      <c r="AA45" s="11"/>
      <c r="AB45" s="11"/>
      <c r="AC45" s="11"/>
      <c r="AD45" s="11"/>
      <c r="AE45" s="11"/>
      <c r="AF45" s="11"/>
      <c r="AG45" s="11"/>
      <c r="AH45" s="31"/>
      <c r="AO45" s="11"/>
    </row>
    <row r="46" spans="1:41" x14ac:dyDescent="0.2">
      <c r="I46" s="39"/>
      <c r="AE46" s="11"/>
      <c r="AO46" s="11"/>
    </row>
    <row r="47" spans="1:41" x14ac:dyDescent="0.2">
      <c r="H47" s="39"/>
    </row>
    <row r="48" spans="1:41" x14ac:dyDescent="0.2">
      <c r="H48" s="39"/>
    </row>
    <row r="49" spans="1:41" x14ac:dyDescent="0.2">
      <c r="B49" s="17" t="s">
        <v>144</v>
      </c>
      <c r="D49" s="129" t="s">
        <v>215</v>
      </c>
      <c r="E49" s="129"/>
      <c r="F49" s="129"/>
      <c r="G49" s="129"/>
      <c r="Y49" s="11"/>
      <c r="AC49" s="11"/>
      <c r="AH49" s="11"/>
    </row>
    <row r="50" spans="1:41" x14ac:dyDescent="0.2">
      <c r="D50" s="133" t="s">
        <v>217</v>
      </c>
      <c r="E50" s="133"/>
      <c r="F50" s="133"/>
      <c r="G50" s="133"/>
      <c r="H50" s="133"/>
      <c r="I50" s="133"/>
      <c r="J50" s="133"/>
      <c r="K50" s="20"/>
    </row>
    <row r="51" spans="1:41" x14ac:dyDescent="0.2">
      <c r="D51" s="133"/>
      <c r="E51" s="133"/>
      <c r="F51" s="133"/>
      <c r="G51" s="133"/>
      <c r="I51" s="29"/>
      <c r="J51" s="40"/>
      <c r="K51" s="29"/>
    </row>
    <row r="52" spans="1:41" ht="10.5" customHeight="1" x14ac:dyDescent="0.2">
      <c r="A52" s="7"/>
      <c r="B52" s="7"/>
      <c r="C52" s="20"/>
      <c r="D52" s="7"/>
      <c r="E52" s="7"/>
      <c r="F52" s="7"/>
      <c r="G52" s="7"/>
      <c r="L52" s="20"/>
      <c r="M52" s="20"/>
      <c r="N52" s="20"/>
      <c r="O52" s="20"/>
      <c r="P52" s="20"/>
      <c r="Q52" s="11"/>
      <c r="R52" s="11"/>
      <c r="S52" s="11"/>
      <c r="T52" s="11"/>
      <c r="U52" s="11"/>
      <c r="V52" s="28"/>
      <c r="W52" s="28"/>
      <c r="Y52" s="34"/>
      <c r="AA52" s="11"/>
      <c r="AC52" s="116"/>
      <c r="AG52" s="11"/>
      <c r="AH52" s="11"/>
      <c r="AI52" s="11"/>
      <c r="AJ52" s="12"/>
      <c r="AK52" s="12"/>
      <c r="AL52" s="20"/>
      <c r="AO52" s="11"/>
    </row>
    <row r="53" spans="1:41" s="40" customFormat="1" ht="15.75" customHeight="1" x14ac:dyDescent="0.2">
      <c r="A53" s="25"/>
      <c r="B53" s="25"/>
      <c r="C53" s="29"/>
      <c r="D53" s="25"/>
      <c r="E53" s="25"/>
      <c r="F53" s="25"/>
      <c r="I53" s="17"/>
      <c r="J53" s="17"/>
      <c r="K53" s="17"/>
      <c r="L53" s="29"/>
      <c r="M53" s="29"/>
      <c r="N53" s="29"/>
      <c r="O53" s="33"/>
      <c r="P53" s="33"/>
      <c r="Q53" s="33"/>
      <c r="R53" s="33"/>
      <c r="S53" s="33"/>
      <c r="T53" s="33"/>
      <c r="U53" s="33"/>
      <c r="V53" s="41"/>
      <c r="W53" s="42"/>
      <c r="Y53" s="29"/>
      <c r="AA53" s="33"/>
      <c r="AC53" s="29"/>
      <c r="AE53" s="43"/>
      <c r="AG53" s="33"/>
      <c r="AH53" s="33"/>
      <c r="AI53" s="33"/>
      <c r="AJ53" s="43"/>
      <c r="AK53" s="43"/>
      <c r="AL53" s="29"/>
      <c r="AO53" s="33"/>
    </row>
    <row r="54" spans="1:41" ht="11.25" customHeight="1" x14ac:dyDescent="0.2">
      <c r="Q54" s="11"/>
      <c r="R54" s="11"/>
      <c r="S54" s="11"/>
      <c r="T54" s="11"/>
      <c r="U54" s="11"/>
      <c r="AG54" s="20"/>
      <c r="AI54" s="11"/>
      <c r="AJ54" s="12"/>
      <c r="AK54" s="12"/>
      <c r="AL54" s="20"/>
      <c r="AO54" s="11"/>
    </row>
    <row r="55" spans="1:41" x14ac:dyDescent="0.2">
      <c r="Q55" s="11"/>
      <c r="R55" s="11"/>
      <c r="S55" s="11"/>
      <c r="T55" s="11"/>
      <c r="U55" s="11"/>
      <c r="AC55" s="11"/>
      <c r="AD55" s="11"/>
      <c r="AE55" s="11"/>
      <c r="AF55" s="11"/>
      <c r="AG55" s="11"/>
      <c r="AL55" s="20"/>
      <c r="AO55" s="11"/>
    </row>
    <row r="56" spans="1:41" x14ac:dyDescent="0.2">
      <c r="AC56" s="11"/>
    </row>
    <row r="57" spans="1:41" x14ac:dyDescent="0.2">
      <c r="AC57" s="33"/>
    </row>
    <row r="58" spans="1:41" x14ac:dyDescent="0.2">
      <c r="AC58" s="11"/>
    </row>
  </sheetData>
  <mergeCells count="7">
    <mergeCell ref="AA8:AG8"/>
    <mergeCell ref="D50:J50"/>
    <mergeCell ref="D51:G51"/>
    <mergeCell ref="C1:I1"/>
    <mergeCell ref="C2:I2"/>
    <mergeCell ref="C3:I3"/>
    <mergeCell ref="C4:I4"/>
  </mergeCells>
  <pageMargins left="0.25" right="0.25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2"/>
    <pageSetUpPr fitToPage="1"/>
  </sheetPr>
  <dimension ref="A3:P55"/>
  <sheetViews>
    <sheetView zoomScaleNormal="100" workbookViewId="0">
      <selection activeCell="D42" sqref="D42"/>
    </sheetView>
  </sheetViews>
  <sheetFormatPr defaultRowHeight="15" x14ac:dyDescent="0.3"/>
  <cols>
    <col min="1" max="1" width="4.140625" style="46" bestFit="1" customWidth="1"/>
    <col min="2" max="2" width="45.5703125" style="46" customWidth="1"/>
    <col min="3" max="3" width="3.7109375" style="46" customWidth="1"/>
    <col min="4" max="4" width="11.7109375" style="46" bestFit="1" customWidth="1"/>
    <col min="5" max="5" width="14.5703125" style="46" bestFit="1" customWidth="1"/>
    <col min="6" max="6" width="1.5703125" style="46" customWidth="1"/>
    <col min="7" max="7" width="13.28515625" style="46" customWidth="1"/>
    <col min="8" max="8" width="1.7109375" style="46" customWidth="1"/>
    <col min="9" max="9" width="13.28515625" style="46" customWidth="1"/>
    <col min="10" max="10" width="1.7109375" style="46" customWidth="1"/>
    <col min="11" max="11" width="15.85546875" style="46" customWidth="1"/>
    <col min="12" max="12" width="9.5703125" style="46" bestFit="1" customWidth="1"/>
    <col min="13" max="13" width="14" style="46" bestFit="1" customWidth="1"/>
    <col min="14" max="14" width="14.28515625" style="46" bestFit="1" customWidth="1"/>
    <col min="15" max="256" width="9.140625" style="46"/>
    <col min="257" max="257" width="4.140625" style="46" bestFit="1" customWidth="1"/>
    <col min="258" max="258" width="45.5703125" style="46" customWidth="1"/>
    <col min="259" max="259" width="3.7109375" style="46" customWidth="1"/>
    <col min="260" max="260" width="11.7109375" style="46" bestFit="1" customWidth="1"/>
    <col min="261" max="261" width="14.5703125" style="46" bestFit="1" customWidth="1"/>
    <col min="262" max="262" width="1.5703125" style="46" customWidth="1"/>
    <col min="263" max="263" width="13.28515625" style="46" customWidth="1"/>
    <col min="264" max="264" width="1.7109375" style="46" customWidth="1"/>
    <col min="265" max="265" width="13.28515625" style="46" customWidth="1"/>
    <col min="266" max="266" width="1.7109375" style="46" customWidth="1"/>
    <col min="267" max="267" width="15.85546875" style="46" customWidth="1"/>
    <col min="268" max="268" width="9.5703125" style="46" bestFit="1" customWidth="1"/>
    <col min="269" max="269" width="14" style="46" bestFit="1" customWidth="1"/>
    <col min="270" max="270" width="14.28515625" style="46" bestFit="1" customWidth="1"/>
    <col min="271" max="512" width="9.140625" style="46"/>
    <col min="513" max="513" width="4.140625" style="46" bestFit="1" customWidth="1"/>
    <col min="514" max="514" width="45.5703125" style="46" customWidth="1"/>
    <col min="515" max="515" width="3.7109375" style="46" customWidth="1"/>
    <col min="516" max="516" width="11.7109375" style="46" bestFit="1" customWidth="1"/>
    <col min="517" max="517" width="14.5703125" style="46" bestFit="1" customWidth="1"/>
    <col min="518" max="518" width="1.5703125" style="46" customWidth="1"/>
    <col min="519" max="519" width="13.28515625" style="46" customWidth="1"/>
    <col min="520" max="520" width="1.7109375" style="46" customWidth="1"/>
    <col min="521" max="521" width="13.28515625" style="46" customWidth="1"/>
    <col min="522" max="522" width="1.7109375" style="46" customWidth="1"/>
    <col min="523" max="523" width="15.85546875" style="46" customWidth="1"/>
    <col min="524" max="524" width="9.5703125" style="46" bestFit="1" customWidth="1"/>
    <col min="525" max="525" width="14" style="46" bestFit="1" customWidth="1"/>
    <col min="526" max="526" width="14.28515625" style="46" bestFit="1" customWidth="1"/>
    <col min="527" max="768" width="9.140625" style="46"/>
    <col min="769" max="769" width="4.140625" style="46" bestFit="1" customWidth="1"/>
    <col min="770" max="770" width="45.5703125" style="46" customWidth="1"/>
    <col min="771" max="771" width="3.7109375" style="46" customWidth="1"/>
    <col min="772" max="772" width="11.7109375" style="46" bestFit="1" customWidth="1"/>
    <col min="773" max="773" width="14.5703125" style="46" bestFit="1" customWidth="1"/>
    <col min="774" max="774" width="1.5703125" style="46" customWidth="1"/>
    <col min="775" max="775" width="13.28515625" style="46" customWidth="1"/>
    <col min="776" max="776" width="1.7109375" style="46" customWidth="1"/>
    <col min="777" max="777" width="13.28515625" style="46" customWidth="1"/>
    <col min="778" max="778" width="1.7109375" style="46" customWidth="1"/>
    <col min="779" max="779" width="15.85546875" style="46" customWidth="1"/>
    <col min="780" max="780" width="9.5703125" style="46" bestFit="1" customWidth="1"/>
    <col min="781" max="781" width="14" style="46" bestFit="1" customWidth="1"/>
    <col min="782" max="782" width="14.28515625" style="46" bestFit="1" customWidth="1"/>
    <col min="783" max="1024" width="9.140625" style="46"/>
    <col min="1025" max="1025" width="4.140625" style="46" bestFit="1" customWidth="1"/>
    <col min="1026" max="1026" width="45.5703125" style="46" customWidth="1"/>
    <col min="1027" max="1027" width="3.7109375" style="46" customWidth="1"/>
    <col min="1028" max="1028" width="11.7109375" style="46" bestFit="1" customWidth="1"/>
    <col min="1029" max="1029" width="14.5703125" style="46" bestFit="1" customWidth="1"/>
    <col min="1030" max="1030" width="1.5703125" style="46" customWidth="1"/>
    <col min="1031" max="1031" width="13.28515625" style="46" customWidth="1"/>
    <col min="1032" max="1032" width="1.7109375" style="46" customWidth="1"/>
    <col min="1033" max="1033" width="13.28515625" style="46" customWidth="1"/>
    <col min="1034" max="1034" width="1.7109375" style="46" customWidth="1"/>
    <col min="1035" max="1035" width="15.85546875" style="46" customWidth="1"/>
    <col min="1036" max="1036" width="9.5703125" style="46" bestFit="1" customWidth="1"/>
    <col min="1037" max="1037" width="14" style="46" bestFit="1" customWidth="1"/>
    <col min="1038" max="1038" width="14.28515625" style="46" bestFit="1" customWidth="1"/>
    <col min="1039" max="1280" width="9.140625" style="46"/>
    <col min="1281" max="1281" width="4.140625" style="46" bestFit="1" customWidth="1"/>
    <col min="1282" max="1282" width="45.5703125" style="46" customWidth="1"/>
    <col min="1283" max="1283" width="3.7109375" style="46" customWidth="1"/>
    <col min="1284" max="1284" width="11.7109375" style="46" bestFit="1" customWidth="1"/>
    <col min="1285" max="1285" width="14.5703125" style="46" bestFit="1" customWidth="1"/>
    <col min="1286" max="1286" width="1.5703125" style="46" customWidth="1"/>
    <col min="1287" max="1287" width="13.28515625" style="46" customWidth="1"/>
    <col min="1288" max="1288" width="1.7109375" style="46" customWidth="1"/>
    <col min="1289" max="1289" width="13.28515625" style="46" customWidth="1"/>
    <col min="1290" max="1290" width="1.7109375" style="46" customWidth="1"/>
    <col min="1291" max="1291" width="15.85546875" style="46" customWidth="1"/>
    <col min="1292" max="1292" width="9.5703125" style="46" bestFit="1" customWidth="1"/>
    <col min="1293" max="1293" width="14" style="46" bestFit="1" customWidth="1"/>
    <col min="1294" max="1294" width="14.28515625" style="46" bestFit="1" customWidth="1"/>
    <col min="1295" max="1536" width="9.140625" style="46"/>
    <col min="1537" max="1537" width="4.140625" style="46" bestFit="1" customWidth="1"/>
    <col min="1538" max="1538" width="45.5703125" style="46" customWidth="1"/>
    <col min="1539" max="1539" width="3.7109375" style="46" customWidth="1"/>
    <col min="1540" max="1540" width="11.7109375" style="46" bestFit="1" customWidth="1"/>
    <col min="1541" max="1541" width="14.5703125" style="46" bestFit="1" customWidth="1"/>
    <col min="1542" max="1542" width="1.5703125" style="46" customWidth="1"/>
    <col min="1543" max="1543" width="13.28515625" style="46" customWidth="1"/>
    <col min="1544" max="1544" width="1.7109375" style="46" customWidth="1"/>
    <col min="1545" max="1545" width="13.28515625" style="46" customWidth="1"/>
    <col min="1546" max="1546" width="1.7109375" style="46" customWidth="1"/>
    <col min="1547" max="1547" width="15.85546875" style="46" customWidth="1"/>
    <col min="1548" max="1548" width="9.5703125" style="46" bestFit="1" customWidth="1"/>
    <col min="1549" max="1549" width="14" style="46" bestFit="1" customWidth="1"/>
    <col min="1550" max="1550" width="14.28515625" style="46" bestFit="1" customWidth="1"/>
    <col min="1551" max="1792" width="9.140625" style="46"/>
    <col min="1793" max="1793" width="4.140625" style="46" bestFit="1" customWidth="1"/>
    <col min="1794" max="1794" width="45.5703125" style="46" customWidth="1"/>
    <col min="1795" max="1795" width="3.7109375" style="46" customWidth="1"/>
    <col min="1796" max="1796" width="11.7109375" style="46" bestFit="1" customWidth="1"/>
    <col min="1797" max="1797" width="14.5703125" style="46" bestFit="1" customWidth="1"/>
    <col min="1798" max="1798" width="1.5703125" style="46" customWidth="1"/>
    <col min="1799" max="1799" width="13.28515625" style="46" customWidth="1"/>
    <col min="1800" max="1800" width="1.7109375" style="46" customWidth="1"/>
    <col min="1801" max="1801" width="13.28515625" style="46" customWidth="1"/>
    <col min="1802" max="1802" width="1.7109375" style="46" customWidth="1"/>
    <col min="1803" max="1803" width="15.85546875" style="46" customWidth="1"/>
    <col min="1804" max="1804" width="9.5703125" style="46" bestFit="1" customWidth="1"/>
    <col min="1805" max="1805" width="14" style="46" bestFit="1" customWidth="1"/>
    <col min="1806" max="1806" width="14.28515625" style="46" bestFit="1" customWidth="1"/>
    <col min="1807" max="2048" width="9.140625" style="46"/>
    <col min="2049" max="2049" width="4.140625" style="46" bestFit="1" customWidth="1"/>
    <col min="2050" max="2050" width="45.5703125" style="46" customWidth="1"/>
    <col min="2051" max="2051" width="3.7109375" style="46" customWidth="1"/>
    <col min="2052" max="2052" width="11.7109375" style="46" bestFit="1" customWidth="1"/>
    <col min="2053" max="2053" width="14.5703125" style="46" bestFit="1" customWidth="1"/>
    <col min="2054" max="2054" width="1.5703125" style="46" customWidth="1"/>
    <col min="2055" max="2055" width="13.28515625" style="46" customWidth="1"/>
    <col min="2056" max="2056" width="1.7109375" style="46" customWidth="1"/>
    <col min="2057" max="2057" width="13.28515625" style="46" customWidth="1"/>
    <col min="2058" max="2058" width="1.7109375" style="46" customWidth="1"/>
    <col min="2059" max="2059" width="15.85546875" style="46" customWidth="1"/>
    <col min="2060" max="2060" width="9.5703125" style="46" bestFit="1" customWidth="1"/>
    <col min="2061" max="2061" width="14" style="46" bestFit="1" customWidth="1"/>
    <col min="2062" max="2062" width="14.28515625" style="46" bestFit="1" customWidth="1"/>
    <col min="2063" max="2304" width="9.140625" style="46"/>
    <col min="2305" max="2305" width="4.140625" style="46" bestFit="1" customWidth="1"/>
    <col min="2306" max="2306" width="45.5703125" style="46" customWidth="1"/>
    <col min="2307" max="2307" width="3.7109375" style="46" customWidth="1"/>
    <col min="2308" max="2308" width="11.7109375" style="46" bestFit="1" customWidth="1"/>
    <col min="2309" max="2309" width="14.5703125" style="46" bestFit="1" customWidth="1"/>
    <col min="2310" max="2310" width="1.5703125" style="46" customWidth="1"/>
    <col min="2311" max="2311" width="13.28515625" style="46" customWidth="1"/>
    <col min="2312" max="2312" width="1.7109375" style="46" customWidth="1"/>
    <col min="2313" max="2313" width="13.28515625" style="46" customWidth="1"/>
    <col min="2314" max="2314" width="1.7109375" style="46" customWidth="1"/>
    <col min="2315" max="2315" width="15.85546875" style="46" customWidth="1"/>
    <col min="2316" max="2316" width="9.5703125" style="46" bestFit="1" customWidth="1"/>
    <col min="2317" max="2317" width="14" style="46" bestFit="1" customWidth="1"/>
    <col min="2318" max="2318" width="14.28515625" style="46" bestFit="1" customWidth="1"/>
    <col min="2319" max="2560" width="9.140625" style="46"/>
    <col min="2561" max="2561" width="4.140625" style="46" bestFit="1" customWidth="1"/>
    <col min="2562" max="2562" width="45.5703125" style="46" customWidth="1"/>
    <col min="2563" max="2563" width="3.7109375" style="46" customWidth="1"/>
    <col min="2564" max="2564" width="11.7109375" style="46" bestFit="1" customWidth="1"/>
    <col min="2565" max="2565" width="14.5703125" style="46" bestFit="1" customWidth="1"/>
    <col min="2566" max="2566" width="1.5703125" style="46" customWidth="1"/>
    <col min="2567" max="2567" width="13.28515625" style="46" customWidth="1"/>
    <col min="2568" max="2568" width="1.7109375" style="46" customWidth="1"/>
    <col min="2569" max="2569" width="13.28515625" style="46" customWidth="1"/>
    <col min="2570" max="2570" width="1.7109375" style="46" customWidth="1"/>
    <col min="2571" max="2571" width="15.85546875" style="46" customWidth="1"/>
    <col min="2572" max="2572" width="9.5703125" style="46" bestFit="1" customWidth="1"/>
    <col min="2573" max="2573" width="14" style="46" bestFit="1" customWidth="1"/>
    <col min="2574" max="2574" width="14.28515625" style="46" bestFit="1" customWidth="1"/>
    <col min="2575" max="2816" width="9.140625" style="46"/>
    <col min="2817" max="2817" width="4.140625" style="46" bestFit="1" customWidth="1"/>
    <col min="2818" max="2818" width="45.5703125" style="46" customWidth="1"/>
    <col min="2819" max="2819" width="3.7109375" style="46" customWidth="1"/>
    <col min="2820" max="2820" width="11.7109375" style="46" bestFit="1" customWidth="1"/>
    <col min="2821" max="2821" width="14.5703125" style="46" bestFit="1" customWidth="1"/>
    <col min="2822" max="2822" width="1.5703125" style="46" customWidth="1"/>
    <col min="2823" max="2823" width="13.28515625" style="46" customWidth="1"/>
    <col min="2824" max="2824" width="1.7109375" style="46" customWidth="1"/>
    <col min="2825" max="2825" width="13.28515625" style="46" customWidth="1"/>
    <col min="2826" max="2826" width="1.7109375" style="46" customWidth="1"/>
    <col min="2827" max="2827" width="15.85546875" style="46" customWidth="1"/>
    <col min="2828" max="2828" width="9.5703125" style="46" bestFit="1" customWidth="1"/>
    <col min="2829" max="2829" width="14" style="46" bestFit="1" customWidth="1"/>
    <col min="2830" max="2830" width="14.28515625" style="46" bestFit="1" customWidth="1"/>
    <col min="2831" max="3072" width="9.140625" style="46"/>
    <col min="3073" max="3073" width="4.140625" style="46" bestFit="1" customWidth="1"/>
    <col min="3074" max="3074" width="45.5703125" style="46" customWidth="1"/>
    <col min="3075" max="3075" width="3.7109375" style="46" customWidth="1"/>
    <col min="3076" max="3076" width="11.7109375" style="46" bestFit="1" customWidth="1"/>
    <col min="3077" max="3077" width="14.5703125" style="46" bestFit="1" customWidth="1"/>
    <col min="3078" max="3078" width="1.5703125" style="46" customWidth="1"/>
    <col min="3079" max="3079" width="13.28515625" style="46" customWidth="1"/>
    <col min="3080" max="3080" width="1.7109375" style="46" customWidth="1"/>
    <col min="3081" max="3081" width="13.28515625" style="46" customWidth="1"/>
    <col min="3082" max="3082" width="1.7109375" style="46" customWidth="1"/>
    <col min="3083" max="3083" width="15.85546875" style="46" customWidth="1"/>
    <col min="3084" max="3084" width="9.5703125" style="46" bestFit="1" customWidth="1"/>
    <col min="3085" max="3085" width="14" style="46" bestFit="1" customWidth="1"/>
    <col min="3086" max="3086" width="14.28515625" style="46" bestFit="1" customWidth="1"/>
    <col min="3087" max="3328" width="9.140625" style="46"/>
    <col min="3329" max="3329" width="4.140625" style="46" bestFit="1" customWidth="1"/>
    <col min="3330" max="3330" width="45.5703125" style="46" customWidth="1"/>
    <col min="3331" max="3331" width="3.7109375" style="46" customWidth="1"/>
    <col min="3332" max="3332" width="11.7109375" style="46" bestFit="1" customWidth="1"/>
    <col min="3333" max="3333" width="14.5703125" style="46" bestFit="1" customWidth="1"/>
    <col min="3334" max="3334" width="1.5703125" style="46" customWidth="1"/>
    <col min="3335" max="3335" width="13.28515625" style="46" customWidth="1"/>
    <col min="3336" max="3336" width="1.7109375" style="46" customWidth="1"/>
    <col min="3337" max="3337" width="13.28515625" style="46" customWidth="1"/>
    <col min="3338" max="3338" width="1.7109375" style="46" customWidth="1"/>
    <col min="3339" max="3339" width="15.85546875" style="46" customWidth="1"/>
    <col min="3340" max="3340" width="9.5703125" style="46" bestFit="1" customWidth="1"/>
    <col min="3341" max="3341" width="14" style="46" bestFit="1" customWidth="1"/>
    <col min="3342" max="3342" width="14.28515625" style="46" bestFit="1" customWidth="1"/>
    <col min="3343" max="3584" width="9.140625" style="46"/>
    <col min="3585" max="3585" width="4.140625" style="46" bestFit="1" customWidth="1"/>
    <col min="3586" max="3586" width="45.5703125" style="46" customWidth="1"/>
    <col min="3587" max="3587" width="3.7109375" style="46" customWidth="1"/>
    <col min="3588" max="3588" width="11.7109375" style="46" bestFit="1" customWidth="1"/>
    <col min="3589" max="3589" width="14.5703125" style="46" bestFit="1" customWidth="1"/>
    <col min="3590" max="3590" width="1.5703125" style="46" customWidth="1"/>
    <col min="3591" max="3591" width="13.28515625" style="46" customWidth="1"/>
    <col min="3592" max="3592" width="1.7109375" style="46" customWidth="1"/>
    <col min="3593" max="3593" width="13.28515625" style="46" customWidth="1"/>
    <col min="3594" max="3594" width="1.7109375" style="46" customWidth="1"/>
    <col min="3595" max="3595" width="15.85546875" style="46" customWidth="1"/>
    <col min="3596" max="3596" width="9.5703125" style="46" bestFit="1" customWidth="1"/>
    <col min="3597" max="3597" width="14" style="46" bestFit="1" customWidth="1"/>
    <col min="3598" max="3598" width="14.28515625" style="46" bestFit="1" customWidth="1"/>
    <col min="3599" max="3840" width="9.140625" style="46"/>
    <col min="3841" max="3841" width="4.140625" style="46" bestFit="1" customWidth="1"/>
    <col min="3842" max="3842" width="45.5703125" style="46" customWidth="1"/>
    <col min="3843" max="3843" width="3.7109375" style="46" customWidth="1"/>
    <col min="3844" max="3844" width="11.7109375" style="46" bestFit="1" customWidth="1"/>
    <col min="3845" max="3845" width="14.5703125" style="46" bestFit="1" customWidth="1"/>
    <col min="3846" max="3846" width="1.5703125" style="46" customWidth="1"/>
    <col min="3847" max="3847" width="13.28515625" style="46" customWidth="1"/>
    <col min="3848" max="3848" width="1.7109375" style="46" customWidth="1"/>
    <col min="3849" max="3849" width="13.28515625" style="46" customWidth="1"/>
    <col min="3850" max="3850" width="1.7109375" style="46" customWidth="1"/>
    <col min="3851" max="3851" width="15.85546875" style="46" customWidth="1"/>
    <col min="3852" max="3852" width="9.5703125" style="46" bestFit="1" customWidth="1"/>
    <col min="3853" max="3853" width="14" style="46" bestFit="1" customWidth="1"/>
    <col min="3854" max="3854" width="14.28515625" style="46" bestFit="1" customWidth="1"/>
    <col min="3855" max="4096" width="9.140625" style="46"/>
    <col min="4097" max="4097" width="4.140625" style="46" bestFit="1" customWidth="1"/>
    <col min="4098" max="4098" width="45.5703125" style="46" customWidth="1"/>
    <col min="4099" max="4099" width="3.7109375" style="46" customWidth="1"/>
    <col min="4100" max="4100" width="11.7109375" style="46" bestFit="1" customWidth="1"/>
    <col min="4101" max="4101" width="14.5703125" style="46" bestFit="1" customWidth="1"/>
    <col min="4102" max="4102" width="1.5703125" style="46" customWidth="1"/>
    <col min="4103" max="4103" width="13.28515625" style="46" customWidth="1"/>
    <col min="4104" max="4104" width="1.7109375" style="46" customWidth="1"/>
    <col min="4105" max="4105" width="13.28515625" style="46" customWidth="1"/>
    <col min="4106" max="4106" width="1.7109375" style="46" customWidth="1"/>
    <col min="4107" max="4107" width="15.85546875" style="46" customWidth="1"/>
    <col min="4108" max="4108" width="9.5703125" style="46" bestFit="1" customWidth="1"/>
    <col min="4109" max="4109" width="14" style="46" bestFit="1" customWidth="1"/>
    <col min="4110" max="4110" width="14.28515625" style="46" bestFit="1" customWidth="1"/>
    <col min="4111" max="4352" width="9.140625" style="46"/>
    <col min="4353" max="4353" width="4.140625" style="46" bestFit="1" customWidth="1"/>
    <col min="4354" max="4354" width="45.5703125" style="46" customWidth="1"/>
    <col min="4355" max="4355" width="3.7109375" style="46" customWidth="1"/>
    <col min="4356" max="4356" width="11.7109375" style="46" bestFit="1" customWidth="1"/>
    <col min="4357" max="4357" width="14.5703125" style="46" bestFit="1" customWidth="1"/>
    <col min="4358" max="4358" width="1.5703125" style="46" customWidth="1"/>
    <col min="4359" max="4359" width="13.28515625" style="46" customWidth="1"/>
    <col min="4360" max="4360" width="1.7109375" style="46" customWidth="1"/>
    <col min="4361" max="4361" width="13.28515625" style="46" customWidth="1"/>
    <col min="4362" max="4362" width="1.7109375" style="46" customWidth="1"/>
    <col min="4363" max="4363" width="15.85546875" style="46" customWidth="1"/>
    <col min="4364" max="4364" width="9.5703125" style="46" bestFit="1" customWidth="1"/>
    <col min="4365" max="4365" width="14" style="46" bestFit="1" customWidth="1"/>
    <col min="4366" max="4366" width="14.28515625" style="46" bestFit="1" customWidth="1"/>
    <col min="4367" max="4608" width="9.140625" style="46"/>
    <col min="4609" max="4609" width="4.140625" style="46" bestFit="1" customWidth="1"/>
    <col min="4610" max="4610" width="45.5703125" style="46" customWidth="1"/>
    <col min="4611" max="4611" width="3.7109375" style="46" customWidth="1"/>
    <col min="4612" max="4612" width="11.7109375" style="46" bestFit="1" customWidth="1"/>
    <col min="4613" max="4613" width="14.5703125" style="46" bestFit="1" customWidth="1"/>
    <col min="4614" max="4614" width="1.5703125" style="46" customWidth="1"/>
    <col min="4615" max="4615" width="13.28515625" style="46" customWidth="1"/>
    <col min="4616" max="4616" width="1.7109375" style="46" customWidth="1"/>
    <col min="4617" max="4617" width="13.28515625" style="46" customWidth="1"/>
    <col min="4618" max="4618" width="1.7109375" style="46" customWidth="1"/>
    <col min="4619" max="4619" width="15.85546875" style="46" customWidth="1"/>
    <col min="4620" max="4620" width="9.5703125" style="46" bestFit="1" customWidth="1"/>
    <col min="4621" max="4621" width="14" style="46" bestFit="1" customWidth="1"/>
    <col min="4622" max="4622" width="14.28515625" style="46" bestFit="1" customWidth="1"/>
    <col min="4623" max="4864" width="9.140625" style="46"/>
    <col min="4865" max="4865" width="4.140625" style="46" bestFit="1" customWidth="1"/>
    <col min="4866" max="4866" width="45.5703125" style="46" customWidth="1"/>
    <col min="4867" max="4867" width="3.7109375" style="46" customWidth="1"/>
    <col min="4868" max="4868" width="11.7109375" style="46" bestFit="1" customWidth="1"/>
    <col min="4869" max="4869" width="14.5703125" style="46" bestFit="1" customWidth="1"/>
    <col min="4870" max="4870" width="1.5703125" style="46" customWidth="1"/>
    <col min="4871" max="4871" width="13.28515625" style="46" customWidth="1"/>
    <col min="4872" max="4872" width="1.7109375" style="46" customWidth="1"/>
    <col min="4873" max="4873" width="13.28515625" style="46" customWidth="1"/>
    <col min="4874" max="4874" width="1.7109375" style="46" customWidth="1"/>
    <col min="4875" max="4875" width="15.85546875" style="46" customWidth="1"/>
    <col min="4876" max="4876" width="9.5703125" style="46" bestFit="1" customWidth="1"/>
    <col min="4877" max="4877" width="14" style="46" bestFit="1" customWidth="1"/>
    <col min="4878" max="4878" width="14.28515625" style="46" bestFit="1" customWidth="1"/>
    <col min="4879" max="5120" width="9.140625" style="46"/>
    <col min="5121" max="5121" width="4.140625" style="46" bestFit="1" customWidth="1"/>
    <col min="5122" max="5122" width="45.5703125" style="46" customWidth="1"/>
    <col min="5123" max="5123" width="3.7109375" style="46" customWidth="1"/>
    <col min="5124" max="5124" width="11.7109375" style="46" bestFit="1" customWidth="1"/>
    <col min="5125" max="5125" width="14.5703125" style="46" bestFit="1" customWidth="1"/>
    <col min="5126" max="5126" width="1.5703125" style="46" customWidth="1"/>
    <col min="5127" max="5127" width="13.28515625" style="46" customWidth="1"/>
    <col min="5128" max="5128" width="1.7109375" style="46" customWidth="1"/>
    <col min="5129" max="5129" width="13.28515625" style="46" customWidth="1"/>
    <col min="5130" max="5130" width="1.7109375" style="46" customWidth="1"/>
    <col min="5131" max="5131" width="15.85546875" style="46" customWidth="1"/>
    <col min="5132" max="5132" width="9.5703125" style="46" bestFit="1" customWidth="1"/>
    <col min="5133" max="5133" width="14" style="46" bestFit="1" customWidth="1"/>
    <col min="5134" max="5134" width="14.28515625" style="46" bestFit="1" customWidth="1"/>
    <col min="5135" max="5376" width="9.140625" style="46"/>
    <col min="5377" max="5377" width="4.140625" style="46" bestFit="1" customWidth="1"/>
    <col min="5378" max="5378" width="45.5703125" style="46" customWidth="1"/>
    <col min="5379" max="5379" width="3.7109375" style="46" customWidth="1"/>
    <col min="5380" max="5380" width="11.7109375" style="46" bestFit="1" customWidth="1"/>
    <col min="5381" max="5381" width="14.5703125" style="46" bestFit="1" customWidth="1"/>
    <col min="5382" max="5382" width="1.5703125" style="46" customWidth="1"/>
    <col min="5383" max="5383" width="13.28515625" style="46" customWidth="1"/>
    <col min="5384" max="5384" width="1.7109375" style="46" customWidth="1"/>
    <col min="5385" max="5385" width="13.28515625" style="46" customWidth="1"/>
    <col min="5386" max="5386" width="1.7109375" style="46" customWidth="1"/>
    <col min="5387" max="5387" width="15.85546875" style="46" customWidth="1"/>
    <col min="5388" max="5388" width="9.5703125" style="46" bestFit="1" customWidth="1"/>
    <col min="5389" max="5389" width="14" style="46" bestFit="1" customWidth="1"/>
    <col min="5390" max="5390" width="14.28515625" style="46" bestFit="1" customWidth="1"/>
    <col min="5391" max="5632" width="9.140625" style="46"/>
    <col min="5633" max="5633" width="4.140625" style="46" bestFit="1" customWidth="1"/>
    <col min="5634" max="5634" width="45.5703125" style="46" customWidth="1"/>
    <col min="5635" max="5635" width="3.7109375" style="46" customWidth="1"/>
    <col min="5636" max="5636" width="11.7109375" style="46" bestFit="1" customWidth="1"/>
    <col min="5637" max="5637" width="14.5703125" style="46" bestFit="1" customWidth="1"/>
    <col min="5638" max="5638" width="1.5703125" style="46" customWidth="1"/>
    <col min="5639" max="5639" width="13.28515625" style="46" customWidth="1"/>
    <col min="5640" max="5640" width="1.7109375" style="46" customWidth="1"/>
    <col min="5641" max="5641" width="13.28515625" style="46" customWidth="1"/>
    <col min="5642" max="5642" width="1.7109375" style="46" customWidth="1"/>
    <col min="5643" max="5643" width="15.85546875" style="46" customWidth="1"/>
    <col min="5644" max="5644" width="9.5703125" style="46" bestFit="1" customWidth="1"/>
    <col min="5645" max="5645" width="14" style="46" bestFit="1" customWidth="1"/>
    <col min="5646" max="5646" width="14.28515625" style="46" bestFit="1" customWidth="1"/>
    <col min="5647" max="5888" width="9.140625" style="46"/>
    <col min="5889" max="5889" width="4.140625" style="46" bestFit="1" customWidth="1"/>
    <col min="5890" max="5890" width="45.5703125" style="46" customWidth="1"/>
    <col min="5891" max="5891" width="3.7109375" style="46" customWidth="1"/>
    <col min="5892" max="5892" width="11.7109375" style="46" bestFit="1" customWidth="1"/>
    <col min="5893" max="5893" width="14.5703125" style="46" bestFit="1" customWidth="1"/>
    <col min="5894" max="5894" width="1.5703125" style="46" customWidth="1"/>
    <col min="5895" max="5895" width="13.28515625" style="46" customWidth="1"/>
    <col min="5896" max="5896" width="1.7109375" style="46" customWidth="1"/>
    <col min="5897" max="5897" width="13.28515625" style="46" customWidth="1"/>
    <col min="5898" max="5898" width="1.7109375" style="46" customWidth="1"/>
    <col min="5899" max="5899" width="15.85546875" style="46" customWidth="1"/>
    <col min="5900" max="5900" width="9.5703125" style="46" bestFit="1" customWidth="1"/>
    <col min="5901" max="5901" width="14" style="46" bestFit="1" customWidth="1"/>
    <col min="5902" max="5902" width="14.28515625" style="46" bestFit="1" customWidth="1"/>
    <col min="5903" max="6144" width="9.140625" style="46"/>
    <col min="6145" max="6145" width="4.140625" style="46" bestFit="1" customWidth="1"/>
    <col min="6146" max="6146" width="45.5703125" style="46" customWidth="1"/>
    <col min="6147" max="6147" width="3.7109375" style="46" customWidth="1"/>
    <col min="6148" max="6148" width="11.7109375" style="46" bestFit="1" customWidth="1"/>
    <col min="6149" max="6149" width="14.5703125" style="46" bestFit="1" customWidth="1"/>
    <col min="6150" max="6150" width="1.5703125" style="46" customWidth="1"/>
    <col min="6151" max="6151" width="13.28515625" style="46" customWidth="1"/>
    <col min="6152" max="6152" width="1.7109375" style="46" customWidth="1"/>
    <col min="6153" max="6153" width="13.28515625" style="46" customWidth="1"/>
    <col min="6154" max="6154" width="1.7109375" style="46" customWidth="1"/>
    <col min="6155" max="6155" width="15.85546875" style="46" customWidth="1"/>
    <col min="6156" max="6156" width="9.5703125" style="46" bestFit="1" customWidth="1"/>
    <col min="6157" max="6157" width="14" style="46" bestFit="1" customWidth="1"/>
    <col min="6158" max="6158" width="14.28515625" style="46" bestFit="1" customWidth="1"/>
    <col min="6159" max="6400" width="9.140625" style="46"/>
    <col min="6401" max="6401" width="4.140625" style="46" bestFit="1" customWidth="1"/>
    <col min="6402" max="6402" width="45.5703125" style="46" customWidth="1"/>
    <col min="6403" max="6403" width="3.7109375" style="46" customWidth="1"/>
    <col min="6404" max="6404" width="11.7109375" style="46" bestFit="1" customWidth="1"/>
    <col min="6405" max="6405" width="14.5703125" style="46" bestFit="1" customWidth="1"/>
    <col min="6406" max="6406" width="1.5703125" style="46" customWidth="1"/>
    <col min="6407" max="6407" width="13.28515625" style="46" customWidth="1"/>
    <col min="6408" max="6408" width="1.7109375" style="46" customWidth="1"/>
    <col min="6409" max="6409" width="13.28515625" style="46" customWidth="1"/>
    <col min="6410" max="6410" width="1.7109375" style="46" customWidth="1"/>
    <col min="6411" max="6411" width="15.85546875" style="46" customWidth="1"/>
    <col min="6412" max="6412" width="9.5703125" style="46" bestFit="1" customWidth="1"/>
    <col min="6413" max="6413" width="14" style="46" bestFit="1" customWidth="1"/>
    <col min="6414" max="6414" width="14.28515625" style="46" bestFit="1" customWidth="1"/>
    <col min="6415" max="6656" width="9.140625" style="46"/>
    <col min="6657" max="6657" width="4.140625" style="46" bestFit="1" customWidth="1"/>
    <col min="6658" max="6658" width="45.5703125" style="46" customWidth="1"/>
    <col min="6659" max="6659" width="3.7109375" style="46" customWidth="1"/>
    <col min="6660" max="6660" width="11.7109375" style="46" bestFit="1" customWidth="1"/>
    <col min="6661" max="6661" width="14.5703125" style="46" bestFit="1" customWidth="1"/>
    <col min="6662" max="6662" width="1.5703125" style="46" customWidth="1"/>
    <col min="6663" max="6663" width="13.28515625" style="46" customWidth="1"/>
    <col min="6664" max="6664" width="1.7109375" style="46" customWidth="1"/>
    <col min="6665" max="6665" width="13.28515625" style="46" customWidth="1"/>
    <col min="6666" max="6666" width="1.7109375" style="46" customWidth="1"/>
    <col min="6667" max="6667" width="15.85546875" style="46" customWidth="1"/>
    <col min="6668" max="6668" width="9.5703125" style="46" bestFit="1" customWidth="1"/>
    <col min="6669" max="6669" width="14" style="46" bestFit="1" customWidth="1"/>
    <col min="6670" max="6670" width="14.28515625" style="46" bestFit="1" customWidth="1"/>
    <col min="6671" max="6912" width="9.140625" style="46"/>
    <col min="6913" max="6913" width="4.140625" style="46" bestFit="1" customWidth="1"/>
    <col min="6914" max="6914" width="45.5703125" style="46" customWidth="1"/>
    <col min="6915" max="6915" width="3.7109375" style="46" customWidth="1"/>
    <col min="6916" max="6916" width="11.7109375" style="46" bestFit="1" customWidth="1"/>
    <col min="6917" max="6917" width="14.5703125" style="46" bestFit="1" customWidth="1"/>
    <col min="6918" max="6918" width="1.5703125" style="46" customWidth="1"/>
    <col min="6919" max="6919" width="13.28515625" style="46" customWidth="1"/>
    <col min="6920" max="6920" width="1.7109375" style="46" customWidth="1"/>
    <col min="6921" max="6921" width="13.28515625" style="46" customWidth="1"/>
    <col min="6922" max="6922" width="1.7109375" style="46" customWidth="1"/>
    <col min="6923" max="6923" width="15.85546875" style="46" customWidth="1"/>
    <col min="6924" max="6924" width="9.5703125" style="46" bestFit="1" customWidth="1"/>
    <col min="6925" max="6925" width="14" style="46" bestFit="1" customWidth="1"/>
    <col min="6926" max="6926" width="14.28515625" style="46" bestFit="1" customWidth="1"/>
    <col min="6927" max="7168" width="9.140625" style="46"/>
    <col min="7169" max="7169" width="4.140625" style="46" bestFit="1" customWidth="1"/>
    <col min="7170" max="7170" width="45.5703125" style="46" customWidth="1"/>
    <col min="7171" max="7171" width="3.7109375" style="46" customWidth="1"/>
    <col min="7172" max="7172" width="11.7109375" style="46" bestFit="1" customWidth="1"/>
    <col min="7173" max="7173" width="14.5703125" style="46" bestFit="1" customWidth="1"/>
    <col min="7174" max="7174" width="1.5703125" style="46" customWidth="1"/>
    <col min="7175" max="7175" width="13.28515625" style="46" customWidth="1"/>
    <col min="7176" max="7176" width="1.7109375" style="46" customWidth="1"/>
    <col min="7177" max="7177" width="13.28515625" style="46" customWidth="1"/>
    <col min="7178" max="7178" width="1.7109375" style="46" customWidth="1"/>
    <col min="7179" max="7179" width="15.85546875" style="46" customWidth="1"/>
    <col min="7180" max="7180" width="9.5703125" style="46" bestFit="1" customWidth="1"/>
    <col min="7181" max="7181" width="14" style="46" bestFit="1" customWidth="1"/>
    <col min="7182" max="7182" width="14.28515625" style="46" bestFit="1" customWidth="1"/>
    <col min="7183" max="7424" width="9.140625" style="46"/>
    <col min="7425" max="7425" width="4.140625" style="46" bestFit="1" customWidth="1"/>
    <col min="7426" max="7426" width="45.5703125" style="46" customWidth="1"/>
    <col min="7427" max="7427" width="3.7109375" style="46" customWidth="1"/>
    <col min="7428" max="7428" width="11.7109375" style="46" bestFit="1" customWidth="1"/>
    <col min="7429" max="7429" width="14.5703125" style="46" bestFit="1" customWidth="1"/>
    <col min="7430" max="7430" width="1.5703125" style="46" customWidth="1"/>
    <col min="7431" max="7431" width="13.28515625" style="46" customWidth="1"/>
    <col min="7432" max="7432" width="1.7109375" style="46" customWidth="1"/>
    <col min="7433" max="7433" width="13.28515625" style="46" customWidth="1"/>
    <col min="7434" max="7434" width="1.7109375" style="46" customWidth="1"/>
    <col min="7435" max="7435" width="15.85546875" style="46" customWidth="1"/>
    <col min="7436" max="7436" width="9.5703125" style="46" bestFit="1" customWidth="1"/>
    <col min="7437" max="7437" width="14" style="46" bestFit="1" customWidth="1"/>
    <col min="7438" max="7438" width="14.28515625" style="46" bestFit="1" customWidth="1"/>
    <col min="7439" max="7680" width="9.140625" style="46"/>
    <col min="7681" max="7681" width="4.140625" style="46" bestFit="1" customWidth="1"/>
    <col min="7682" max="7682" width="45.5703125" style="46" customWidth="1"/>
    <col min="7683" max="7683" width="3.7109375" style="46" customWidth="1"/>
    <col min="7684" max="7684" width="11.7109375" style="46" bestFit="1" customWidth="1"/>
    <col min="7685" max="7685" width="14.5703125" style="46" bestFit="1" customWidth="1"/>
    <col min="7686" max="7686" width="1.5703125" style="46" customWidth="1"/>
    <col min="7687" max="7687" width="13.28515625" style="46" customWidth="1"/>
    <col min="7688" max="7688" width="1.7109375" style="46" customWidth="1"/>
    <col min="7689" max="7689" width="13.28515625" style="46" customWidth="1"/>
    <col min="7690" max="7690" width="1.7109375" style="46" customWidth="1"/>
    <col min="7691" max="7691" width="15.85546875" style="46" customWidth="1"/>
    <col min="7692" max="7692" width="9.5703125" style="46" bestFit="1" customWidth="1"/>
    <col min="7693" max="7693" width="14" style="46" bestFit="1" customWidth="1"/>
    <col min="7694" max="7694" width="14.28515625" style="46" bestFit="1" customWidth="1"/>
    <col min="7695" max="7936" width="9.140625" style="46"/>
    <col min="7937" max="7937" width="4.140625" style="46" bestFit="1" customWidth="1"/>
    <col min="7938" max="7938" width="45.5703125" style="46" customWidth="1"/>
    <col min="7939" max="7939" width="3.7109375" style="46" customWidth="1"/>
    <col min="7940" max="7940" width="11.7109375" style="46" bestFit="1" customWidth="1"/>
    <col min="7941" max="7941" width="14.5703125" style="46" bestFit="1" customWidth="1"/>
    <col min="7942" max="7942" width="1.5703125" style="46" customWidth="1"/>
    <col min="7943" max="7943" width="13.28515625" style="46" customWidth="1"/>
    <col min="7944" max="7944" width="1.7109375" style="46" customWidth="1"/>
    <col min="7945" max="7945" width="13.28515625" style="46" customWidth="1"/>
    <col min="7946" max="7946" width="1.7109375" style="46" customWidth="1"/>
    <col min="7947" max="7947" width="15.85546875" style="46" customWidth="1"/>
    <col min="7948" max="7948" width="9.5703125" style="46" bestFit="1" customWidth="1"/>
    <col min="7949" max="7949" width="14" style="46" bestFit="1" customWidth="1"/>
    <col min="7950" max="7950" width="14.28515625" style="46" bestFit="1" customWidth="1"/>
    <col min="7951" max="8192" width="9.140625" style="46"/>
    <col min="8193" max="8193" width="4.140625" style="46" bestFit="1" customWidth="1"/>
    <col min="8194" max="8194" width="45.5703125" style="46" customWidth="1"/>
    <col min="8195" max="8195" width="3.7109375" style="46" customWidth="1"/>
    <col min="8196" max="8196" width="11.7109375" style="46" bestFit="1" customWidth="1"/>
    <col min="8197" max="8197" width="14.5703125" style="46" bestFit="1" customWidth="1"/>
    <col min="8198" max="8198" width="1.5703125" style="46" customWidth="1"/>
    <col min="8199" max="8199" width="13.28515625" style="46" customWidth="1"/>
    <col min="8200" max="8200" width="1.7109375" style="46" customWidth="1"/>
    <col min="8201" max="8201" width="13.28515625" style="46" customWidth="1"/>
    <col min="8202" max="8202" width="1.7109375" style="46" customWidth="1"/>
    <col min="8203" max="8203" width="15.85546875" style="46" customWidth="1"/>
    <col min="8204" max="8204" width="9.5703125" style="46" bestFit="1" customWidth="1"/>
    <col min="8205" max="8205" width="14" style="46" bestFit="1" customWidth="1"/>
    <col min="8206" max="8206" width="14.28515625" style="46" bestFit="1" customWidth="1"/>
    <col min="8207" max="8448" width="9.140625" style="46"/>
    <col min="8449" max="8449" width="4.140625" style="46" bestFit="1" customWidth="1"/>
    <col min="8450" max="8450" width="45.5703125" style="46" customWidth="1"/>
    <col min="8451" max="8451" width="3.7109375" style="46" customWidth="1"/>
    <col min="8452" max="8452" width="11.7109375" style="46" bestFit="1" customWidth="1"/>
    <col min="8453" max="8453" width="14.5703125" style="46" bestFit="1" customWidth="1"/>
    <col min="8454" max="8454" width="1.5703125" style="46" customWidth="1"/>
    <col min="8455" max="8455" width="13.28515625" style="46" customWidth="1"/>
    <col min="8456" max="8456" width="1.7109375" style="46" customWidth="1"/>
    <col min="8457" max="8457" width="13.28515625" style="46" customWidth="1"/>
    <col min="8458" max="8458" width="1.7109375" style="46" customWidth="1"/>
    <col min="8459" max="8459" width="15.85546875" style="46" customWidth="1"/>
    <col min="8460" max="8460" width="9.5703125" style="46" bestFit="1" customWidth="1"/>
    <col min="8461" max="8461" width="14" style="46" bestFit="1" customWidth="1"/>
    <col min="8462" max="8462" width="14.28515625" style="46" bestFit="1" customWidth="1"/>
    <col min="8463" max="8704" width="9.140625" style="46"/>
    <col min="8705" max="8705" width="4.140625" style="46" bestFit="1" customWidth="1"/>
    <col min="8706" max="8706" width="45.5703125" style="46" customWidth="1"/>
    <col min="8707" max="8707" width="3.7109375" style="46" customWidth="1"/>
    <col min="8708" max="8708" width="11.7109375" style="46" bestFit="1" customWidth="1"/>
    <col min="8709" max="8709" width="14.5703125" style="46" bestFit="1" customWidth="1"/>
    <col min="8710" max="8710" width="1.5703125" style="46" customWidth="1"/>
    <col min="8711" max="8711" width="13.28515625" style="46" customWidth="1"/>
    <col min="8712" max="8712" width="1.7109375" style="46" customWidth="1"/>
    <col min="8713" max="8713" width="13.28515625" style="46" customWidth="1"/>
    <col min="8714" max="8714" width="1.7109375" style="46" customWidth="1"/>
    <col min="8715" max="8715" width="15.85546875" style="46" customWidth="1"/>
    <col min="8716" max="8716" width="9.5703125" style="46" bestFit="1" customWidth="1"/>
    <col min="8717" max="8717" width="14" style="46" bestFit="1" customWidth="1"/>
    <col min="8718" max="8718" width="14.28515625" style="46" bestFit="1" customWidth="1"/>
    <col min="8719" max="8960" width="9.140625" style="46"/>
    <col min="8961" max="8961" width="4.140625" style="46" bestFit="1" customWidth="1"/>
    <col min="8962" max="8962" width="45.5703125" style="46" customWidth="1"/>
    <col min="8963" max="8963" width="3.7109375" style="46" customWidth="1"/>
    <col min="8964" max="8964" width="11.7109375" style="46" bestFit="1" customWidth="1"/>
    <col min="8965" max="8965" width="14.5703125" style="46" bestFit="1" customWidth="1"/>
    <col min="8966" max="8966" width="1.5703125" style="46" customWidth="1"/>
    <col min="8967" max="8967" width="13.28515625" style="46" customWidth="1"/>
    <col min="8968" max="8968" width="1.7109375" style="46" customWidth="1"/>
    <col min="8969" max="8969" width="13.28515625" style="46" customWidth="1"/>
    <col min="8970" max="8970" width="1.7109375" style="46" customWidth="1"/>
    <col min="8971" max="8971" width="15.85546875" style="46" customWidth="1"/>
    <col min="8972" max="8972" width="9.5703125" style="46" bestFit="1" customWidth="1"/>
    <col min="8973" max="8973" width="14" style="46" bestFit="1" customWidth="1"/>
    <col min="8974" max="8974" width="14.28515625" style="46" bestFit="1" customWidth="1"/>
    <col min="8975" max="9216" width="9.140625" style="46"/>
    <col min="9217" max="9217" width="4.140625" style="46" bestFit="1" customWidth="1"/>
    <col min="9218" max="9218" width="45.5703125" style="46" customWidth="1"/>
    <col min="9219" max="9219" width="3.7109375" style="46" customWidth="1"/>
    <col min="9220" max="9220" width="11.7109375" style="46" bestFit="1" customWidth="1"/>
    <col min="9221" max="9221" width="14.5703125" style="46" bestFit="1" customWidth="1"/>
    <col min="9222" max="9222" width="1.5703125" style="46" customWidth="1"/>
    <col min="9223" max="9223" width="13.28515625" style="46" customWidth="1"/>
    <col min="9224" max="9224" width="1.7109375" style="46" customWidth="1"/>
    <col min="9225" max="9225" width="13.28515625" style="46" customWidth="1"/>
    <col min="9226" max="9226" width="1.7109375" style="46" customWidth="1"/>
    <col min="9227" max="9227" width="15.85546875" style="46" customWidth="1"/>
    <col min="9228" max="9228" width="9.5703125" style="46" bestFit="1" customWidth="1"/>
    <col min="9229" max="9229" width="14" style="46" bestFit="1" customWidth="1"/>
    <col min="9230" max="9230" width="14.28515625" style="46" bestFit="1" customWidth="1"/>
    <col min="9231" max="9472" width="9.140625" style="46"/>
    <col min="9473" max="9473" width="4.140625" style="46" bestFit="1" customWidth="1"/>
    <col min="9474" max="9474" width="45.5703125" style="46" customWidth="1"/>
    <col min="9475" max="9475" width="3.7109375" style="46" customWidth="1"/>
    <col min="9476" max="9476" width="11.7109375" style="46" bestFit="1" customWidth="1"/>
    <col min="9477" max="9477" width="14.5703125" style="46" bestFit="1" customWidth="1"/>
    <col min="9478" max="9478" width="1.5703125" style="46" customWidth="1"/>
    <col min="9479" max="9479" width="13.28515625" style="46" customWidth="1"/>
    <col min="9480" max="9480" width="1.7109375" style="46" customWidth="1"/>
    <col min="9481" max="9481" width="13.28515625" style="46" customWidth="1"/>
    <col min="9482" max="9482" width="1.7109375" style="46" customWidth="1"/>
    <col min="9483" max="9483" width="15.85546875" style="46" customWidth="1"/>
    <col min="9484" max="9484" width="9.5703125" style="46" bestFit="1" customWidth="1"/>
    <col min="9485" max="9485" width="14" style="46" bestFit="1" customWidth="1"/>
    <col min="9486" max="9486" width="14.28515625" style="46" bestFit="1" customWidth="1"/>
    <col min="9487" max="9728" width="9.140625" style="46"/>
    <col min="9729" max="9729" width="4.140625" style="46" bestFit="1" customWidth="1"/>
    <col min="9730" max="9730" width="45.5703125" style="46" customWidth="1"/>
    <col min="9731" max="9731" width="3.7109375" style="46" customWidth="1"/>
    <col min="9732" max="9732" width="11.7109375" style="46" bestFit="1" customWidth="1"/>
    <col min="9733" max="9733" width="14.5703125" style="46" bestFit="1" customWidth="1"/>
    <col min="9734" max="9734" width="1.5703125" style="46" customWidth="1"/>
    <col min="9735" max="9735" width="13.28515625" style="46" customWidth="1"/>
    <col min="9736" max="9736" width="1.7109375" style="46" customWidth="1"/>
    <col min="9737" max="9737" width="13.28515625" style="46" customWidth="1"/>
    <col min="9738" max="9738" width="1.7109375" style="46" customWidth="1"/>
    <col min="9739" max="9739" width="15.85546875" style="46" customWidth="1"/>
    <col min="9740" max="9740" width="9.5703125" style="46" bestFit="1" customWidth="1"/>
    <col min="9741" max="9741" width="14" style="46" bestFit="1" customWidth="1"/>
    <col min="9742" max="9742" width="14.28515625" style="46" bestFit="1" customWidth="1"/>
    <col min="9743" max="9984" width="9.140625" style="46"/>
    <col min="9985" max="9985" width="4.140625" style="46" bestFit="1" customWidth="1"/>
    <col min="9986" max="9986" width="45.5703125" style="46" customWidth="1"/>
    <col min="9987" max="9987" width="3.7109375" style="46" customWidth="1"/>
    <col min="9988" max="9988" width="11.7109375" style="46" bestFit="1" customWidth="1"/>
    <col min="9989" max="9989" width="14.5703125" style="46" bestFit="1" customWidth="1"/>
    <col min="9990" max="9990" width="1.5703125" style="46" customWidth="1"/>
    <col min="9991" max="9991" width="13.28515625" style="46" customWidth="1"/>
    <col min="9992" max="9992" width="1.7109375" style="46" customWidth="1"/>
    <col min="9993" max="9993" width="13.28515625" style="46" customWidth="1"/>
    <col min="9994" max="9994" width="1.7109375" style="46" customWidth="1"/>
    <col min="9995" max="9995" width="15.85546875" style="46" customWidth="1"/>
    <col min="9996" max="9996" width="9.5703125" style="46" bestFit="1" customWidth="1"/>
    <col min="9997" max="9997" width="14" style="46" bestFit="1" customWidth="1"/>
    <col min="9998" max="9998" width="14.28515625" style="46" bestFit="1" customWidth="1"/>
    <col min="9999" max="10240" width="9.140625" style="46"/>
    <col min="10241" max="10241" width="4.140625" style="46" bestFit="1" customWidth="1"/>
    <col min="10242" max="10242" width="45.5703125" style="46" customWidth="1"/>
    <col min="10243" max="10243" width="3.7109375" style="46" customWidth="1"/>
    <col min="10244" max="10244" width="11.7109375" style="46" bestFit="1" customWidth="1"/>
    <col min="10245" max="10245" width="14.5703125" style="46" bestFit="1" customWidth="1"/>
    <col min="10246" max="10246" width="1.5703125" style="46" customWidth="1"/>
    <col min="10247" max="10247" width="13.28515625" style="46" customWidth="1"/>
    <col min="10248" max="10248" width="1.7109375" style="46" customWidth="1"/>
    <col min="10249" max="10249" width="13.28515625" style="46" customWidth="1"/>
    <col min="10250" max="10250" width="1.7109375" style="46" customWidth="1"/>
    <col min="10251" max="10251" width="15.85546875" style="46" customWidth="1"/>
    <col min="10252" max="10252" width="9.5703125" style="46" bestFit="1" customWidth="1"/>
    <col min="10253" max="10253" width="14" style="46" bestFit="1" customWidth="1"/>
    <col min="10254" max="10254" width="14.28515625" style="46" bestFit="1" customWidth="1"/>
    <col min="10255" max="10496" width="9.140625" style="46"/>
    <col min="10497" max="10497" width="4.140625" style="46" bestFit="1" customWidth="1"/>
    <col min="10498" max="10498" width="45.5703125" style="46" customWidth="1"/>
    <col min="10499" max="10499" width="3.7109375" style="46" customWidth="1"/>
    <col min="10500" max="10500" width="11.7109375" style="46" bestFit="1" customWidth="1"/>
    <col min="10501" max="10501" width="14.5703125" style="46" bestFit="1" customWidth="1"/>
    <col min="10502" max="10502" width="1.5703125" style="46" customWidth="1"/>
    <col min="10503" max="10503" width="13.28515625" style="46" customWidth="1"/>
    <col min="10504" max="10504" width="1.7109375" style="46" customWidth="1"/>
    <col min="10505" max="10505" width="13.28515625" style="46" customWidth="1"/>
    <col min="10506" max="10506" width="1.7109375" style="46" customWidth="1"/>
    <col min="10507" max="10507" width="15.85546875" style="46" customWidth="1"/>
    <col min="10508" max="10508" width="9.5703125" style="46" bestFit="1" customWidth="1"/>
    <col min="10509" max="10509" width="14" style="46" bestFit="1" customWidth="1"/>
    <col min="10510" max="10510" width="14.28515625" style="46" bestFit="1" customWidth="1"/>
    <col min="10511" max="10752" width="9.140625" style="46"/>
    <col min="10753" max="10753" width="4.140625" style="46" bestFit="1" customWidth="1"/>
    <col min="10754" max="10754" width="45.5703125" style="46" customWidth="1"/>
    <col min="10755" max="10755" width="3.7109375" style="46" customWidth="1"/>
    <col min="10756" max="10756" width="11.7109375" style="46" bestFit="1" customWidth="1"/>
    <col min="10757" max="10757" width="14.5703125" style="46" bestFit="1" customWidth="1"/>
    <col min="10758" max="10758" width="1.5703125" style="46" customWidth="1"/>
    <col min="10759" max="10759" width="13.28515625" style="46" customWidth="1"/>
    <col min="10760" max="10760" width="1.7109375" style="46" customWidth="1"/>
    <col min="10761" max="10761" width="13.28515625" style="46" customWidth="1"/>
    <col min="10762" max="10762" width="1.7109375" style="46" customWidth="1"/>
    <col min="10763" max="10763" width="15.85546875" style="46" customWidth="1"/>
    <col min="10764" max="10764" width="9.5703125" style="46" bestFit="1" customWidth="1"/>
    <col min="10765" max="10765" width="14" style="46" bestFit="1" customWidth="1"/>
    <col min="10766" max="10766" width="14.28515625" style="46" bestFit="1" customWidth="1"/>
    <col min="10767" max="11008" width="9.140625" style="46"/>
    <col min="11009" max="11009" width="4.140625" style="46" bestFit="1" customWidth="1"/>
    <col min="11010" max="11010" width="45.5703125" style="46" customWidth="1"/>
    <col min="11011" max="11011" width="3.7109375" style="46" customWidth="1"/>
    <col min="11012" max="11012" width="11.7109375" style="46" bestFit="1" customWidth="1"/>
    <col min="11013" max="11013" width="14.5703125" style="46" bestFit="1" customWidth="1"/>
    <col min="11014" max="11014" width="1.5703125" style="46" customWidth="1"/>
    <col min="11015" max="11015" width="13.28515625" style="46" customWidth="1"/>
    <col min="11016" max="11016" width="1.7109375" style="46" customWidth="1"/>
    <col min="11017" max="11017" width="13.28515625" style="46" customWidth="1"/>
    <col min="11018" max="11018" width="1.7109375" style="46" customWidth="1"/>
    <col min="11019" max="11019" width="15.85546875" style="46" customWidth="1"/>
    <col min="11020" max="11020" width="9.5703125" style="46" bestFit="1" customWidth="1"/>
    <col min="11021" max="11021" width="14" style="46" bestFit="1" customWidth="1"/>
    <col min="11022" max="11022" width="14.28515625" style="46" bestFit="1" customWidth="1"/>
    <col min="11023" max="11264" width="9.140625" style="46"/>
    <col min="11265" max="11265" width="4.140625" style="46" bestFit="1" customWidth="1"/>
    <col min="11266" max="11266" width="45.5703125" style="46" customWidth="1"/>
    <col min="11267" max="11267" width="3.7109375" style="46" customWidth="1"/>
    <col min="11268" max="11268" width="11.7109375" style="46" bestFit="1" customWidth="1"/>
    <col min="11269" max="11269" width="14.5703125" style="46" bestFit="1" customWidth="1"/>
    <col min="11270" max="11270" width="1.5703125" style="46" customWidth="1"/>
    <col min="11271" max="11271" width="13.28515625" style="46" customWidth="1"/>
    <col min="11272" max="11272" width="1.7109375" style="46" customWidth="1"/>
    <col min="11273" max="11273" width="13.28515625" style="46" customWidth="1"/>
    <col min="11274" max="11274" width="1.7109375" style="46" customWidth="1"/>
    <col min="11275" max="11275" width="15.85546875" style="46" customWidth="1"/>
    <col min="11276" max="11276" width="9.5703125" style="46" bestFit="1" customWidth="1"/>
    <col min="11277" max="11277" width="14" style="46" bestFit="1" customWidth="1"/>
    <col min="11278" max="11278" width="14.28515625" style="46" bestFit="1" customWidth="1"/>
    <col min="11279" max="11520" width="9.140625" style="46"/>
    <col min="11521" max="11521" width="4.140625" style="46" bestFit="1" customWidth="1"/>
    <col min="11522" max="11522" width="45.5703125" style="46" customWidth="1"/>
    <col min="11523" max="11523" width="3.7109375" style="46" customWidth="1"/>
    <col min="11524" max="11524" width="11.7109375" style="46" bestFit="1" customWidth="1"/>
    <col min="11525" max="11525" width="14.5703125" style="46" bestFit="1" customWidth="1"/>
    <col min="11526" max="11526" width="1.5703125" style="46" customWidth="1"/>
    <col min="11527" max="11527" width="13.28515625" style="46" customWidth="1"/>
    <col min="11528" max="11528" width="1.7109375" style="46" customWidth="1"/>
    <col min="11529" max="11529" width="13.28515625" style="46" customWidth="1"/>
    <col min="11530" max="11530" width="1.7109375" style="46" customWidth="1"/>
    <col min="11531" max="11531" width="15.85546875" style="46" customWidth="1"/>
    <col min="11532" max="11532" width="9.5703125" style="46" bestFit="1" customWidth="1"/>
    <col min="11533" max="11533" width="14" style="46" bestFit="1" customWidth="1"/>
    <col min="11534" max="11534" width="14.28515625" style="46" bestFit="1" customWidth="1"/>
    <col min="11535" max="11776" width="9.140625" style="46"/>
    <col min="11777" max="11777" width="4.140625" style="46" bestFit="1" customWidth="1"/>
    <col min="11778" max="11778" width="45.5703125" style="46" customWidth="1"/>
    <col min="11779" max="11779" width="3.7109375" style="46" customWidth="1"/>
    <col min="11780" max="11780" width="11.7109375" style="46" bestFit="1" customWidth="1"/>
    <col min="11781" max="11781" width="14.5703125" style="46" bestFit="1" customWidth="1"/>
    <col min="11782" max="11782" width="1.5703125" style="46" customWidth="1"/>
    <col min="11783" max="11783" width="13.28515625" style="46" customWidth="1"/>
    <col min="11784" max="11784" width="1.7109375" style="46" customWidth="1"/>
    <col min="11785" max="11785" width="13.28515625" style="46" customWidth="1"/>
    <col min="11786" max="11786" width="1.7109375" style="46" customWidth="1"/>
    <col min="11787" max="11787" width="15.85546875" style="46" customWidth="1"/>
    <col min="11788" max="11788" width="9.5703125" style="46" bestFit="1" customWidth="1"/>
    <col min="11789" max="11789" width="14" style="46" bestFit="1" customWidth="1"/>
    <col min="11790" max="11790" width="14.28515625" style="46" bestFit="1" customWidth="1"/>
    <col min="11791" max="12032" width="9.140625" style="46"/>
    <col min="12033" max="12033" width="4.140625" style="46" bestFit="1" customWidth="1"/>
    <col min="12034" max="12034" width="45.5703125" style="46" customWidth="1"/>
    <col min="12035" max="12035" width="3.7109375" style="46" customWidth="1"/>
    <col min="12036" max="12036" width="11.7109375" style="46" bestFit="1" customWidth="1"/>
    <col min="12037" max="12037" width="14.5703125" style="46" bestFit="1" customWidth="1"/>
    <col min="12038" max="12038" width="1.5703125" style="46" customWidth="1"/>
    <col min="12039" max="12039" width="13.28515625" style="46" customWidth="1"/>
    <col min="12040" max="12040" width="1.7109375" style="46" customWidth="1"/>
    <col min="12041" max="12041" width="13.28515625" style="46" customWidth="1"/>
    <col min="12042" max="12042" width="1.7109375" style="46" customWidth="1"/>
    <col min="12043" max="12043" width="15.85546875" style="46" customWidth="1"/>
    <col min="12044" max="12044" width="9.5703125" style="46" bestFit="1" customWidth="1"/>
    <col min="12045" max="12045" width="14" style="46" bestFit="1" customWidth="1"/>
    <col min="12046" max="12046" width="14.28515625" style="46" bestFit="1" customWidth="1"/>
    <col min="12047" max="12288" width="9.140625" style="46"/>
    <col min="12289" max="12289" width="4.140625" style="46" bestFit="1" customWidth="1"/>
    <col min="12290" max="12290" width="45.5703125" style="46" customWidth="1"/>
    <col min="12291" max="12291" width="3.7109375" style="46" customWidth="1"/>
    <col min="12292" max="12292" width="11.7109375" style="46" bestFit="1" customWidth="1"/>
    <col min="12293" max="12293" width="14.5703125" style="46" bestFit="1" customWidth="1"/>
    <col min="12294" max="12294" width="1.5703125" style="46" customWidth="1"/>
    <col min="12295" max="12295" width="13.28515625" style="46" customWidth="1"/>
    <col min="12296" max="12296" width="1.7109375" style="46" customWidth="1"/>
    <col min="12297" max="12297" width="13.28515625" style="46" customWidth="1"/>
    <col min="12298" max="12298" width="1.7109375" style="46" customWidth="1"/>
    <col min="12299" max="12299" width="15.85546875" style="46" customWidth="1"/>
    <col min="12300" max="12300" width="9.5703125" style="46" bestFit="1" customWidth="1"/>
    <col min="12301" max="12301" width="14" style="46" bestFit="1" customWidth="1"/>
    <col min="12302" max="12302" width="14.28515625" style="46" bestFit="1" customWidth="1"/>
    <col min="12303" max="12544" width="9.140625" style="46"/>
    <col min="12545" max="12545" width="4.140625" style="46" bestFit="1" customWidth="1"/>
    <col min="12546" max="12546" width="45.5703125" style="46" customWidth="1"/>
    <col min="12547" max="12547" width="3.7109375" style="46" customWidth="1"/>
    <col min="12548" max="12548" width="11.7109375" style="46" bestFit="1" customWidth="1"/>
    <col min="12549" max="12549" width="14.5703125" style="46" bestFit="1" customWidth="1"/>
    <col min="12550" max="12550" width="1.5703125" style="46" customWidth="1"/>
    <col min="12551" max="12551" width="13.28515625" style="46" customWidth="1"/>
    <col min="12552" max="12552" width="1.7109375" style="46" customWidth="1"/>
    <col min="12553" max="12553" width="13.28515625" style="46" customWidth="1"/>
    <col min="12554" max="12554" width="1.7109375" style="46" customWidth="1"/>
    <col min="12555" max="12555" width="15.85546875" style="46" customWidth="1"/>
    <col min="12556" max="12556" width="9.5703125" style="46" bestFit="1" customWidth="1"/>
    <col min="12557" max="12557" width="14" style="46" bestFit="1" customWidth="1"/>
    <col min="12558" max="12558" width="14.28515625" style="46" bestFit="1" customWidth="1"/>
    <col min="12559" max="12800" width="9.140625" style="46"/>
    <col min="12801" max="12801" width="4.140625" style="46" bestFit="1" customWidth="1"/>
    <col min="12802" max="12802" width="45.5703125" style="46" customWidth="1"/>
    <col min="12803" max="12803" width="3.7109375" style="46" customWidth="1"/>
    <col min="12804" max="12804" width="11.7109375" style="46" bestFit="1" customWidth="1"/>
    <col min="12805" max="12805" width="14.5703125" style="46" bestFit="1" customWidth="1"/>
    <col min="12806" max="12806" width="1.5703125" style="46" customWidth="1"/>
    <col min="12807" max="12807" width="13.28515625" style="46" customWidth="1"/>
    <col min="12808" max="12808" width="1.7109375" style="46" customWidth="1"/>
    <col min="12809" max="12809" width="13.28515625" style="46" customWidth="1"/>
    <col min="12810" max="12810" width="1.7109375" style="46" customWidth="1"/>
    <col min="12811" max="12811" width="15.85546875" style="46" customWidth="1"/>
    <col min="12812" max="12812" width="9.5703125" style="46" bestFit="1" customWidth="1"/>
    <col min="12813" max="12813" width="14" style="46" bestFit="1" customWidth="1"/>
    <col min="12814" max="12814" width="14.28515625" style="46" bestFit="1" customWidth="1"/>
    <col min="12815" max="13056" width="9.140625" style="46"/>
    <col min="13057" max="13057" width="4.140625" style="46" bestFit="1" customWidth="1"/>
    <col min="13058" max="13058" width="45.5703125" style="46" customWidth="1"/>
    <col min="13059" max="13059" width="3.7109375" style="46" customWidth="1"/>
    <col min="13060" max="13060" width="11.7109375" style="46" bestFit="1" customWidth="1"/>
    <col min="13061" max="13061" width="14.5703125" style="46" bestFit="1" customWidth="1"/>
    <col min="13062" max="13062" width="1.5703125" style="46" customWidth="1"/>
    <col min="13063" max="13063" width="13.28515625" style="46" customWidth="1"/>
    <col min="13064" max="13064" width="1.7109375" style="46" customWidth="1"/>
    <col min="13065" max="13065" width="13.28515625" style="46" customWidth="1"/>
    <col min="13066" max="13066" width="1.7109375" style="46" customWidth="1"/>
    <col min="13067" max="13067" width="15.85546875" style="46" customWidth="1"/>
    <col min="13068" max="13068" width="9.5703125" style="46" bestFit="1" customWidth="1"/>
    <col min="13069" max="13069" width="14" style="46" bestFit="1" customWidth="1"/>
    <col min="13070" max="13070" width="14.28515625" style="46" bestFit="1" customWidth="1"/>
    <col min="13071" max="13312" width="9.140625" style="46"/>
    <col min="13313" max="13313" width="4.140625" style="46" bestFit="1" customWidth="1"/>
    <col min="13314" max="13314" width="45.5703125" style="46" customWidth="1"/>
    <col min="13315" max="13315" width="3.7109375" style="46" customWidth="1"/>
    <col min="13316" max="13316" width="11.7109375" style="46" bestFit="1" customWidth="1"/>
    <col min="13317" max="13317" width="14.5703125" style="46" bestFit="1" customWidth="1"/>
    <col min="13318" max="13318" width="1.5703125" style="46" customWidth="1"/>
    <col min="13319" max="13319" width="13.28515625" style="46" customWidth="1"/>
    <col min="13320" max="13320" width="1.7109375" style="46" customWidth="1"/>
    <col min="13321" max="13321" width="13.28515625" style="46" customWidth="1"/>
    <col min="13322" max="13322" width="1.7109375" style="46" customWidth="1"/>
    <col min="13323" max="13323" width="15.85546875" style="46" customWidth="1"/>
    <col min="13324" max="13324" width="9.5703125" style="46" bestFit="1" customWidth="1"/>
    <col min="13325" max="13325" width="14" style="46" bestFit="1" customWidth="1"/>
    <col min="13326" max="13326" width="14.28515625" style="46" bestFit="1" customWidth="1"/>
    <col min="13327" max="13568" width="9.140625" style="46"/>
    <col min="13569" max="13569" width="4.140625" style="46" bestFit="1" customWidth="1"/>
    <col min="13570" max="13570" width="45.5703125" style="46" customWidth="1"/>
    <col min="13571" max="13571" width="3.7109375" style="46" customWidth="1"/>
    <col min="13572" max="13572" width="11.7109375" style="46" bestFit="1" customWidth="1"/>
    <col min="13573" max="13573" width="14.5703125" style="46" bestFit="1" customWidth="1"/>
    <col min="13574" max="13574" width="1.5703125" style="46" customWidth="1"/>
    <col min="13575" max="13575" width="13.28515625" style="46" customWidth="1"/>
    <col min="13576" max="13576" width="1.7109375" style="46" customWidth="1"/>
    <col min="13577" max="13577" width="13.28515625" style="46" customWidth="1"/>
    <col min="13578" max="13578" width="1.7109375" style="46" customWidth="1"/>
    <col min="13579" max="13579" width="15.85546875" style="46" customWidth="1"/>
    <col min="13580" max="13580" width="9.5703125" style="46" bestFit="1" customWidth="1"/>
    <col min="13581" max="13581" width="14" style="46" bestFit="1" customWidth="1"/>
    <col min="13582" max="13582" width="14.28515625" style="46" bestFit="1" customWidth="1"/>
    <col min="13583" max="13824" width="9.140625" style="46"/>
    <col min="13825" max="13825" width="4.140625" style="46" bestFit="1" customWidth="1"/>
    <col min="13826" max="13826" width="45.5703125" style="46" customWidth="1"/>
    <col min="13827" max="13827" width="3.7109375" style="46" customWidth="1"/>
    <col min="13828" max="13828" width="11.7109375" style="46" bestFit="1" customWidth="1"/>
    <col min="13829" max="13829" width="14.5703125" style="46" bestFit="1" customWidth="1"/>
    <col min="13830" max="13830" width="1.5703125" style="46" customWidth="1"/>
    <col min="13831" max="13831" width="13.28515625" style="46" customWidth="1"/>
    <col min="13832" max="13832" width="1.7109375" style="46" customWidth="1"/>
    <col min="13833" max="13833" width="13.28515625" style="46" customWidth="1"/>
    <col min="13834" max="13834" width="1.7109375" style="46" customWidth="1"/>
    <col min="13835" max="13835" width="15.85546875" style="46" customWidth="1"/>
    <col min="13836" max="13836" width="9.5703125" style="46" bestFit="1" customWidth="1"/>
    <col min="13837" max="13837" width="14" style="46" bestFit="1" customWidth="1"/>
    <col min="13838" max="13838" width="14.28515625" style="46" bestFit="1" customWidth="1"/>
    <col min="13839" max="14080" width="9.140625" style="46"/>
    <col min="14081" max="14081" width="4.140625" style="46" bestFit="1" customWidth="1"/>
    <col min="14082" max="14082" width="45.5703125" style="46" customWidth="1"/>
    <col min="14083" max="14083" width="3.7109375" style="46" customWidth="1"/>
    <col min="14084" max="14084" width="11.7109375" style="46" bestFit="1" customWidth="1"/>
    <col min="14085" max="14085" width="14.5703125" style="46" bestFit="1" customWidth="1"/>
    <col min="14086" max="14086" width="1.5703125" style="46" customWidth="1"/>
    <col min="14087" max="14087" width="13.28515625" style="46" customWidth="1"/>
    <col min="14088" max="14088" width="1.7109375" style="46" customWidth="1"/>
    <col min="14089" max="14089" width="13.28515625" style="46" customWidth="1"/>
    <col min="14090" max="14090" width="1.7109375" style="46" customWidth="1"/>
    <col min="14091" max="14091" width="15.85546875" style="46" customWidth="1"/>
    <col min="14092" max="14092" width="9.5703125" style="46" bestFit="1" customWidth="1"/>
    <col min="14093" max="14093" width="14" style="46" bestFit="1" customWidth="1"/>
    <col min="14094" max="14094" width="14.28515625" style="46" bestFit="1" customWidth="1"/>
    <col min="14095" max="14336" width="9.140625" style="46"/>
    <col min="14337" max="14337" width="4.140625" style="46" bestFit="1" customWidth="1"/>
    <col min="14338" max="14338" width="45.5703125" style="46" customWidth="1"/>
    <col min="14339" max="14339" width="3.7109375" style="46" customWidth="1"/>
    <col min="14340" max="14340" width="11.7109375" style="46" bestFit="1" customWidth="1"/>
    <col min="14341" max="14341" width="14.5703125" style="46" bestFit="1" customWidth="1"/>
    <col min="14342" max="14342" width="1.5703125" style="46" customWidth="1"/>
    <col min="14343" max="14343" width="13.28515625" style="46" customWidth="1"/>
    <col min="14344" max="14344" width="1.7109375" style="46" customWidth="1"/>
    <col min="14345" max="14345" width="13.28515625" style="46" customWidth="1"/>
    <col min="14346" max="14346" width="1.7109375" style="46" customWidth="1"/>
    <col min="14347" max="14347" width="15.85546875" style="46" customWidth="1"/>
    <col min="14348" max="14348" width="9.5703125" style="46" bestFit="1" customWidth="1"/>
    <col min="14349" max="14349" width="14" style="46" bestFit="1" customWidth="1"/>
    <col min="14350" max="14350" width="14.28515625" style="46" bestFit="1" customWidth="1"/>
    <col min="14351" max="14592" width="9.140625" style="46"/>
    <col min="14593" max="14593" width="4.140625" style="46" bestFit="1" customWidth="1"/>
    <col min="14594" max="14594" width="45.5703125" style="46" customWidth="1"/>
    <col min="14595" max="14595" width="3.7109375" style="46" customWidth="1"/>
    <col min="14596" max="14596" width="11.7109375" style="46" bestFit="1" customWidth="1"/>
    <col min="14597" max="14597" width="14.5703125" style="46" bestFit="1" customWidth="1"/>
    <col min="14598" max="14598" width="1.5703125" style="46" customWidth="1"/>
    <col min="14599" max="14599" width="13.28515625" style="46" customWidth="1"/>
    <col min="14600" max="14600" width="1.7109375" style="46" customWidth="1"/>
    <col min="14601" max="14601" width="13.28515625" style="46" customWidth="1"/>
    <col min="14602" max="14602" width="1.7109375" style="46" customWidth="1"/>
    <col min="14603" max="14603" width="15.85546875" style="46" customWidth="1"/>
    <col min="14604" max="14604" width="9.5703125" style="46" bestFit="1" customWidth="1"/>
    <col min="14605" max="14605" width="14" style="46" bestFit="1" customWidth="1"/>
    <col min="14606" max="14606" width="14.28515625" style="46" bestFit="1" customWidth="1"/>
    <col min="14607" max="14848" width="9.140625" style="46"/>
    <col min="14849" max="14849" width="4.140625" style="46" bestFit="1" customWidth="1"/>
    <col min="14850" max="14850" width="45.5703125" style="46" customWidth="1"/>
    <col min="14851" max="14851" width="3.7109375" style="46" customWidth="1"/>
    <col min="14852" max="14852" width="11.7109375" style="46" bestFit="1" customWidth="1"/>
    <col min="14853" max="14853" width="14.5703125" style="46" bestFit="1" customWidth="1"/>
    <col min="14854" max="14854" width="1.5703125" style="46" customWidth="1"/>
    <col min="14855" max="14855" width="13.28515625" style="46" customWidth="1"/>
    <col min="14856" max="14856" width="1.7109375" style="46" customWidth="1"/>
    <col min="14857" max="14857" width="13.28515625" style="46" customWidth="1"/>
    <col min="14858" max="14858" width="1.7109375" style="46" customWidth="1"/>
    <col min="14859" max="14859" width="15.85546875" style="46" customWidth="1"/>
    <col min="14860" max="14860" width="9.5703125" style="46" bestFit="1" customWidth="1"/>
    <col min="14861" max="14861" width="14" style="46" bestFit="1" customWidth="1"/>
    <col min="14862" max="14862" width="14.28515625" style="46" bestFit="1" customWidth="1"/>
    <col min="14863" max="15104" width="9.140625" style="46"/>
    <col min="15105" max="15105" width="4.140625" style="46" bestFit="1" customWidth="1"/>
    <col min="15106" max="15106" width="45.5703125" style="46" customWidth="1"/>
    <col min="15107" max="15107" width="3.7109375" style="46" customWidth="1"/>
    <col min="15108" max="15108" width="11.7109375" style="46" bestFit="1" customWidth="1"/>
    <col min="15109" max="15109" width="14.5703125" style="46" bestFit="1" customWidth="1"/>
    <col min="15110" max="15110" width="1.5703125" style="46" customWidth="1"/>
    <col min="15111" max="15111" width="13.28515625" style="46" customWidth="1"/>
    <col min="15112" max="15112" width="1.7109375" style="46" customWidth="1"/>
    <col min="15113" max="15113" width="13.28515625" style="46" customWidth="1"/>
    <col min="15114" max="15114" width="1.7109375" style="46" customWidth="1"/>
    <col min="15115" max="15115" width="15.85546875" style="46" customWidth="1"/>
    <col min="15116" max="15116" width="9.5703125" style="46" bestFit="1" customWidth="1"/>
    <col min="15117" max="15117" width="14" style="46" bestFit="1" customWidth="1"/>
    <col min="15118" max="15118" width="14.28515625" style="46" bestFit="1" customWidth="1"/>
    <col min="15119" max="15360" width="9.140625" style="46"/>
    <col min="15361" max="15361" width="4.140625" style="46" bestFit="1" customWidth="1"/>
    <col min="15362" max="15362" width="45.5703125" style="46" customWidth="1"/>
    <col min="15363" max="15363" width="3.7109375" style="46" customWidth="1"/>
    <col min="15364" max="15364" width="11.7109375" style="46" bestFit="1" customWidth="1"/>
    <col min="15365" max="15365" width="14.5703125" style="46" bestFit="1" customWidth="1"/>
    <col min="15366" max="15366" width="1.5703125" style="46" customWidth="1"/>
    <col min="15367" max="15367" width="13.28515625" style="46" customWidth="1"/>
    <col min="15368" max="15368" width="1.7109375" style="46" customWidth="1"/>
    <col min="15369" max="15369" width="13.28515625" style="46" customWidth="1"/>
    <col min="15370" max="15370" width="1.7109375" style="46" customWidth="1"/>
    <col min="15371" max="15371" width="15.85546875" style="46" customWidth="1"/>
    <col min="15372" max="15372" width="9.5703125" style="46" bestFit="1" customWidth="1"/>
    <col min="15373" max="15373" width="14" style="46" bestFit="1" customWidth="1"/>
    <col min="15374" max="15374" width="14.28515625" style="46" bestFit="1" customWidth="1"/>
    <col min="15375" max="15616" width="9.140625" style="46"/>
    <col min="15617" max="15617" width="4.140625" style="46" bestFit="1" customWidth="1"/>
    <col min="15618" max="15618" width="45.5703125" style="46" customWidth="1"/>
    <col min="15619" max="15619" width="3.7109375" style="46" customWidth="1"/>
    <col min="15620" max="15620" width="11.7109375" style="46" bestFit="1" customWidth="1"/>
    <col min="15621" max="15621" width="14.5703125" style="46" bestFit="1" customWidth="1"/>
    <col min="15622" max="15622" width="1.5703125" style="46" customWidth="1"/>
    <col min="15623" max="15623" width="13.28515625" style="46" customWidth="1"/>
    <col min="15624" max="15624" width="1.7109375" style="46" customWidth="1"/>
    <col min="15625" max="15625" width="13.28515625" style="46" customWidth="1"/>
    <col min="15626" max="15626" width="1.7109375" style="46" customWidth="1"/>
    <col min="15627" max="15627" width="15.85546875" style="46" customWidth="1"/>
    <col min="15628" max="15628" width="9.5703125" style="46" bestFit="1" customWidth="1"/>
    <col min="15629" max="15629" width="14" style="46" bestFit="1" customWidth="1"/>
    <col min="15630" max="15630" width="14.28515625" style="46" bestFit="1" customWidth="1"/>
    <col min="15631" max="15872" width="9.140625" style="46"/>
    <col min="15873" max="15873" width="4.140625" style="46" bestFit="1" customWidth="1"/>
    <col min="15874" max="15874" width="45.5703125" style="46" customWidth="1"/>
    <col min="15875" max="15875" width="3.7109375" style="46" customWidth="1"/>
    <col min="15876" max="15876" width="11.7109375" style="46" bestFit="1" customWidth="1"/>
    <col min="15877" max="15877" width="14.5703125" style="46" bestFit="1" customWidth="1"/>
    <col min="15878" max="15878" width="1.5703125" style="46" customWidth="1"/>
    <col min="15879" max="15879" width="13.28515625" style="46" customWidth="1"/>
    <col min="15880" max="15880" width="1.7109375" style="46" customWidth="1"/>
    <col min="15881" max="15881" width="13.28515625" style="46" customWidth="1"/>
    <col min="15882" max="15882" width="1.7109375" style="46" customWidth="1"/>
    <col min="15883" max="15883" width="15.85546875" style="46" customWidth="1"/>
    <col min="15884" max="15884" width="9.5703125" style="46" bestFit="1" customWidth="1"/>
    <col min="15885" max="15885" width="14" style="46" bestFit="1" customWidth="1"/>
    <col min="15886" max="15886" width="14.28515625" style="46" bestFit="1" customWidth="1"/>
    <col min="15887" max="16128" width="9.140625" style="46"/>
    <col min="16129" max="16129" width="4.140625" style="46" bestFit="1" customWidth="1"/>
    <col min="16130" max="16130" width="45.5703125" style="46" customWidth="1"/>
    <col min="16131" max="16131" width="3.7109375" style="46" customWidth="1"/>
    <col min="16132" max="16132" width="11.7109375" style="46" bestFit="1" customWidth="1"/>
    <col min="16133" max="16133" width="14.5703125" style="46" bestFit="1" customWidth="1"/>
    <col min="16134" max="16134" width="1.5703125" style="46" customWidth="1"/>
    <col min="16135" max="16135" width="13.28515625" style="46" customWidth="1"/>
    <col min="16136" max="16136" width="1.7109375" style="46" customWidth="1"/>
    <col min="16137" max="16137" width="13.28515625" style="46" customWidth="1"/>
    <col min="16138" max="16138" width="1.7109375" style="46" customWidth="1"/>
    <col min="16139" max="16139" width="15.85546875" style="46" customWidth="1"/>
    <col min="16140" max="16140" width="9.5703125" style="46" bestFit="1" customWidth="1"/>
    <col min="16141" max="16141" width="14" style="46" bestFit="1" customWidth="1"/>
    <col min="16142" max="16142" width="14.28515625" style="46" bestFit="1" customWidth="1"/>
    <col min="16143" max="16384" width="9.140625" style="46"/>
  </cols>
  <sheetData>
    <row r="3" spans="1:16" x14ac:dyDescent="0.3">
      <c r="B3" s="47" t="str">
        <f>"FINAL SCHEDULE "&amp;UPPER(T([2]TITLE!D3))&amp;" COSTS - ACTUAL"</f>
        <v>FINAL SCHEDULE JANUARY 2016 COSTS - ACTUAL</v>
      </c>
    </row>
    <row r="5" spans="1:16" ht="16.5" x14ac:dyDescent="0.35">
      <c r="B5" s="48" t="s">
        <v>149</v>
      </c>
      <c r="C5" s="49"/>
      <c r="D5" s="49"/>
      <c r="E5" s="49"/>
    </row>
    <row r="6" spans="1:16" ht="16.5" x14ac:dyDescent="0.35">
      <c r="B6" s="49" t="s">
        <v>150</v>
      </c>
      <c r="C6" s="49"/>
      <c r="D6" s="49"/>
      <c r="E6" s="49"/>
    </row>
    <row r="7" spans="1:16" ht="16.5" x14ac:dyDescent="0.35">
      <c r="B7" s="50" t="str">
        <f>"MONTH ENDED:  "&amp;UPPER(T([2]TITLE!D3))&amp;""</f>
        <v>MONTH ENDED:  JANUARY 2016</v>
      </c>
      <c r="C7" s="49"/>
      <c r="D7" s="49"/>
      <c r="E7" s="49" t="s">
        <v>130</v>
      </c>
      <c r="K7" s="51" t="s">
        <v>151</v>
      </c>
    </row>
    <row r="8" spans="1:16" ht="16.5" x14ac:dyDescent="0.35">
      <c r="E8" s="51" t="s">
        <v>152</v>
      </c>
      <c r="G8" s="51" t="s">
        <v>153</v>
      </c>
      <c r="H8" s="52"/>
      <c r="I8" s="51" t="s">
        <v>153</v>
      </c>
      <c r="K8" s="51" t="s">
        <v>154</v>
      </c>
    </row>
    <row r="9" spans="1:16" ht="16.5" x14ac:dyDescent="0.35">
      <c r="B9" s="53" t="s">
        <v>155</v>
      </c>
      <c r="E9" s="54" t="s">
        <v>156</v>
      </c>
      <c r="G9" s="55" t="s">
        <v>157</v>
      </c>
      <c r="H9" s="52"/>
      <c r="I9" s="55" t="s">
        <v>158</v>
      </c>
      <c r="K9" s="54" t="s">
        <v>159</v>
      </c>
    </row>
    <row r="10" spans="1:16" x14ac:dyDescent="0.3">
      <c r="F10" s="52"/>
      <c r="H10" s="52"/>
      <c r="J10" s="56" t="s">
        <v>130</v>
      </c>
    </row>
    <row r="11" spans="1:16" x14ac:dyDescent="0.3">
      <c r="B11" s="47" t="s">
        <v>160</v>
      </c>
      <c r="E11" s="57">
        <f>[2]Input!C48</f>
        <v>0</v>
      </c>
      <c r="F11" s="57"/>
      <c r="G11" s="57">
        <f>[2]Input!E50</f>
        <v>3198788.7199999997</v>
      </c>
      <c r="H11" s="57"/>
      <c r="I11" s="57">
        <f>[2]Input!E52</f>
        <v>5448157.7899999991</v>
      </c>
      <c r="J11" s="58" t="s">
        <v>130</v>
      </c>
      <c r="K11" s="59">
        <f>+E11+G11+I11</f>
        <v>8646946.5099999979</v>
      </c>
      <c r="N11" s="59"/>
    </row>
    <row r="12" spans="1:16" x14ac:dyDescent="0.3">
      <c r="B12" s="47" t="s">
        <v>161</v>
      </c>
      <c r="E12" s="57">
        <f>[2]Input!C49</f>
        <v>0</v>
      </c>
      <c r="F12" s="57"/>
      <c r="G12" s="57">
        <f>[2]Input!E51</f>
        <v>52229.020000000011</v>
      </c>
      <c r="H12" s="57"/>
      <c r="I12" s="57">
        <f>[2]Input!E53</f>
        <v>121690.09999999998</v>
      </c>
      <c r="J12" s="58"/>
      <c r="K12" s="59">
        <f>+E12+G12+I12</f>
        <v>173919.12</v>
      </c>
    </row>
    <row r="13" spans="1:16" x14ac:dyDescent="0.3">
      <c r="B13" s="47" t="s">
        <v>162</v>
      </c>
      <c r="J13" s="60" t="s">
        <v>130</v>
      </c>
      <c r="K13" s="61" t="s">
        <v>163</v>
      </c>
    </row>
    <row r="14" spans="1:16" x14ac:dyDescent="0.3">
      <c r="B14" s="47" t="s">
        <v>164</v>
      </c>
      <c r="G14" s="59"/>
      <c r="I14" s="59"/>
      <c r="J14" s="60" t="s">
        <v>130</v>
      </c>
      <c r="K14" s="61" t="s">
        <v>163</v>
      </c>
    </row>
    <row r="15" spans="1:16" ht="16.5" x14ac:dyDescent="0.3">
      <c r="A15" s="77" t="s">
        <v>190</v>
      </c>
      <c r="B15" s="63" t="s">
        <v>165</v>
      </c>
      <c r="C15" s="52"/>
      <c r="D15" s="52"/>
      <c r="E15" s="52"/>
      <c r="F15" s="52"/>
      <c r="G15" s="52"/>
      <c r="H15" s="52"/>
      <c r="I15" s="52"/>
      <c r="J15" s="56"/>
      <c r="K15" s="61">
        <f>MIN(K42,K45)</f>
        <v>285836.34492047434</v>
      </c>
      <c r="L15" s="52"/>
      <c r="M15" s="64"/>
      <c r="N15" s="59"/>
    </row>
    <row r="16" spans="1:16" x14ac:dyDescent="0.3">
      <c r="B16" s="65"/>
      <c r="C16" s="52"/>
      <c r="D16" s="52"/>
      <c r="E16" s="52"/>
      <c r="F16" s="52"/>
      <c r="G16" s="52"/>
      <c r="H16" s="52"/>
      <c r="I16" s="52"/>
      <c r="J16" s="56" t="s">
        <v>130</v>
      </c>
      <c r="K16" s="66"/>
      <c r="P16" s="59"/>
    </row>
    <row r="17" spans="1:14" x14ac:dyDescent="0.3">
      <c r="B17" s="47" t="s">
        <v>166</v>
      </c>
      <c r="J17" s="60" t="s">
        <v>130</v>
      </c>
      <c r="K17" s="61" t="s">
        <v>163</v>
      </c>
    </row>
    <row r="18" spans="1:14" x14ac:dyDescent="0.3">
      <c r="J18" s="60"/>
      <c r="K18" s="67"/>
    </row>
    <row r="19" spans="1:14" ht="16.5" x14ac:dyDescent="0.35">
      <c r="B19" s="48" t="s">
        <v>167</v>
      </c>
      <c r="C19" s="46" t="s">
        <v>130</v>
      </c>
      <c r="J19" s="60"/>
      <c r="K19" s="57">
        <f>+K11+K12+K15</f>
        <v>9106701.9749204721</v>
      </c>
    </row>
    <row r="20" spans="1:14" x14ac:dyDescent="0.3">
      <c r="J20" s="60"/>
      <c r="K20" s="59"/>
    </row>
    <row r="21" spans="1:14" ht="16.5" x14ac:dyDescent="0.35">
      <c r="B21" s="53" t="s">
        <v>168</v>
      </c>
      <c r="J21" s="60"/>
      <c r="K21" s="59"/>
    </row>
    <row r="22" spans="1:14" x14ac:dyDescent="0.3">
      <c r="J22" s="60"/>
      <c r="K22" s="59"/>
    </row>
    <row r="23" spans="1:14" ht="16.5" x14ac:dyDescent="0.3">
      <c r="A23" s="62"/>
      <c r="B23" s="47" t="s">
        <v>169</v>
      </c>
      <c r="J23" s="60" t="s">
        <v>130</v>
      </c>
      <c r="K23" s="57">
        <f>[2]PURCHASES!N15</f>
        <v>5957284.9900000002</v>
      </c>
      <c r="N23" s="59"/>
    </row>
    <row r="24" spans="1:14" ht="16.5" x14ac:dyDescent="0.3">
      <c r="A24" s="62"/>
      <c r="B24" s="47" t="s">
        <v>170</v>
      </c>
      <c r="J24" s="60"/>
      <c r="K24" s="57">
        <f>[2]PURCHASES!N20</f>
        <v>2978358.96</v>
      </c>
      <c r="M24" s="52"/>
    </row>
    <row r="25" spans="1:14" ht="16.5" x14ac:dyDescent="0.3">
      <c r="A25" s="77" t="s">
        <v>190</v>
      </c>
      <c r="B25" s="47" t="s">
        <v>171</v>
      </c>
      <c r="J25" s="60" t="s">
        <v>130</v>
      </c>
      <c r="K25" s="57">
        <f>K42</f>
        <v>355061.31526205112</v>
      </c>
      <c r="L25" s="52"/>
      <c r="M25" s="57"/>
      <c r="N25" s="59"/>
    </row>
    <row r="26" spans="1:14" ht="16.5" x14ac:dyDescent="0.3">
      <c r="A26" s="77" t="s">
        <v>191</v>
      </c>
      <c r="B26" s="47" t="s">
        <v>172</v>
      </c>
      <c r="J26" s="60"/>
      <c r="K26" s="66">
        <v>731560.71919539361</v>
      </c>
      <c r="L26" s="78"/>
      <c r="M26" s="68"/>
    </row>
    <row r="27" spans="1:14" x14ac:dyDescent="0.3">
      <c r="J27" s="60"/>
      <c r="K27" s="67"/>
      <c r="M27" s="52"/>
    </row>
    <row r="28" spans="1:14" ht="16.5" x14ac:dyDescent="0.35">
      <c r="B28" s="48" t="s">
        <v>167</v>
      </c>
      <c r="J28" s="60"/>
      <c r="K28" s="59">
        <f>K23+K24-K25-K26</f>
        <v>7849021.9155425541</v>
      </c>
      <c r="M28" s="52"/>
      <c r="N28" s="59"/>
    </row>
    <row r="29" spans="1:14" x14ac:dyDescent="0.3">
      <c r="J29" s="60"/>
      <c r="K29" s="59"/>
      <c r="M29" s="52"/>
    </row>
    <row r="30" spans="1:14" ht="16.5" x14ac:dyDescent="0.35">
      <c r="B30" s="53" t="s">
        <v>173</v>
      </c>
      <c r="J30" s="60"/>
      <c r="K30" s="59"/>
      <c r="M30" s="59"/>
      <c r="N30" s="59"/>
    </row>
    <row r="31" spans="1:14" x14ac:dyDescent="0.3">
      <c r="J31" s="60"/>
      <c r="K31" s="59"/>
    </row>
    <row r="32" spans="1:14" ht="16.5" x14ac:dyDescent="0.3">
      <c r="A32" s="62"/>
      <c r="B32" s="46" t="s">
        <v>174</v>
      </c>
      <c r="J32" s="60"/>
      <c r="K32" s="69">
        <f>[2]SALES!H23</f>
        <v>581811.48400000017</v>
      </c>
    </row>
    <row r="33" spans="1:13" x14ac:dyDescent="0.3">
      <c r="J33" s="60"/>
      <c r="K33" s="59"/>
    </row>
    <row r="34" spans="1:13" ht="15.75" thickBot="1" x14ac:dyDescent="0.35">
      <c r="B34" s="47" t="s">
        <v>175</v>
      </c>
      <c r="J34" s="60"/>
      <c r="K34" s="70">
        <f>+K19+K28-K32</f>
        <v>16373912.406463023</v>
      </c>
      <c r="M34" s="52"/>
    </row>
    <row r="35" spans="1:13" ht="15.75" thickTop="1" x14ac:dyDescent="0.3">
      <c r="J35" s="60"/>
      <c r="K35" s="59"/>
      <c r="M35" s="52"/>
    </row>
    <row r="36" spans="1:13" x14ac:dyDescent="0.3">
      <c r="B36" s="46" t="s">
        <v>176</v>
      </c>
      <c r="J36" s="60"/>
      <c r="K36" s="59"/>
      <c r="M36" s="52"/>
    </row>
    <row r="37" spans="1:13" x14ac:dyDescent="0.3">
      <c r="J37" s="60"/>
      <c r="K37" s="59"/>
      <c r="M37" s="52"/>
    </row>
    <row r="38" spans="1:13" x14ac:dyDescent="0.3">
      <c r="B38" s="46" t="s">
        <v>177</v>
      </c>
      <c r="J38" s="60"/>
      <c r="K38" s="59"/>
    </row>
    <row r="39" spans="1:13" x14ac:dyDescent="0.3">
      <c r="B39" s="71" t="s">
        <v>178</v>
      </c>
      <c r="J39" s="60"/>
      <c r="K39" s="59"/>
    </row>
    <row r="40" spans="1:13" x14ac:dyDescent="0.3">
      <c r="J40" s="60"/>
      <c r="K40" s="59"/>
    </row>
    <row r="41" spans="1:13" x14ac:dyDescent="0.3">
      <c r="B41" s="52" t="s">
        <v>179</v>
      </c>
      <c r="G41" s="72"/>
      <c r="H41" s="52"/>
      <c r="I41" s="52"/>
      <c r="J41" s="60"/>
      <c r="K41" s="59"/>
    </row>
    <row r="42" spans="1:13" x14ac:dyDescent="0.3">
      <c r="B42" s="63" t="s">
        <v>180</v>
      </c>
      <c r="D42" s="73">
        <v>12121240.000000002</v>
      </c>
      <c r="E42" s="46" t="s">
        <v>181</v>
      </c>
      <c r="F42" s="52"/>
      <c r="G42" s="74">
        <v>29.2924911363896</v>
      </c>
      <c r="H42" s="52"/>
      <c r="I42" s="63" t="s">
        <v>182</v>
      </c>
      <c r="J42" s="60"/>
      <c r="K42" s="59">
        <f>D42*G42/1000</f>
        <v>355061.31526205112</v>
      </c>
      <c r="L42" s="59"/>
    </row>
    <row r="43" spans="1:13" x14ac:dyDescent="0.3">
      <c r="B43" s="52"/>
      <c r="G43" s="52"/>
      <c r="H43" s="52"/>
      <c r="I43" s="52"/>
      <c r="J43" s="60"/>
      <c r="K43" s="59"/>
    </row>
    <row r="44" spans="1:13" s="52" customFormat="1" x14ac:dyDescent="0.3">
      <c r="B44" s="52" t="s">
        <v>183</v>
      </c>
      <c r="G44" s="72"/>
      <c r="J44" s="56"/>
      <c r="K44" s="57"/>
    </row>
    <row r="45" spans="1:13" s="52" customFormat="1" x14ac:dyDescent="0.3">
      <c r="B45" s="63" t="s">
        <v>184</v>
      </c>
      <c r="D45" s="75">
        <f>D42</f>
        <v>12121240.000000002</v>
      </c>
      <c r="E45" s="52" t="s">
        <v>181</v>
      </c>
      <c r="G45" s="74">
        <v>23.581444218617428</v>
      </c>
      <c r="I45" s="63" t="s">
        <v>182</v>
      </c>
      <c r="J45" s="56"/>
      <c r="K45" s="57">
        <f>D45*G45/1000</f>
        <v>285836.34492047434</v>
      </c>
      <c r="M45" s="57"/>
    </row>
    <row r="46" spans="1:13" x14ac:dyDescent="0.3">
      <c r="B46" s="52"/>
      <c r="G46" s="52"/>
      <c r="H46" s="52"/>
      <c r="I46" s="52"/>
      <c r="J46" s="60"/>
      <c r="K46" s="59"/>
    </row>
    <row r="47" spans="1:13" x14ac:dyDescent="0.3">
      <c r="K47" s="59"/>
    </row>
    <row r="48" spans="1:13" ht="31.5" customHeight="1" x14ac:dyDescent="0.3">
      <c r="A48" s="76">
        <v>-1</v>
      </c>
      <c r="B48" s="135" t="s">
        <v>192</v>
      </c>
      <c r="C48" s="135"/>
      <c r="D48" s="135"/>
      <c r="E48" s="135"/>
      <c r="F48" s="135"/>
      <c r="G48" s="135"/>
      <c r="H48" s="135"/>
      <c r="I48" s="135"/>
      <c r="J48" s="135"/>
    </row>
    <row r="49" spans="1:10" x14ac:dyDescent="0.3">
      <c r="B49" s="52"/>
      <c r="C49" s="52"/>
      <c r="D49" s="52"/>
      <c r="E49" s="52"/>
      <c r="F49" s="52"/>
      <c r="G49" s="52"/>
      <c r="H49" s="52"/>
      <c r="I49" s="52"/>
      <c r="J49" s="52"/>
    </row>
    <row r="50" spans="1:10" ht="31.5" customHeight="1" x14ac:dyDescent="0.3">
      <c r="A50" s="76">
        <v>-2</v>
      </c>
      <c r="B50" s="135" t="s">
        <v>193</v>
      </c>
      <c r="C50" s="135"/>
      <c r="D50" s="135"/>
      <c r="E50" s="135"/>
      <c r="F50" s="135"/>
      <c r="G50" s="135"/>
      <c r="H50" s="135"/>
      <c r="I50" s="135"/>
      <c r="J50" s="135"/>
    </row>
    <row r="52" spans="1:10" ht="16.5" x14ac:dyDescent="0.3">
      <c r="A52" s="76">
        <v>-3</v>
      </c>
      <c r="B52" s="46" t="s">
        <v>185</v>
      </c>
    </row>
    <row r="53" spans="1:10" x14ac:dyDescent="0.3">
      <c r="B53" s="46" t="s">
        <v>186</v>
      </c>
    </row>
    <row r="54" spans="1:10" x14ac:dyDescent="0.3">
      <c r="J54" s="46" t="s">
        <v>130</v>
      </c>
    </row>
    <row r="55" spans="1:10" ht="16.5" x14ac:dyDescent="0.3">
      <c r="A55" s="62"/>
    </row>
  </sheetData>
  <mergeCells count="2">
    <mergeCell ref="B48:J48"/>
    <mergeCell ref="B50:J50"/>
  </mergeCells>
  <printOptions horizontalCentered="1" verticalCentered="1"/>
  <pageMargins left="0.25" right="0.25" top="0.75" bottom="0.75" header="0.3" footer="0.3"/>
  <pageSetup scale="76" firstPageNumber="4" orientation="portrait" blackAndWhite="1" useFirstPageNumber="1" verticalDpi="300" r:id="rId1"/>
  <headerFooter alignWithMargins="0"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2"/>
    <pageSetUpPr fitToPage="1"/>
  </sheetPr>
  <dimension ref="A3:P53"/>
  <sheetViews>
    <sheetView zoomScaleNormal="100" workbookViewId="0"/>
  </sheetViews>
  <sheetFormatPr defaultRowHeight="15" x14ac:dyDescent="0.3"/>
  <cols>
    <col min="1" max="1" width="4.140625" style="46" bestFit="1" customWidth="1"/>
    <col min="2" max="2" width="45.5703125" style="46" customWidth="1"/>
    <col min="3" max="3" width="3.7109375" style="46" customWidth="1"/>
    <col min="4" max="4" width="11.7109375" style="46" bestFit="1" customWidth="1"/>
    <col min="5" max="5" width="14.5703125" style="46" bestFit="1" customWidth="1"/>
    <col min="6" max="6" width="1.5703125" style="46" customWidth="1"/>
    <col min="7" max="7" width="13.28515625" style="46" customWidth="1"/>
    <col min="8" max="8" width="1.7109375" style="46" customWidth="1"/>
    <col min="9" max="9" width="13.28515625" style="46" customWidth="1"/>
    <col min="10" max="10" width="1.7109375" style="46" customWidth="1"/>
    <col min="11" max="11" width="15.85546875" style="46" customWidth="1"/>
    <col min="12" max="12" width="9.5703125" style="46" bestFit="1" customWidth="1"/>
    <col min="13" max="13" width="14" style="46" bestFit="1" customWidth="1"/>
    <col min="14" max="14" width="14.28515625" style="46" bestFit="1" customWidth="1"/>
    <col min="15" max="256" width="9.140625" style="46"/>
    <col min="257" max="257" width="4.140625" style="46" bestFit="1" customWidth="1"/>
    <col min="258" max="258" width="45.5703125" style="46" customWidth="1"/>
    <col min="259" max="259" width="3.7109375" style="46" customWidth="1"/>
    <col min="260" max="260" width="11.7109375" style="46" bestFit="1" customWidth="1"/>
    <col min="261" max="261" width="14.5703125" style="46" bestFit="1" customWidth="1"/>
    <col min="262" max="262" width="1.5703125" style="46" customWidth="1"/>
    <col min="263" max="263" width="13.28515625" style="46" customWidth="1"/>
    <col min="264" max="264" width="1.7109375" style="46" customWidth="1"/>
    <col min="265" max="265" width="13.28515625" style="46" customWidth="1"/>
    <col min="266" max="266" width="1.7109375" style="46" customWidth="1"/>
    <col min="267" max="267" width="15.85546875" style="46" customWidth="1"/>
    <col min="268" max="268" width="9.5703125" style="46" bestFit="1" customWidth="1"/>
    <col min="269" max="269" width="14" style="46" bestFit="1" customWidth="1"/>
    <col min="270" max="270" width="14.28515625" style="46" bestFit="1" customWidth="1"/>
    <col min="271" max="512" width="9.140625" style="46"/>
    <col min="513" max="513" width="4.140625" style="46" bestFit="1" customWidth="1"/>
    <col min="514" max="514" width="45.5703125" style="46" customWidth="1"/>
    <col min="515" max="515" width="3.7109375" style="46" customWidth="1"/>
    <col min="516" max="516" width="11.7109375" style="46" bestFit="1" customWidth="1"/>
    <col min="517" max="517" width="14.5703125" style="46" bestFit="1" customWidth="1"/>
    <col min="518" max="518" width="1.5703125" style="46" customWidth="1"/>
    <col min="519" max="519" width="13.28515625" style="46" customWidth="1"/>
    <col min="520" max="520" width="1.7109375" style="46" customWidth="1"/>
    <col min="521" max="521" width="13.28515625" style="46" customWidth="1"/>
    <col min="522" max="522" width="1.7109375" style="46" customWidth="1"/>
    <col min="523" max="523" width="15.85546875" style="46" customWidth="1"/>
    <col min="524" max="524" width="9.5703125" style="46" bestFit="1" customWidth="1"/>
    <col min="525" max="525" width="14" style="46" bestFit="1" customWidth="1"/>
    <col min="526" max="526" width="14.28515625" style="46" bestFit="1" customWidth="1"/>
    <col min="527" max="768" width="9.140625" style="46"/>
    <col min="769" max="769" width="4.140625" style="46" bestFit="1" customWidth="1"/>
    <col min="770" max="770" width="45.5703125" style="46" customWidth="1"/>
    <col min="771" max="771" width="3.7109375" style="46" customWidth="1"/>
    <col min="772" max="772" width="11.7109375" style="46" bestFit="1" customWidth="1"/>
    <col min="773" max="773" width="14.5703125" style="46" bestFit="1" customWidth="1"/>
    <col min="774" max="774" width="1.5703125" style="46" customWidth="1"/>
    <col min="775" max="775" width="13.28515625" style="46" customWidth="1"/>
    <col min="776" max="776" width="1.7109375" style="46" customWidth="1"/>
    <col min="777" max="777" width="13.28515625" style="46" customWidth="1"/>
    <col min="778" max="778" width="1.7109375" style="46" customWidth="1"/>
    <col min="779" max="779" width="15.85546875" style="46" customWidth="1"/>
    <col min="780" max="780" width="9.5703125" style="46" bestFit="1" customWidth="1"/>
    <col min="781" max="781" width="14" style="46" bestFit="1" customWidth="1"/>
    <col min="782" max="782" width="14.28515625" style="46" bestFit="1" customWidth="1"/>
    <col min="783" max="1024" width="9.140625" style="46"/>
    <col min="1025" max="1025" width="4.140625" style="46" bestFit="1" customWidth="1"/>
    <col min="1026" max="1026" width="45.5703125" style="46" customWidth="1"/>
    <col min="1027" max="1027" width="3.7109375" style="46" customWidth="1"/>
    <col min="1028" max="1028" width="11.7109375" style="46" bestFit="1" customWidth="1"/>
    <col min="1029" max="1029" width="14.5703125" style="46" bestFit="1" customWidth="1"/>
    <col min="1030" max="1030" width="1.5703125" style="46" customWidth="1"/>
    <col min="1031" max="1031" width="13.28515625" style="46" customWidth="1"/>
    <col min="1032" max="1032" width="1.7109375" style="46" customWidth="1"/>
    <col min="1033" max="1033" width="13.28515625" style="46" customWidth="1"/>
    <col min="1034" max="1034" width="1.7109375" style="46" customWidth="1"/>
    <col min="1035" max="1035" width="15.85546875" style="46" customWidth="1"/>
    <col min="1036" max="1036" width="9.5703125" style="46" bestFit="1" customWidth="1"/>
    <col min="1037" max="1037" width="14" style="46" bestFit="1" customWidth="1"/>
    <col min="1038" max="1038" width="14.28515625" style="46" bestFit="1" customWidth="1"/>
    <col min="1039" max="1280" width="9.140625" style="46"/>
    <col min="1281" max="1281" width="4.140625" style="46" bestFit="1" customWidth="1"/>
    <col min="1282" max="1282" width="45.5703125" style="46" customWidth="1"/>
    <col min="1283" max="1283" width="3.7109375" style="46" customWidth="1"/>
    <col min="1284" max="1284" width="11.7109375" style="46" bestFit="1" customWidth="1"/>
    <col min="1285" max="1285" width="14.5703125" style="46" bestFit="1" customWidth="1"/>
    <col min="1286" max="1286" width="1.5703125" style="46" customWidth="1"/>
    <col min="1287" max="1287" width="13.28515625" style="46" customWidth="1"/>
    <col min="1288" max="1288" width="1.7109375" style="46" customWidth="1"/>
    <col min="1289" max="1289" width="13.28515625" style="46" customWidth="1"/>
    <col min="1290" max="1290" width="1.7109375" style="46" customWidth="1"/>
    <col min="1291" max="1291" width="15.85546875" style="46" customWidth="1"/>
    <col min="1292" max="1292" width="9.5703125" style="46" bestFit="1" customWidth="1"/>
    <col min="1293" max="1293" width="14" style="46" bestFit="1" customWidth="1"/>
    <col min="1294" max="1294" width="14.28515625" style="46" bestFit="1" customWidth="1"/>
    <col min="1295" max="1536" width="9.140625" style="46"/>
    <col min="1537" max="1537" width="4.140625" style="46" bestFit="1" customWidth="1"/>
    <col min="1538" max="1538" width="45.5703125" style="46" customWidth="1"/>
    <col min="1539" max="1539" width="3.7109375" style="46" customWidth="1"/>
    <col min="1540" max="1540" width="11.7109375" style="46" bestFit="1" customWidth="1"/>
    <col min="1541" max="1541" width="14.5703125" style="46" bestFit="1" customWidth="1"/>
    <col min="1542" max="1542" width="1.5703125" style="46" customWidth="1"/>
    <col min="1543" max="1543" width="13.28515625" style="46" customWidth="1"/>
    <col min="1544" max="1544" width="1.7109375" style="46" customWidth="1"/>
    <col min="1545" max="1545" width="13.28515625" style="46" customWidth="1"/>
    <col min="1546" max="1546" width="1.7109375" style="46" customWidth="1"/>
    <col min="1547" max="1547" width="15.85546875" style="46" customWidth="1"/>
    <col min="1548" max="1548" width="9.5703125" style="46" bestFit="1" customWidth="1"/>
    <col min="1549" max="1549" width="14" style="46" bestFit="1" customWidth="1"/>
    <col min="1550" max="1550" width="14.28515625" style="46" bestFit="1" customWidth="1"/>
    <col min="1551" max="1792" width="9.140625" style="46"/>
    <col min="1793" max="1793" width="4.140625" style="46" bestFit="1" customWidth="1"/>
    <col min="1794" max="1794" width="45.5703125" style="46" customWidth="1"/>
    <col min="1795" max="1795" width="3.7109375" style="46" customWidth="1"/>
    <col min="1796" max="1796" width="11.7109375" style="46" bestFit="1" customWidth="1"/>
    <col min="1797" max="1797" width="14.5703125" style="46" bestFit="1" customWidth="1"/>
    <col min="1798" max="1798" width="1.5703125" style="46" customWidth="1"/>
    <col min="1799" max="1799" width="13.28515625" style="46" customWidth="1"/>
    <col min="1800" max="1800" width="1.7109375" style="46" customWidth="1"/>
    <col min="1801" max="1801" width="13.28515625" style="46" customWidth="1"/>
    <col min="1802" max="1802" width="1.7109375" style="46" customWidth="1"/>
    <col min="1803" max="1803" width="15.85546875" style="46" customWidth="1"/>
    <col min="1804" max="1804" width="9.5703125" style="46" bestFit="1" customWidth="1"/>
    <col min="1805" max="1805" width="14" style="46" bestFit="1" customWidth="1"/>
    <col min="1806" max="1806" width="14.28515625" style="46" bestFit="1" customWidth="1"/>
    <col min="1807" max="2048" width="9.140625" style="46"/>
    <col min="2049" max="2049" width="4.140625" style="46" bestFit="1" customWidth="1"/>
    <col min="2050" max="2050" width="45.5703125" style="46" customWidth="1"/>
    <col min="2051" max="2051" width="3.7109375" style="46" customWidth="1"/>
    <col min="2052" max="2052" width="11.7109375" style="46" bestFit="1" customWidth="1"/>
    <col min="2053" max="2053" width="14.5703125" style="46" bestFit="1" customWidth="1"/>
    <col min="2054" max="2054" width="1.5703125" style="46" customWidth="1"/>
    <col min="2055" max="2055" width="13.28515625" style="46" customWidth="1"/>
    <col min="2056" max="2056" width="1.7109375" style="46" customWidth="1"/>
    <col min="2057" max="2057" width="13.28515625" style="46" customWidth="1"/>
    <col min="2058" max="2058" width="1.7109375" style="46" customWidth="1"/>
    <col min="2059" max="2059" width="15.85546875" style="46" customWidth="1"/>
    <col min="2060" max="2060" width="9.5703125" style="46" bestFit="1" customWidth="1"/>
    <col min="2061" max="2061" width="14" style="46" bestFit="1" customWidth="1"/>
    <col min="2062" max="2062" width="14.28515625" style="46" bestFit="1" customWidth="1"/>
    <col min="2063" max="2304" width="9.140625" style="46"/>
    <col min="2305" max="2305" width="4.140625" style="46" bestFit="1" customWidth="1"/>
    <col min="2306" max="2306" width="45.5703125" style="46" customWidth="1"/>
    <col min="2307" max="2307" width="3.7109375" style="46" customWidth="1"/>
    <col min="2308" max="2308" width="11.7109375" style="46" bestFit="1" customWidth="1"/>
    <col min="2309" max="2309" width="14.5703125" style="46" bestFit="1" customWidth="1"/>
    <col min="2310" max="2310" width="1.5703125" style="46" customWidth="1"/>
    <col min="2311" max="2311" width="13.28515625" style="46" customWidth="1"/>
    <col min="2312" max="2312" width="1.7109375" style="46" customWidth="1"/>
    <col min="2313" max="2313" width="13.28515625" style="46" customWidth="1"/>
    <col min="2314" max="2314" width="1.7109375" style="46" customWidth="1"/>
    <col min="2315" max="2315" width="15.85546875" style="46" customWidth="1"/>
    <col min="2316" max="2316" width="9.5703125" style="46" bestFit="1" customWidth="1"/>
    <col min="2317" max="2317" width="14" style="46" bestFit="1" customWidth="1"/>
    <col min="2318" max="2318" width="14.28515625" style="46" bestFit="1" customWidth="1"/>
    <col min="2319" max="2560" width="9.140625" style="46"/>
    <col min="2561" max="2561" width="4.140625" style="46" bestFit="1" customWidth="1"/>
    <col min="2562" max="2562" width="45.5703125" style="46" customWidth="1"/>
    <col min="2563" max="2563" width="3.7109375" style="46" customWidth="1"/>
    <col min="2564" max="2564" width="11.7109375" style="46" bestFit="1" customWidth="1"/>
    <col min="2565" max="2565" width="14.5703125" style="46" bestFit="1" customWidth="1"/>
    <col min="2566" max="2566" width="1.5703125" style="46" customWidth="1"/>
    <col min="2567" max="2567" width="13.28515625" style="46" customWidth="1"/>
    <col min="2568" max="2568" width="1.7109375" style="46" customWidth="1"/>
    <col min="2569" max="2569" width="13.28515625" style="46" customWidth="1"/>
    <col min="2570" max="2570" width="1.7109375" style="46" customWidth="1"/>
    <col min="2571" max="2571" width="15.85546875" style="46" customWidth="1"/>
    <col min="2572" max="2572" width="9.5703125" style="46" bestFit="1" customWidth="1"/>
    <col min="2573" max="2573" width="14" style="46" bestFit="1" customWidth="1"/>
    <col min="2574" max="2574" width="14.28515625" style="46" bestFit="1" customWidth="1"/>
    <col min="2575" max="2816" width="9.140625" style="46"/>
    <col min="2817" max="2817" width="4.140625" style="46" bestFit="1" customWidth="1"/>
    <col min="2818" max="2818" width="45.5703125" style="46" customWidth="1"/>
    <col min="2819" max="2819" width="3.7109375" style="46" customWidth="1"/>
    <col min="2820" max="2820" width="11.7109375" style="46" bestFit="1" customWidth="1"/>
    <col min="2821" max="2821" width="14.5703125" style="46" bestFit="1" customWidth="1"/>
    <col min="2822" max="2822" width="1.5703125" style="46" customWidth="1"/>
    <col min="2823" max="2823" width="13.28515625" style="46" customWidth="1"/>
    <col min="2824" max="2824" width="1.7109375" style="46" customWidth="1"/>
    <col min="2825" max="2825" width="13.28515625" style="46" customWidth="1"/>
    <col min="2826" max="2826" width="1.7109375" style="46" customWidth="1"/>
    <col min="2827" max="2827" width="15.85546875" style="46" customWidth="1"/>
    <col min="2828" max="2828" width="9.5703125" style="46" bestFit="1" customWidth="1"/>
    <col min="2829" max="2829" width="14" style="46" bestFit="1" customWidth="1"/>
    <col min="2830" max="2830" width="14.28515625" style="46" bestFit="1" customWidth="1"/>
    <col min="2831" max="3072" width="9.140625" style="46"/>
    <col min="3073" max="3073" width="4.140625" style="46" bestFit="1" customWidth="1"/>
    <col min="3074" max="3074" width="45.5703125" style="46" customWidth="1"/>
    <col min="3075" max="3075" width="3.7109375" style="46" customWidth="1"/>
    <col min="3076" max="3076" width="11.7109375" style="46" bestFit="1" customWidth="1"/>
    <col min="3077" max="3077" width="14.5703125" style="46" bestFit="1" customWidth="1"/>
    <col min="3078" max="3078" width="1.5703125" style="46" customWidth="1"/>
    <col min="3079" max="3079" width="13.28515625" style="46" customWidth="1"/>
    <col min="3080" max="3080" width="1.7109375" style="46" customWidth="1"/>
    <col min="3081" max="3081" width="13.28515625" style="46" customWidth="1"/>
    <col min="3082" max="3082" width="1.7109375" style="46" customWidth="1"/>
    <col min="3083" max="3083" width="15.85546875" style="46" customWidth="1"/>
    <col min="3084" max="3084" width="9.5703125" style="46" bestFit="1" customWidth="1"/>
    <col min="3085" max="3085" width="14" style="46" bestFit="1" customWidth="1"/>
    <col min="3086" max="3086" width="14.28515625" style="46" bestFit="1" customWidth="1"/>
    <col min="3087" max="3328" width="9.140625" style="46"/>
    <col min="3329" max="3329" width="4.140625" style="46" bestFit="1" customWidth="1"/>
    <col min="3330" max="3330" width="45.5703125" style="46" customWidth="1"/>
    <col min="3331" max="3331" width="3.7109375" style="46" customWidth="1"/>
    <col min="3332" max="3332" width="11.7109375" style="46" bestFit="1" customWidth="1"/>
    <col min="3333" max="3333" width="14.5703125" style="46" bestFit="1" customWidth="1"/>
    <col min="3334" max="3334" width="1.5703125" style="46" customWidth="1"/>
    <col min="3335" max="3335" width="13.28515625" style="46" customWidth="1"/>
    <col min="3336" max="3336" width="1.7109375" style="46" customWidth="1"/>
    <col min="3337" max="3337" width="13.28515625" style="46" customWidth="1"/>
    <col min="3338" max="3338" width="1.7109375" style="46" customWidth="1"/>
    <col min="3339" max="3339" width="15.85546875" style="46" customWidth="1"/>
    <col min="3340" max="3340" width="9.5703125" style="46" bestFit="1" customWidth="1"/>
    <col min="3341" max="3341" width="14" style="46" bestFit="1" customWidth="1"/>
    <col min="3342" max="3342" width="14.28515625" style="46" bestFit="1" customWidth="1"/>
    <col min="3343" max="3584" width="9.140625" style="46"/>
    <col min="3585" max="3585" width="4.140625" style="46" bestFit="1" customWidth="1"/>
    <col min="3586" max="3586" width="45.5703125" style="46" customWidth="1"/>
    <col min="3587" max="3587" width="3.7109375" style="46" customWidth="1"/>
    <col min="3588" max="3588" width="11.7109375" style="46" bestFit="1" customWidth="1"/>
    <col min="3589" max="3589" width="14.5703125" style="46" bestFit="1" customWidth="1"/>
    <col min="3590" max="3590" width="1.5703125" style="46" customWidth="1"/>
    <col min="3591" max="3591" width="13.28515625" style="46" customWidth="1"/>
    <col min="3592" max="3592" width="1.7109375" style="46" customWidth="1"/>
    <col min="3593" max="3593" width="13.28515625" style="46" customWidth="1"/>
    <col min="3594" max="3594" width="1.7109375" style="46" customWidth="1"/>
    <col min="3595" max="3595" width="15.85546875" style="46" customWidth="1"/>
    <col min="3596" max="3596" width="9.5703125" style="46" bestFit="1" customWidth="1"/>
    <col min="3597" max="3597" width="14" style="46" bestFit="1" customWidth="1"/>
    <col min="3598" max="3598" width="14.28515625" style="46" bestFit="1" customWidth="1"/>
    <col min="3599" max="3840" width="9.140625" style="46"/>
    <col min="3841" max="3841" width="4.140625" style="46" bestFit="1" customWidth="1"/>
    <col min="3842" max="3842" width="45.5703125" style="46" customWidth="1"/>
    <col min="3843" max="3843" width="3.7109375" style="46" customWidth="1"/>
    <col min="3844" max="3844" width="11.7109375" style="46" bestFit="1" customWidth="1"/>
    <col min="3845" max="3845" width="14.5703125" style="46" bestFit="1" customWidth="1"/>
    <col min="3846" max="3846" width="1.5703125" style="46" customWidth="1"/>
    <col min="3847" max="3847" width="13.28515625" style="46" customWidth="1"/>
    <col min="3848" max="3848" width="1.7109375" style="46" customWidth="1"/>
    <col min="3849" max="3849" width="13.28515625" style="46" customWidth="1"/>
    <col min="3850" max="3850" width="1.7109375" style="46" customWidth="1"/>
    <col min="3851" max="3851" width="15.85546875" style="46" customWidth="1"/>
    <col min="3852" max="3852" width="9.5703125" style="46" bestFit="1" customWidth="1"/>
    <col min="3853" max="3853" width="14" style="46" bestFit="1" customWidth="1"/>
    <col min="3854" max="3854" width="14.28515625" style="46" bestFit="1" customWidth="1"/>
    <col min="3855" max="4096" width="9.140625" style="46"/>
    <col min="4097" max="4097" width="4.140625" style="46" bestFit="1" customWidth="1"/>
    <col min="4098" max="4098" width="45.5703125" style="46" customWidth="1"/>
    <col min="4099" max="4099" width="3.7109375" style="46" customWidth="1"/>
    <col min="4100" max="4100" width="11.7109375" style="46" bestFit="1" customWidth="1"/>
    <col min="4101" max="4101" width="14.5703125" style="46" bestFit="1" customWidth="1"/>
    <col min="4102" max="4102" width="1.5703125" style="46" customWidth="1"/>
    <col min="4103" max="4103" width="13.28515625" style="46" customWidth="1"/>
    <col min="4104" max="4104" width="1.7109375" style="46" customWidth="1"/>
    <col min="4105" max="4105" width="13.28515625" style="46" customWidth="1"/>
    <col min="4106" max="4106" width="1.7109375" style="46" customWidth="1"/>
    <col min="4107" max="4107" width="15.85546875" style="46" customWidth="1"/>
    <col min="4108" max="4108" width="9.5703125" style="46" bestFit="1" customWidth="1"/>
    <col min="4109" max="4109" width="14" style="46" bestFit="1" customWidth="1"/>
    <col min="4110" max="4110" width="14.28515625" style="46" bestFit="1" customWidth="1"/>
    <col min="4111" max="4352" width="9.140625" style="46"/>
    <col min="4353" max="4353" width="4.140625" style="46" bestFit="1" customWidth="1"/>
    <col min="4354" max="4354" width="45.5703125" style="46" customWidth="1"/>
    <col min="4355" max="4355" width="3.7109375" style="46" customWidth="1"/>
    <col min="4356" max="4356" width="11.7109375" style="46" bestFit="1" customWidth="1"/>
    <col min="4357" max="4357" width="14.5703125" style="46" bestFit="1" customWidth="1"/>
    <col min="4358" max="4358" width="1.5703125" style="46" customWidth="1"/>
    <col min="4359" max="4359" width="13.28515625" style="46" customWidth="1"/>
    <col min="4360" max="4360" width="1.7109375" style="46" customWidth="1"/>
    <col min="4361" max="4361" width="13.28515625" style="46" customWidth="1"/>
    <col min="4362" max="4362" width="1.7109375" style="46" customWidth="1"/>
    <col min="4363" max="4363" width="15.85546875" style="46" customWidth="1"/>
    <col min="4364" max="4364" width="9.5703125" style="46" bestFit="1" customWidth="1"/>
    <col min="4365" max="4365" width="14" style="46" bestFit="1" customWidth="1"/>
    <col min="4366" max="4366" width="14.28515625" style="46" bestFit="1" customWidth="1"/>
    <col min="4367" max="4608" width="9.140625" style="46"/>
    <col min="4609" max="4609" width="4.140625" style="46" bestFit="1" customWidth="1"/>
    <col min="4610" max="4610" width="45.5703125" style="46" customWidth="1"/>
    <col min="4611" max="4611" width="3.7109375" style="46" customWidth="1"/>
    <col min="4612" max="4612" width="11.7109375" style="46" bestFit="1" customWidth="1"/>
    <col min="4613" max="4613" width="14.5703125" style="46" bestFit="1" customWidth="1"/>
    <col min="4614" max="4614" width="1.5703125" style="46" customWidth="1"/>
    <col min="4615" max="4615" width="13.28515625" style="46" customWidth="1"/>
    <col min="4616" max="4616" width="1.7109375" style="46" customWidth="1"/>
    <col min="4617" max="4617" width="13.28515625" style="46" customWidth="1"/>
    <col min="4618" max="4618" width="1.7109375" style="46" customWidth="1"/>
    <col min="4619" max="4619" width="15.85546875" style="46" customWidth="1"/>
    <col min="4620" max="4620" width="9.5703125" style="46" bestFit="1" customWidth="1"/>
    <col min="4621" max="4621" width="14" style="46" bestFit="1" customWidth="1"/>
    <col min="4622" max="4622" width="14.28515625" style="46" bestFit="1" customWidth="1"/>
    <col min="4623" max="4864" width="9.140625" style="46"/>
    <col min="4865" max="4865" width="4.140625" style="46" bestFit="1" customWidth="1"/>
    <col min="4866" max="4866" width="45.5703125" style="46" customWidth="1"/>
    <col min="4867" max="4867" width="3.7109375" style="46" customWidth="1"/>
    <col min="4868" max="4868" width="11.7109375" style="46" bestFit="1" customWidth="1"/>
    <col min="4869" max="4869" width="14.5703125" style="46" bestFit="1" customWidth="1"/>
    <col min="4870" max="4870" width="1.5703125" style="46" customWidth="1"/>
    <col min="4871" max="4871" width="13.28515625" style="46" customWidth="1"/>
    <col min="4872" max="4872" width="1.7109375" style="46" customWidth="1"/>
    <col min="4873" max="4873" width="13.28515625" style="46" customWidth="1"/>
    <col min="4874" max="4874" width="1.7109375" style="46" customWidth="1"/>
    <col min="4875" max="4875" width="15.85546875" style="46" customWidth="1"/>
    <col min="4876" max="4876" width="9.5703125" style="46" bestFit="1" customWidth="1"/>
    <col min="4877" max="4877" width="14" style="46" bestFit="1" customWidth="1"/>
    <col min="4878" max="4878" width="14.28515625" style="46" bestFit="1" customWidth="1"/>
    <col min="4879" max="5120" width="9.140625" style="46"/>
    <col min="5121" max="5121" width="4.140625" style="46" bestFit="1" customWidth="1"/>
    <col min="5122" max="5122" width="45.5703125" style="46" customWidth="1"/>
    <col min="5123" max="5123" width="3.7109375" style="46" customWidth="1"/>
    <col min="5124" max="5124" width="11.7109375" style="46" bestFit="1" customWidth="1"/>
    <col min="5125" max="5125" width="14.5703125" style="46" bestFit="1" customWidth="1"/>
    <col min="5126" max="5126" width="1.5703125" style="46" customWidth="1"/>
    <col min="5127" max="5127" width="13.28515625" style="46" customWidth="1"/>
    <col min="5128" max="5128" width="1.7109375" style="46" customWidth="1"/>
    <col min="5129" max="5129" width="13.28515625" style="46" customWidth="1"/>
    <col min="5130" max="5130" width="1.7109375" style="46" customWidth="1"/>
    <col min="5131" max="5131" width="15.85546875" style="46" customWidth="1"/>
    <col min="5132" max="5132" width="9.5703125" style="46" bestFit="1" customWidth="1"/>
    <col min="5133" max="5133" width="14" style="46" bestFit="1" customWidth="1"/>
    <col min="5134" max="5134" width="14.28515625" style="46" bestFit="1" customWidth="1"/>
    <col min="5135" max="5376" width="9.140625" style="46"/>
    <col min="5377" max="5377" width="4.140625" style="46" bestFit="1" customWidth="1"/>
    <col min="5378" max="5378" width="45.5703125" style="46" customWidth="1"/>
    <col min="5379" max="5379" width="3.7109375" style="46" customWidth="1"/>
    <col min="5380" max="5380" width="11.7109375" style="46" bestFit="1" customWidth="1"/>
    <col min="5381" max="5381" width="14.5703125" style="46" bestFit="1" customWidth="1"/>
    <col min="5382" max="5382" width="1.5703125" style="46" customWidth="1"/>
    <col min="5383" max="5383" width="13.28515625" style="46" customWidth="1"/>
    <col min="5384" max="5384" width="1.7109375" style="46" customWidth="1"/>
    <col min="5385" max="5385" width="13.28515625" style="46" customWidth="1"/>
    <col min="5386" max="5386" width="1.7109375" style="46" customWidth="1"/>
    <col min="5387" max="5387" width="15.85546875" style="46" customWidth="1"/>
    <col min="5388" max="5388" width="9.5703125" style="46" bestFit="1" customWidth="1"/>
    <col min="5389" max="5389" width="14" style="46" bestFit="1" customWidth="1"/>
    <col min="5390" max="5390" width="14.28515625" style="46" bestFit="1" customWidth="1"/>
    <col min="5391" max="5632" width="9.140625" style="46"/>
    <col min="5633" max="5633" width="4.140625" style="46" bestFit="1" customWidth="1"/>
    <col min="5634" max="5634" width="45.5703125" style="46" customWidth="1"/>
    <col min="5635" max="5635" width="3.7109375" style="46" customWidth="1"/>
    <col min="5636" max="5636" width="11.7109375" style="46" bestFit="1" customWidth="1"/>
    <col min="5637" max="5637" width="14.5703125" style="46" bestFit="1" customWidth="1"/>
    <col min="5638" max="5638" width="1.5703125" style="46" customWidth="1"/>
    <col min="5639" max="5639" width="13.28515625" style="46" customWidth="1"/>
    <col min="5640" max="5640" width="1.7109375" style="46" customWidth="1"/>
    <col min="5641" max="5641" width="13.28515625" style="46" customWidth="1"/>
    <col min="5642" max="5642" width="1.7109375" style="46" customWidth="1"/>
    <col min="5643" max="5643" width="15.85546875" style="46" customWidth="1"/>
    <col min="5644" max="5644" width="9.5703125" style="46" bestFit="1" customWidth="1"/>
    <col min="5645" max="5645" width="14" style="46" bestFit="1" customWidth="1"/>
    <col min="5646" max="5646" width="14.28515625" style="46" bestFit="1" customWidth="1"/>
    <col min="5647" max="5888" width="9.140625" style="46"/>
    <col min="5889" max="5889" width="4.140625" style="46" bestFit="1" customWidth="1"/>
    <col min="5890" max="5890" width="45.5703125" style="46" customWidth="1"/>
    <col min="5891" max="5891" width="3.7109375" style="46" customWidth="1"/>
    <col min="5892" max="5892" width="11.7109375" style="46" bestFit="1" customWidth="1"/>
    <col min="5893" max="5893" width="14.5703125" style="46" bestFit="1" customWidth="1"/>
    <col min="5894" max="5894" width="1.5703125" style="46" customWidth="1"/>
    <col min="5895" max="5895" width="13.28515625" style="46" customWidth="1"/>
    <col min="5896" max="5896" width="1.7109375" style="46" customWidth="1"/>
    <col min="5897" max="5897" width="13.28515625" style="46" customWidth="1"/>
    <col min="5898" max="5898" width="1.7109375" style="46" customWidth="1"/>
    <col min="5899" max="5899" width="15.85546875" style="46" customWidth="1"/>
    <col min="5900" max="5900" width="9.5703125" style="46" bestFit="1" customWidth="1"/>
    <col min="5901" max="5901" width="14" style="46" bestFit="1" customWidth="1"/>
    <col min="5902" max="5902" width="14.28515625" style="46" bestFit="1" customWidth="1"/>
    <col min="5903" max="6144" width="9.140625" style="46"/>
    <col min="6145" max="6145" width="4.140625" style="46" bestFit="1" customWidth="1"/>
    <col min="6146" max="6146" width="45.5703125" style="46" customWidth="1"/>
    <col min="6147" max="6147" width="3.7109375" style="46" customWidth="1"/>
    <col min="6148" max="6148" width="11.7109375" style="46" bestFit="1" customWidth="1"/>
    <col min="6149" max="6149" width="14.5703125" style="46" bestFit="1" customWidth="1"/>
    <col min="6150" max="6150" width="1.5703125" style="46" customWidth="1"/>
    <col min="6151" max="6151" width="13.28515625" style="46" customWidth="1"/>
    <col min="6152" max="6152" width="1.7109375" style="46" customWidth="1"/>
    <col min="6153" max="6153" width="13.28515625" style="46" customWidth="1"/>
    <col min="6154" max="6154" width="1.7109375" style="46" customWidth="1"/>
    <col min="6155" max="6155" width="15.85546875" style="46" customWidth="1"/>
    <col min="6156" max="6156" width="9.5703125" style="46" bestFit="1" customWidth="1"/>
    <col min="6157" max="6157" width="14" style="46" bestFit="1" customWidth="1"/>
    <col min="6158" max="6158" width="14.28515625" style="46" bestFit="1" customWidth="1"/>
    <col min="6159" max="6400" width="9.140625" style="46"/>
    <col min="6401" max="6401" width="4.140625" style="46" bestFit="1" customWidth="1"/>
    <col min="6402" max="6402" width="45.5703125" style="46" customWidth="1"/>
    <col min="6403" max="6403" width="3.7109375" style="46" customWidth="1"/>
    <col min="6404" max="6404" width="11.7109375" style="46" bestFit="1" customWidth="1"/>
    <col min="6405" max="6405" width="14.5703125" style="46" bestFit="1" customWidth="1"/>
    <col min="6406" max="6406" width="1.5703125" style="46" customWidth="1"/>
    <col min="6407" max="6407" width="13.28515625" style="46" customWidth="1"/>
    <col min="6408" max="6408" width="1.7109375" style="46" customWidth="1"/>
    <col min="6409" max="6409" width="13.28515625" style="46" customWidth="1"/>
    <col min="6410" max="6410" width="1.7109375" style="46" customWidth="1"/>
    <col min="6411" max="6411" width="15.85546875" style="46" customWidth="1"/>
    <col min="6412" max="6412" width="9.5703125" style="46" bestFit="1" customWidth="1"/>
    <col min="6413" max="6413" width="14" style="46" bestFit="1" customWidth="1"/>
    <col min="6414" max="6414" width="14.28515625" style="46" bestFit="1" customWidth="1"/>
    <col min="6415" max="6656" width="9.140625" style="46"/>
    <col min="6657" max="6657" width="4.140625" style="46" bestFit="1" customWidth="1"/>
    <col min="6658" max="6658" width="45.5703125" style="46" customWidth="1"/>
    <col min="6659" max="6659" width="3.7109375" style="46" customWidth="1"/>
    <col min="6660" max="6660" width="11.7109375" style="46" bestFit="1" customWidth="1"/>
    <col min="6661" max="6661" width="14.5703125" style="46" bestFit="1" customWidth="1"/>
    <col min="6662" max="6662" width="1.5703125" style="46" customWidth="1"/>
    <col min="6663" max="6663" width="13.28515625" style="46" customWidth="1"/>
    <col min="6664" max="6664" width="1.7109375" style="46" customWidth="1"/>
    <col min="6665" max="6665" width="13.28515625" style="46" customWidth="1"/>
    <col min="6666" max="6666" width="1.7109375" style="46" customWidth="1"/>
    <col min="6667" max="6667" width="15.85546875" style="46" customWidth="1"/>
    <col min="6668" max="6668" width="9.5703125" style="46" bestFit="1" customWidth="1"/>
    <col min="6669" max="6669" width="14" style="46" bestFit="1" customWidth="1"/>
    <col min="6670" max="6670" width="14.28515625" style="46" bestFit="1" customWidth="1"/>
    <col min="6671" max="6912" width="9.140625" style="46"/>
    <col min="6913" max="6913" width="4.140625" style="46" bestFit="1" customWidth="1"/>
    <col min="6914" max="6914" width="45.5703125" style="46" customWidth="1"/>
    <col min="6915" max="6915" width="3.7109375" style="46" customWidth="1"/>
    <col min="6916" max="6916" width="11.7109375" style="46" bestFit="1" customWidth="1"/>
    <col min="6917" max="6917" width="14.5703125" style="46" bestFit="1" customWidth="1"/>
    <col min="6918" max="6918" width="1.5703125" style="46" customWidth="1"/>
    <col min="6919" max="6919" width="13.28515625" style="46" customWidth="1"/>
    <col min="6920" max="6920" width="1.7109375" style="46" customWidth="1"/>
    <col min="6921" max="6921" width="13.28515625" style="46" customWidth="1"/>
    <col min="6922" max="6922" width="1.7109375" style="46" customWidth="1"/>
    <col min="6923" max="6923" width="15.85546875" style="46" customWidth="1"/>
    <col min="6924" max="6924" width="9.5703125" style="46" bestFit="1" customWidth="1"/>
    <col min="6925" max="6925" width="14" style="46" bestFit="1" customWidth="1"/>
    <col min="6926" max="6926" width="14.28515625" style="46" bestFit="1" customWidth="1"/>
    <col min="6927" max="7168" width="9.140625" style="46"/>
    <col min="7169" max="7169" width="4.140625" style="46" bestFit="1" customWidth="1"/>
    <col min="7170" max="7170" width="45.5703125" style="46" customWidth="1"/>
    <col min="7171" max="7171" width="3.7109375" style="46" customWidth="1"/>
    <col min="7172" max="7172" width="11.7109375" style="46" bestFit="1" customWidth="1"/>
    <col min="7173" max="7173" width="14.5703125" style="46" bestFit="1" customWidth="1"/>
    <col min="7174" max="7174" width="1.5703125" style="46" customWidth="1"/>
    <col min="7175" max="7175" width="13.28515625" style="46" customWidth="1"/>
    <col min="7176" max="7176" width="1.7109375" style="46" customWidth="1"/>
    <col min="7177" max="7177" width="13.28515625" style="46" customWidth="1"/>
    <col min="7178" max="7178" width="1.7109375" style="46" customWidth="1"/>
    <col min="7179" max="7179" width="15.85546875" style="46" customWidth="1"/>
    <col min="7180" max="7180" width="9.5703125" style="46" bestFit="1" customWidth="1"/>
    <col min="7181" max="7181" width="14" style="46" bestFit="1" customWidth="1"/>
    <col min="7182" max="7182" width="14.28515625" style="46" bestFit="1" customWidth="1"/>
    <col min="7183" max="7424" width="9.140625" style="46"/>
    <col min="7425" max="7425" width="4.140625" style="46" bestFit="1" customWidth="1"/>
    <col min="7426" max="7426" width="45.5703125" style="46" customWidth="1"/>
    <col min="7427" max="7427" width="3.7109375" style="46" customWidth="1"/>
    <col min="7428" max="7428" width="11.7109375" style="46" bestFit="1" customWidth="1"/>
    <col min="7429" max="7429" width="14.5703125" style="46" bestFit="1" customWidth="1"/>
    <col min="7430" max="7430" width="1.5703125" style="46" customWidth="1"/>
    <col min="7431" max="7431" width="13.28515625" style="46" customWidth="1"/>
    <col min="7432" max="7432" width="1.7109375" style="46" customWidth="1"/>
    <col min="7433" max="7433" width="13.28515625" style="46" customWidth="1"/>
    <col min="7434" max="7434" width="1.7109375" style="46" customWidth="1"/>
    <col min="7435" max="7435" width="15.85546875" style="46" customWidth="1"/>
    <col min="7436" max="7436" width="9.5703125" style="46" bestFit="1" customWidth="1"/>
    <col min="7437" max="7437" width="14" style="46" bestFit="1" customWidth="1"/>
    <col min="7438" max="7438" width="14.28515625" style="46" bestFit="1" customWidth="1"/>
    <col min="7439" max="7680" width="9.140625" style="46"/>
    <col min="7681" max="7681" width="4.140625" style="46" bestFit="1" customWidth="1"/>
    <col min="7682" max="7682" width="45.5703125" style="46" customWidth="1"/>
    <col min="7683" max="7683" width="3.7109375" style="46" customWidth="1"/>
    <col min="7684" max="7684" width="11.7109375" style="46" bestFit="1" customWidth="1"/>
    <col min="7685" max="7685" width="14.5703125" style="46" bestFit="1" customWidth="1"/>
    <col min="7686" max="7686" width="1.5703125" style="46" customWidth="1"/>
    <col min="7687" max="7687" width="13.28515625" style="46" customWidth="1"/>
    <col min="7688" max="7688" width="1.7109375" style="46" customWidth="1"/>
    <col min="7689" max="7689" width="13.28515625" style="46" customWidth="1"/>
    <col min="7690" max="7690" width="1.7109375" style="46" customWidth="1"/>
    <col min="7691" max="7691" width="15.85546875" style="46" customWidth="1"/>
    <col min="7692" max="7692" width="9.5703125" style="46" bestFit="1" customWidth="1"/>
    <col min="7693" max="7693" width="14" style="46" bestFit="1" customWidth="1"/>
    <col min="7694" max="7694" width="14.28515625" style="46" bestFit="1" customWidth="1"/>
    <col min="7695" max="7936" width="9.140625" style="46"/>
    <col min="7937" max="7937" width="4.140625" style="46" bestFit="1" customWidth="1"/>
    <col min="7938" max="7938" width="45.5703125" style="46" customWidth="1"/>
    <col min="7939" max="7939" width="3.7109375" style="46" customWidth="1"/>
    <col min="7940" max="7940" width="11.7109375" style="46" bestFit="1" customWidth="1"/>
    <col min="7941" max="7941" width="14.5703125" style="46" bestFit="1" customWidth="1"/>
    <col min="7942" max="7942" width="1.5703125" style="46" customWidth="1"/>
    <col min="7943" max="7943" width="13.28515625" style="46" customWidth="1"/>
    <col min="7944" max="7944" width="1.7109375" style="46" customWidth="1"/>
    <col min="7945" max="7945" width="13.28515625" style="46" customWidth="1"/>
    <col min="7946" max="7946" width="1.7109375" style="46" customWidth="1"/>
    <col min="7947" max="7947" width="15.85546875" style="46" customWidth="1"/>
    <col min="7948" max="7948" width="9.5703125" style="46" bestFit="1" customWidth="1"/>
    <col min="7949" max="7949" width="14" style="46" bestFit="1" customWidth="1"/>
    <col min="7950" max="7950" width="14.28515625" style="46" bestFit="1" customWidth="1"/>
    <col min="7951" max="8192" width="9.140625" style="46"/>
    <col min="8193" max="8193" width="4.140625" style="46" bestFit="1" customWidth="1"/>
    <col min="8194" max="8194" width="45.5703125" style="46" customWidth="1"/>
    <col min="8195" max="8195" width="3.7109375" style="46" customWidth="1"/>
    <col min="8196" max="8196" width="11.7109375" style="46" bestFit="1" customWidth="1"/>
    <col min="8197" max="8197" width="14.5703125" style="46" bestFit="1" customWidth="1"/>
    <col min="8198" max="8198" width="1.5703125" style="46" customWidth="1"/>
    <col min="8199" max="8199" width="13.28515625" style="46" customWidth="1"/>
    <col min="8200" max="8200" width="1.7109375" style="46" customWidth="1"/>
    <col min="8201" max="8201" width="13.28515625" style="46" customWidth="1"/>
    <col min="8202" max="8202" width="1.7109375" style="46" customWidth="1"/>
    <col min="8203" max="8203" width="15.85546875" style="46" customWidth="1"/>
    <col min="8204" max="8204" width="9.5703125" style="46" bestFit="1" customWidth="1"/>
    <col min="8205" max="8205" width="14" style="46" bestFit="1" customWidth="1"/>
    <col min="8206" max="8206" width="14.28515625" style="46" bestFit="1" customWidth="1"/>
    <col min="8207" max="8448" width="9.140625" style="46"/>
    <col min="8449" max="8449" width="4.140625" style="46" bestFit="1" customWidth="1"/>
    <col min="8450" max="8450" width="45.5703125" style="46" customWidth="1"/>
    <col min="8451" max="8451" width="3.7109375" style="46" customWidth="1"/>
    <col min="8452" max="8452" width="11.7109375" style="46" bestFit="1" customWidth="1"/>
    <col min="8453" max="8453" width="14.5703125" style="46" bestFit="1" customWidth="1"/>
    <col min="8454" max="8454" width="1.5703125" style="46" customWidth="1"/>
    <col min="8455" max="8455" width="13.28515625" style="46" customWidth="1"/>
    <col min="8456" max="8456" width="1.7109375" style="46" customWidth="1"/>
    <col min="8457" max="8457" width="13.28515625" style="46" customWidth="1"/>
    <col min="8458" max="8458" width="1.7109375" style="46" customWidth="1"/>
    <col min="8459" max="8459" width="15.85546875" style="46" customWidth="1"/>
    <col min="8460" max="8460" width="9.5703125" style="46" bestFit="1" customWidth="1"/>
    <col min="8461" max="8461" width="14" style="46" bestFit="1" customWidth="1"/>
    <col min="8462" max="8462" width="14.28515625" style="46" bestFit="1" customWidth="1"/>
    <col min="8463" max="8704" width="9.140625" style="46"/>
    <col min="8705" max="8705" width="4.140625" style="46" bestFit="1" customWidth="1"/>
    <col min="8706" max="8706" width="45.5703125" style="46" customWidth="1"/>
    <col min="8707" max="8707" width="3.7109375" style="46" customWidth="1"/>
    <col min="8708" max="8708" width="11.7109375" style="46" bestFit="1" customWidth="1"/>
    <col min="8709" max="8709" width="14.5703125" style="46" bestFit="1" customWidth="1"/>
    <col min="8710" max="8710" width="1.5703125" style="46" customWidth="1"/>
    <col min="8711" max="8711" width="13.28515625" style="46" customWidth="1"/>
    <col min="8712" max="8712" width="1.7109375" style="46" customWidth="1"/>
    <col min="8713" max="8713" width="13.28515625" style="46" customWidth="1"/>
    <col min="8714" max="8714" width="1.7109375" style="46" customWidth="1"/>
    <col min="8715" max="8715" width="15.85546875" style="46" customWidth="1"/>
    <col min="8716" max="8716" width="9.5703125" style="46" bestFit="1" customWidth="1"/>
    <col min="8717" max="8717" width="14" style="46" bestFit="1" customWidth="1"/>
    <col min="8718" max="8718" width="14.28515625" style="46" bestFit="1" customWidth="1"/>
    <col min="8719" max="8960" width="9.140625" style="46"/>
    <col min="8961" max="8961" width="4.140625" style="46" bestFit="1" customWidth="1"/>
    <col min="8962" max="8962" width="45.5703125" style="46" customWidth="1"/>
    <col min="8963" max="8963" width="3.7109375" style="46" customWidth="1"/>
    <col min="8964" max="8964" width="11.7109375" style="46" bestFit="1" customWidth="1"/>
    <col min="8965" max="8965" width="14.5703125" style="46" bestFit="1" customWidth="1"/>
    <col min="8966" max="8966" width="1.5703125" style="46" customWidth="1"/>
    <col min="8967" max="8967" width="13.28515625" style="46" customWidth="1"/>
    <col min="8968" max="8968" width="1.7109375" style="46" customWidth="1"/>
    <col min="8969" max="8969" width="13.28515625" style="46" customWidth="1"/>
    <col min="8970" max="8970" width="1.7109375" style="46" customWidth="1"/>
    <col min="8971" max="8971" width="15.85546875" style="46" customWidth="1"/>
    <col min="8972" max="8972" width="9.5703125" style="46" bestFit="1" customWidth="1"/>
    <col min="8973" max="8973" width="14" style="46" bestFit="1" customWidth="1"/>
    <col min="8974" max="8974" width="14.28515625" style="46" bestFit="1" customWidth="1"/>
    <col min="8975" max="9216" width="9.140625" style="46"/>
    <col min="9217" max="9217" width="4.140625" style="46" bestFit="1" customWidth="1"/>
    <col min="9218" max="9218" width="45.5703125" style="46" customWidth="1"/>
    <col min="9219" max="9219" width="3.7109375" style="46" customWidth="1"/>
    <col min="9220" max="9220" width="11.7109375" style="46" bestFit="1" customWidth="1"/>
    <col min="9221" max="9221" width="14.5703125" style="46" bestFit="1" customWidth="1"/>
    <col min="9222" max="9222" width="1.5703125" style="46" customWidth="1"/>
    <col min="9223" max="9223" width="13.28515625" style="46" customWidth="1"/>
    <col min="9224" max="9224" width="1.7109375" style="46" customWidth="1"/>
    <col min="9225" max="9225" width="13.28515625" style="46" customWidth="1"/>
    <col min="9226" max="9226" width="1.7109375" style="46" customWidth="1"/>
    <col min="9227" max="9227" width="15.85546875" style="46" customWidth="1"/>
    <col min="9228" max="9228" width="9.5703125" style="46" bestFit="1" customWidth="1"/>
    <col min="9229" max="9229" width="14" style="46" bestFit="1" customWidth="1"/>
    <col min="9230" max="9230" width="14.28515625" style="46" bestFit="1" customWidth="1"/>
    <col min="9231" max="9472" width="9.140625" style="46"/>
    <col min="9473" max="9473" width="4.140625" style="46" bestFit="1" customWidth="1"/>
    <col min="9474" max="9474" width="45.5703125" style="46" customWidth="1"/>
    <col min="9475" max="9475" width="3.7109375" style="46" customWidth="1"/>
    <col min="9476" max="9476" width="11.7109375" style="46" bestFit="1" customWidth="1"/>
    <col min="9477" max="9477" width="14.5703125" style="46" bestFit="1" customWidth="1"/>
    <col min="9478" max="9478" width="1.5703125" style="46" customWidth="1"/>
    <col min="9479" max="9479" width="13.28515625" style="46" customWidth="1"/>
    <col min="9480" max="9480" width="1.7109375" style="46" customWidth="1"/>
    <col min="9481" max="9481" width="13.28515625" style="46" customWidth="1"/>
    <col min="9482" max="9482" width="1.7109375" style="46" customWidth="1"/>
    <col min="9483" max="9483" width="15.85546875" style="46" customWidth="1"/>
    <col min="9484" max="9484" width="9.5703125" style="46" bestFit="1" customWidth="1"/>
    <col min="9485" max="9485" width="14" style="46" bestFit="1" customWidth="1"/>
    <col min="9486" max="9486" width="14.28515625" style="46" bestFit="1" customWidth="1"/>
    <col min="9487" max="9728" width="9.140625" style="46"/>
    <col min="9729" max="9729" width="4.140625" style="46" bestFit="1" customWidth="1"/>
    <col min="9730" max="9730" width="45.5703125" style="46" customWidth="1"/>
    <col min="9731" max="9731" width="3.7109375" style="46" customWidth="1"/>
    <col min="9732" max="9732" width="11.7109375" style="46" bestFit="1" customWidth="1"/>
    <col min="9733" max="9733" width="14.5703125" style="46" bestFit="1" customWidth="1"/>
    <col min="9734" max="9734" width="1.5703125" style="46" customWidth="1"/>
    <col min="9735" max="9735" width="13.28515625" style="46" customWidth="1"/>
    <col min="9736" max="9736" width="1.7109375" style="46" customWidth="1"/>
    <col min="9737" max="9737" width="13.28515625" style="46" customWidth="1"/>
    <col min="9738" max="9738" width="1.7109375" style="46" customWidth="1"/>
    <col min="9739" max="9739" width="15.85546875" style="46" customWidth="1"/>
    <col min="9740" max="9740" width="9.5703125" style="46" bestFit="1" customWidth="1"/>
    <col min="9741" max="9741" width="14" style="46" bestFit="1" customWidth="1"/>
    <col min="9742" max="9742" width="14.28515625" style="46" bestFit="1" customWidth="1"/>
    <col min="9743" max="9984" width="9.140625" style="46"/>
    <col min="9985" max="9985" width="4.140625" style="46" bestFit="1" customWidth="1"/>
    <col min="9986" max="9986" width="45.5703125" style="46" customWidth="1"/>
    <col min="9987" max="9987" width="3.7109375" style="46" customWidth="1"/>
    <col min="9988" max="9988" width="11.7109375" style="46" bestFit="1" customWidth="1"/>
    <col min="9989" max="9989" width="14.5703125" style="46" bestFit="1" customWidth="1"/>
    <col min="9990" max="9990" width="1.5703125" style="46" customWidth="1"/>
    <col min="9991" max="9991" width="13.28515625" style="46" customWidth="1"/>
    <col min="9992" max="9992" width="1.7109375" style="46" customWidth="1"/>
    <col min="9993" max="9993" width="13.28515625" style="46" customWidth="1"/>
    <col min="9994" max="9994" width="1.7109375" style="46" customWidth="1"/>
    <col min="9995" max="9995" width="15.85546875" style="46" customWidth="1"/>
    <col min="9996" max="9996" width="9.5703125" style="46" bestFit="1" customWidth="1"/>
    <col min="9997" max="9997" width="14" style="46" bestFit="1" customWidth="1"/>
    <col min="9998" max="9998" width="14.28515625" style="46" bestFit="1" customWidth="1"/>
    <col min="9999" max="10240" width="9.140625" style="46"/>
    <col min="10241" max="10241" width="4.140625" style="46" bestFit="1" customWidth="1"/>
    <col min="10242" max="10242" width="45.5703125" style="46" customWidth="1"/>
    <col min="10243" max="10243" width="3.7109375" style="46" customWidth="1"/>
    <col min="10244" max="10244" width="11.7109375" style="46" bestFit="1" customWidth="1"/>
    <col min="10245" max="10245" width="14.5703125" style="46" bestFit="1" customWidth="1"/>
    <col min="10246" max="10246" width="1.5703125" style="46" customWidth="1"/>
    <col min="10247" max="10247" width="13.28515625" style="46" customWidth="1"/>
    <col min="10248" max="10248" width="1.7109375" style="46" customWidth="1"/>
    <col min="10249" max="10249" width="13.28515625" style="46" customWidth="1"/>
    <col min="10250" max="10250" width="1.7109375" style="46" customWidth="1"/>
    <col min="10251" max="10251" width="15.85546875" style="46" customWidth="1"/>
    <col min="10252" max="10252" width="9.5703125" style="46" bestFit="1" customWidth="1"/>
    <col min="10253" max="10253" width="14" style="46" bestFit="1" customWidth="1"/>
    <col min="10254" max="10254" width="14.28515625" style="46" bestFit="1" customWidth="1"/>
    <col min="10255" max="10496" width="9.140625" style="46"/>
    <col min="10497" max="10497" width="4.140625" style="46" bestFit="1" customWidth="1"/>
    <col min="10498" max="10498" width="45.5703125" style="46" customWidth="1"/>
    <col min="10499" max="10499" width="3.7109375" style="46" customWidth="1"/>
    <col min="10500" max="10500" width="11.7109375" style="46" bestFit="1" customWidth="1"/>
    <col min="10501" max="10501" width="14.5703125" style="46" bestFit="1" customWidth="1"/>
    <col min="10502" max="10502" width="1.5703125" style="46" customWidth="1"/>
    <col min="10503" max="10503" width="13.28515625" style="46" customWidth="1"/>
    <col min="10504" max="10504" width="1.7109375" style="46" customWidth="1"/>
    <col min="10505" max="10505" width="13.28515625" style="46" customWidth="1"/>
    <col min="10506" max="10506" width="1.7109375" style="46" customWidth="1"/>
    <col min="10507" max="10507" width="15.85546875" style="46" customWidth="1"/>
    <col min="10508" max="10508" width="9.5703125" style="46" bestFit="1" customWidth="1"/>
    <col min="10509" max="10509" width="14" style="46" bestFit="1" customWidth="1"/>
    <col min="10510" max="10510" width="14.28515625" style="46" bestFit="1" customWidth="1"/>
    <col min="10511" max="10752" width="9.140625" style="46"/>
    <col min="10753" max="10753" width="4.140625" style="46" bestFit="1" customWidth="1"/>
    <col min="10754" max="10754" width="45.5703125" style="46" customWidth="1"/>
    <col min="10755" max="10755" width="3.7109375" style="46" customWidth="1"/>
    <col min="10756" max="10756" width="11.7109375" style="46" bestFit="1" customWidth="1"/>
    <col min="10757" max="10757" width="14.5703125" style="46" bestFit="1" customWidth="1"/>
    <col min="10758" max="10758" width="1.5703125" style="46" customWidth="1"/>
    <col min="10759" max="10759" width="13.28515625" style="46" customWidth="1"/>
    <col min="10760" max="10760" width="1.7109375" style="46" customWidth="1"/>
    <col min="10761" max="10761" width="13.28515625" style="46" customWidth="1"/>
    <col min="10762" max="10762" width="1.7109375" style="46" customWidth="1"/>
    <col min="10763" max="10763" width="15.85546875" style="46" customWidth="1"/>
    <col min="10764" max="10764" width="9.5703125" style="46" bestFit="1" customWidth="1"/>
    <col min="10765" max="10765" width="14" style="46" bestFit="1" customWidth="1"/>
    <col min="10766" max="10766" width="14.28515625" style="46" bestFit="1" customWidth="1"/>
    <col min="10767" max="11008" width="9.140625" style="46"/>
    <col min="11009" max="11009" width="4.140625" style="46" bestFit="1" customWidth="1"/>
    <col min="11010" max="11010" width="45.5703125" style="46" customWidth="1"/>
    <col min="11011" max="11011" width="3.7109375" style="46" customWidth="1"/>
    <col min="11012" max="11012" width="11.7109375" style="46" bestFit="1" customWidth="1"/>
    <col min="11013" max="11013" width="14.5703125" style="46" bestFit="1" customWidth="1"/>
    <col min="11014" max="11014" width="1.5703125" style="46" customWidth="1"/>
    <col min="11015" max="11015" width="13.28515625" style="46" customWidth="1"/>
    <col min="11016" max="11016" width="1.7109375" style="46" customWidth="1"/>
    <col min="11017" max="11017" width="13.28515625" style="46" customWidth="1"/>
    <col min="11018" max="11018" width="1.7109375" style="46" customWidth="1"/>
    <col min="11019" max="11019" width="15.85546875" style="46" customWidth="1"/>
    <col min="11020" max="11020" width="9.5703125" style="46" bestFit="1" customWidth="1"/>
    <col min="11021" max="11021" width="14" style="46" bestFit="1" customWidth="1"/>
    <col min="11022" max="11022" width="14.28515625" style="46" bestFit="1" customWidth="1"/>
    <col min="11023" max="11264" width="9.140625" style="46"/>
    <col min="11265" max="11265" width="4.140625" style="46" bestFit="1" customWidth="1"/>
    <col min="11266" max="11266" width="45.5703125" style="46" customWidth="1"/>
    <col min="11267" max="11267" width="3.7109375" style="46" customWidth="1"/>
    <col min="11268" max="11268" width="11.7109375" style="46" bestFit="1" customWidth="1"/>
    <col min="11269" max="11269" width="14.5703125" style="46" bestFit="1" customWidth="1"/>
    <col min="11270" max="11270" width="1.5703125" style="46" customWidth="1"/>
    <col min="11271" max="11271" width="13.28515625" style="46" customWidth="1"/>
    <col min="11272" max="11272" width="1.7109375" style="46" customWidth="1"/>
    <col min="11273" max="11273" width="13.28515625" style="46" customWidth="1"/>
    <col min="11274" max="11274" width="1.7109375" style="46" customWidth="1"/>
    <col min="11275" max="11275" width="15.85546875" style="46" customWidth="1"/>
    <col min="11276" max="11276" width="9.5703125" style="46" bestFit="1" customWidth="1"/>
    <col min="11277" max="11277" width="14" style="46" bestFit="1" customWidth="1"/>
    <col min="11278" max="11278" width="14.28515625" style="46" bestFit="1" customWidth="1"/>
    <col min="11279" max="11520" width="9.140625" style="46"/>
    <col min="11521" max="11521" width="4.140625" style="46" bestFit="1" customWidth="1"/>
    <col min="11522" max="11522" width="45.5703125" style="46" customWidth="1"/>
    <col min="11523" max="11523" width="3.7109375" style="46" customWidth="1"/>
    <col min="11524" max="11524" width="11.7109375" style="46" bestFit="1" customWidth="1"/>
    <col min="11525" max="11525" width="14.5703125" style="46" bestFit="1" customWidth="1"/>
    <col min="11526" max="11526" width="1.5703125" style="46" customWidth="1"/>
    <col min="11527" max="11527" width="13.28515625" style="46" customWidth="1"/>
    <col min="11528" max="11528" width="1.7109375" style="46" customWidth="1"/>
    <col min="11529" max="11529" width="13.28515625" style="46" customWidth="1"/>
    <col min="11530" max="11530" width="1.7109375" style="46" customWidth="1"/>
    <col min="11531" max="11531" width="15.85546875" style="46" customWidth="1"/>
    <col min="11532" max="11532" width="9.5703125" style="46" bestFit="1" customWidth="1"/>
    <col min="11533" max="11533" width="14" style="46" bestFit="1" customWidth="1"/>
    <col min="11534" max="11534" width="14.28515625" style="46" bestFit="1" customWidth="1"/>
    <col min="11535" max="11776" width="9.140625" style="46"/>
    <col min="11777" max="11777" width="4.140625" style="46" bestFit="1" customWidth="1"/>
    <col min="11778" max="11778" width="45.5703125" style="46" customWidth="1"/>
    <col min="11779" max="11779" width="3.7109375" style="46" customWidth="1"/>
    <col min="11780" max="11780" width="11.7109375" style="46" bestFit="1" customWidth="1"/>
    <col min="11781" max="11781" width="14.5703125" style="46" bestFit="1" customWidth="1"/>
    <col min="11782" max="11782" width="1.5703125" style="46" customWidth="1"/>
    <col min="11783" max="11783" width="13.28515625" style="46" customWidth="1"/>
    <col min="11784" max="11784" width="1.7109375" style="46" customWidth="1"/>
    <col min="11785" max="11785" width="13.28515625" style="46" customWidth="1"/>
    <col min="11786" max="11786" width="1.7109375" style="46" customWidth="1"/>
    <col min="11787" max="11787" width="15.85546875" style="46" customWidth="1"/>
    <col min="11788" max="11788" width="9.5703125" style="46" bestFit="1" customWidth="1"/>
    <col min="11789" max="11789" width="14" style="46" bestFit="1" customWidth="1"/>
    <col min="11790" max="11790" width="14.28515625" style="46" bestFit="1" customWidth="1"/>
    <col min="11791" max="12032" width="9.140625" style="46"/>
    <col min="12033" max="12033" width="4.140625" style="46" bestFit="1" customWidth="1"/>
    <col min="12034" max="12034" width="45.5703125" style="46" customWidth="1"/>
    <col min="12035" max="12035" width="3.7109375" style="46" customWidth="1"/>
    <col min="12036" max="12036" width="11.7109375" style="46" bestFit="1" customWidth="1"/>
    <col min="12037" max="12037" width="14.5703125" style="46" bestFit="1" customWidth="1"/>
    <col min="12038" max="12038" width="1.5703125" style="46" customWidth="1"/>
    <col min="12039" max="12039" width="13.28515625" style="46" customWidth="1"/>
    <col min="12040" max="12040" width="1.7109375" style="46" customWidth="1"/>
    <col min="12041" max="12041" width="13.28515625" style="46" customWidth="1"/>
    <col min="12042" max="12042" width="1.7109375" style="46" customWidth="1"/>
    <col min="12043" max="12043" width="15.85546875" style="46" customWidth="1"/>
    <col min="12044" max="12044" width="9.5703125" style="46" bestFit="1" customWidth="1"/>
    <col min="12045" max="12045" width="14" style="46" bestFit="1" customWidth="1"/>
    <col min="12046" max="12046" width="14.28515625" style="46" bestFit="1" customWidth="1"/>
    <col min="12047" max="12288" width="9.140625" style="46"/>
    <col min="12289" max="12289" width="4.140625" style="46" bestFit="1" customWidth="1"/>
    <col min="12290" max="12290" width="45.5703125" style="46" customWidth="1"/>
    <col min="12291" max="12291" width="3.7109375" style="46" customWidth="1"/>
    <col min="12292" max="12292" width="11.7109375" style="46" bestFit="1" customWidth="1"/>
    <col min="12293" max="12293" width="14.5703125" style="46" bestFit="1" customWidth="1"/>
    <col min="12294" max="12294" width="1.5703125" style="46" customWidth="1"/>
    <col min="12295" max="12295" width="13.28515625" style="46" customWidth="1"/>
    <col min="12296" max="12296" width="1.7109375" style="46" customWidth="1"/>
    <col min="12297" max="12297" width="13.28515625" style="46" customWidth="1"/>
    <col min="12298" max="12298" width="1.7109375" style="46" customWidth="1"/>
    <col min="12299" max="12299" width="15.85546875" style="46" customWidth="1"/>
    <col min="12300" max="12300" width="9.5703125" style="46" bestFit="1" customWidth="1"/>
    <col min="12301" max="12301" width="14" style="46" bestFit="1" customWidth="1"/>
    <col min="12302" max="12302" width="14.28515625" style="46" bestFit="1" customWidth="1"/>
    <col min="12303" max="12544" width="9.140625" style="46"/>
    <col min="12545" max="12545" width="4.140625" style="46" bestFit="1" customWidth="1"/>
    <col min="12546" max="12546" width="45.5703125" style="46" customWidth="1"/>
    <col min="12547" max="12547" width="3.7109375" style="46" customWidth="1"/>
    <col min="12548" max="12548" width="11.7109375" style="46" bestFit="1" customWidth="1"/>
    <col min="12549" max="12549" width="14.5703125" style="46" bestFit="1" customWidth="1"/>
    <col min="12550" max="12550" width="1.5703125" style="46" customWidth="1"/>
    <col min="12551" max="12551" width="13.28515625" style="46" customWidth="1"/>
    <col min="12552" max="12552" width="1.7109375" style="46" customWidth="1"/>
    <col min="12553" max="12553" width="13.28515625" style="46" customWidth="1"/>
    <col min="12554" max="12554" width="1.7109375" style="46" customWidth="1"/>
    <col min="12555" max="12555" width="15.85546875" style="46" customWidth="1"/>
    <col min="12556" max="12556" width="9.5703125" style="46" bestFit="1" customWidth="1"/>
    <col min="12557" max="12557" width="14" style="46" bestFit="1" customWidth="1"/>
    <col min="12558" max="12558" width="14.28515625" style="46" bestFit="1" customWidth="1"/>
    <col min="12559" max="12800" width="9.140625" style="46"/>
    <col min="12801" max="12801" width="4.140625" style="46" bestFit="1" customWidth="1"/>
    <col min="12802" max="12802" width="45.5703125" style="46" customWidth="1"/>
    <col min="12803" max="12803" width="3.7109375" style="46" customWidth="1"/>
    <col min="12804" max="12804" width="11.7109375" style="46" bestFit="1" customWidth="1"/>
    <col min="12805" max="12805" width="14.5703125" style="46" bestFit="1" customWidth="1"/>
    <col min="12806" max="12806" width="1.5703125" style="46" customWidth="1"/>
    <col min="12807" max="12807" width="13.28515625" style="46" customWidth="1"/>
    <col min="12808" max="12808" width="1.7109375" style="46" customWidth="1"/>
    <col min="12809" max="12809" width="13.28515625" style="46" customWidth="1"/>
    <col min="12810" max="12810" width="1.7109375" style="46" customWidth="1"/>
    <col min="12811" max="12811" width="15.85546875" style="46" customWidth="1"/>
    <col min="12812" max="12812" width="9.5703125" style="46" bestFit="1" customWidth="1"/>
    <col min="12813" max="12813" width="14" style="46" bestFit="1" customWidth="1"/>
    <col min="12814" max="12814" width="14.28515625" style="46" bestFit="1" customWidth="1"/>
    <col min="12815" max="13056" width="9.140625" style="46"/>
    <col min="13057" max="13057" width="4.140625" style="46" bestFit="1" customWidth="1"/>
    <col min="13058" max="13058" width="45.5703125" style="46" customWidth="1"/>
    <col min="13059" max="13059" width="3.7109375" style="46" customWidth="1"/>
    <col min="13060" max="13060" width="11.7109375" style="46" bestFit="1" customWidth="1"/>
    <col min="13061" max="13061" width="14.5703125" style="46" bestFit="1" customWidth="1"/>
    <col min="13062" max="13062" width="1.5703125" style="46" customWidth="1"/>
    <col min="13063" max="13063" width="13.28515625" style="46" customWidth="1"/>
    <col min="13064" max="13064" width="1.7109375" style="46" customWidth="1"/>
    <col min="13065" max="13065" width="13.28515625" style="46" customWidth="1"/>
    <col min="13066" max="13066" width="1.7109375" style="46" customWidth="1"/>
    <col min="13067" max="13067" width="15.85546875" style="46" customWidth="1"/>
    <col min="13068" max="13068" width="9.5703125" style="46" bestFit="1" customWidth="1"/>
    <col min="13069" max="13069" width="14" style="46" bestFit="1" customWidth="1"/>
    <col min="13070" max="13070" width="14.28515625" style="46" bestFit="1" customWidth="1"/>
    <col min="13071" max="13312" width="9.140625" style="46"/>
    <col min="13313" max="13313" width="4.140625" style="46" bestFit="1" customWidth="1"/>
    <col min="13314" max="13314" width="45.5703125" style="46" customWidth="1"/>
    <col min="13315" max="13315" width="3.7109375" style="46" customWidth="1"/>
    <col min="13316" max="13316" width="11.7109375" style="46" bestFit="1" customWidth="1"/>
    <col min="13317" max="13317" width="14.5703125" style="46" bestFit="1" customWidth="1"/>
    <col min="13318" max="13318" width="1.5703125" style="46" customWidth="1"/>
    <col min="13319" max="13319" width="13.28515625" style="46" customWidth="1"/>
    <col min="13320" max="13320" width="1.7109375" style="46" customWidth="1"/>
    <col min="13321" max="13321" width="13.28515625" style="46" customWidth="1"/>
    <col min="13322" max="13322" width="1.7109375" style="46" customWidth="1"/>
    <col min="13323" max="13323" width="15.85546875" style="46" customWidth="1"/>
    <col min="13324" max="13324" width="9.5703125" style="46" bestFit="1" customWidth="1"/>
    <col min="13325" max="13325" width="14" style="46" bestFit="1" customWidth="1"/>
    <col min="13326" max="13326" width="14.28515625" style="46" bestFit="1" customWidth="1"/>
    <col min="13327" max="13568" width="9.140625" style="46"/>
    <col min="13569" max="13569" width="4.140625" style="46" bestFit="1" customWidth="1"/>
    <col min="13570" max="13570" width="45.5703125" style="46" customWidth="1"/>
    <col min="13571" max="13571" width="3.7109375" style="46" customWidth="1"/>
    <col min="13572" max="13572" width="11.7109375" style="46" bestFit="1" customWidth="1"/>
    <col min="13573" max="13573" width="14.5703125" style="46" bestFit="1" customWidth="1"/>
    <col min="13574" max="13574" width="1.5703125" style="46" customWidth="1"/>
    <col min="13575" max="13575" width="13.28515625" style="46" customWidth="1"/>
    <col min="13576" max="13576" width="1.7109375" style="46" customWidth="1"/>
    <col min="13577" max="13577" width="13.28515625" style="46" customWidth="1"/>
    <col min="13578" max="13578" width="1.7109375" style="46" customWidth="1"/>
    <col min="13579" max="13579" width="15.85546875" style="46" customWidth="1"/>
    <col min="13580" max="13580" width="9.5703125" style="46" bestFit="1" customWidth="1"/>
    <col min="13581" max="13581" width="14" style="46" bestFit="1" customWidth="1"/>
    <col min="13582" max="13582" width="14.28515625" style="46" bestFit="1" customWidth="1"/>
    <col min="13583" max="13824" width="9.140625" style="46"/>
    <col min="13825" max="13825" width="4.140625" style="46" bestFit="1" customWidth="1"/>
    <col min="13826" max="13826" width="45.5703125" style="46" customWidth="1"/>
    <col min="13827" max="13827" width="3.7109375" style="46" customWidth="1"/>
    <col min="13828" max="13828" width="11.7109375" style="46" bestFit="1" customWidth="1"/>
    <col min="13829" max="13829" width="14.5703125" style="46" bestFit="1" customWidth="1"/>
    <col min="13830" max="13830" width="1.5703125" style="46" customWidth="1"/>
    <col min="13831" max="13831" width="13.28515625" style="46" customWidth="1"/>
    <col min="13832" max="13832" width="1.7109375" style="46" customWidth="1"/>
    <col min="13833" max="13833" width="13.28515625" style="46" customWidth="1"/>
    <col min="13834" max="13834" width="1.7109375" style="46" customWidth="1"/>
    <col min="13835" max="13835" width="15.85546875" style="46" customWidth="1"/>
    <col min="13836" max="13836" width="9.5703125" style="46" bestFit="1" customWidth="1"/>
    <col min="13837" max="13837" width="14" style="46" bestFit="1" customWidth="1"/>
    <col min="13838" max="13838" width="14.28515625" style="46" bestFit="1" customWidth="1"/>
    <col min="13839" max="14080" width="9.140625" style="46"/>
    <col min="14081" max="14081" width="4.140625" style="46" bestFit="1" customWidth="1"/>
    <col min="14082" max="14082" width="45.5703125" style="46" customWidth="1"/>
    <col min="14083" max="14083" width="3.7109375" style="46" customWidth="1"/>
    <col min="14084" max="14084" width="11.7109375" style="46" bestFit="1" customWidth="1"/>
    <col min="14085" max="14085" width="14.5703125" style="46" bestFit="1" customWidth="1"/>
    <col min="14086" max="14086" width="1.5703125" style="46" customWidth="1"/>
    <col min="14087" max="14087" width="13.28515625" style="46" customWidth="1"/>
    <col min="14088" max="14088" width="1.7109375" style="46" customWidth="1"/>
    <col min="14089" max="14089" width="13.28515625" style="46" customWidth="1"/>
    <col min="14090" max="14090" width="1.7109375" style="46" customWidth="1"/>
    <col min="14091" max="14091" width="15.85546875" style="46" customWidth="1"/>
    <col min="14092" max="14092" width="9.5703125" style="46" bestFit="1" customWidth="1"/>
    <col min="14093" max="14093" width="14" style="46" bestFit="1" customWidth="1"/>
    <col min="14094" max="14094" width="14.28515625" style="46" bestFit="1" customWidth="1"/>
    <col min="14095" max="14336" width="9.140625" style="46"/>
    <col min="14337" max="14337" width="4.140625" style="46" bestFit="1" customWidth="1"/>
    <col min="14338" max="14338" width="45.5703125" style="46" customWidth="1"/>
    <col min="14339" max="14339" width="3.7109375" style="46" customWidth="1"/>
    <col min="14340" max="14340" width="11.7109375" style="46" bestFit="1" customWidth="1"/>
    <col min="14341" max="14341" width="14.5703125" style="46" bestFit="1" customWidth="1"/>
    <col min="14342" max="14342" width="1.5703125" style="46" customWidth="1"/>
    <col min="14343" max="14343" width="13.28515625" style="46" customWidth="1"/>
    <col min="14344" max="14344" width="1.7109375" style="46" customWidth="1"/>
    <col min="14345" max="14345" width="13.28515625" style="46" customWidth="1"/>
    <col min="14346" max="14346" width="1.7109375" style="46" customWidth="1"/>
    <col min="14347" max="14347" width="15.85546875" style="46" customWidth="1"/>
    <col min="14348" max="14348" width="9.5703125" style="46" bestFit="1" customWidth="1"/>
    <col min="14349" max="14349" width="14" style="46" bestFit="1" customWidth="1"/>
    <col min="14350" max="14350" width="14.28515625" style="46" bestFit="1" customWidth="1"/>
    <col min="14351" max="14592" width="9.140625" style="46"/>
    <col min="14593" max="14593" width="4.140625" style="46" bestFit="1" customWidth="1"/>
    <col min="14594" max="14594" width="45.5703125" style="46" customWidth="1"/>
    <col min="14595" max="14595" width="3.7109375" style="46" customWidth="1"/>
    <col min="14596" max="14596" width="11.7109375" style="46" bestFit="1" customWidth="1"/>
    <col min="14597" max="14597" width="14.5703125" style="46" bestFit="1" customWidth="1"/>
    <col min="14598" max="14598" width="1.5703125" style="46" customWidth="1"/>
    <col min="14599" max="14599" width="13.28515625" style="46" customWidth="1"/>
    <col min="14600" max="14600" width="1.7109375" style="46" customWidth="1"/>
    <col min="14601" max="14601" width="13.28515625" style="46" customWidth="1"/>
    <col min="14602" max="14602" width="1.7109375" style="46" customWidth="1"/>
    <col min="14603" max="14603" width="15.85546875" style="46" customWidth="1"/>
    <col min="14604" max="14604" width="9.5703125" style="46" bestFit="1" customWidth="1"/>
    <col min="14605" max="14605" width="14" style="46" bestFit="1" customWidth="1"/>
    <col min="14606" max="14606" width="14.28515625" style="46" bestFit="1" customWidth="1"/>
    <col min="14607" max="14848" width="9.140625" style="46"/>
    <col min="14849" max="14849" width="4.140625" style="46" bestFit="1" customWidth="1"/>
    <col min="14850" max="14850" width="45.5703125" style="46" customWidth="1"/>
    <col min="14851" max="14851" width="3.7109375" style="46" customWidth="1"/>
    <col min="14852" max="14852" width="11.7109375" style="46" bestFit="1" customWidth="1"/>
    <col min="14853" max="14853" width="14.5703125" style="46" bestFit="1" customWidth="1"/>
    <col min="14854" max="14854" width="1.5703125" style="46" customWidth="1"/>
    <col min="14855" max="14855" width="13.28515625" style="46" customWidth="1"/>
    <col min="14856" max="14856" width="1.7109375" style="46" customWidth="1"/>
    <col min="14857" max="14857" width="13.28515625" style="46" customWidth="1"/>
    <col min="14858" max="14858" width="1.7109375" style="46" customWidth="1"/>
    <col min="14859" max="14859" width="15.85546875" style="46" customWidth="1"/>
    <col min="14860" max="14860" width="9.5703125" style="46" bestFit="1" customWidth="1"/>
    <col min="14861" max="14861" width="14" style="46" bestFit="1" customWidth="1"/>
    <col min="14862" max="14862" width="14.28515625" style="46" bestFit="1" customWidth="1"/>
    <col min="14863" max="15104" width="9.140625" style="46"/>
    <col min="15105" max="15105" width="4.140625" style="46" bestFit="1" customWidth="1"/>
    <col min="15106" max="15106" width="45.5703125" style="46" customWidth="1"/>
    <col min="15107" max="15107" width="3.7109375" style="46" customWidth="1"/>
    <col min="15108" max="15108" width="11.7109375" style="46" bestFit="1" customWidth="1"/>
    <col min="15109" max="15109" width="14.5703125" style="46" bestFit="1" customWidth="1"/>
    <col min="15110" max="15110" width="1.5703125" style="46" customWidth="1"/>
    <col min="15111" max="15111" width="13.28515625" style="46" customWidth="1"/>
    <col min="15112" max="15112" width="1.7109375" style="46" customWidth="1"/>
    <col min="15113" max="15113" width="13.28515625" style="46" customWidth="1"/>
    <col min="15114" max="15114" width="1.7109375" style="46" customWidth="1"/>
    <col min="15115" max="15115" width="15.85546875" style="46" customWidth="1"/>
    <col min="15116" max="15116" width="9.5703125" style="46" bestFit="1" customWidth="1"/>
    <col min="15117" max="15117" width="14" style="46" bestFit="1" customWidth="1"/>
    <col min="15118" max="15118" width="14.28515625" style="46" bestFit="1" customWidth="1"/>
    <col min="15119" max="15360" width="9.140625" style="46"/>
    <col min="15361" max="15361" width="4.140625" style="46" bestFit="1" customWidth="1"/>
    <col min="15362" max="15362" width="45.5703125" style="46" customWidth="1"/>
    <col min="15363" max="15363" width="3.7109375" style="46" customWidth="1"/>
    <col min="15364" max="15364" width="11.7109375" style="46" bestFit="1" customWidth="1"/>
    <col min="15365" max="15365" width="14.5703125" style="46" bestFit="1" customWidth="1"/>
    <col min="15366" max="15366" width="1.5703125" style="46" customWidth="1"/>
    <col min="15367" max="15367" width="13.28515625" style="46" customWidth="1"/>
    <col min="15368" max="15368" width="1.7109375" style="46" customWidth="1"/>
    <col min="15369" max="15369" width="13.28515625" style="46" customWidth="1"/>
    <col min="15370" max="15370" width="1.7109375" style="46" customWidth="1"/>
    <col min="15371" max="15371" width="15.85546875" style="46" customWidth="1"/>
    <col min="15372" max="15372" width="9.5703125" style="46" bestFit="1" customWidth="1"/>
    <col min="15373" max="15373" width="14" style="46" bestFit="1" customWidth="1"/>
    <col min="15374" max="15374" width="14.28515625" style="46" bestFit="1" customWidth="1"/>
    <col min="15375" max="15616" width="9.140625" style="46"/>
    <col min="15617" max="15617" width="4.140625" style="46" bestFit="1" customWidth="1"/>
    <col min="15618" max="15618" width="45.5703125" style="46" customWidth="1"/>
    <col min="15619" max="15619" width="3.7109375" style="46" customWidth="1"/>
    <col min="15620" max="15620" width="11.7109375" style="46" bestFit="1" customWidth="1"/>
    <col min="15621" max="15621" width="14.5703125" style="46" bestFit="1" customWidth="1"/>
    <col min="15622" max="15622" width="1.5703125" style="46" customWidth="1"/>
    <col min="15623" max="15623" width="13.28515625" style="46" customWidth="1"/>
    <col min="15624" max="15624" width="1.7109375" style="46" customWidth="1"/>
    <col min="15625" max="15625" width="13.28515625" style="46" customWidth="1"/>
    <col min="15626" max="15626" width="1.7109375" style="46" customWidth="1"/>
    <col min="15627" max="15627" width="15.85546875" style="46" customWidth="1"/>
    <col min="15628" max="15628" width="9.5703125" style="46" bestFit="1" customWidth="1"/>
    <col min="15629" max="15629" width="14" style="46" bestFit="1" customWidth="1"/>
    <col min="15630" max="15630" width="14.28515625" style="46" bestFit="1" customWidth="1"/>
    <col min="15631" max="15872" width="9.140625" style="46"/>
    <col min="15873" max="15873" width="4.140625" style="46" bestFit="1" customWidth="1"/>
    <col min="15874" max="15874" width="45.5703125" style="46" customWidth="1"/>
    <col min="15875" max="15875" width="3.7109375" style="46" customWidth="1"/>
    <col min="15876" max="15876" width="11.7109375" style="46" bestFit="1" customWidth="1"/>
    <col min="15877" max="15877" width="14.5703125" style="46" bestFit="1" customWidth="1"/>
    <col min="15878" max="15878" width="1.5703125" style="46" customWidth="1"/>
    <col min="15879" max="15879" width="13.28515625" style="46" customWidth="1"/>
    <col min="15880" max="15880" width="1.7109375" style="46" customWidth="1"/>
    <col min="15881" max="15881" width="13.28515625" style="46" customWidth="1"/>
    <col min="15882" max="15882" width="1.7109375" style="46" customWidth="1"/>
    <col min="15883" max="15883" width="15.85546875" style="46" customWidth="1"/>
    <col min="15884" max="15884" width="9.5703125" style="46" bestFit="1" customWidth="1"/>
    <col min="15885" max="15885" width="14" style="46" bestFit="1" customWidth="1"/>
    <col min="15886" max="15886" width="14.28515625" style="46" bestFit="1" customWidth="1"/>
    <col min="15887" max="16128" width="9.140625" style="46"/>
    <col min="16129" max="16129" width="4.140625" style="46" bestFit="1" customWidth="1"/>
    <col min="16130" max="16130" width="45.5703125" style="46" customWidth="1"/>
    <col min="16131" max="16131" width="3.7109375" style="46" customWidth="1"/>
    <col min="16132" max="16132" width="11.7109375" style="46" bestFit="1" customWidth="1"/>
    <col min="16133" max="16133" width="14.5703125" style="46" bestFit="1" customWidth="1"/>
    <col min="16134" max="16134" width="1.5703125" style="46" customWidth="1"/>
    <col min="16135" max="16135" width="13.28515625" style="46" customWidth="1"/>
    <col min="16136" max="16136" width="1.7109375" style="46" customWidth="1"/>
    <col min="16137" max="16137" width="13.28515625" style="46" customWidth="1"/>
    <col min="16138" max="16138" width="1.7109375" style="46" customWidth="1"/>
    <col min="16139" max="16139" width="15.85546875" style="46" customWidth="1"/>
    <col min="16140" max="16140" width="9.5703125" style="46" bestFit="1" customWidth="1"/>
    <col min="16141" max="16141" width="14" style="46" bestFit="1" customWidth="1"/>
    <col min="16142" max="16142" width="14.28515625" style="46" bestFit="1" customWidth="1"/>
    <col min="16143" max="16384" width="9.140625" style="46"/>
  </cols>
  <sheetData>
    <row r="3" spans="1:16" x14ac:dyDescent="0.3">
      <c r="B3" s="47" t="str">
        <f>"FINAL SCHEDULE "&amp;UPPER(T([3]TITLE!D3))&amp;" COSTS - ACTUAL"</f>
        <v>FINAL SCHEDULE FEBRUARY 2016 COSTS - ACTUAL</v>
      </c>
    </row>
    <row r="5" spans="1:16" ht="16.5" x14ac:dyDescent="0.35">
      <c r="B5" s="48" t="s">
        <v>149</v>
      </c>
      <c r="C5" s="49"/>
      <c r="D5" s="49"/>
      <c r="E5" s="49"/>
    </row>
    <row r="6" spans="1:16" ht="16.5" x14ac:dyDescent="0.35">
      <c r="B6" s="49" t="s">
        <v>150</v>
      </c>
      <c r="C6" s="49"/>
      <c r="D6" s="49"/>
      <c r="E6" s="49"/>
    </row>
    <row r="7" spans="1:16" ht="16.5" x14ac:dyDescent="0.35">
      <c r="B7" s="50" t="str">
        <f>"MONTH ENDED:  "&amp;UPPER(T([3]TITLE!D3))&amp;""</f>
        <v>MONTH ENDED:  FEBRUARY 2016</v>
      </c>
      <c r="C7" s="49"/>
      <c r="D7" s="49"/>
      <c r="E7" s="49" t="s">
        <v>130</v>
      </c>
      <c r="K7" s="51" t="s">
        <v>151</v>
      </c>
    </row>
    <row r="8" spans="1:16" ht="16.5" x14ac:dyDescent="0.35">
      <c r="E8" s="51" t="s">
        <v>152</v>
      </c>
      <c r="G8" s="51" t="s">
        <v>153</v>
      </c>
      <c r="H8" s="52"/>
      <c r="I8" s="51" t="s">
        <v>153</v>
      </c>
      <c r="K8" s="51" t="s">
        <v>154</v>
      </c>
    </row>
    <row r="9" spans="1:16" ht="16.5" x14ac:dyDescent="0.35">
      <c r="B9" s="53" t="s">
        <v>155</v>
      </c>
      <c r="E9" s="54" t="s">
        <v>156</v>
      </c>
      <c r="G9" s="55" t="s">
        <v>157</v>
      </c>
      <c r="H9" s="52"/>
      <c r="I9" s="55" t="s">
        <v>158</v>
      </c>
      <c r="K9" s="54" t="s">
        <v>159</v>
      </c>
    </row>
    <row r="10" spans="1:16" x14ac:dyDescent="0.3">
      <c r="F10" s="52"/>
      <c r="H10" s="52"/>
      <c r="J10" s="56" t="s">
        <v>130</v>
      </c>
    </row>
    <row r="11" spans="1:16" x14ac:dyDescent="0.3">
      <c r="B11" s="47" t="s">
        <v>160</v>
      </c>
      <c r="E11" s="57">
        <f>[3]Input!C49</f>
        <v>0</v>
      </c>
      <c r="F11" s="57"/>
      <c r="G11" s="57">
        <f>[3]Input!E51</f>
        <v>5095569.709999999</v>
      </c>
      <c r="H11" s="57"/>
      <c r="I11" s="57">
        <f>[3]Input!E53</f>
        <v>4819973.21</v>
      </c>
      <c r="J11" s="58" t="s">
        <v>130</v>
      </c>
      <c r="K11" s="59">
        <f>+E11+G11+I11</f>
        <v>9915542.9199999981</v>
      </c>
      <c r="N11" s="59"/>
    </row>
    <row r="12" spans="1:16" x14ac:dyDescent="0.3">
      <c r="B12" s="47" t="s">
        <v>161</v>
      </c>
      <c r="E12" s="57">
        <f>[3]Input!C50</f>
        <v>72983.039999999994</v>
      </c>
      <c r="F12" s="57"/>
      <c r="G12" s="57">
        <f>[3]Input!E52</f>
        <v>-29307.94</v>
      </c>
      <c r="H12" s="57"/>
      <c r="I12" s="57">
        <f>[3]Input!E54</f>
        <v>-126505.68</v>
      </c>
      <c r="J12" s="58"/>
      <c r="K12" s="59">
        <f>+E12+G12+I12</f>
        <v>-82830.58</v>
      </c>
    </row>
    <row r="13" spans="1:16" x14ac:dyDescent="0.3">
      <c r="B13" s="47" t="s">
        <v>162</v>
      </c>
      <c r="J13" s="60" t="s">
        <v>130</v>
      </c>
      <c r="K13" s="61" t="s">
        <v>163</v>
      </c>
    </row>
    <row r="14" spans="1:16" x14ac:dyDescent="0.3">
      <c r="B14" s="47" t="s">
        <v>164</v>
      </c>
      <c r="G14" s="59"/>
      <c r="I14" s="59"/>
      <c r="J14" s="60" t="s">
        <v>130</v>
      </c>
      <c r="K14" s="61" t="s">
        <v>163</v>
      </c>
    </row>
    <row r="15" spans="1:16" ht="16.5" x14ac:dyDescent="0.3">
      <c r="A15" s="77" t="s">
        <v>187</v>
      </c>
      <c r="B15" s="63" t="s">
        <v>165</v>
      </c>
      <c r="C15" s="52"/>
      <c r="D15" s="52"/>
      <c r="E15" s="52"/>
      <c r="F15" s="52"/>
      <c r="G15" s="52"/>
      <c r="H15" s="52"/>
      <c r="I15" s="52"/>
      <c r="J15" s="56"/>
      <c r="K15" s="57">
        <f>MIN(K42,K45)</f>
        <v>0</v>
      </c>
      <c r="L15" s="52"/>
      <c r="M15" s="64"/>
      <c r="N15" s="59"/>
    </row>
    <row r="16" spans="1:16" x14ac:dyDescent="0.3">
      <c r="B16" s="65"/>
      <c r="C16" s="52"/>
      <c r="D16" s="52"/>
      <c r="E16" s="52"/>
      <c r="F16" s="52"/>
      <c r="G16" s="52"/>
      <c r="H16" s="52"/>
      <c r="I16" s="52"/>
      <c r="J16" s="56" t="s">
        <v>130</v>
      </c>
      <c r="K16" s="66"/>
      <c r="P16" s="59"/>
    </row>
    <row r="17" spans="1:14" x14ac:dyDescent="0.3">
      <c r="B17" s="47" t="s">
        <v>166</v>
      </c>
      <c r="J17" s="60" t="s">
        <v>130</v>
      </c>
      <c r="K17" s="61" t="s">
        <v>163</v>
      </c>
    </row>
    <row r="18" spans="1:14" x14ac:dyDescent="0.3">
      <c r="J18" s="60"/>
      <c r="K18" s="67"/>
    </row>
    <row r="19" spans="1:14" ht="16.5" x14ac:dyDescent="0.35">
      <c r="B19" s="48" t="s">
        <v>167</v>
      </c>
      <c r="C19" s="46" t="s">
        <v>130</v>
      </c>
      <c r="J19" s="60"/>
      <c r="K19" s="57">
        <f>+K11+K12+K15</f>
        <v>9832712.339999998</v>
      </c>
    </row>
    <row r="20" spans="1:14" x14ac:dyDescent="0.3">
      <c r="J20" s="60"/>
      <c r="K20" s="59"/>
    </row>
    <row r="21" spans="1:14" ht="16.5" x14ac:dyDescent="0.35">
      <c r="B21" s="53" t="s">
        <v>168</v>
      </c>
      <c r="J21" s="60"/>
      <c r="K21" s="59"/>
    </row>
    <row r="22" spans="1:14" x14ac:dyDescent="0.3">
      <c r="J22" s="60"/>
      <c r="K22" s="59"/>
    </row>
    <row r="23" spans="1:14" ht="16.5" x14ac:dyDescent="0.3">
      <c r="A23" s="62"/>
      <c r="B23" s="47" t="s">
        <v>169</v>
      </c>
      <c r="J23" s="60" t="s">
        <v>130</v>
      </c>
      <c r="K23" s="57">
        <f>[3]PURCHASES!N15</f>
        <v>2229467.91</v>
      </c>
      <c r="N23" s="59"/>
    </row>
    <row r="24" spans="1:14" ht="16.5" x14ac:dyDescent="0.3">
      <c r="A24" s="62"/>
      <c r="B24" s="47" t="s">
        <v>170</v>
      </c>
      <c r="J24" s="60"/>
      <c r="K24" s="57">
        <f>[3]PURCHASES!N20</f>
        <v>2237338.14</v>
      </c>
      <c r="M24" s="52"/>
    </row>
    <row r="25" spans="1:14" ht="16.5" x14ac:dyDescent="0.3">
      <c r="A25" s="77" t="s">
        <v>187</v>
      </c>
      <c r="B25" s="47" t="s">
        <v>171</v>
      </c>
      <c r="J25" s="60" t="s">
        <v>130</v>
      </c>
      <c r="K25" s="57">
        <f>K42</f>
        <v>0</v>
      </c>
      <c r="L25" s="52"/>
      <c r="M25" s="57"/>
      <c r="N25" s="59"/>
    </row>
    <row r="26" spans="1:14" ht="16.5" x14ac:dyDescent="0.3">
      <c r="A26" s="77" t="s">
        <v>188</v>
      </c>
      <c r="B26" s="47" t="s">
        <v>172</v>
      </c>
      <c r="J26" s="60"/>
      <c r="K26" s="66">
        <v>257791.52343334776</v>
      </c>
      <c r="L26" s="78"/>
      <c r="M26" s="68"/>
    </row>
    <row r="27" spans="1:14" x14ac:dyDescent="0.3">
      <c r="J27" s="60"/>
      <c r="K27" s="67"/>
      <c r="M27" s="52"/>
    </row>
    <row r="28" spans="1:14" ht="16.5" x14ac:dyDescent="0.35">
      <c r="B28" s="48" t="s">
        <v>167</v>
      </c>
      <c r="J28" s="60"/>
      <c r="K28" s="59">
        <f>K23+K24-K25-K26</f>
        <v>4209014.5265666526</v>
      </c>
      <c r="M28" s="52"/>
      <c r="N28" s="59"/>
    </row>
    <row r="29" spans="1:14" x14ac:dyDescent="0.3">
      <c r="J29" s="60"/>
      <c r="K29" s="59"/>
      <c r="M29" s="52"/>
    </row>
    <row r="30" spans="1:14" ht="16.5" x14ac:dyDescent="0.35">
      <c r="B30" s="53" t="s">
        <v>173</v>
      </c>
      <c r="J30" s="60"/>
      <c r="K30" s="59"/>
      <c r="M30" s="59"/>
      <c r="N30" s="59"/>
    </row>
    <row r="31" spans="1:14" x14ac:dyDescent="0.3">
      <c r="J31" s="60"/>
      <c r="K31" s="59"/>
    </row>
    <row r="32" spans="1:14" ht="16.5" x14ac:dyDescent="0.3">
      <c r="A32" s="62"/>
      <c r="B32" s="46" t="s">
        <v>174</v>
      </c>
      <c r="J32" s="60"/>
      <c r="K32" s="69">
        <f>[3]SALES!H23</f>
        <v>742791.55999999912</v>
      </c>
    </row>
    <row r="33" spans="1:13" x14ac:dyDescent="0.3">
      <c r="J33" s="60"/>
      <c r="K33" s="59"/>
    </row>
    <row r="34" spans="1:13" ht="15.75" thickBot="1" x14ac:dyDescent="0.35">
      <c r="B34" s="47" t="s">
        <v>175</v>
      </c>
      <c r="J34" s="60"/>
      <c r="K34" s="70">
        <f>+K19+K28-K32</f>
        <v>13298935.306566652</v>
      </c>
      <c r="M34" s="52"/>
    </row>
    <row r="35" spans="1:13" ht="15.75" thickTop="1" x14ac:dyDescent="0.3">
      <c r="J35" s="60"/>
      <c r="K35" s="59"/>
      <c r="M35" s="52"/>
    </row>
    <row r="36" spans="1:13" x14ac:dyDescent="0.3">
      <c r="B36" s="46" t="s">
        <v>176</v>
      </c>
      <c r="J36" s="60"/>
      <c r="K36" s="59"/>
      <c r="M36" s="52"/>
    </row>
    <row r="37" spans="1:13" x14ac:dyDescent="0.3">
      <c r="J37" s="60"/>
      <c r="K37" s="59"/>
      <c r="M37" s="52"/>
    </row>
    <row r="38" spans="1:13" x14ac:dyDescent="0.3">
      <c r="B38" s="46" t="s">
        <v>177</v>
      </c>
      <c r="J38" s="60"/>
      <c r="K38" s="59"/>
    </row>
    <row r="39" spans="1:13" ht="16.5" x14ac:dyDescent="0.3">
      <c r="A39" s="77" t="s">
        <v>187</v>
      </c>
      <c r="B39" s="71" t="s">
        <v>178</v>
      </c>
      <c r="J39" s="60"/>
      <c r="K39" s="59"/>
    </row>
    <row r="40" spans="1:13" x14ac:dyDescent="0.3">
      <c r="J40" s="60"/>
      <c r="K40" s="59"/>
    </row>
    <row r="41" spans="1:13" x14ac:dyDescent="0.3">
      <c r="B41" s="52" t="s">
        <v>179</v>
      </c>
      <c r="G41" s="72"/>
      <c r="H41" s="52"/>
      <c r="I41" s="52"/>
      <c r="J41" s="60"/>
      <c r="K41" s="59"/>
    </row>
    <row r="42" spans="1:13" x14ac:dyDescent="0.3">
      <c r="B42" s="63" t="s">
        <v>180</v>
      </c>
      <c r="D42" s="73">
        <v>0</v>
      </c>
      <c r="E42" s="46" t="s">
        <v>181</v>
      </c>
      <c r="F42" s="52"/>
      <c r="G42" s="74">
        <v>0</v>
      </c>
      <c r="H42" s="52"/>
      <c r="I42" s="63" t="s">
        <v>182</v>
      </c>
      <c r="J42" s="60"/>
      <c r="K42" s="59">
        <f>D42*G42/1000</f>
        <v>0</v>
      </c>
      <c r="L42" s="59"/>
    </row>
    <row r="43" spans="1:13" x14ac:dyDescent="0.3">
      <c r="B43" s="52"/>
      <c r="G43" s="52"/>
      <c r="H43" s="52"/>
      <c r="I43" s="52"/>
      <c r="J43" s="60"/>
      <c r="K43" s="59"/>
    </row>
    <row r="44" spans="1:13" s="52" customFormat="1" x14ac:dyDescent="0.3">
      <c r="B44" s="52" t="s">
        <v>183</v>
      </c>
      <c r="G44" s="72"/>
      <c r="J44" s="56"/>
      <c r="K44" s="57"/>
    </row>
    <row r="45" spans="1:13" s="52" customFormat="1" x14ac:dyDescent="0.3">
      <c r="B45" s="63" t="s">
        <v>184</v>
      </c>
      <c r="D45" s="75">
        <f>D42</f>
        <v>0</v>
      </c>
      <c r="E45" s="52" t="s">
        <v>181</v>
      </c>
      <c r="G45" s="74">
        <v>0</v>
      </c>
      <c r="I45" s="63" t="s">
        <v>182</v>
      </c>
      <c r="J45" s="56"/>
      <c r="K45" s="57">
        <f>D45*G45/1000</f>
        <v>0</v>
      </c>
      <c r="M45" s="57"/>
    </row>
    <row r="46" spans="1:13" x14ac:dyDescent="0.3">
      <c r="B46" s="52"/>
      <c r="G46" s="52"/>
      <c r="H46" s="52"/>
      <c r="I46" s="52"/>
      <c r="J46" s="60"/>
      <c r="K46" s="59"/>
    </row>
    <row r="47" spans="1:13" x14ac:dyDescent="0.3">
      <c r="K47" s="59"/>
    </row>
    <row r="48" spans="1:13" ht="31.5" customHeight="1" x14ac:dyDescent="0.3">
      <c r="A48" s="76">
        <v>-1</v>
      </c>
      <c r="B48" s="135" t="s">
        <v>189</v>
      </c>
      <c r="C48" s="135"/>
      <c r="D48" s="135"/>
      <c r="E48" s="135"/>
      <c r="F48" s="135"/>
      <c r="G48" s="135"/>
      <c r="H48" s="135"/>
      <c r="I48" s="135"/>
      <c r="J48" s="135"/>
    </row>
    <row r="49" spans="1:10" x14ac:dyDescent="0.3">
      <c r="B49" s="52"/>
      <c r="C49" s="52"/>
      <c r="D49" s="52"/>
      <c r="E49" s="52"/>
      <c r="F49" s="52"/>
      <c r="G49" s="52"/>
      <c r="H49" s="52"/>
      <c r="I49" s="52"/>
      <c r="J49" s="52"/>
    </row>
    <row r="50" spans="1:10" ht="16.5" x14ac:dyDescent="0.3">
      <c r="A50" s="76">
        <v>-2</v>
      </c>
      <c r="B50" s="46" t="s">
        <v>185</v>
      </c>
    </row>
    <row r="51" spans="1:10" x14ac:dyDescent="0.3">
      <c r="B51" s="46" t="s">
        <v>186</v>
      </c>
    </row>
    <row r="52" spans="1:10" x14ac:dyDescent="0.3">
      <c r="J52" s="46" t="s">
        <v>130</v>
      </c>
    </row>
    <row r="53" spans="1:10" ht="16.5" x14ac:dyDescent="0.3">
      <c r="A53" s="62"/>
    </row>
  </sheetData>
  <mergeCells count="1">
    <mergeCell ref="B48:J48"/>
  </mergeCells>
  <printOptions horizontalCentered="1" verticalCentered="1"/>
  <pageMargins left="0.25" right="0.25" top="0.75" bottom="0.75" header="0.3" footer="0.3"/>
  <pageSetup scale="76" firstPageNumber="4" orientation="portrait" blackAndWhite="1" useFirstPageNumber="1" verticalDpi="300" r:id="rId1"/>
  <headerFooter alignWithMargins="0">
    <oddFooter>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2"/>
    <pageSetUpPr fitToPage="1"/>
  </sheetPr>
  <dimension ref="A3:P53"/>
  <sheetViews>
    <sheetView zoomScaleNormal="100" workbookViewId="0">
      <selection activeCell="G31" sqref="G31"/>
    </sheetView>
  </sheetViews>
  <sheetFormatPr defaultRowHeight="15" x14ac:dyDescent="0.3"/>
  <cols>
    <col min="1" max="1" width="4.140625" style="79" bestFit="1" customWidth="1"/>
    <col min="2" max="2" width="45.5703125" style="79" customWidth="1"/>
    <col min="3" max="3" width="3.7109375" style="79" customWidth="1"/>
    <col min="4" max="4" width="11.7109375" style="79" bestFit="1" customWidth="1"/>
    <col min="5" max="5" width="14.5703125" style="79" bestFit="1" customWidth="1"/>
    <col min="6" max="6" width="1.5703125" style="79" customWidth="1"/>
    <col min="7" max="7" width="13.28515625" style="79" customWidth="1"/>
    <col min="8" max="8" width="1.7109375" style="79" customWidth="1"/>
    <col min="9" max="9" width="13.28515625" style="79" customWidth="1"/>
    <col min="10" max="10" width="1.7109375" style="79" customWidth="1"/>
    <col min="11" max="11" width="15.85546875" style="79" customWidth="1"/>
    <col min="12" max="12" width="9.5703125" style="79" bestFit="1" customWidth="1"/>
    <col min="13" max="13" width="14" style="79" bestFit="1" customWidth="1"/>
    <col min="14" max="14" width="14.28515625" style="79" bestFit="1" customWidth="1"/>
    <col min="15" max="256" width="9.140625" style="79"/>
    <col min="257" max="257" width="4.140625" style="79" bestFit="1" customWidth="1"/>
    <col min="258" max="258" width="45.5703125" style="79" customWidth="1"/>
    <col min="259" max="259" width="3.7109375" style="79" customWidth="1"/>
    <col min="260" max="260" width="11.7109375" style="79" bestFit="1" customWidth="1"/>
    <col min="261" max="261" width="14.5703125" style="79" bestFit="1" customWidth="1"/>
    <col min="262" max="262" width="1.5703125" style="79" customWidth="1"/>
    <col min="263" max="263" width="13.28515625" style="79" customWidth="1"/>
    <col min="264" max="264" width="1.7109375" style="79" customWidth="1"/>
    <col min="265" max="265" width="13.28515625" style="79" customWidth="1"/>
    <col min="266" max="266" width="1.7109375" style="79" customWidth="1"/>
    <col min="267" max="267" width="15.85546875" style="79" customWidth="1"/>
    <col min="268" max="268" width="9.5703125" style="79" bestFit="1" customWidth="1"/>
    <col min="269" max="269" width="14" style="79" bestFit="1" customWidth="1"/>
    <col min="270" max="270" width="14.28515625" style="79" bestFit="1" customWidth="1"/>
    <col min="271" max="512" width="9.140625" style="79"/>
    <col min="513" max="513" width="4.140625" style="79" bestFit="1" customWidth="1"/>
    <col min="514" max="514" width="45.5703125" style="79" customWidth="1"/>
    <col min="515" max="515" width="3.7109375" style="79" customWidth="1"/>
    <col min="516" max="516" width="11.7109375" style="79" bestFit="1" customWidth="1"/>
    <col min="517" max="517" width="14.5703125" style="79" bestFit="1" customWidth="1"/>
    <col min="518" max="518" width="1.5703125" style="79" customWidth="1"/>
    <col min="519" max="519" width="13.28515625" style="79" customWidth="1"/>
    <col min="520" max="520" width="1.7109375" style="79" customWidth="1"/>
    <col min="521" max="521" width="13.28515625" style="79" customWidth="1"/>
    <col min="522" max="522" width="1.7109375" style="79" customWidth="1"/>
    <col min="523" max="523" width="15.85546875" style="79" customWidth="1"/>
    <col min="524" max="524" width="9.5703125" style="79" bestFit="1" customWidth="1"/>
    <col min="525" max="525" width="14" style="79" bestFit="1" customWidth="1"/>
    <col min="526" max="526" width="14.28515625" style="79" bestFit="1" customWidth="1"/>
    <col min="527" max="768" width="9.140625" style="79"/>
    <col min="769" max="769" width="4.140625" style="79" bestFit="1" customWidth="1"/>
    <col min="770" max="770" width="45.5703125" style="79" customWidth="1"/>
    <col min="771" max="771" width="3.7109375" style="79" customWidth="1"/>
    <col min="772" max="772" width="11.7109375" style="79" bestFit="1" customWidth="1"/>
    <col min="773" max="773" width="14.5703125" style="79" bestFit="1" customWidth="1"/>
    <col min="774" max="774" width="1.5703125" style="79" customWidth="1"/>
    <col min="775" max="775" width="13.28515625" style="79" customWidth="1"/>
    <col min="776" max="776" width="1.7109375" style="79" customWidth="1"/>
    <col min="777" max="777" width="13.28515625" style="79" customWidth="1"/>
    <col min="778" max="778" width="1.7109375" style="79" customWidth="1"/>
    <col min="779" max="779" width="15.85546875" style="79" customWidth="1"/>
    <col min="780" max="780" width="9.5703125" style="79" bestFit="1" customWidth="1"/>
    <col min="781" max="781" width="14" style="79" bestFit="1" customWidth="1"/>
    <col min="782" max="782" width="14.28515625" style="79" bestFit="1" customWidth="1"/>
    <col min="783" max="1024" width="9.140625" style="79"/>
    <col min="1025" max="1025" width="4.140625" style="79" bestFit="1" customWidth="1"/>
    <col min="1026" max="1026" width="45.5703125" style="79" customWidth="1"/>
    <col min="1027" max="1027" width="3.7109375" style="79" customWidth="1"/>
    <col min="1028" max="1028" width="11.7109375" style="79" bestFit="1" customWidth="1"/>
    <col min="1029" max="1029" width="14.5703125" style="79" bestFit="1" customWidth="1"/>
    <col min="1030" max="1030" width="1.5703125" style="79" customWidth="1"/>
    <col min="1031" max="1031" width="13.28515625" style="79" customWidth="1"/>
    <col min="1032" max="1032" width="1.7109375" style="79" customWidth="1"/>
    <col min="1033" max="1033" width="13.28515625" style="79" customWidth="1"/>
    <col min="1034" max="1034" width="1.7109375" style="79" customWidth="1"/>
    <col min="1035" max="1035" width="15.85546875" style="79" customWidth="1"/>
    <col min="1036" max="1036" width="9.5703125" style="79" bestFit="1" customWidth="1"/>
    <col min="1037" max="1037" width="14" style="79" bestFit="1" customWidth="1"/>
    <col min="1038" max="1038" width="14.28515625" style="79" bestFit="1" customWidth="1"/>
    <col min="1039" max="1280" width="9.140625" style="79"/>
    <col min="1281" max="1281" width="4.140625" style="79" bestFit="1" customWidth="1"/>
    <col min="1282" max="1282" width="45.5703125" style="79" customWidth="1"/>
    <col min="1283" max="1283" width="3.7109375" style="79" customWidth="1"/>
    <col min="1284" max="1284" width="11.7109375" style="79" bestFit="1" customWidth="1"/>
    <col min="1285" max="1285" width="14.5703125" style="79" bestFit="1" customWidth="1"/>
    <col min="1286" max="1286" width="1.5703125" style="79" customWidth="1"/>
    <col min="1287" max="1287" width="13.28515625" style="79" customWidth="1"/>
    <col min="1288" max="1288" width="1.7109375" style="79" customWidth="1"/>
    <col min="1289" max="1289" width="13.28515625" style="79" customWidth="1"/>
    <col min="1290" max="1290" width="1.7109375" style="79" customWidth="1"/>
    <col min="1291" max="1291" width="15.85546875" style="79" customWidth="1"/>
    <col min="1292" max="1292" width="9.5703125" style="79" bestFit="1" customWidth="1"/>
    <col min="1293" max="1293" width="14" style="79" bestFit="1" customWidth="1"/>
    <col min="1294" max="1294" width="14.28515625" style="79" bestFit="1" customWidth="1"/>
    <col min="1295" max="1536" width="9.140625" style="79"/>
    <col min="1537" max="1537" width="4.140625" style="79" bestFit="1" customWidth="1"/>
    <col min="1538" max="1538" width="45.5703125" style="79" customWidth="1"/>
    <col min="1539" max="1539" width="3.7109375" style="79" customWidth="1"/>
    <col min="1540" max="1540" width="11.7109375" style="79" bestFit="1" customWidth="1"/>
    <col min="1541" max="1541" width="14.5703125" style="79" bestFit="1" customWidth="1"/>
    <col min="1542" max="1542" width="1.5703125" style="79" customWidth="1"/>
    <col min="1543" max="1543" width="13.28515625" style="79" customWidth="1"/>
    <col min="1544" max="1544" width="1.7109375" style="79" customWidth="1"/>
    <col min="1545" max="1545" width="13.28515625" style="79" customWidth="1"/>
    <col min="1546" max="1546" width="1.7109375" style="79" customWidth="1"/>
    <col min="1547" max="1547" width="15.85546875" style="79" customWidth="1"/>
    <col min="1548" max="1548" width="9.5703125" style="79" bestFit="1" customWidth="1"/>
    <col min="1549" max="1549" width="14" style="79" bestFit="1" customWidth="1"/>
    <col min="1550" max="1550" width="14.28515625" style="79" bestFit="1" customWidth="1"/>
    <col min="1551" max="1792" width="9.140625" style="79"/>
    <col min="1793" max="1793" width="4.140625" style="79" bestFit="1" customWidth="1"/>
    <col min="1794" max="1794" width="45.5703125" style="79" customWidth="1"/>
    <col min="1795" max="1795" width="3.7109375" style="79" customWidth="1"/>
    <col min="1796" max="1796" width="11.7109375" style="79" bestFit="1" customWidth="1"/>
    <col min="1797" max="1797" width="14.5703125" style="79" bestFit="1" customWidth="1"/>
    <col min="1798" max="1798" width="1.5703125" style="79" customWidth="1"/>
    <col min="1799" max="1799" width="13.28515625" style="79" customWidth="1"/>
    <col min="1800" max="1800" width="1.7109375" style="79" customWidth="1"/>
    <col min="1801" max="1801" width="13.28515625" style="79" customWidth="1"/>
    <col min="1802" max="1802" width="1.7109375" style="79" customWidth="1"/>
    <col min="1803" max="1803" width="15.85546875" style="79" customWidth="1"/>
    <col min="1804" max="1804" width="9.5703125" style="79" bestFit="1" customWidth="1"/>
    <col min="1805" max="1805" width="14" style="79" bestFit="1" customWidth="1"/>
    <col min="1806" max="1806" width="14.28515625" style="79" bestFit="1" customWidth="1"/>
    <col min="1807" max="2048" width="9.140625" style="79"/>
    <col min="2049" max="2049" width="4.140625" style="79" bestFit="1" customWidth="1"/>
    <col min="2050" max="2050" width="45.5703125" style="79" customWidth="1"/>
    <col min="2051" max="2051" width="3.7109375" style="79" customWidth="1"/>
    <col min="2052" max="2052" width="11.7109375" style="79" bestFit="1" customWidth="1"/>
    <col min="2053" max="2053" width="14.5703125" style="79" bestFit="1" customWidth="1"/>
    <col min="2054" max="2054" width="1.5703125" style="79" customWidth="1"/>
    <col min="2055" max="2055" width="13.28515625" style="79" customWidth="1"/>
    <col min="2056" max="2056" width="1.7109375" style="79" customWidth="1"/>
    <col min="2057" max="2057" width="13.28515625" style="79" customWidth="1"/>
    <col min="2058" max="2058" width="1.7109375" style="79" customWidth="1"/>
    <col min="2059" max="2059" width="15.85546875" style="79" customWidth="1"/>
    <col min="2060" max="2060" width="9.5703125" style="79" bestFit="1" customWidth="1"/>
    <col min="2061" max="2061" width="14" style="79" bestFit="1" customWidth="1"/>
    <col min="2062" max="2062" width="14.28515625" style="79" bestFit="1" customWidth="1"/>
    <col min="2063" max="2304" width="9.140625" style="79"/>
    <col min="2305" max="2305" width="4.140625" style="79" bestFit="1" customWidth="1"/>
    <col min="2306" max="2306" width="45.5703125" style="79" customWidth="1"/>
    <col min="2307" max="2307" width="3.7109375" style="79" customWidth="1"/>
    <col min="2308" max="2308" width="11.7109375" style="79" bestFit="1" customWidth="1"/>
    <col min="2309" max="2309" width="14.5703125" style="79" bestFit="1" customWidth="1"/>
    <col min="2310" max="2310" width="1.5703125" style="79" customWidth="1"/>
    <col min="2311" max="2311" width="13.28515625" style="79" customWidth="1"/>
    <col min="2312" max="2312" width="1.7109375" style="79" customWidth="1"/>
    <col min="2313" max="2313" width="13.28515625" style="79" customWidth="1"/>
    <col min="2314" max="2314" width="1.7109375" style="79" customWidth="1"/>
    <col min="2315" max="2315" width="15.85546875" style="79" customWidth="1"/>
    <col min="2316" max="2316" width="9.5703125" style="79" bestFit="1" customWidth="1"/>
    <col min="2317" max="2317" width="14" style="79" bestFit="1" customWidth="1"/>
    <col min="2318" max="2318" width="14.28515625" style="79" bestFit="1" customWidth="1"/>
    <col min="2319" max="2560" width="9.140625" style="79"/>
    <col min="2561" max="2561" width="4.140625" style="79" bestFit="1" customWidth="1"/>
    <col min="2562" max="2562" width="45.5703125" style="79" customWidth="1"/>
    <col min="2563" max="2563" width="3.7109375" style="79" customWidth="1"/>
    <col min="2564" max="2564" width="11.7109375" style="79" bestFit="1" customWidth="1"/>
    <col min="2565" max="2565" width="14.5703125" style="79" bestFit="1" customWidth="1"/>
    <col min="2566" max="2566" width="1.5703125" style="79" customWidth="1"/>
    <col min="2567" max="2567" width="13.28515625" style="79" customWidth="1"/>
    <col min="2568" max="2568" width="1.7109375" style="79" customWidth="1"/>
    <col min="2569" max="2569" width="13.28515625" style="79" customWidth="1"/>
    <col min="2570" max="2570" width="1.7109375" style="79" customWidth="1"/>
    <col min="2571" max="2571" width="15.85546875" style="79" customWidth="1"/>
    <col min="2572" max="2572" width="9.5703125" style="79" bestFit="1" customWidth="1"/>
    <col min="2573" max="2573" width="14" style="79" bestFit="1" customWidth="1"/>
    <col min="2574" max="2574" width="14.28515625" style="79" bestFit="1" customWidth="1"/>
    <col min="2575" max="2816" width="9.140625" style="79"/>
    <col min="2817" max="2817" width="4.140625" style="79" bestFit="1" customWidth="1"/>
    <col min="2818" max="2818" width="45.5703125" style="79" customWidth="1"/>
    <col min="2819" max="2819" width="3.7109375" style="79" customWidth="1"/>
    <col min="2820" max="2820" width="11.7109375" style="79" bestFit="1" customWidth="1"/>
    <col min="2821" max="2821" width="14.5703125" style="79" bestFit="1" customWidth="1"/>
    <col min="2822" max="2822" width="1.5703125" style="79" customWidth="1"/>
    <col min="2823" max="2823" width="13.28515625" style="79" customWidth="1"/>
    <col min="2824" max="2824" width="1.7109375" style="79" customWidth="1"/>
    <col min="2825" max="2825" width="13.28515625" style="79" customWidth="1"/>
    <col min="2826" max="2826" width="1.7109375" style="79" customWidth="1"/>
    <col min="2827" max="2827" width="15.85546875" style="79" customWidth="1"/>
    <col min="2828" max="2828" width="9.5703125" style="79" bestFit="1" customWidth="1"/>
    <col min="2829" max="2829" width="14" style="79" bestFit="1" customWidth="1"/>
    <col min="2830" max="2830" width="14.28515625" style="79" bestFit="1" customWidth="1"/>
    <col min="2831" max="3072" width="9.140625" style="79"/>
    <col min="3073" max="3073" width="4.140625" style="79" bestFit="1" customWidth="1"/>
    <col min="3074" max="3074" width="45.5703125" style="79" customWidth="1"/>
    <col min="3075" max="3075" width="3.7109375" style="79" customWidth="1"/>
    <col min="3076" max="3076" width="11.7109375" style="79" bestFit="1" customWidth="1"/>
    <col min="3077" max="3077" width="14.5703125" style="79" bestFit="1" customWidth="1"/>
    <col min="3078" max="3078" width="1.5703125" style="79" customWidth="1"/>
    <col min="3079" max="3079" width="13.28515625" style="79" customWidth="1"/>
    <col min="3080" max="3080" width="1.7109375" style="79" customWidth="1"/>
    <col min="3081" max="3081" width="13.28515625" style="79" customWidth="1"/>
    <col min="3082" max="3082" width="1.7109375" style="79" customWidth="1"/>
    <col min="3083" max="3083" width="15.85546875" style="79" customWidth="1"/>
    <col min="3084" max="3084" width="9.5703125" style="79" bestFit="1" customWidth="1"/>
    <col min="3085" max="3085" width="14" style="79" bestFit="1" customWidth="1"/>
    <col min="3086" max="3086" width="14.28515625" style="79" bestFit="1" customWidth="1"/>
    <col min="3087" max="3328" width="9.140625" style="79"/>
    <col min="3329" max="3329" width="4.140625" style="79" bestFit="1" customWidth="1"/>
    <col min="3330" max="3330" width="45.5703125" style="79" customWidth="1"/>
    <col min="3331" max="3331" width="3.7109375" style="79" customWidth="1"/>
    <col min="3332" max="3332" width="11.7109375" style="79" bestFit="1" customWidth="1"/>
    <col min="3333" max="3333" width="14.5703125" style="79" bestFit="1" customWidth="1"/>
    <col min="3334" max="3334" width="1.5703125" style="79" customWidth="1"/>
    <col min="3335" max="3335" width="13.28515625" style="79" customWidth="1"/>
    <col min="3336" max="3336" width="1.7109375" style="79" customWidth="1"/>
    <col min="3337" max="3337" width="13.28515625" style="79" customWidth="1"/>
    <col min="3338" max="3338" width="1.7109375" style="79" customWidth="1"/>
    <col min="3339" max="3339" width="15.85546875" style="79" customWidth="1"/>
    <col min="3340" max="3340" width="9.5703125" style="79" bestFit="1" customWidth="1"/>
    <col min="3341" max="3341" width="14" style="79" bestFit="1" customWidth="1"/>
    <col min="3342" max="3342" width="14.28515625" style="79" bestFit="1" customWidth="1"/>
    <col min="3343" max="3584" width="9.140625" style="79"/>
    <col min="3585" max="3585" width="4.140625" style="79" bestFit="1" customWidth="1"/>
    <col min="3586" max="3586" width="45.5703125" style="79" customWidth="1"/>
    <col min="3587" max="3587" width="3.7109375" style="79" customWidth="1"/>
    <col min="3588" max="3588" width="11.7109375" style="79" bestFit="1" customWidth="1"/>
    <col min="3589" max="3589" width="14.5703125" style="79" bestFit="1" customWidth="1"/>
    <col min="3590" max="3590" width="1.5703125" style="79" customWidth="1"/>
    <col min="3591" max="3591" width="13.28515625" style="79" customWidth="1"/>
    <col min="3592" max="3592" width="1.7109375" style="79" customWidth="1"/>
    <col min="3593" max="3593" width="13.28515625" style="79" customWidth="1"/>
    <col min="3594" max="3594" width="1.7109375" style="79" customWidth="1"/>
    <col min="3595" max="3595" width="15.85546875" style="79" customWidth="1"/>
    <col min="3596" max="3596" width="9.5703125" style="79" bestFit="1" customWidth="1"/>
    <col min="3597" max="3597" width="14" style="79" bestFit="1" customWidth="1"/>
    <col min="3598" max="3598" width="14.28515625" style="79" bestFit="1" customWidth="1"/>
    <col min="3599" max="3840" width="9.140625" style="79"/>
    <col min="3841" max="3841" width="4.140625" style="79" bestFit="1" customWidth="1"/>
    <col min="3842" max="3842" width="45.5703125" style="79" customWidth="1"/>
    <col min="3843" max="3843" width="3.7109375" style="79" customWidth="1"/>
    <col min="3844" max="3844" width="11.7109375" style="79" bestFit="1" customWidth="1"/>
    <col min="3845" max="3845" width="14.5703125" style="79" bestFit="1" customWidth="1"/>
    <col min="3846" max="3846" width="1.5703125" style="79" customWidth="1"/>
    <col min="3847" max="3847" width="13.28515625" style="79" customWidth="1"/>
    <col min="3848" max="3848" width="1.7109375" style="79" customWidth="1"/>
    <col min="3849" max="3849" width="13.28515625" style="79" customWidth="1"/>
    <col min="3850" max="3850" width="1.7109375" style="79" customWidth="1"/>
    <col min="3851" max="3851" width="15.85546875" style="79" customWidth="1"/>
    <col min="3852" max="3852" width="9.5703125" style="79" bestFit="1" customWidth="1"/>
    <col min="3853" max="3853" width="14" style="79" bestFit="1" customWidth="1"/>
    <col min="3854" max="3854" width="14.28515625" style="79" bestFit="1" customWidth="1"/>
    <col min="3855" max="4096" width="9.140625" style="79"/>
    <col min="4097" max="4097" width="4.140625" style="79" bestFit="1" customWidth="1"/>
    <col min="4098" max="4098" width="45.5703125" style="79" customWidth="1"/>
    <col min="4099" max="4099" width="3.7109375" style="79" customWidth="1"/>
    <col min="4100" max="4100" width="11.7109375" style="79" bestFit="1" customWidth="1"/>
    <col min="4101" max="4101" width="14.5703125" style="79" bestFit="1" customWidth="1"/>
    <col min="4102" max="4102" width="1.5703125" style="79" customWidth="1"/>
    <col min="4103" max="4103" width="13.28515625" style="79" customWidth="1"/>
    <col min="4104" max="4104" width="1.7109375" style="79" customWidth="1"/>
    <col min="4105" max="4105" width="13.28515625" style="79" customWidth="1"/>
    <col min="4106" max="4106" width="1.7109375" style="79" customWidth="1"/>
    <col min="4107" max="4107" width="15.85546875" style="79" customWidth="1"/>
    <col min="4108" max="4108" width="9.5703125" style="79" bestFit="1" customWidth="1"/>
    <col min="4109" max="4109" width="14" style="79" bestFit="1" customWidth="1"/>
    <col min="4110" max="4110" width="14.28515625" style="79" bestFit="1" customWidth="1"/>
    <col min="4111" max="4352" width="9.140625" style="79"/>
    <col min="4353" max="4353" width="4.140625" style="79" bestFit="1" customWidth="1"/>
    <col min="4354" max="4354" width="45.5703125" style="79" customWidth="1"/>
    <col min="4355" max="4355" width="3.7109375" style="79" customWidth="1"/>
    <col min="4356" max="4356" width="11.7109375" style="79" bestFit="1" customWidth="1"/>
    <col min="4357" max="4357" width="14.5703125" style="79" bestFit="1" customWidth="1"/>
    <col min="4358" max="4358" width="1.5703125" style="79" customWidth="1"/>
    <col min="4359" max="4359" width="13.28515625" style="79" customWidth="1"/>
    <col min="4360" max="4360" width="1.7109375" style="79" customWidth="1"/>
    <col min="4361" max="4361" width="13.28515625" style="79" customWidth="1"/>
    <col min="4362" max="4362" width="1.7109375" style="79" customWidth="1"/>
    <col min="4363" max="4363" width="15.85546875" style="79" customWidth="1"/>
    <col min="4364" max="4364" width="9.5703125" style="79" bestFit="1" customWidth="1"/>
    <col min="4365" max="4365" width="14" style="79" bestFit="1" customWidth="1"/>
    <col min="4366" max="4366" width="14.28515625" style="79" bestFit="1" customWidth="1"/>
    <col min="4367" max="4608" width="9.140625" style="79"/>
    <col min="4609" max="4609" width="4.140625" style="79" bestFit="1" customWidth="1"/>
    <col min="4610" max="4610" width="45.5703125" style="79" customWidth="1"/>
    <col min="4611" max="4611" width="3.7109375" style="79" customWidth="1"/>
    <col min="4612" max="4612" width="11.7109375" style="79" bestFit="1" customWidth="1"/>
    <col min="4613" max="4613" width="14.5703125" style="79" bestFit="1" customWidth="1"/>
    <col min="4614" max="4614" width="1.5703125" style="79" customWidth="1"/>
    <col min="4615" max="4615" width="13.28515625" style="79" customWidth="1"/>
    <col min="4616" max="4616" width="1.7109375" style="79" customWidth="1"/>
    <col min="4617" max="4617" width="13.28515625" style="79" customWidth="1"/>
    <col min="4618" max="4618" width="1.7109375" style="79" customWidth="1"/>
    <col min="4619" max="4619" width="15.85546875" style="79" customWidth="1"/>
    <col min="4620" max="4620" width="9.5703125" style="79" bestFit="1" customWidth="1"/>
    <col min="4621" max="4621" width="14" style="79" bestFit="1" customWidth="1"/>
    <col min="4622" max="4622" width="14.28515625" style="79" bestFit="1" customWidth="1"/>
    <col min="4623" max="4864" width="9.140625" style="79"/>
    <col min="4865" max="4865" width="4.140625" style="79" bestFit="1" customWidth="1"/>
    <col min="4866" max="4866" width="45.5703125" style="79" customWidth="1"/>
    <col min="4867" max="4867" width="3.7109375" style="79" customWidth="1"/>
    <col min="4868" max="4868" width="11.7109375" style="79" bestFit="1" customWidth="1"/>
    <col min="4869" max="4869" width="14.5703125" style="79" bestFit="1" customWidth="1"/>
    <col min="4870" max="4870" width="1.5703125" style="79" customWidth="1"/>
    <col min="4871" max="4871" width="13.28515625" style="79" customWidth="1"/>
    <col min="4872" max="4872" width="1.7109375" style="79" customWidth="1"/>
    <col min="4873" max="4873" width="13.28515625" style="79" customWidth="1"/>
    <col min="4874" max="4874" width="1.7109375" style="79" customWidth="1"/>
    <col min="4875" max="4875" width="15.85546875" style="79" customWidth="1"/>
    <col min="4876" max="4876" width="9.5703125" style="79" bestFit="1" customWidth="1"/>
    <col min="4877" max="4877" width="14" style="79" bestFit="1" customWidth="1"/>
    <col min="4878" max="4878" width="14.28515625" style="79" bestFit="1" customWidth="1"/>
    <col min="4879" max="5120" width="9.140625" style="79"/>
    <col min="5121" max="5121" width="4.140625" style="79" bestFit="1" customWidth="1"/>
    <col min="5122" max="5122" width="45.5703125" style="79" customWidth="1"/>
    <col min="5123" max="5123" width="3.7109375" style="79" customWidth="1"/>
    <col min="5124" max="5124" width="11.7109375" style="79" bestFit="1" customWidth="1"/>
    <col min="5125" max="5125" width="14.5703125" style="79" bestFit="1" customWidth="1"/>
    <col min="5126" max="5126" width="1.5703125" style="79" customWidth="1"/>
    <col min="5127" max="5127" width="13.28515625" style="79" customWidth="1"/>
    <col min="5128" max="5128" width="1.7109375" style="79" customWidth="1"/>
    <col min="5129" max="5129" width="13.28515625" style="79" customWidth="1"/>
    <col min="5130" max="5130" width="1.7109375" style="79" customWidth="1"/>
    <col min="5131" max="5131" width="15.85546875" style="79" customWidth="1"/>
    <col min="5132" max="5132" width="9.5703125" style="79" bestFit="1" customWidth="1"/>
    <col min="5133" max="5133" width="14" style="79" bestFit="1" customWidth="1"/>
    <col min="5134" max="5134" width="14.28515625" style="79" bestFit="1" customWidth="1"/>
    <col min="5135" max="5376" width="9.140625" style="79"/>
    <col min="5377" max="5377" width="4.140625" style="79" bestFit="1" customWidth="1"/>
    <col min="5378" max="5378" width="45.5703125" style="79" customWidth="1"/>
    <col min="5379" max="5379" width="3.7109375" style="79" customWidth="1"/>
    <col min="5380" max="5380" width="11.7109375" style="79" bestFit="1" customWidth="1"/>
    <col min="5381" max="5381" width="14.5703125" style="79" bestFit="1" customWidth="1"/>
    <col min="5382" max="5382" width="1.5703125" style="79" customWidth="1"/>
    <col min="5383" max="5383" width="13.28515625" style="79" customWidth="1"/>
    <col min="5384" max="5384" width="1.7109375" style="79" customWidth="1"/>
    <col min="5385" max="5385" width="13.28515625" style="79" customWidth="1"/>
    <col min="5386" max="5386" width="1.7109375" style="79" customWidth="1"/>
    <col min="5387" max="5387" width="15.85546875" style="79" customWidth="1"/>
    <col min="5388" max="5388" width="9.5703125" style="79" bestFit="1" customWidth="1"/>
    <col min="5389" max="5389" width="14" style="79" bestFit="1" customWidth="1"/>
    <col min="5390" max="5390" width="14.28515625" style="79" bestFit="1" customWidth="1"/>
    <col min="5391" max="5632" width="9.140625" style="79"/>
    <col min="5633" max="5633" width="4.140625" style="79" bestFit="1" customWidth="1"/>
    <col min="5634" max="5634" width="45.5703125" style="79" customWidth="1"/>
    <col min="5635" max="5635" width="3.7109375" style="79" customWidth="1"/>
    <col min="5636" max="5636" width="11.7109375" style="79" bestFit="1" customWidth="1"/>
    <col min="5637" max="5637" width="14.5703125" style="79" bestFit="1" customWidth="1"/>
    <col min="5638" max="5638" width="1.5703125" style="79" customWidth="1"/>
    <col min="5639" max="5639" width="13.28515625" style="79" customWidth="1"/>
    <col min="5640" max="5640" width="1.7109375" style="79" customWidth="1"/>
    <col min="5641" max="5641" width="13.28515625" style="79" customWidth="1"/>
    <col min="5642" max="5642" width="1.7109375" style="79" customWidth="1"/>
    <col min="5643" max="5643" width="15.85546875" style="79" customWidth="1"/>
    <col min="5644" max="5644" width="9.5703125" style="79" bestFit="1" customWidth="1"/>
    <col min="5645" max="5645" width="14" style="79" bestFit="1" customWidth="1"/>
    <col min="5646" max="5646" width="14.28515625" style="79" bestFit="1" customWidth="1"/>
    <col min="5647" max="5888" width="9.140625" style="79"/>
    <col min="5889" max="5889" width="4.140625" style="79" bestFit="1" customWidth="1"/>
    <col min="5890" max="5890" width="45.5703125" style="79" customWidth="1"/>
    <col min="5891" max="5891" width="3.7109375" style="79" customWidth="1"/>
    <col min="5892" max="5892" width="11.7109375" style="79" bestFit="1" customWidth="1"/>
    <col min="5893" max="5893" width="14.5703125" style="79" bestFit="1" customWidth="1"/>
    <col min="5894" max="5894" width="1.5703125" style="79" customWidth="1"/>
    <col min="5895" max="5895" width="13.28515625" style="79" customWidth="1"/>
    <col min="5896" max="5896" width="1.7109375" style="79" customWidth="1"/>
    <col min="5897" max="5897" width="13.28515625" style="79" customWidth="1"/>
    <col min="5898" max="5898" width="1.7109375" style="79" customWidth="1"/>
    <col min="5899" max="5899" width="15.85546875" style="79" customWidth="1"/>
    <col min="5900" max="5900" width="9.5703125" style="79" bestFit="1" customWidth="1"/>
    <col min="5901" max="5901" width="14" style="79" bestFit="1" customWidth="1"/>
    <col min="5902" max="5902" width="14.28515625" style="79" bestFit="1" customWidth="1"/>
    <col min="5903" max="6144" width="9.140625" style="79"/>
    <col min="6145" max="6145" width="4.140625" style="79" bestFit="1" customWidth="1"/>
    <col min="6146" max="6146" width="45.5703125" style="79" customWidth="1"/>
    <col min="6147" max="6147" width="3.7109375" style="79" customWidth="1"/>
    <col min="6148" max="6148" width="11.7109375" style="79" bestFit="1" customWidth="1"/>
    <col min="6149" max="6149" width="14.5703125" style="79" bestFit="1" customWidth="1"/>
    <col min="6150" max="6150" width="1.5703125" style="79" customWidth="1"/>
    <col min="6151" max="6151" width="13.28515625" style="79" customWidth="1"/>
    <col min="6152" max="6152" width="1.7109375" style="79" customWidth="1"/>
    <col min="6153" max="6153" width="13.28515625" style="79" customWidth="1"/>
    <col min="6154" max="6154" width="1.7109375" style="79" customWidth="1"/>
    <col min="6155" max="6155" width="15.85546875" style="79" customWidth="1"/>
    <col min="6156" max="6156" width="9.5703125" style="79" bestFit="1" customWidth="1"/>
    <col min="6157" max="6157" width="14" style="79" bestFit="1" customWidth="1"/>
    <col min="6158" max="6158" width="14.28515625" style="79" bestFit="1" customWidth="1"/>
    <col min="6159" max="6400" width="9.140625" style="79"/>
    <col min="6401" max="6401" width="4.140625" style="79" bestFit="1" customWidth="1"/>
    <col min="6402" max="6402" width="45.5703125" style="79" customWidth="1"/>
    <col min="6403" max="6403" width="3.7109375" style="79" customWidth="1"/>
    <col min="6404" max="6404" width="11.7109375" style="79" bestFit="1" customWidth="1"/>
    <col min="6405" max="6405" width="14.5703125" style="79" bestFit="1" customWidth="1"/>
    <col min="6406" max="6406" width="1.5703125" style="79" customWidth="1"/>
    <col min="6407" max="6407" width="13.28515625" style="79" customWidth="1"/>
    <col min="6408" max="6408" width="1.7109375" style="79" customWidth="1"/>
    <col min="6409" max="6409" width="13.28515625" style="79" customWidth="1"/>
    <col min="6410" max="6410" width="1.7109375" style="79" customWidth="1"/>
    <col min="6411" max="6411" width="15.85546875" style="79" customWidth="1"/>
    <col min="6412" max="6412" width="9.5703125" style="79" bestFit="1" customWidth="1"/>
    <col min="6413" max="6413" width="14" style="79" bestFit="1" customWidth="1"/>
    <col min="6414" max="6414" width="14.28515625" style="79" bestFit="1" customWidth="1"/>
    <col min="6415" max="6656" width="9.140625" style="79"/>
    <col min="6657" max="6657" width="4.140625" style="79" bestFit="1" customWidth="1"/>
    <col min="6658" max="6658" width="45.5703125" style="79" customWidth="1"/>
    <col min="6659" max="6659" width="3.7109375" style="79" customWidth="1"/>
    <col min="6660" max="6660" width="11.7109375" style="79" bestFit="1" customWidth="1"/>
    <col min="6661" max="6661" width="14.5703125" style="79" bestFit="1" customWidth="1"/>
    <col min="6662" max="6662" width="1.5703125" style="79" customWidth="1"/>
    <col min="6663" max="6663" width="13.28515625" style="79" customWidth="1"/>
    <col min="6664" max="6664" width="1.7109375" style="79" customWidth="1"/>
    <col min="6665" max="6665" width="13.28515625" style="79" customWidth="1"/>
    <col min="6666" max="6666" width="1.7109375" style="79" customWidth="1"/>
    <col min="6667" max="6667" width="15.85546875" style="79" customWidth="1"/>
    <col min="6668" max="6668" width="9.5703125" style="79" bestFit="1" customWidth="1"/>
    <col min="6669" max="6669" width="14" style="79" bestFit="1" customWidth="1"/>
    <col min="6670" max="6670" width="14.28515625" style="79" bestFit="1" customWidth="1"/>
    <col min="6671" max="6912" width="9.140625" style="79"/>
    <col min="6913" max="6913" width="4.140625" style="79" bestFit="1" customWidth="1"/>
    <col min="6914" max="6914" width="45.5703125" style="79" customWidth="1"/>
    <col min="6915" max="6915" width="3.7109375" style="79" customWidth="1"/>
    <col min="6916" max="6916" width="11.7109375" style="79" bestFit="1" customWidth="1"/>
    <col min="6917" max="6917" width="14.5703125" style="79" bestFit="1" customWidth="1"/>
    <col min="6918" max="6918" width="1.5703125" style="79" customWidth="1"/>
    <col min="6919" max="6919" width="13.28515625" style="79" customWidth="1"/>
    <col min="6920" max="6920" width="1.7109375" style="79" customWidth="1"/>
    <col min="6921" max="6921" width="13.28515625" style="79" customWidth="1"/>
    <col min="6922" max="6922" width="1.7109375" style="79" customWidth="1"/>
    <col min="6923" max="6923" width="15.85546875" style="79" customWidth="1"/>
    <col min="6924" max="6924" width="9.5703125" style="79" bestFit="1" customWidth="1"/>
    <col min="6925" max="6925" width="14" style="79" bestFit="1" customWidth="1"/>
    <col min="6926" max="6926" width="14.28515625" style="79" bestFit="1" customWidth="1"/>
    <col min="6927" max="7168" width="9.140625" style="79"/>
    <col min="7169" max="7169" width="4.140625" style="79" bestFit="1" customWidth="1"/>
    <col min="7170" max="7170" width="45.5703125" style="79" customWidth="1"/>
    <col min="7171" max="7171" width="3.7109375" style="79" customWidth="1"/>
    <col min="7172" max="7172" width="11.7109375" style="79" bestFit="1" customWidth="1"/>
    <col min="7173" max="7173" width="14.5703125" style="79" bestFit="1" customWidth="1"/>
    <col min="7174" max="7174" width="1.5703125" style="79" customWidth="1"/>
    <col min="7175" max="7175" width="13.28515625" style="79" customWidth="1"/>
    <col min="7176" max="7176" width="1.7109375" style="79" customWidth="1"/>
    <col min="7177" max="7177" width="13.28515625" style="79" customWidth="1"/>
    <col min="7178" max="7178" width="1.7109375" style="79" customWidth="1"/>
    <col min="7179" max="7179" width="15.85546875" style="79" customWidth="1"/>
    <col min="7180" max="7180" width="9.5703125" style="79" bestFit="1" customWidth="1"/>
    <col min="7181" max="7181" width="14" style="79" bestFit="1" customWidth="1"/>
    <col min="7182" max="7182" width="14.28515625" style="79" bestFit="1" customWidth="1"/>
    <col min="7183" max="7424" width="9.140625" style="79"/>
    <col min="7425" max="7425" width="4.140625" style="79" bestFit="1" customWidth="1"/>
    <col min="7426" max="7426" width="45.5703125" style="79" customWidth="1"/>
    <col min="7427" max="7427" width="3.7109375" style="79" customWidth="1"/>
    <col min="7428" max="7428" width="11.7109375" style="79" bestFit="1" customWidth="1"/>
    <col min="7429" max="7429" width="14.5703125" style="79" bestFit="1" customWidth="1"/>
    <col min="7430" max="7430" width="1.5703125" style="79" customWidth="1"/>
    <col min="7431" max="7431" width="13.28515625" style="79" customWidth="1"/>
    <col min="7432" max="7432" width="1.7109375" style="79" customWidth="1"/>
    <col min="7433" max="7433" width="13.28515625" style="79" customWidth="1"/>
    <col min="7434" max="7434" width="1.7109375" style="79" customWidth="1"/>
    <col min="7435" max="7435" width="15.85546875" style="79" customWidth="1"/>
    <col min="7436" max="7436" width="9.5703125" style="79" bestFit="1" customWidth="1"/>
    <col min="7437" max="7437" width="14" style="79" bestFit="1" customWidth="1"/>
    <col min="7438" max="7438" width="14.28515625" style="79" bestFit="1" customWidth="1"/>
    <col min="7439" max="7680" width="9.140625" style="79"/>
    <col min="7681" max="7681" width="4.140625" style="79" bestFit="1" customWidth="1"/>
    <col min="7682" max="7682" width="45.5703125" style="79" customWidth="1"/>
    <col min="7683" max="7683" width="3.7109375" style="79" customWidth="1"/>
    <col min="7684" max="7684" width="11.7109375" style="79" bestFit="1" customWidth="1"/>
    <col min="7685" max="7685" width="14.5703125" style="79" bestFit="1" customWidth="1"/>
    <col min="7686" max="7686" width="1.5703125" style="79" customWidth="1"/>
    <col min="7687" max="7687" width="13.28515625" style="79" customWidth="1"/>
    <col min="7688" max="7688" width="1.7109375" style="79" customWidth="1"/>
    <col min="7689" max="7689" width="13.28515625" style="79" customWidth="1"/>
    <col min="7690" max="7690" width="1.7109375" style="79" customWidth="1"/>
    <col min="7691" max="7691" width="15.85546875" style="79" customWidth="1"/>
    <col min="7692" max="7692" width="9.5703125" style="79" bestFit="1" customWidth="1"/>
    <col min="7693" max="7693" width="14" style="79" bestFit="1" customWidth="1"/>
    <col min="7694" max="7694" width="14.28515625" style="79" bestFit="1" customWidth="1"/>
    <col min="7695" max="7936" width="9.140625" style="79"/>
    <col min="7937" max="7937" width="4.140625" style="79" bestFit="1" customWidth="1"/>
    <col min="7938" max="7938" width="45.5703125" style="79" customWidth="1"/>
    <col min="7939" max="7939" width="3.7109375" style="79" customWidth="1"/>
    <col min="7940" max="7940" width="11.7109375" style="79" bestFit="1" customWidth="1"/>
    <col min="7941" max="7941" width="14.5703125" style="79" bestFit="1" customWidth="1"/>
    <col min="7942" max="7942" width="1.5703125" style="79" customWidth="1"/>
    <col min="7943" max="7943" width="13.28515625" style="79" customWidth="1"/>
    <col min="7944" max="7944" width="1.7109375" style="79" customWidth="1"/>
    <col min="7945" max="7945" width="13.28515625" style="79" customWidth="1"/>
    <col min="7946" max="7946" width="1.7109375" style="79" customWidth="1"/>
    <col min="7947" max="7947" width="15.85546875" style="79" customWidth="1"/>
    <col min="7948" max="7948" width="9.5703125" style="79" bestFit="1" customWidth="1"/>
    <col min="7949" max="7949" width="14" style="79" bestFit="1" customWidth="1"/>
    <col min="7950" max="7950" width="14.28515625" style="79" bestFit="1" customWidth="1"/>
    <col min="7951" max="8192" width="9.140625" style="79"/>
    <col min="8193" max="8193" width="4.140625" style="79" bestFit="1" customWidth="1"/>
    <col min="8194" max="8194" width="45.5703125" style="79" customWidth="1"/>
    <col min="8195" max="8195" width="3.7109375" style="79" customWidth="1"/>
    <col min="8196" max="8196" width="11.7109375" style="79" bestFit="1" customWidth="1"/>
    <col min="8197" max="8197" width="14.5703125" style="79" bestFit="1" customWidth="1"/>
    <col min="8198" max="8198" width="1.5703125" style="79" customWidth="1"/>
    <col min="8199" max="8199" width="13.28515625" style="79" customWidth="1"/>
    <col min="8200" max="8200" width="1.7109375" style="79" customWidth="1"/>
    <col min="8201" max="8201" width="13.28515625" style="79" customWidth="1"/>
    <col min="8202" max="8202" width="1.7109375" style="79" customWidth="1"/>
    <col min="8203" max="8203" width="15.85546875" style="79" customWidth="1"/>
    <col min="8204" max="8204" width="9.5703125" style="79" bestFit="1" customWidth="1"/>
    <col min="8205" max="8205" width="14" style="79" bestFit="1" customWidth="1"/>
    <col min="8206" max="8206" width="14.28515625" style="79" bestFit="1" customWidth="1"/>
    <col min="8207" max="8448" width="9.140625" style="79"/>
    <col min="8449" max="8449" width="4.140625" style="79" bestFit="1" customWidth="1"/>
    <col min="8450" max="8450" width="45.5703125" style="79" customWidth="1"/>
    <col min="8451" max="8451" width="3.7109375" style="79" customWidth="1"/>
    <col min="8452" max="8452" width="11.7109375" style="79" bestFit="1" customWidth="1"/>
    <col min="8453" max="8453" width="14.5703125" style="79" bestFit="1" customWidth="1"/>
    <col min="8454" max="8454" width="1.5703125" style="79" customWidth="1"/>
    <col min="8455" max="8455" width="13.28515625" style="79" customWidth="1"/>
    <col min="8456" max="8456" width="1.7109375" style="79" customWidth="1"/>
    <col min="8457" max="8457" width="13.28515625" style="79" customWidth="1"/>
    <col min="8458" max="8458" width="1.7109375" style="79" customWidth="1"/>
    <col min="8459" max="8459" width="15.85546875" style="79" customWidth="1"/>
    <col min="8460" max="8460" width="9.5703125" style="79" bestFit="1" customWidth="1"/>
    <col min="8461" max="8461" width="14" style="79" bestFit="1" customWidth="1"/>
    <col min="8462" max="8462" width="14.28515625" style="79" bestFit="1" customWidth="1"/>
    <col min="8463" max="8704" width="9.140625" style="79"/>
    <col min="8705" max="8705" width="4.140625" style="79" bestFit="1" customWidth="1"/>
    <col min="8706" max="8706" width="45.5703125" style="79" customWidth="1"/>
    <col min="8707" max="8707" width="3.7109375" style="79" customWidth="1"/>
    <col min="8708" max="8708" width="11.7109375" style="79" bestFit="1" customWidth="1"/>
    <col min="8709" max="8709" width="14.5703125" style="79" bestFit="1" customWidth="1"/>
    <col min="8710" max="8710" width="1.5703125" style="79" customWidth="1"/>
    <col min="8711" max="8711" width="13.28515625" style="79" customWidth="1"/>
    <col min="8712" max="8712" width="1.7109375" style="79" customWidth="1"/>
    <col min="8713" max="8713" width="13.28515625" style="79" customWidth="1"/>
    <col min="8714" max="8714" width="1.7109375" style="79" customWidth="1"/>
    <col min="8715" max="8715" width="15.85546875" style="79" customWidth="1"/>
    <col min="8716" max="8716" width="9.5703125" style="79" bestFit="1" customWidth="1"/>
    <col min="8717" max="8717" width="14" style="79" bestFit="1" customWidth="1"/>
    <col min="8718" max="8718" width="14.28515625" style="79" bestFit="1" customWidth="1"/>
    <col min="8719" max="8960" width="9.140625" style="79"/>
    <col min="8961" max="8961" width="4.140625" style="79" bestFit="1" customWidth="1"/>
    <col min="8962" max="8962" width="45.5703125" style="79" customWidth="1"/>
    <col min="8963" max="8963" width="3.7109375" style="79" customWidth="1"/>
    <col min="8964" max="8964" width="11.7109375" style="79" bestFit="1" customWidth="1"/>
    <col min="8965" max="8965" width="14.5703125" style="79" bestFit="1" customWidth="1"/>
    <col min="8966" max="8966" width="1.5703125" style="79" customWidth="1"/>
    <col min="8967" max="8967" width="13.28515625" style="79" customWidth="1"/>
    <col min="8968" max="8968" width="1.7109375" style="79" customWidth="1"/>
    <col min="8969" max="8969" width="13.28515625" style="79" customWidth="1"/>
    <col min="8970" max="8970" width="1.7109375" style="79" customWidth="1"/>
    <col min="8971" max="8971" width="15.85546875" style="79" customWidth="1"/>
    <col min="8972" max="8972" width="9.5703125" style="79" bestFit="1" customWidth="1"/>
    <col min="8973" max="8973" width="14" style="79" bestFit="1" customWidth="1"/>
    <col min="8974" max="8974" width="14.28515625" style="79" bestFit="1" customWidth="1"/>
    <col min="8975" max="9216" width="9.140625" style="79"/>
    <col min="9217" max="9217" width="4.140625" style="79" bestFit="1" customWidth="1"/>
    <col min="9218" max="9218" width="45.5703125" style="79" customWidth="1"/>
    <col min="9219" max="9219" width="3.7109375" style="79" customWidth="1"/>
    <col min="9220" max="9220" width="11.7109375" style="79" bestFit="1" customWidth="1"/>
    <col min="9221" max="9221" width="14.5703125" style="79" bestFit="1" customWidth="1"/>
    <col min="9222" max="9222" width="1.5703125" style="79" customWidth="1"/>
    <col min="9223" max="9223" width="13.28515625" style="79" customWidth="1"/>
    <col min="9224" max="9224" width="1.7109375" style="79" customWidth="1"/>
    <col min="9225" max="9225" width="13.28515625" style="79" customWidth="1"/>
    <col min="9226" max="9226" width="1.7109375" style="79" customWidth="1"/>
    <col min="9227" max="9227" width="15.85546875" style="79" customWidth="1"/>
    <col min="9228" max="9228" width="9.5703125" style="79" bestFit="1" customWidth="1"/>
    <col min="9229" max="9229" width="14" style="79" bestFit="1" customWidth="1"/>
    <col min="9230" max="9230" width="14.28515625" style="79" bestFit="1" customWidth="1"/>
    <col min="9231" max="9472" width="9.140625" style="79"/>
    <col min="9473" max="9473" width="4.140625" style="79" bestFit="1" customWidth="1"/>
    <col min="9474" max="9474" width="45.5703125" style="79" customWidth="1"/>
    <col min="9475" max="9475" width="3.7109375" style="79" customWidth="1"/>
    <col min="9476" max="9476" width="11.7109375" style="79" bestFit="1" customWidth="1"/>
    <col min="9477" max="9477" width="14.5703125" style="79" bestFit="1" customWidth="1"/>
    <col min="9478" max="9478" width="1.5703125" style="79" customWidth="1"/>
    <col min="9479" max="9479" width="13.28515625" style="79" customWidth="1"/>
    <col min="9480" max="9480" width="1.7109375" style="79" customWidth="1"/>
    <col min="9481" max="9481" width="13.28515625" style="79" customWidth="1"/>
    <col min="9482" max="9482" width="1.7109375" style="79" customWidth="1"/>
    <col min="9483" max="9483" width="15.85546875" style="79" customWidth="1"/>
    <col min="9484" max="9484" width="9.5703125" style="79" bestFit="1" customWidth="1"/>
    <col min="9485" max="9485" width="14" style="79" bestFit="1" customWidth="1"/>
    <col min="9486" max="9486" width="14.28515625" style="79" bestFit="1" customWidth="1"/>
    <col min="9487" max="9728" width="9.140625" style="79"/>
    <col min="9729" max="9729" width="4.140625" style="79" bestFit="1" customWidth="1"/>
    <col min="9730" max="9730" width="45.5703125" style="79" customWidth="1"/>
    <col min="9731" max="9731" width="3.7109375" style="79" customWidth="1"/>
    <col min="9732" max="9732" width="11.7109375" style="79" bestFit="1" customWidth="1"/>
    <col min="9733" max="9733" width="14.5703125" style="79" bestFit="1" customWidth="1"/>
    <col min="9734" max="9734" width="1.5703125" style="79" customWidth="1"/>
    <col min="9735" max="9735" width="13.28515625" style="79" customWidth="1"/>
    <col min="9736" max="9736" width="1.7109375" style="79" customWidth="1"/>
    <col min="9737" max="9737" width="13.28515625" style="79" customWidth="1"/>
    <col min="9738" max="9738" width="1.7109375" style="79" customWidth="1"/>
    <col min="9739" max="9739" width="15.85546875" style="79" customWidth="1"/>
    <col min="9740" max="9740" width="9.5703125" style="79" bestFit="1" customWidth="1"/>
    <col min="9741" max="9741" width="14" style="79" bestFit="1" customWidth="1"/>
    <col min="9742" max="9742" width="14.28515625" style="79" bestFit="1" customWidth="1"/>
    <col min="9743" max="9984" width="9.140625" style="79"/>
    <col min="9985" max="9985" width="4.140625" style="79" bestFit="1" customWidth="1"/>
    <col min="9986" max="9986" width="45.5703125" style="79" customWidth="1"/>
    <col min="9987" max="9987" width="3.7109375" style="79" customWidth="1"/>
    <col min="9988" max="9988" width="11.7109375" style="79" bestFit="1" customWidth="1"/>
    <col min="9989" max="9989" width="14.5703125" style="79" bestFit="1" customWidth="1"/>
    <col min="9990" max="9990" width="1.5703125" style="79" customWidth="1"/>
    <col min="9991" max="9991" width="13.28515625" style="79" customWidth="1"/>
    <col min="9992" max="9992" width="1.7109375" style="79" customWidth="1"/>
    <col min="9993" max="9993" width="13.28515625" style="79" customWidth="1"/>
    <col min="9994" max="9994" width="1.7109375" style="79" customWidth="1"/>
    <col min="9995" max="9995" width="15.85546875" style="79" customWidth="1"/>
    <col min="9996" max="9996" width="9.5703125" style="79" bestFit="1" customWidth="1"/>
    <col min="9997" max="9997" width="14" style="79" bestFit="1" customWidth="1"/>
    <col min="9998" max="9998" width="14.28515625" style="79" bestFit="1" customWidth="1"/>
    <col min="9999" max="10240" width="9.140625" style="79"/>
    <col min="10241" max="10241" width="4.140625" style="79" bestFit="1" customWidth="1"/>
    <col min="10242" max="10242" width="45.5703125" style="79" customWidth="1"/>
    <col min="10243" max="10243" width="3.7109375" style="79" customWidth="1"/>
    <col min="10244" max="10244" width="11.7109375" style="79" bestFit="1" customWidth="1"/>
    <col min="10245" max="10245" width="14.5703125" style="79" bestFit="1" customWidth="1"/>
    <col min="10246" max="10246" width="1.5703125" style="79" customWidth="1"/>
    <col min="10247" max="10247" width="13.28515625" style="79" customWidth="1"/>
    <col min="10248" max="10248" width="1.7109375" style="79" customWidth="1"/>
    <col min="10249" max="10249" width="13.28515625" style="79" customWidth="1"/>
    <col min="10250" max="10250" width="1.7109375" style="79" customWidth="1"/>
    <col min="10251" max="10251" width="15.85546875" style="79" customWidth="1"/>
    <col min="10252" max="10252" width="9.5703125" style="79" bestFit="1" customWidth="1"/>
    <col min="10253" max="10253" width="14" style="79" bestFit="1" customWidth="1"/>
    <col min="10254" max="10254" width="14.28515625" style="79" bestFit="1" customWidth="1"/>
    <col min="10255" max="10496" width="9.140625" style="79"/>
    <col min="10497" max="10497" width="4.140625" style="79" bestFit="1" customWidth="1"/>
    <col min="10498" max="10498" width="45.5703125" style="79" customWidth="1"/>
    <col min="10499" max="10499" width="3.7109375" style="79" customWidth="1"/>
    <col min="10500" max="10500" width="11.7109375" style="79" bestFit="1" customWidth="1"/>
    <col min="10501" max="10501" width="14.5703125" style="79" bestFit="1" customWidth="1"/>
    <col min="10502" max="10502" width="1.5703125" style="79" customWidth="1"/>
    <col min="10503" max="10503" width="13.28515625" style="79" customWidth="1"/>
    <col min="10504" max="10504" width="1.7109375" style="79" customWidth="1"/>
    <col min="10505" max="10505" width="13.28515625" style="79" customWidth="1"/>
    <col min="10506" max="10506" width="1.7109375" style="79" customWidth="1"/>
    <col min="10507" max="10507" width="15.85546875" style="79" customWidth="1"/>
    <col min="10508" max="10508" width="9.5703125" style="79" bestFit="1" customWidth="1"/>
    <col min="10509" max="10509" width="14" style="79" bestFit="1" customWidth="1"/>
    <col min="10510" max="10510" width="14.28515625" style="79" bestFit="1" customWidth="1"/>
    <col min="10511" max="10752" width="9.140625" style="79"/>
    <col min="10753" max="10753" width="4.140625" style="79" bestFit="1" customWidth="1"/>
    <col min="10754" max="10754" width="45.5703125" style="79" customWidth="1"/>
    <col min="10755" max="10755" width="3.7109375" style="79" customWidth="1"/>
    <col min="10756" max="10756" width="11.7109375" style="79" bestFit="1" customWidth="1"/>
    <col min="10757" max="10757" width="14.5703125" style="79" bestFit="1" customWidth="1"/>
    <col min="10758" max="10758" width="1.5703125" style="79" customWidth="1"/>
    <col min="10759" max="10759" width="13.28515625" style="79" customWidth="1"/>
    <col min="10760" max="10760" width="1.7109375" style="79" customWidth="1"/>
    <col min="10761" max="10761" width="13.28515625" style="79" customWidth="1"/>
    <col min="10762" max="10762" width="1.7109375" style="79" customWidth="1"/>
    <col min="10763" max="10763" width="15.85546875" style="79" customWidth="1"/>
    <col min="10764" max="10764" width="9.5703125" style="79" bestFit="1" customWidth="1"/>
    <col min="10765" max="10765" width="14" style="79" bestFit="1" customWidth="1"/>
    <col min="10766" max="10766" width="14.28515625" style="79" bestFit="1" customWidth="1"/>
    <col min="10767" max="11008" width="9.140625" style="79"/>
    <col min="11009" max="11009" width="4.140625" style="79" bestFit="1" customWidth="1"/>
    <col min="11010" max="11010" width="45.5703125" style="79" customWidth="1"/>
    <col min="11011" max="11011" width="3.7109375" style="79" customWidth="1"/>
    <col min="11012" max="11012" width="11.7109375" style="79" bestFit="1" customWidth="1"/>
    <col min="11013" max="11013" width="14.5703125" style="79" bestFit="1" customWidth="1"/>
    <col min="11014" max="11014" width="1.5703125" style="79" customWidth="1"/>
    <col min="11015" max="11015" width="13.28515625" style="79" customWidth="1"/>
    <col min="11016" max="11016" width="1.7109375" style="79" customWidth="1"/>
    <col min="11017" max="11017" width="13.28515625" style="79" customWidth="1"/>
    <col min="11018" max="11018" width="1.7109375" style="79" customWidth="1"/>
    <col min="11019" max="11019" width="15.85546875" style="79" customWidth="1"/>
    <col min="11020" max="11020" width="9.5703125" style="79" bestFit="1" customWidth="1"/>
    <col min="11021" max="11021" width="14" style="79" bestFit="1" customWidth="1"/>
    <col min="11022" max="11022" width="14.28515625" style="79" bestFit="1" customWidth="1"/>
    <col min="11023" max="11264" width="9.140625" style="79"/>
    <col min="11265" max="11265" width="4.140625" style="79" bestFit="1" customWidth="1"/>
    <col min="11266" max="11266" width="45.5703125" style="79" customWidth="1"/>
    <col min="11267" max="11267" width="3.7109375" style="79" customWidth="1"/>
    <col min="11268" max="11268" width="11.7109375" style="79" bestFit="1" customWidth="1"/>
    <col min="11269" max="11269" width="14.5703125" style="79" bestFit="1" customWidth="1"/>
    <col min="11270" max="11270" width="1.5703125" style="79" customWidth="1"/>
    <col min="11271" max="11271" width="13.28515625" style="79" customWidth="1"/>
    <col min="11272" max="11272" width="1.7109375" style="79" customWidth="1"/>
    <col min="11273" max="11273" width="13.28515625" style="79" customWidth="1"/>
    <col min="11274" max="11274" width="1.7109375" style="79" customWidth="1"/>
    <col min="11275" max="11275" width="15.85546875" style="79" customWidth="1"/>
    <col min="11276" max="11276" width="9.5703125" style="79" bestFit="1" customWidth="1"/>
    <col min="11277" max="11277" width="14" style="79" bestFit="1" customWidth="1"/>
    <col min="11278" max="11278" width="14.28515625" style="79" bestFit="1" customWidth="1"/>
    <col min="11279" max="11520" width="9.140625" style="79"/>
    <col min="11521" max="11521" width="4.140625" style="79" bestFit="1" customWidth="1"/>
    <col min="11522" max="11522" width="45.5703125" style="79" customWidth="1"/>
    <col min="11523" max="11523" width="3.7109375" style="79" customWidth="1"/>
    <col min="11524" max="11524" width="11.7109375" style="79" bestFit="1" customWidth="1"/>
    <col min="11525" max="11525" width="14.5703125" style="79" bestFit="1" customWidth="1"/>
    <col min="11526" max="11526" width="1.5703125" style="79" customWidth="1"/>
    <col min="11527" max="11527" width="13.28515625" style="79" customWidth="1"/>
    <col min="11528" max="11528" width="1.7109375" style="79" customWidth="1"/>
    <col min="11529" max="11529" width="13.28515625" style="79" customWidth="1"/>
    <col min="11530" max="11530" width="1.7109375" style="79" customWidth="1"/>
    <col min="11531" max="11531" width="15.85546875" style="79" customWidth="1"/>
    <col min="11532" max="11532" width="9.5703125" style="79" bestFit="1" customWidth="1"/>
    <col min="11533" max="11533" width="14" style="79" bestFit="1" customWidth="1"/>
    <col min="11534" max="11534" width="14.28515625" style="79" bestFit="1" customWidth="1"/>
    <col min="11535" max="11776" width="9.140625" style="79"/>
    <col min="11777" max="11777" width="4.140625" style="79" bestFit="1" customWidth="1"/>
    <col min="11778" max="11778" width="45.5703125" style="79" customWidth="1"/>
    <col min="11779" max="11779" width="3.7109375" style="79" customWidth="1"/>
    <col min="11780" max="11780" width="11.7109375" style="79" bestFit="1" customWidth="1"/>
    <col min="11781" max="11781" width="14.5703125" style="79" bestFit="1" customWidth="1"/>
    <col min="11782" max="11782" width="1.5703125" style="79" customWidth="1"/>
    <col min="11783" max="11783" width="13.28515625" style="79" customWidth="1"/>
    <col min="11784" max="11784" width="1.7109375" style="79" customWidth="1"/>
    <col min="11785" max="11785" width="13.28515625" style="79" customWidth="1"/>
    <col min="11786" max="11786" width="1.7109375" style="79" customWidth="1"/>
    <col min="11787" max="11787" width="15.85546875" style="79" customWidth="1"/>
    <col min="11788" max="11788" width="9.5703125" style="79" bestFit="1" customWidth="1"/>
    <col min="11789" max="11789" width="14" style="79" bestFit="1" customWidth="1"/>
    <col min="11790" max="11790" width="14.28515625" style="79" bestFit="1" customWidth="1"/>
    <col min="11791" max="12032" width="9.140625" style="79"/>
    <col min="12033" max="12033" width="4.140625" style="79" bestFit="1" customWidth="1"/>
    <col min="12034" max="12034" width="45.5703125" style="79" customWidth="1"/>
    <col min="12035" max="12035" width="3.7109375" style="79" customWidth="1"/>
    <col min="12036" max="12036" width="11.7109375" style="79" bestFit="1" customWidth="1"/>
    <col min="12037" max="12037" width="14.5703125" style="79" bestFit="1" customWidth="1"/>
    <col min="12038" max="12038" width="1.5703125" style="79" customWidth="1"/>
    <col min="12039" max="12039" width="13.28515625" style="79" customWidth="1"/>
    <col min="12040" max="12040" width="1.7109375" style="79" customWidth="1"/>
    <col min="12041" max="12041" width="13.28515625" style="79" customWidth="1"/>
    <col min="12042" max="12042" width="1.7109375" style="79" customWidth="1"/>
    <col min="12043" max="12043" width="15.85546875" style="79" customWidth="1"/>
    <col min="12044" max="12044" width="9.5703125" style="79" bestFit="1" customWidth="1"/>
    <col min="12045" max="12045" width="14" style="79" bestFit="1" customWidth="1"/>
    <col min="12046" max="12046" width="14.28515625" style="79" bestFit="1" customWidth="1"/>
    <col min="12047" max="12288" width="9.140625" style="79"/>
    <col min="12289" max="12289" width="4.140625" style="79" bestFit="1" customWidth="1"/>
    <col min="12290" max="12290" width="45.5703125" style="79" customWidth="1"/>
    <col min="12291" max="12291" width="3.7109375" style="79" customWidth="1"/>
    <col min="12292" max="12292" width="11.7109375" style="79" bestFit="1" customWidth="1"/>
    <col min="12293" max="12293" width="14.5703125" style="79" bestFit="1" customWidth="1"/>
    <col min="12294" max="12294" width="1.5703125" style="79" customWidth="1"/>
    <col min="12295" max="12295" width="13.28515625" style="79" customWidth="1"/>
    <col min="12296" max="12296" width="1.7109375" style="79" customWidth="1"/>
    <col min="12297" max="12297" width="13.28515625" style="79" customWidth="1"/>
    <col min="12298" max="12298" width="1.7109375" style="79" customWidth="1"/>
    <col min="12299" max="12299" width="15.85546875" style="79" customWidth="1"/>
    <col min="12300" max="12300" width="9.5703125" style="79" bestFit="1" customWidth="1"/>
    <col min="12301" max="12301" width="14" style="79" bestFit="1" customWidth="1"/>
    <col min="12302" max="12302" width="14.28515625" style="79" bestFit="1" customWidth="1"/>
    <col min="12303" max="12544" width="9.140625" style="79"/>
    <col min="12545" max="12545" width="4.140625" style="79" bestFit="1" customWidth="1"/>
    <col min="12546" max="12546" width="45.5703125" style="79" customWidth="1"/>
    <col min="12547" max="12547" width="3.7109375" style="79" customWidth="1"/>
    <col min="12548" max="12548" width="11.7109375" style="79" bestFit="1" customWidth="1"/>
    <col min="12549" max="12549" width="14.5703125" style="79" bestFit="1" customWidth="1"/>
    <col min="12550" max="12550" width="1.5703125" style="79" customWidth="1"/>
    <col min="12551" max="12551" width="13.28515625" style="79" customWidth="1"/>
    <col min="12552" max="12552" width="1.7109375" style="79" customWidth="1"/>
    <col min="12553" max="12553" width="13.28515625" style="79" customWidth="1"/>
    <col min="12554" max="12554" width="1.7109375" style="79" customWidth="1"/>
    <col min="12555" max="12555" width="15.85546875" style="79" customWidth="1"/>
    <col min="12556" max="12556" width="9.5703125" style="79" bestFit="1" customWidth="1"/>
    <col min="12557" max="12557" width="14" style="79" bestFit="1" customWidth="1"/>
    <col min="12558" max="12558" width="14.28515625" style="79" bestFit="1" customWidth="1"/>
    <col min="12559" max="12800" width="9.140625" style="79"/>
    <col min="12801" max="12801" width="4.140625" style="79" bestFit="1" customWidth="1"/>
    <col min="12802" max="12802" width="45.5703125" style="79" customWidth="1"/>
    <col min="12803" max="12803" width="3.7109375" style="79" customWidth="1"/>
    <col min="12804" max="12804" width="11.7109375" style="79" bestFit="1" customWidth="1"/>
    <col min="12805" max="12805" width="14.5703125" style="79" bestFit="1" customWidth="1"/>
    <col min="12806" max="12806" width="1.5703125" style="79" customWidth="1"/>
    <col min="12807" max="12807" width="13.28515625" style="79" customWidth="1"/>
    <col min="12808" max="12808" width="1.7109375" style="79" customWidth="1"/>
    <col min="12809" max="12809" width="13.28515625" style="79" customWidth="1"/>
    <col min="12810" max="12810" width="1.7109375" style="79" customWidth="1"/>
    <col min="12811" max="12811" width="15.85546875" style="79" customWidth="1"/>
    <col min="12812" max="12812" width="9.5703125" style="79" bestFit="1" customWidth="1"/>
    <col min="12813" max="12813" width="14" style="79" bestFit="1" customWidth="1"/>
    <col min="12814" max="12814" width="14.28515625" style="79" bestFit="1" customWidth="1"/>
    <col min="12815" max="13056" width="9.140625" style="79"/>
    <col min="13057" max="13057" width="4.140625" style="79" bestFit="1" customWidth="1"/>
    <col min="13058" max="13058" width="45.5703125" style="79" customWidth="1"/>
    <col min="13059" max="13059" width="3.7109375" style="79" customWidth="1"/>
    <col min="13060" max="13060" width="11.7109375" style="79" bestFit="1" customWidth="1"/>
    <col min="13061" max="13061" width="14.5703125" style="79" bestFit="1" customWidth="1"/>
    <col min="13062" max="13062" width="1.5703125" style="79" customWidth="1"/>
    <col min="13063" max="13063" width="13.28515625" style="79" customWidth="1"/>
    <col min="13064" max="13064" width="1.7109375" style="79" customWidth="1"/>
    <col min="13065" max="13065" width="13.28515625" style="79" customWidth="1"/>
    <col min="13066" max="13066" width="1.7109375" style="79" customWidth="1"/>
    <col min="13067" max="13067" width="15.85546875" style="79" customWidth="1"/>
    <col min="13068" max="13068" width="9.5703125" style="79" bestFit="1" customWidth="1"/>
    <col min="13069" max="13069" width="14" style="79" bestFit="1" customWidth="1"/>
    <col min="13070" max="13070" width="14.28515625" style="79" bestFit="1" customWidth="1"/>
    <col min="13071" max="13312" width="9.140625" style="79"/>
    <col min="13313" max="13313" width="4.140625" style="79" bestFit="1" customWidth="1"/>
    <col min="13314" max="13314" width="45.5703125" style="79" customWidth="1"/>
    <col min="13315" max="13315" width="3.7109375" style="79" customWidth="1"/>
    <col min="13316" max="13316" width="11.7109375" style="79" bestFit="1" customWidth="1"/>
    <col min="13317" max="13317" width="14.5703125" style="79" bestFit="1" customWidth="1"/>
    <col min="13318" max="13318" width="1.5703125" style="79" customWidth="1"/>
    <col min="13319" max="13319" width="13.28515625" style="79" customWidth="1"/>
    <col min="13320" max="13320" width="1.7109375" style="79" customWidth="1"/>
    <col min="13321" max="13321" width="13.28515625" style="79" customWidth="1"/>
    <col min="13322" max="13322" width="1.7109375" style="79" customWidth="1"/>
    <col min="13323" max="13323" width="15.85546875" style="79" customWidth="1"/>
    <col min="13324" max="13324" width="9.5703125" style="79" bestFit="1" customWidth="1"/>
    <col min="13325" max="13325" width="14" style="79" bestFit="1" customWidth="1"/>
    <col min="13326" max="13326" width="14.28515625" style="79" bestFit="1" customWidth="1"/>
    <col min="13327" max="13568" width="9.140625" style="79"/>
    <col min="13569" max="13569" width="4.140625" style="79" bestFit="1" customWidth="1"/>
    <col min="13570" max="13570" width="45.5703125" style="79" customWidth="1"/>
    <col min="13571" max="13571" width="3.7109375" style="79" customWidth="1"/>
    <col min="13572" max="13572" width="11.7109375" style="79" bestFit="1" customWidth="1"/>
    <col min="13573" max="13573" width="14.5703125" style="79" bestFit="1" customWidth="1"/>
    <col min="13574" max="13574" width="1.5703125" style="79" customWidth="1"/>
    <col min="13575" max="13575" width="13.28515625" style="79" customWidth="1"/>
    <col min="13576" max="13576" width="1.7109375" style="79" customWidth="1"/>
    <col min="13577" max="13577" width="13.28515625" style="79" customWidth="1"/>
    <col min="13578" max="13578" width="1.7109375" style="79" customWidth="1"/>
    <col min="13579" max="13579" width="15.85546875" style="79" customWidth="1"/>
    <col min="13580" max="13580" width="9.5703125" style="79" bestFit="1" customWidth="1"/>
    <col min="13581" max="13581" width="14" style="79" bestFit="1" customWidth="1"/>
    <col min="13582" max="13582" width="14.28515625" style="79" bestFit="1" customWidth="1"/>
    <col min="13583" max="13824" width="9.140625" style="79"/>
    <col min="13825" max="13825" width="4.140625" style="79" bestFit="1" customWidth="1"/>
    <col min="13826" max="13826" width="45.5703125" style="79" customWidth="1"/>
    <col min="13827" max="13827" width="3.7109375" style="79" customWidth="1"/>
    <col min="13828" max="13828" width="11.7109375" style="79" bestFit="1" customWidth="1"/>
    <col min="13829" max="13829" width="14.5703125" style="79" bestFit="1" customWidth="1"/>
    <col min="13830" max="13830" width="1.5703125" style="79" customWidth="1"/>
    <col min="13831" max="13831" width="13.28515625" style="79" customWidth="1"/>
    <col min="13832" max="13832" width="1.7109375" style="79" customWidth="1"/>
    <col min="13833" max="13833" width="13.28515625" style="79" customWidth="1"/>
    <col min="13834" max="13834" width="1.7109375" style="79" customWidth="1"/>
    <col min="13835" max="13835" width="15.85546875" style="79" customWidth="1"/>
    <col min="13836" max="13836" width="9.5703125" style="79" bestFit="1" customWidth="1"/>
    <col min="13837" max="13837" width="14" style="79" bestFit="1" customWidth="1"/>
    <col min="13838" max="13838" width="14.28515625" style="79" bestFit="1" customWidth="1"/>
    <col min="13839" max="14080" width="9.140625" style="79"/>
    <col min="14081" max="14081" width="4.140625" style="79" bestFit="1" customWidth="1"/>
    <col min="14082" max="14082" width="45.5703125" style="79" customWidth="1"/>
    <col min="14083" max="14083" width="3.7109375" style="79" customWidth="1"/>
    <col min="14084" max="14084" width="11.7109375" style="79" bestFit="1" customWidth="1"/>
    <col min="14085" max="14085" width="14.5703125" style="79" bestFit="1" customWidth="1"/>
    <col min="14086" max="14086" width="1.5703125" style="79" customWidth="1"/>
    <col min="14087" max="14087" width="13.28515625" style="79" customWidth="1"/>
    <col min="14088" max="14088" width="1.7109375" style="79" customWidth="1"/>
    <col min="14089" max="14089" width="13.28515625" style="79" customWidth="1"/>
    <col min="14090" max="14090" width="1.7109375" style="79" customWidth="1"/>
    <col min="14091" max="14091" width="15.85546875" style="79" customWidth="1"/>
    <col min="14092" max="14092" width="9.5703125" style="79" bestFit="1" customWidth="1"/>
    <col min="14093" max="14093" width="14" style="79" bestFit="1" customWidth="1"/>
    <col min="14094" max="14094" width="14.28515625" style="79" bestFit="1" customWidth="1"/>
    <col min="14095" max="14336" width="9.140625" style="79"/>
    <col min="14337" max="14337" width="4.140625" style="79" bestFit="1" customWidth="1"/>
    <col min="14338" max="14338" width="45.5703125" style="79" customWidth="1"/>
    <col min="14339" max="14339" width="3.7109375" style="79" customWidth="1"/>
    <col min="14340" max="14340" width="11.7109375" style="79" bestFit="1" customWidth="1"/>
    <col min="14341" max="14341" width="14.5703125" style="79" bestFit="1" customWidth="1"/>
    <col min="14342" max="14342" width="1.5703125" style="79" customWidth="1"/>
    <col min="14343" max="14343" width="13.28515625" style="79" customWidth="1"/>
    <col min="14344" max="14344" width="1.7109375" style="79" customWidth="1"/>
    <col min="14345" max="14345" width="13.28515625" style="79" customWidth="1"/>
    <col min="14346" max="14346" width="1.7109375" style="79" customWidth="1"/>
    <col min="14347" max="14347" width="15.85546875" style="79" customWidth="1"/>
    <col min="14348" max="14348" width="9.5703125" style="79" bestFit="1" customWidth="1"/>
    <col min="14349" max="14349" width="14" style="79" bestFit="1" customWidth="1"/>
    <col min="14350" max="14350" width="14.28515625" style="79" bestFit="1" customWidth="1"/>
    <col min="14351" max="14592" width="9.140625" style="79"/>
    <col min="14593" max="14593" width="4.140625" style="79" bestFit="1" customWidth="1"/>
    <col min="14594" max="14594" width="45.5703125" style="79" customWidth="1"/>
    <col min="14595" max="14595" width="3.7109375" style="79" customWidth="1"/>
    <col min="14596" max="14596" width="11.7109375" style="79" bestFit="1" customWidth="1"/>
    <col min="14597" max="14597" width="14.5703125" style="79" bestFit="1" customWidth="1"/>
    <col min="14598" max="14598" width="1.5703125" style="79" customWidth="1"/>
    <col min="14599" max="14599" width="13.28515625" style="79" customWidth="1"/>
    <col min="14600" max="14600" width="1.7109375" style="79" customWidth="1"/>
    <col min="14601" max="14601" width="13.28515625" style="79" customWidth="1"/>
    <col min="14602" max="14602" width="1.7109375" style="79" customWidth="1"/>
    <col min="14603" max="14603" width="15.85546875" style="79" customWidth="1"/>
    <col min="14604" max="14604" width="9.5703125" style="79" bestFit="1" customWidth="1"/>
    <col min="14605" max="14605" width="14" style="79" bestFit="1" customWidth="1"/>
    <col min="14606" max="14606" width="14.28515625" style="79" bestFit="1" customWidth="1"/>
    <col min="14607" max="14848" width="9.140625" style="79"/>
    <col min="14849" max="14849" width="4.140625" style="79" bestFit="1" customWidth="1"/>
    <col min="14850" max="14850" width="45.5703125" style="79" customWidth="1"/>
    <col min="14851" max="14851" width="3.7109375" style="79" customWidth="1"/>
    <col min="14852" max="14852" width="11.7109375" style="79" bestFit="1" customWidth="1"/>
    <col min="14853" max="14853" width="14.5703125" style="79" bestFit="1" customWidth="1"/>
    <col min="14854" max="14854" width="1.5703125" style="79" customWidth="1"/>
    <col min="14855" max="14855" width="13.28515625" style="79" customWidth="1"/>
    <col min="14856" max="14856" width="1.7109375" style="79" customWidth="1"/>
    <col min="14857" max="14857" width="13.28515625" style="79" customWidth="1"/>
    <col min="14858" max="14858" width="1.7109375" style="79" customWidth="1"/>
    <col min="14859" max="14859" width="15.85546875" style="79" customWidth="1"/>
    <col min="14860" max="14860" width="9.5703125" style="79" bestFit="1" customWidth="1"/>
    <col min="14861" max="14861" width="14" style="79" bestFit="1" customWidth="1"/>
    <col min="14862" max="14862" width="14.28515625" style="79" bestFit="1" customWidth="1"/>
    <col min="14863" max="15104" width="9.140625" style="79"/>
    <col min="15105" max="15105" width="4.140625" style="79" bestFit="1" customWidth="1"/>
    <col min="15106" max="15106" width="45.5703125" style="79" customWidth="1"/>
    <col min="15107" max="15107" width="3.7109375" style="79" customWidth="1"/>
    <col min="15108" max="15108" width="11.7109375" style="79" bestFit="1" customWidth="1"/>
    <col min="15109" max="15109" width="14.5703125" style="79" bestFit="1" customWidth="1"/>
    <col min="15110" max="15110" width="1.5703125" style="79" customWidth="1"/>
    <col min="15111" max="15111" width="13.28515625" style="79" customWidth="1"/>
    <col min="15112" max="15112" width="1.7109375" style="79" customWidth="1"/>
    <col min="15113" max="15113" width="13.28515625" style="79" customWidth="1"/>
    <col min="15114" max="15114" width="1.7109375" style="79" customWidth="1"/>
    <col min="15115" max="15115" width="15.85546875" style="79" customWidth="1"/>
    <col min="15116" max="15116" width="9.5703125" style="79" bestFit="1" customWidth="1"/>
    <col min="15117" max="15117" width="14" style="79" bestFit="1" customWidth="1"/>
    <col min="15118" max="15118" width="14.28515625" style="79" bestFit="1" customWidth="1"/>
    <col min="15119" max="15360" width="9.140625" style="79"/>
    <col min="15361" max="15361" width="4.140625" style="79" bestFit="1" customWidth="1"/>
    <col min="15362" max="15362" width="45.5703125" style="79" customWidth="1"/>
    <col min="15363" max="15363" width="3.7109375" style="79" customWidth="1"/>
    <col min="15364" max="15364" width="11.7109375" style="79" bestFit="1" customWidth="1"/>
    <col min="15365" max="15365" width="14.5703125" style="79" bestFit="1" customWidth="1"/>
    <col min="15366" max="15366" width="1.5703125" style="79" customWidth="1"/>
    <col min="15367" max="15367" width="13.28515625" style="79" customWidth="1"/>
    <col min="15368" max="15368" width="1.7109375" style="79" customWidth="1"/>
    <col min="15369" max="15369" width="13.28515625" style="79" customWidth="1"/>
    <col min="15370" max="15370" width="1.7109375" style="79" customWidth="1"/>
    <col min="15371" max="15371" width="15.85546875" style="79" customWidth="1"/>
    <col min="15372" max="15372" width="9.5703125" style="79" bestFit="1" customWidth="1"/>
    <col min="15373" max="15373" width="14" style="79" bestFit="1" customWidth="1"/>
    <col min="15374" max="15374" width="14.28515625" style="79" bestFit="1" customWidth="1"/>
    <col min="15375" max="15616" width="9.140625" style="79"/>
    <col min="15617" max="15617" width="4.140625" style="79" bestFit="1" customWidth="1"/>
    <col min="15618" max="15618" width="45.5703125" style="79" customWidth="1"/>
    <col min="15619" max="15619" width="3.7109375" style="79" customWidth="1"/>
    <col min="15620" max="15620" width="11.7109375" style="79" bestFit="1" customWidth="1"/>
    <col min="15621" max="15621" width="14.5703125" style="79" bestFit="1" customWidth="1"/>
    <col min="15622" max="15622" width="1.5703125" style="79" customWidth="1"/>
    <col min="15623" max="15623" width="13.28515625" style="79" customWidth="1"/>
    <col min="15624" max="15624" width="1.7109375" style="79" customWidth="1"/>
    <col min="15625" max="15625" width="13.28515625" style="79" customWidth="1"/>
    <col min="15626" max="15626" width="1.7109375" style="79" customWidth="1"/>
    <col min="15627" max="15627" width="15.85546875" style="79" customWidth="1"/>
    <col min="15628" max="15628" width="9.5703125" style="79" bestFit="1" customWidth="1"/>
    <col min="15629" max="15629" width="14" style="79" bestFit="1" customWidth="1"/>
    <col min="15630" max="15630" width="14.28515625" style="79" bestFit="1" customWidth="1"/>
    <col min="15631" max="15872" width="9.140625" style="79"/>
    <col min="15873" max="15873" width="4.140625" style="79" bestFit="1" customWidth="1"/>
    <col min="15874" max="15874" width="45.5703125" style="79" customWidth="1"/>
    <col min="15875" max="15875" width="3.7109375" style="79" customWidth="1"/>
    <col min="15876" max="15876" width="11.7109375" style="79" bestFit="1" customWidth="1"/>
    <col min="15877" max="15877" width="14.5703125" style="79" bestFit="1" customWidth="1"/>
    <col min="15878" max="15878" width="1.5703125" style="79" customWidth="1"/>
    <col min="15879" max="15879" width="13.28515625" style="79" customWidth="1"/>
    <col min="15880" max="15880" width="1.7109375" style="79" customWidth="1"/>
    <col min="15881" max="15881" width="13.28515625" style="79" customWidth="1"/>
    <col min="15882" max="15882" width="1.7109375" style="79" customWidth="1"/>
    <col min="15883" max="15883" width="15.85546875" style="79" customWidth="1"/>
    <col min="15884" max="15884" width="9.5703125" style="79" bestFit="1" customWidth="1"/>
    <col min="15885" max="15885" width="14" style="79" bestFit="1" customWidth="1"/>
    <col min="15886" max="15886" width="14.28515625" style="79" bestFit="1" customWidth="1"/>
    <col min="15887" max="16128" width="9.140625" style="79"/>
    <col min="16129" max="16129" width="4.140625" style="79" bestFit="1" customWidth="1"/>
    <col min="16130" max="16130" width="45.5703125" style="79" customWidth="1"/>
    <col min="16131" max="16131" width="3.7109375" style="79" customWidth="1"/>
    <col min="16132" max="16132" width="11.7109375" style="79" bestFit="1" customWidth="1"/>
    <col min="16133" max="16133" width="14.5703125" style="79" bestFit="1" customWidth="1"/>
    <col min="16134" max="16134" width="1.5703125" style="79" customWidth="1"/>
    <col min="16135" max="16135" width="13.28515625" style="79" customWidth="1"/>
    <col min="16136" max="16136" width="1.7109375" style="79" customWidth="1"/>
    <col min="16137" max="16137" width="13.28515625" style="79" customWidth="1"/>
    <col min="16138" max="16138" width="1.7109375" style="79" customWidth="1"/>
    <col min="16139" max="16139" width="15.85546875" style="79" customWidth="1"/>
    <col min="16140" max="16140" width="9.5703125" style="79" bestFit="1" customWidth="1"/>
    <col min="16141" max="16141" width="14" style="79" bestFit="1" customWidth="1"/>
    <col min="16142" max="16142" width="14.28515625" style="79" bestFit="1" customWidth="1"/>
    <col min="16143" max="16384" width="9.140625" style="79"/>
  </cols>
  <sheetData>
    <row r="3" spans="1:16" x14ac:dyDescent="0.3">
      <c r="B3" s="80" t="str">
        <f>"FINAL SCHEDULE "&amp;UPPER(T([4]TITLE!D3))&amp;" COSTS - ACTUAL"</f>
        <v>FINAL SCHEDULE MARCH 2016 COSTS - ACTUAL</v>
      </c>
    </row>
    <row r="5" spans="1:16" ht="16.5" x14ac:dyDescent="0.35">
      <c r="B5" s="81" t="s">
        <v>149</v>
      </c>
      <c r="C5" s="82"/>
      <c r="D5" s="82"/>
      <c r="E5" s="82"/>
    </row>
    <row r="6" spans="1:16" ht="16.5" x14ac:dyDescent="0.35">
      <c r="B6" s="82" t="s">
        <v>150</v>
      </c>
      <c r="C6" s="82"/>
      <c r="D6" s="82"/>
      <c r="E6" s="82"/>
    </row>
    <row r="7" spans="1:16" ht="16.5" x14ac:dyDescent="0.35">
      <c r="B7" s="83" t="str">
        <f>"MONTH ENDED:  "&amp;UPPER(T([4]TITLE!D3))&amp;""</f>
        <v>MONTH ENDED:  MARCH 2016</v>
      </c>
      <c r="C7" s="82"/>
      <c r="D7" s="82"/>
      <c r="E7" s="82" t="s">
        <v>130</v>
      </c>
      <c r="K7" s="84" t="s">
        <v>151</v>
      </c>
    </row>
    <row r="8" spans="1:16" ht="16.5" x14ac:dyDescent="0.35">
      <c r="E8" s="84" t="s">
        <v>152</v>
      </c>
      <c r="G8" s="84" t="s">
        <v>153</v>
      </c>
      <c r="H8" s="85"/>
      <c r="I8" s="84" t="s">
        <v>153</v>
      </c>
      <c r="K8" s="84" t="s">
        <v>154</v>
      </c>
    </row>
    <row r="9" spans="1:16" ht="16.5" x14ac:dyDescent="0.35">
      <c r="B9" s="86" t="s">
        <v>155</v>
      </c>
      <c r="E9" s="87" t="s">
        <v>156</v>
      </c>
      <c r="G9" s="88" t="s">
        <v>157</v>
      </c>
      <c r="H9" s="85"/>
      <c r="I9" s="88" t="s">
        <v>158</v>
      </c>
      <c r="K9" s="87" t="s">
        <v>159</v>
      </c>
    </row>
    <row r="10" spans="1:16" x14ac:dyDescent="0.3">
      <c r="F10" s="85"/>
      <c r="H10" s="85"/>
      <c r="J10" s="89" t="s">
        <v>130</v>
      </c>
    </row>
    <row r="11" spans="1:16" x14ac:dyDescent="0.3">
      <c r="B11" s="80" t="s">
        <v>160</v>
      </c>
      <c r="E11" s="90">
        <f>[4]Input!C49</f>
        <v>0</v>
      </c>
      <c r="F11" s="90"/>
      <c r="G11" s="90">
        <f>[4]Input!E51</f>
        <v>3187638.6799999997</v>
      </c>
      <c r="H11" s="90"/>
      <c r="I11" s="90">
        <f>[4]Input!E53</f>
        <v>5149151.9700000007</v>
      </c>
      <c r="J11" s="91" t="s">
        <v>130</v>
      </c>
      <c r="K11" s="92">
        <f>+E11+G11+I11</f>
        <v>8336790.6500000004</v>
      </c>
      <c r="N11" s="92"/>
    </row>
    <row r="12" spans="1:16" x14ac:dyDescent="0.3">
      <c r="B12" s="80" t="s">
        <v>161</v>
      </c>
      <c r="E12" s="90">
        <f>[4]Input!C50</f>
        <v>0</v>
      </c>
      <c r="F12" s="90"/>
      <c r="G12" s="90">
        <f>[4]Input!E52</f>
        <v>61759.76999999999</v>
      </c>
      <c r="H12" s="90"/>
      <c r="I12" s="90">
        <f>[4]Input!E54</f>
        <v>29550.48</v>
      </c>
      <c r="J12" s="91"/>
      <c r="K12" s="92">
        <f>+E12+G12+I12</f>
        <v>91310.249999999985</v>
      </c>
    </row>
    <row r="13" spans="1:16" x14ac:dyDescent="0.3">
      <c r="B13" s="80" t="s">
        <v>162</v>
      </c>
      <c r="J13" s="93" t="s">
        <v>130</v>
      </c>
      <c r="K13" s="94" t="s">
        <v>163</v>
      </c>
    </row>
    <row r="14" spans="1:16" x14ac:dyDescent="0.3">
      <c r="B14" s="80" t="s">
        <v>164</v>
      </c>
      <c r="G14" s="92"/>
      <c r="I14" s="92"/>
      <c r="J14" s="93" t="s">
        <v>130</v>
      </c>
      <c r="K14" s="94" t="s">
        <v>163</v>
      </c>
    </row>
    <row r="15" spans="1:16" ht="16.5" x14ac:dyDescent="0.3">
      <c r="A15" s="95" t="s">
        <v>187</v>
      </c>
      <c r="B15" s="96" t="s">
        <v>165</v>
      </c>
      <c r="C15" s="85"/>
      <c r="D15" s="85"/>
      <c r="E15" s="85"/>
      <c r="F15" s="85"/>
      <c r="G15" s="85"/>
      <c r="H15" s="85"/>
      <c r="I15" s="85"/>
      <c r="J15" s="89"/>
      <c r="K15" s="90">
        <f>MIN(K42,K45)</f>
        <v>0</v>
      </c>
      <c r="L15" s="85"/>
      <c r="M15" s="97"/>
      <c r="N15" s="92"/>
    </row>
    <row r="16" spans="1:16" x14ac:dyDescent="0.3">
      <c r="B16" s="98"/>
      <c r="C16" s="85"/>
      <c r="D16" s="85"/>
      <c r="E16" s="85"/>
      <c r="F16" s="85"/>
      <c r="G16" s="85"/>
      <c r="H16" s="85"/>
      <c r="I16" s="85"/>
      <c r="J16" s="89" t="s">
        <v>130</v>
      </c>
      <c r="K16" s="99"/>
      <c r="P16" s="92"/>
    </row>
    <row r="17" spans="1:14" x14ac:dyDescent="0.3">
      <c r="B17" s="80" t="s">
        <v>166</v>
      </c>
      <c r="J17" s="93" t="s">
        <v>130</v>
      </c>
      <c r="K17" s="94" t="s">
        <v>163</v>
      </c>
    </row>
    <row r="18" spans="1:14" x14ac:dyDescent="0.3">
      <c r="J18" s="93"/>
      <c r="K18" s="100"/>
    </row>
    <row r="19" spans="1:14" ht="16.5" x14ac:dyDescent="0.35">
      <c r="B19" s="81" t="s">
        <v>167</v>
      </c>
      <c r="C19" s="79" t="s">
        <v>130</v>
      </c>
      <c r="J19" s="93"/>
      <c r="K19" s="90">
        <f>+K11+K12+K15</f>
        <v>8428100.9000000004</v>
      </c>
    </row>
    <row r="20" spans="1:14" x14ac:dyDescent="0.3">
      <c r="J20" s="93"/>
      <c r="K20" s="92"/>
    </row>
    <row r="21" spans="1:14" ht="16.5" x14ac:dyDescent="0.35">
      <c r="B21" s="86" t="s">
        <v>168</v>
      </c>
      <c r="J21" s="93"/>
      <c r="K21" s="92"/>
    </row>
    <row r="22" spans="1:14" x14ac:dyDescent="0.3">
      <c r="J22" s="93"/>
      <c r="K22" s="92"/>
    </row>
    <row r="23" spans="1:14" ht="16.5" x14ac:dyDescent="0.3">
      <c r="A23" s="101"/>
      <c r="B23" s="80" t="s">
        <v>169</v>
      </c>
      <c r="J23" s="93" t="s">
        <v>130</v>
      </c>
      <c r="K23" s="90">
        <f>[4]PURCHASES!N15</f>
        <v>3488978.65</v>
      </c>
      <c r="N23" s="92"/>
    </row>
    <row r="24" spans="1:14" ht="16.5" x14ac:dyDescent="0.3">
      <c r="A24" s="101"/>
      <c r="B24" s="80" t="s">
        <v>170</v>
      </c>
      <c r="J24" s="93"/>
      <c r="K24" s="90">
        <f>[4]PURCHASES!N20</f>
        <v>744967.11749999982</v>
      </c>
      <c r="M24" s="85"/>
    </row>
    <row r="25" spans="1:14" ht="16.5" x14ac:dyDescent="0.3">
      <c r="A25" s="95" t="s">
        <v>187</v>
      </c>
      <c r="B25" s="80" t="s">
        <v>171</v>
      </c>
      <c r="J25" s="93" t="s">
        <v>130</v>
      </c>
      <c r="K25" s="90">
        <f>K42</f>
        <v>0</v>
      </c>
      <c r="L25" s="85"/>
      <c r="M25" s="90"/>
      <c r="N25" s="92"/>
    </row>
    <row r="26" spans="1:14" ht="16.5" x14ac:dyDescent="0.3">
      <c r="A26" s="95" t="s">
        <v>188</v>
      </c>
      <c r="B26" s="80" t="s">
        <v>172</v>
      </c>
      <c r="J26" s="93"/>
      <c r="K26" s="99">
        <v>116163.21398269502</v>
      </c>
      <c r="L26" s="102"/>
      <c r="M26" s="103"/>
    </row>
    <row r="27" spans="1:14" x14ac:dyDescent="0.3">
      <c r="J27" s="93"/>
      <c r="K27" s="100"/>
      <c r="M27" s="85"/>
    </row>
    <row r="28" spans="1:14" ht="16.5" x14ac:dyDescent="0.35">
      <c r="B28" s="81" t="s">
        <v>167</v>
      </c>
      <c r="J28" s="93"/>
      <c r="K28" s="92">
        <f>K23+K24-K25-K26</f>
        <v>4117782.5535173053</v>
      </c>
      <c r="M28" s="85"/>
      <c r="N28" s="92"/>
    </row>
    <row r="29" spans="1:14" x14ac:dyDescent="0.3">
      <c r="J29" s="93"/>
      <c r="K29" s="92"/>
      <c r="M29" s="85"/>
    </row>
    <row r="30" spans="1:14" ht="16.5" x14ac:dyDescent="0.35">
      <c r="B30" s="86" t="s">
        <v>173</v>
      </c>
      <c r="J30" s="93"/>
      <c r="K30" s="92"/>
      <c r="M30" s="92"/>
      <c r="N30" s="92"/>
    </row>
    <row r="31" spans="1:14" x14ac:dyDescent="0.3">
      <c r="J31" s="93"/>
      <c r="K31" s="92"/>
    </row>
    <row r="32" spans="1:14" ht="16.5" x14ac:dyDescent="0.3">
      <c r="A32" s="101"/>
      <c r="B32" s="79" t="s">
        <v>174</v>
      </c>
      <c r="J32" s="93"/>
      <c r="K32" s="104">
        <f>[4]SALES!H23</f>
        <v>858219.34999999963</v>
      </c>
    </row>
    <row r="33" spans="1:13" x14ac:dyDescent="0.3">
      <c r="J33" s="93"/>
      <c r="K33" s="92"/>
    </row>
    <row r="34" spans="1:13" ht="15.75" thickBot="1" x14ac:dyDescent="0.35">
      <c r="B34" s="80" t="s">
        <v>175</v>
      </c>
      <c r="J34" s="93"/>
      <c r="K34" s="105">
        <f>+K19+K28-K32</f>
        <v>11687664.103517307</v>
      </c>
      <c r="M34" s="85"/>
    </row>
    <row r="35" spans="1:13" ht="15.75" thickTop="1" x14ac:dyDescent="0.3">
      <c r="J35" s="93"/>
      <c r="K35" s="92"/>
      <c r="M35" s="85"/>
    </row>
    <row r="36" spans="1:13" x14ac:dyDescent="0.3">
      <c r="B36" s="79" t="s">
        <v>176</v>
      </c>
      <c r="J36" s="93"/>
      <c r="K36" s="92"/>
      <c r="M36" s="85"/>
    </row>
    <row r="37" spans="1:13" x14ac:dyDescent="0.3">
      <c r="J37" s="93"/>
      <c r="K37" s="92"/>
      <c r="M37" s="85"/>
    </row>
    <row r="38" spans="1:13" x14ac:dyDescent="0.3">
      <c r="B38" s="79" t="s">
        <v>177</v>
      </c>
      <c r="J38" s="93"/>
      <c r="K38" s="92"/>
    </row>
    <row r="39" spans="1:13" ht="16.5" x14ac:dyDescent="0.3">
      <c r="A39" s="95" t="s">
        <v>187</v>
      </c>
      <c r="B39" s="106" t="s">
        <v>178</v>
      </c>
      <c r="J39" s="93"/>
      <c r="K39" s="92"/>
    </row>
    <row r="40" spans="1:13" x14ac:dyDescent="0.3">
      <c r="J40" s="93"/>
      <c r="K40" s="92"/>
    </row>
    <row r="41" spans="1:13" x14ac:dyDescent="0.3">
      <c r="B41" s="85" t="s">
        <v>179</v>
      </c>
      <c r="G41" s="107"/>
      <c r="H41" s="85"/>
      <c r="I41" s="85"/>
      <c r="J41" s="93"/>
      <c r="K41" s="92"/>
    </row>
    <row r="42" spans="1:13" x14ac:dyDescent="0.3">
      <c r="B42" s="96" t="s">
        <v>180</v>
      </c>
      <c r="D42" s="108">
        <v>0</v>
      </c>
      <c r="E42" s="79" t="s">
        <v>181</v>
      </c>
      <c r="F42" s="85"/>
      <c r="G42" s="109">
        <v>0</v>
      </c>
      <c r="H42" s="85"/>
      <c r="I42" s="96" t="s">
        <v>182</v>
      </c>
      <c r="J42" s="93"/>
      <c r="K42" s="92">
        <f>D42*G42/1000</f>
        <v>0</v>
      </c>
      <c r="L42" s="92"/>
    </row>
    <row r="43" spans="1:13" x14ac:dyDescent="0.3">
      <c r="B43" s="85"/>
      <c r="G43" s="85"/>
      <c r="H43" s="85"/>
      <c r="I43" s="85"/>
      <c r="J43" s="93"/>
      <c r="K43" s="92"/>
    </row>
    <row r="44" spans="1:13" s="85" customFormat="1" x14ac:dyDescent="0.3">
      <c r="B44" s="85" t="s">
        <v>183</v>
      </c>
      <c r="G44" s="107"/>
      <c r="J44" s="89"/>
      <c r="K44" s="90"/>
    </row>
    <row r="45" spans="1:13" s="85" customFormat="1" x14ac:dyDescent="0.3">
      <c r="B45" s="96" t="s">
        <v>184</v>
      </c>
      <c r="D45" s="110">
        <f>D42</f>
        <v>0</v>
      </c>
      <c r="E45" s="85" t="s">
        <v>181</v>
      </c>
      <c r="G45" s="109">
        <v>0</v>
      </c>
      <c r="I45" s="96" t="s">
        <v>182</v>
      </c>
      <c r="J45" s="89"/>
      <c r="K45" s="90">
        <f>D45*G45/1000</f>
        <v>0</v>
      </c>
      <c r="M45" s="90"/>
    </row>
    <row r="46" spans="1:13" x14ac:dyDescent="0.3">
      <c r="B46" s="85"/>
      <c r="G46" s="85"/>
      <c r="H46" s="85"/>
      <c r="I46" s="85"/>
      <c r="J46" s="93"/>
      <c r="K46" s="92"/>
    </row>
    <row r="47" spans="1:13" x14ac:dyDescent="0.3">
      <c r="K47" s="92"/>
    </row>
    <row r="48" spans="1:13" ht="31.5" customHeight="1" x14ac:dyDescent="0.3">
      <c r="A48" s="111">
        <v>-1</v>
      </c>
      <c r="B48" s="136" t="s">
        <v>194</v>
      </c>
      <c r="C48" s="136"/>
      <c r="D48" s="136"/>
      <c r="E48" s="136"/>
      <c r="F48" s="136"/>
      <c r="G48" s="136"/>
      <c r="H48" s="136"/>
      <c r="I48" s="136"/>
      <c r="J48" s="136"/>
    </row>
    <row r="49" spans="1:10" x14ac:dyDescent="0.3">
      <c r="B49" s="85"/>
      <c r="C49" s="85"/>
      <c r="D49" s="85"/>
      <c r="E49" s="85"/>
      <c r="F49" s="85"/>
      <c r="G49" s="85"/>
      <c r="H49" s="85"/>
      <c r="I49" s="85"/>
      <c r="J49" s="85"/>
    </row>
    <row r="50" spans="1:10" ht="16.5" x14ac:dyDescent="0.3">
      <c r="A50" s="111">
        <v>-2</v>
      </c>
      <c r="B50" s="79" t="s">
        <v>185</v>
      </c>
    </row>
    <row r="51" spans="1:10" x14ac:dyDescent="0.3">
      <c r="B51" s="79" t="s">
        <v>186</v>
      </c>
    </row>
    <row r="52" spans="1:10" x14ac:dyDescent="0.3">
      <c r="J52" s="79" t="s">
        <v>130</v>
      </c>
    </row>
    <row r="53" spans="1:10" ht="16.5" x14ac:dyDescent="0.3">
      <c r="A53" s="101"/>
    </row>
  </sheetData>
  <mergeCells count="1">
    <mergeCell ref="B48:J48"/>
  </mergeCells>
  <printOptions horizontalCentered="1" verticalCentered="1"/>
  <pageMargins left="0.25" right="0.25" top="0.75" bottom="0.75" header="0.3" footer="0.3"/>
  <pageSetup scale="76" firstPageNumber="4" orientation="portrait" blackAndWhite="1" useFirstPageNumber="1" verticalDpi="300" r:id="rId1"/>
  <headerFooter alignWithMargins="0">
    <oddFooter>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2"/>
    <pageSetUpPr fitToPage="1"/>
  </sheetPr>
  <dimension ref="A3:P53"/>
  <sheetViews>
    <sheetView zoomScaleNormal="100" workbookViewId="0">
      <selection activeCell="B25" sqref="B25"/>
    </sheetView>
  </sheetViews>
  <sheetFormatPr defaultRowHeight="15" x14ac:dyDescent="0.3"/>
  <cols>
    <col min="1" max="1" width="4.140625" style="79" bestFit="1" customWidth="1"/>
    <col min="2" max="2" width="45.5703125" style="79" customWidth="1"/>
    <col min="3" max="3" width="3.7109375" style="79" customWidth="1"/>
    <col min="4" max="4" width="11.7109375" style="79" bestFit="1" customWidth="1"/>
    <col min="5" max="5" width="14.5703125" style="79" bestFit="1" customWidth="1"/>
    <col min="6" max="6" width="1.5703125" style="79" customWidth="1"/>
    <col min="7" max="7" width="13.28515625" style="79" customWidth="1"/>
    <col min="8" max="8" width="1.7109375" style="79" customWidth="1"/>
    <col min="9" max="9" width="13.28515625" style="79" customWidth="1"/>
    <col min="10" max="10" width="1.7109375" style="79" customWidth="1"/>
    <col min="11" max="11" width="15.85546875" style="79" customWidth="1"/>
    <col min="12" max="12" width="9.5703125" style="79" bestFit="1" customWidth="1"/>
    <col min="13" max="13" width="14" style="79" bestFit="1" customWidth="1"/>
    <col min="14" max="14" width="14.28515625" style="79" bestFit="1" customWidth="1"/>
    <col min="15" max="256" width="9.140625" style="79"/>
    <col min="257" max="257" width="4.140625" style="79" bestFit="1" customWidth="1"/>
    <col min="258" max="258" width="45.5703125" style="79" customWidth="1"/>
    <col min="259" max="259" width="3.7109375" style="79" customWidth="1"/>
    <col min="260" max="260" width="11.7109375" style="79" bestFit="1" customWidth="1"/>
    <col min="261" max="261" width="14.5703125" style="79" bestFit="1" customWidth="1"/>
    <col min="262" max="262" width="1.5703125" style="79" customWidth="1"/>
    <col min="263" max="263" width="13.28515625" style="79" customWidth="1"/>
    <col min="264" max="264" width="1.7109375" style="79" customWidth="1"/>
    <col min="265" max="265" width="13.28515625" style="79" customWidth="1"/>
    <col min="266" max="266" width="1.7109375" style="79" customWidth="1"/>
    <col min="267" max="267" width="15.85546875" style="79" customWidth="1"/>
    <col min="268" max="268" width="9.5703125" style="79" bestFit="1" customWidth="1"/>
    <col min="269" max="269" width="14" style="79" bestFit="1" customWidth="1"/>
    <col min="270" max="270" width="14.28515625" style="79" bestFit="1" customWidth="1"/>
    <col min="271" max="512" width="9.140625" style="79"/>
    <col min="513" max="513" width="4.140625" style="79" bestFit="1" customWidth="1"/>
    <col min="514" max="514" width="45.5703125" style="79" customWidth="1"/>
    <col min="515" max="515" width="3.7109375" style="79" customWidth="1"/>
    <col min="516" max="516" width="11.7109375" style="79" bestFit="1" customWidth="1"/>
    <col min="517" max="517" width="14.5703125" style="79" bestFit="1" customWidth="1"/>
    <col min="518" max="518" width="1.5703125" style="79" customWidth="1"/>
    <col min="519" max="519" width="13.28515625" style="79" customWidth="1"/>
    <col min="520" max="520" width="1.7109375" style="79" customWidth="1"/>
    <col min="521" max="521" width="13.28515625" style="79" customWidth="1"/>
    <col min="522" max="522" width="1.7109375" style="79" customWidth="1"/>
    <col min="523" max="523" width="15.85546875" style="79" customWidth="1"/>
    <col min="524" max="524" width="9.5703125" style="79" bestFit="1" customWidth="1"/>
    <col min="525" max="525" width="14" style="79" bestFit="1" customWidth="1"/>
    <col min="526" max="526" width="14.28515625" style="79" bestFit="1" customWidth="1"/>
    <col min="527" max="768" width="9.140625" style="79"/>
    <col min="769" max="769" width="4.140625" style="79" bestFit="1" customWidth="1"/>
    <col min="770" max="770" width="45.5703125" style="79" customWidth="1"/>
    <col min="771" max="771" width="3.7109375" style="79" customWidth="1"/>
    <col min="772" max="772" width="11.7109375" style="79" bestFit="1" customWidth="1"/>
    <col min="773" max="773" width="14.5703125" style="79" bestFit="1" customWidth="1"/>
    <col min="774" max="774" width="1.5703125" style="79" customWidth="1"/>
    <col min="775" max="775" width="13.28515625" style="79" customWidth="1"/>
    <col min="776" max="776" width="1.7109375" style="79" customWidth="1"/>
    <col min="777" max="777" width="13.28515625" style="79" customWidth="1"/>
    <col min="778" max="778" width="1.7109375" style="79" customWidth="1"/>
    <col min="779" max="779" width="15.85546875" style="79" customWidth="1"/>
    <col min="780" max="780" width="9.5703125" style="79" bestFit="1" customWidth="1"/>
    <col min="781" max="781" width="14" style="79" bestFit="1" customWidth="1"/>
    <col min="782" max="782" width="14.28515625" style="79" bestFit="1" customWidth="1"/>
    <col min="783" max="1024" width="9.140625" style="79"/>
    <col min="1025" max="1025" width="4.140625" style="79" bestFit="1" customWidth="1"/>
    <col min="1026" max="1026" width="45.5703125" style="79" customWidth="1"/>
    <col min="1027" max="1027" width="3.7109375" style="79" customWidth="1"/>
    <col min="1028" max="1028" width="11.7109375" style="79" bestFit="1" customWidth="1"/>
    <col min="1029" max="1029" width="14.5703125" style="79" bestFit="1" customWidth="1"/>
    <col min="1030" max="1030" width="1.5703125" style="79" customWidth="1"/>
    <col min="1031" max="1031" width="13.28515625" style="79" customWidth="1"/>
    <col min="1032" max="1032" width="1.7109375" style="79" customWidth="1"/>
    <col min="1033" max="1033" width="13.28515625" style="79" customWidth="1"/>
    <col min="1034" max="1034" width="1.7109375" style="79" customWidth="1"/>
    <col min="1035" max="1035" width="15.85546875" style="79" customWidth="1"/>
    <col min="1036" max="1036" width="9.5703125" style="79" bestFit="1" customWidth="1"/>
    <col min="1037" max="1037" width="14" style="79" bestFit="1" customWidth="1"/>
    <col min="1038" max="1038" width="14.28515625" style="79" bestFit="1" customWidth="1"/>
    <col min="1039" max="1280" width="9.140625" style="79"/>
    <col min="1281" max="1281" width="4.140625" style="79" bestFit="1" customWidth="1"/>
    <col min="1282" max="1282" width="45.5703125" style="79" customWidth="1"/>
    <col min="1283" max="1283" width="3.7109375" style="79" customWidth="1"/>
    <col min="1284" max="1284" width="11.7109375" style="79" bestFit="1" customWidth="1"/>
    <col min="1285" max="1285" width="14.5703125" style="79" bestFit="1" customWidth="1"/>
    <col min="1286" max="1286" width="1.5703125" style="79" customWidth="1"/>
    <col min="1287" max="1287" width="13.28515625" style="79" customWidth="1"/>
    <col min="1288" max="1288" width="1.7109375" style="79" customWidth="1"/>
    <col min="1289" max="1289" width="13.28515625" style="79" customWidth="1"/>
    <col min="1290" max="1290" width="1.7109375" style="79" customWidth="1"/>
    <col min="1291" max="1291" width="15.85546875" style="79" customWidth="1"/>
    <col min="1292" max="1292" width="9.5703125" style="79" bestFit="1" customWidth="1"/>
    <col min="1293" max="1293" width="14" style="79" bestFit="1" customWidth="1"/>
    <col min="1294" max="1294" width="14.28515625" style="79" bestFit="1" customWidth="1"/>
    <col min="1295" max="1536" width="9.140625" style="79"/>
    <col min="1537" max="1537" width="4.140625" style="79" bestFit="1" customWidth="1"/>
    <col min="1538" max="1538" width="45.5703125" style="79" customWidth="1"/>
    <col min="1539" max="1539" width="3.7109375" style="79" customWidth="1"/>
    <col min="1540" max="1540" width="11.7109375" style="79" bestFit="1" customWidth="1"/>
    <col min="1541" max="1541" width="14.5703125" style="79" bestFit="1" customWidth="1"/>
    <col min="1542" max="1542" width="1.5703125" style="79" customWidth="1"/>
    <col min="1543" max="1543" width="13.28515625" style="79" customWidth="1"/>
    <col min="1544" max="1544" width="1.7109375" style="79" customWidth="1"/>
    <col min="1545" max="1545" width="13.28515625" style="79" customWidth="1"/>
    <col min="1546" max="1546" width="1.7109375" style="79" customWidth="1"/>
    <col min="1547" max="1547" width="15.85546875" style="79" customWidth="1"/>
    <col min="1548" max="1548" width="9.5703125" style="79" bestFit="1" customWidth="1"/>
    <col min="1549" max="1549" width="14" style="79" bestFit="1" customWidth="1"/>
    <col min="1550" max="1550" width="14.28515625" style="79" bestFit="1" customWidth="1"/>
    <col min="1551" max="1792" width="9.140625" style="79"/>
    <col min="1793" max="1793" width="4.140625" style="79" bestFit="1" customWidth="1"/>
    <col min="1794" max="1794" width="45.5703125" style="79" customWidth="1"/>
    <col min="1795" max="1795" width="3.7109375" style="79" customWidth="1"/>
    <col min="1796" max="1796" width="11.7109375" style="79" bestFit="1" customWidth="1"/>
    <col min="1797" max="1797" width="14.5703125" style="79" bestFit="1" customWidth="1"/>
    <col min="1798" max="1798" width="1.5703125" style="79" customWidth="1"/>
    <col min="1799" max="1799" width="13.28515625" style="79" customWidth="1"/>
    <col min="1800" max="1800" width="1.7109375" style="79" customWidth="1"/>
    <col min="1801" max="1801" width="13.28515625" style="79" customWidth="1"/>
    <col min="1802" max="1802" width="1.7109375" style="79" customWidth="1"/>
    <col min="1803" max="1803" width="15.85546875" style="79" customWidth="1"/>
    <col min="1804" max="1804" width="9.5703125" style="79" bestFit="1" customWidth="1"/>
    <col min="1805" max="1805" width="14" style="79" bestFit="1" customWidth="1"/>
    <col min="1806" max="1806" width="14.28515625" style="79" bestFit="1" customWidth="1"/>
    <col min="1807" max="2048" width="9.140625" style="79"/>
    <col min="2049" max="2049" width="4.140625" style="79" bestFit="1" customWidth="1"/>
    <col min="2050" max="2050" width="45.5703125" style="79" customWidth="1"/>
    <col min="2051" max="2051" width="3.7109375" style="79" customWidth="1"/>
    <col min="2052" max="2052" width="11.7109375" style="79" bestFit="1" customWidth="1"/>
    <col min="2053" max="2053" width="14.5703125" style="79" bestFit="1" customWidth="1"/>
    <col min="2054" max="2054" width="1.5703125" style="79" customWidth="1"/>
    <col min="2055" max="2055" width="13.28515625" style="79" customWidth="1"/>
    <col min="2056" max="2056" width="1.7109375" style="79" customWidth="1"/>
    <col min="2057" max="2057" width="13.28515625" style="79" customWidth="1"/>
    <col min="2058" max="2058" width="1.7109375" style="79" customWidth="1"/>
    <col min="2059" max="2059" width="15.85546875" style="79" customWidth="1"/>
    <col min="2060" max="2060" width="9.5703125" style="79" bestFit="1" customWidth="1"/>
    <col min="2061" max="2061" width="14" style="79" bestFit="1" customWidth="1"/>
    <col min="2062" max="2062" width="14.28515625" style="79" bestFit="1" customWidth="1"/>
    <col min="2063" max="2304" width="9.140625" style="79"/>
    <col min="2305" max="2305" width="4.140625" style="79" bestFit="1" customWidth="1"/>
    <col min="2306" max="2306" width="45.5703125" style="79" customWidth="1"/>
    <col min="2307" max="2307" width="3.7109375" style="79" customWidth="1"/>
    <col min="2308" max="2308" width="11.7109375" style="79" bestFit="1" customWidth="1"/>
    <col min="2309" max="2309" width="14.5703125" style="79" bestFit="1" customWidth="1"/>
    <col min="2310" max="2310" width="1.5703125" style="79" customWidth="1"/>
    <col min="2311" max="2311" width="13.28515625" style="79" customWidth="1"/>
    <col min="2312" max="2312" width="1.7109375" style="79" customWidth="1"/>
    <col min="2313" max="2313" width="13.28515625" style="79" customWidth="1"/>
    <col min="2314" max="2314" width="1.7109375" style="79" customWidth="1"/>
    <col min="2315" max="2315" width="15.85546875" style="79" customWidth="1"/>
    <col min="2316" max="2316" width="9.5703125" style="79" bestFit="1" customWidth="1"/>
    <col min="2317" max="2317" width="14" style="79" bestFit="1" customWidth="1"/>
    <col min="2318" max="2318" width="14.28515625" style="79" bestFit="1" customWidth="1"/>
    <col min="2319" max="2560" width="9.140625" style="79"/>
    <col min="2561" max="2561" width="4.140625" style="79" bestFit="1" customWidth="1"/>
    <col min="2562" max="2562" width="45.5703125" style="79" customWidth="1"/>
    <col min="2563" max="2563" width="3.7109375" style="79" customWidth="1"/>
    <col min="2564" max="2564" width="11.7109375" style="79" bestFit="1" customWidth="1"/>
    <col min="2565" max="2565" width="14.5703125" style="79" bestFit="1" customWidth="1"/>
    <col min="2566" max="2566" width="1.5703125" style="79" customWidth="1"/>
    <col min="2567" max="2567" width="13.28515625" style="79" customWidth="1"/>
    <col min="2568" max="2568" width="1.7109375" style="79" customWidth="1"/>
    <col min="2569" max="2569" width="13.28515625" style="79" customWidth="1"/>
    <col min="2570" max="2570" width="1.7109375" style="79" customWidth="1"/>
    <col min="2571" max="2571" width="15.85546875" style="79" customWidth="1"/>
    <col min="2572" max="2572" width="9.5703125" style="79" bestFit="1" customWidth="1"/>
    <col min="2573" max="2573" width="14" style="79" bestFit="1" customWidth="1"/>
    <col min="2574" max="2574" width="14.28515625" style="79" bestFit="1" customWidth="1"/>
    <col min="2575" max="2816" width="9.140625" style="79"/>
    <col min="2817" max="2817" width="4.140625" style="79" bestFit="1" customWidth="1"/>
    <col min="2818" max="2818" width="45.5703125" style="79" customWidth="1"/>
    <col min="2819" max="2819" width="3.7109375" style="79" customWidth="1"/>
    <col min="2820" max="2820" width="11.7109375" style="79" bestFit="1" customWidth="1"/>
    <col min="2821" max="2821" width="14.5703125" style="79" bestFit="1" customWidth="1"/>
    <col min="2822" max="2822" width="1.5703125" style="79" customWidth="1"/>
    <col min="2823" max="2823" width="13.28515625" style="79" customWidth="1"/>
    <col min="2824" max="2824" width="1.7109375" style="79" customWidth="1"/>
    <col min="2825" max="2825" width="13.28515625" style="79" customWidth="1"/>
    <col min="2826" max="2826" width="1.7109375" style="79" customWidth="1"/>
    <col min="2827" max="2827" width="15.85546875" style="79" customWidth="1"/>
    <col min="2828" max="2828" width="9.5703125" style="79" bestFit="1" customWidth="1"/>
    <col min="2829" max="2829" width="14" style="79" bestFit="1" customWidth="1"/>
    <col min="2830" max="2830" width="14.28515625" style="79" bestFit="1" customWidth="1"/>
    <col min="2831" max="3072" width="9.140625" style="79"/>
    <col min="3073" max="3073" width="4.140625" style="79" bestFit="1" customWidth="1"/>
    <col min="3074" max="3074" width="45.5703125" style="79" customWidth="1"/>
    <col min="3075" max="3075" width="3.7109375" style="79" customWidth="1"/>
    <col min="3076" max="3076" width="11.7109375" style="79" bestFit="1" customWidth="1"/>
    <col min="3077" max="3077" width="14.5703125" style="79" bestFit="1" customWidth="1"/>
    <col min="3078" max="3078" width="1.5703125" style="79" customWidth="1"/>
    <col min="3079" max="3079" width="13.28515625" style="79" customWidth="1"/>
    <col min="3080" max="3080" width="1.7109375" style="79" customWidth="1"/>
    <col min="3081" max="3081" width="13.28515625" style="79" customWidth="1"/>
    <col min="3082" max="3082" width="1.7109375" style="79" customWidth="1"/>
    <col min="3083" max="3083" width="15.85546875" style="79" customWidth="1"/>
    <col min="3084" max="3084" width="9.5703125" style="79" bestFit="1" customWidth="1"/>
    <col min="3085" max="3085" width="14" style="79" bestFit="1" customWidth="1"/>
    <col min="3086" max="3086" width="14.28515625" style="79" bestFit="1" customWidth="1"/>
    <col min="3087" max="3328" width="9.140625" style="79"/>
    <col min="3329" max="3329" width="4.140625" style="79" bestFit="1" customWidth="1"/>
    <col min="3330" max="3330" width="45.5703125" style="79" customWidth="1"/>
    <col min="3331" max="3331" width="3.7109375" style="79" customWidth="1"/>
    <col min="3332" max="3332" width="11.7109375" style="79" bestFit="1" customWidth="1"/>
    <col min="3333" max="3333" width="14.5703125" style="79" bestFit="1" customWidth="1"/>
    <col min="3334" max="3334" width="1.5703125" style="79" customWidth="1"/>
    <col min="3335" max="3335" width="13.28515625" style="79" customWidth="1"/>
    <col min="3336" max="3336" width="1.7109375" style="79" customWidth="1"/>
    <col min="3337" max="3337" width="13.28515625" style="79" customWidth="1"/>
    <col min="3338" max="3338" width="1.7109375" style="79" customWidth="1"/>
    <col min="3339" max="3339" width="15.85546875" style="79" customWidth="1"/>
    <col min="3340" max="3340" width="9.5703125" style="79" bestFit="1" customWidth="1"/>
    <col min="3341" max="3341" width="14" style="79" bestFit="1" customWidth="1"/>
    <col min="3342" max="3342" width="14.28515625" style="79" bestFit="1" customWidth="1"/>
    <col min="3343" max="3584" width="9.140625" style="79"/>
    <col min="3585" max="3585" width="4.140625" style="79" bestFit="1" customWidth="1"/>
    <col min="3586" max="3586" width="45.5703125" style="79" customWidth="1"/>
    <col min="3587" max="3587" width="3.7109375" style="79" customWidth="1"/>
    <col min="3588" max="3588" width="11.7109375" style="79" bestFit="1" customWidth="1"/>
    <col min="3589" max="3589" width="14.5703125" style="79" bestFit="1" customWidth="1"/>
    <col min="3590" max="3590" width="1.5703125" style="79" customWidth="1"/>
    <col min="3591" max="3591" width="13.28515625" style="79" customWidth="1"/>
    <col min="3592" max="3592" width="1.7109375" style="79" customWidth="1"/>
    <col min="3593" max="3593" width="13.28515625" style="79" customWidth="1"/>
    <col min="3594" max="3594" width="1.7109375" style="79" customWidth="1"/>
    <col min="3595" max="3595" width="15.85546875" style="79" customWidth="1"/>
    <col min="3596" max="3596" width="9.5703125" style="79" bestFit="1" customWidth="1"/>
    <col min="3597" max="3597" width="14" style="79" bestFit="1" customWidth="1"/>
    <col min="3598" max="3598" width="14.28515625" style="79" bestFit="1" customWidth="1"/>
    <col min="3599" max="3840" width="9.140625" style="79"/>
    <col min="3841" max="3841" width="4.140625" style="79" bestFit="1" customWidth="1"/>
    <col min="3842" max="3842" width="45.5703125" style="79" customWidth="1"/>
    <col min="3843" max="3843" width="3.7109375" style="79" customWidth="1"/>
    <col min="3844" max="3844" width="11.7109375" style="79" bestFit="1" customWidth="1"/>
    <col min="3845" max="3845" width="14.5703125" style="79" bestFit="1" customWidth="1"/>
    <col min="3846" max="3846" width="1.5703125" style="79" customWidth="1"/>
    <col min="3847" max="3847" width="13.28515625" style="79" customWidth="1"/>
    <col min="3848" max="3848" width="1.7109375" style="79" customWidth="1"/>
    <col min="3849" max="3849" width="13.28515625" style="79" customWidth="1"/>
    <col min="3850" max="3850" width="1.7109375" style="79" customWidth="1"/>
    <col min="3851" max="3851" width="15.85546875" style="79" customWidth="1"/>
    <col min="3852" max="3852" width="9.5703125" style="79" bestFit="1" customWidth="1"/>
    <col min="3853" max="3853" width="14" style="79" bestFit="1" customWidth="1"/>
    <col min="3854" max="3854" width="14.28515625" style="79" bestFit="1" customWidth="1"/>
    <col min="3855" max="4096" width="9.140625" style="79"/>
    <col min="4097" max="4097" width="4.140625" style="79" bestFit="1" customWidth="1"/>
    <col min="4098" max="4098" width="45.5703125" style="79" customWidth="1"/>
    <col min="4099" max="4099" width="3.7109375" style="79" customWidth="1"/>
    <col min="4100" max="4100" width="11.7109375" style="79" bestFit="1" customWidth="1"/>
    <col min="4101" max="4101" width="14.5703125" style="79" bestFit="1" customWidth="1"/>
    <col min="4102" max="4102" width="1.5703125" style="79" customWidth="1"/>
    <col min="4103" max="4103" width="13.28515625" style="79" customWidth="1"/>
    <col min="4104" max="4104" width="1.7109375" style="79" customWidth="1"/>
    <col min="4105" max="4105" width="13.28515625" style="79" customWidth="1"/>
    <col min="4106" max="4106" width="1.7109375" style="79" customWidth="1"/>
    <col min="4107" max="4107" width="15.85546875" style="79" customWidth="1"/>
    <col min="4108" max="4108" width="9.5703125" style="79" bestFit="1" customWidth="1"/>
    <col min="4109" max="4109" width="14" style="79" bestFit="1" customWidth="1"/>
    <col min="4110" max="4110" width="14.28515625" style="79" bestFit="1" customWidth="1"/>
    <col min="4111" max="4352" width="9.140625" style="79"/>
    <col min="4353" max="4353" width="4.140625" style="79" bestFit="1" customWidth="1"/>
    <col min="4354" max="4354" width="45.5703125" style="79" customWidth="1"/>
    <col min="4355" max="4355" width="3.7109375" style="79" customWidth="1"/>
    <col min="4356" max="4356" width="11.7109375" style="79" bestFit="1" customWidth="1"/>
    <col min="4357" max="4357" width="14.5703125" style="79" bestFit="1" customWidth="1"/>
    <col min="4358" max="4358" width="1.5703125" style="79" customWidth="1"/>
    <col min="4359" max="4359" width="13.28515625" style="79" customWidth="1"/>
    <col min="4360" max="4360" width="1.7109375" style="79" customWidth="1"/>
    <col min="4361" max="4361" width="13.28515625" style="79" customWidth="1"/>
    <col min="4362" max="4362" width="1.7109375" style="79" customWidth="1"/>
    <col min="4363" max="4363" width="15.85546875" style="79" customWidth="1"/>
    <col min="4364" max="4364" width="9.5703125" style="79" bestFit="1" customWidth="1"/>
    <col min="4365" max="4365" width="14" style="79" bestFit="1" customWidth="1"/>
    <col min="4366" max="4366" width="14.28515625" style="79" bestFit="1" customWidth="1"/>
    <col min="4367" max="4608" width="9.140625" style="79"/>
    <col min="4609" max="4609" width="4.140625" style="79" bestFit="1" customWidth="1"/>
    <col min="4610" max="4610" width="45.5703125" style="79" customWidth="1"/>
    <col min="4611" max="4611" width="3.7109375" style="79" customWidth="1"/>
    <col min="4612" max="4612" width="11.7109375" style="79" bestFit="1" customWidth="1"/>
    <col min="4613" max="4613" width="14.5703125" style="79" bestFit="1" customWidth="1"/>
    <col min="4614" max="4614" width="1.5703125" style="79" customWidth="1"/>
    <col min="4615" max="4615" width="13.28515625" style="79" customWidth="1"/>
    <col min="4616" max="4616" width="1.7109375" style="79" customWidth="1"/>
    <col min="4617" max="4617" width="13.28515625" style="79" customWidth="1"/>
    <col min="4618" max="4618" width="1.7109375" style="79" customWidth="1"/>
    <col min="4619" max="4619" width="15.85546875" style="79" customWidth="1"/>
    <col min="4620" max="4620" width="9.5703125" style="79" bestFit="1" customWidth="1"/>
    <col min="4621" max="4621" width="14" style="79" bestFit="1" customWidth="1"/>
    <col min="4622" max="4622" width="14.28515625" style="79" bestFit="1" customWidth="1"/>
    <col min="4623" max="4864" width="9.140625" style="79"/>
    <col min="4865" max="4865" width="4.140625" style="79" bestFit="1" customWidth="1"/>
    <col min="4866" max="4866" width="45.5703125" style="79" customWidth="1"/>
    <col min="4867" max="4867" width="3.7109375" style="79" customWidth="1"/>
    <col min="4868" max="4868" width="11.7109375" style="79" bestFit="1" customWidth="1"/>
    <col min="4869" max="4869" width="14.5703125" style="79" bestFit="1" customWidth="1"/>
    <col min="4870" max="4870" width="1.5703125" style="79" customWidth="1"/>
    <col min="4871" max="4871" width="13.28515625" style="79" customWidth="1"/>
    <col min="4872" max="4872" width="1.7109375" style="79" customWidth="1"/>
    <col min="4873" max="4873" width="13.28515625" style="79" customWidth="1"/>
    <col min="4874" max="4874" width="1.7109375" style="79" customWidth="1"/>
    <col min="4875" max="4875" width="15.85546875" style="79" customWidth="1"/>
    <col min="4876" max="4876" width="9.5703125" style="79" bestFit="1" customWidth="1"/>
    <col min="4877" max="4877" width="14" style="79" bestFit="1" customWidth="1"/>
    <col min="4878" max="4878" width="14.28515625" style="79" bestFit="1" customWidth="1"/>
    <col min="4879" max="5120" width="9.140625" style="79"/>
    <col min="5121" max="5121" width="4.140625" style="79" bestFit="1" customWidth="1"/>
    <col min="5122" max="5122" width="45.5703125" style="79" customWidth="1"/>
    <col min="5123" max="5123" width="3.7109375" style="79" customWidth="1"/>
    <col min="5124" max="5124" width="11.7109375" style="79" bestFit="1" customWidth="1"/>
    <col min="5125" max="5125" width="14.5703125" style="79" bestFit="1" customWidth="1"/>
    <col min="5126" max="5126" width="1.5703125" style="79" customWidth="1"/>
    <col min="5127" max="5127" width="13.28515625" style="79" customWidth="1"/>
    <col min="5128" max="5128" width="1.7109375" style="79" customWidth="1"/>
    <col min="5129" max="5129" width="13.28515625" style="79" customWidth="1"/>
    <col min="5130" max="5130" width="1.7109375" style="79" customWidth="1"/>
    <col min="5131" max="5131" width="15.85546875" style="79" customWidth="1"/>
    <col min="5132" max="5132" width="9.5703125" style="79" bestFit="1" customWidth="1"/>
    <col min="5133" max="5133" width="14" style="79" bestFit="1" customWidth="1"/>
    <col min="5134" max="5134" width="14.28515625" style="79" bestFit="1" customWidth="1"/>
    <col min="5135" max="5376" width="9.140625" style="79"/>
    <col min="5377" max="5377" width="4.140625" style="79" bestFit="1" customWidth="1"/>
    <col min="5378" max="5378" width="45.5703125" style="79" customWidth="1"/>
    <col min="5379" max="5379" width="3.7109375" style="79" customWidth="1"/>
    <col min="5380" max="5380" width="11.7109375" style="79" bestFit="1" customWidth="1"/>
    <col min="5381" max="5381" width="14.5703125" style="79" bestFit="1" customWidth="1"/>
    <col min="5382" max="5382" width="1.5703125" style="79" customWidth="1"/>
    <col min="5383" max="5383" width="13.28515625" style="79" customWidth="1"/>
    <col min="5384" max="5384" width="1.7109375" style="79" customWidth="1"/>
    <col min="5385" max="5385" width="13.28515625" style="79" customWidth="1"/>
    <col min="5386" max="5386" width="1.7109375" style="79" customWidth="1"/>
    <col min="5387" max="5387" width="15.85546875" style="79" customWidth="1"/>
    <col min="5388" max="5388" width="9.5703125" style="79" bestFit="1" customWidth="1"/>
    <col min="5389" max="5389" width="14" style="79" bestFit="1" customWidth="1"/>
    <col min="5390" max="5390" width="14.28515625" style="79" bestFit="1" customWidth="1"/>
    <col min="5391" max="5632" width="9.140625" style="79"/>
    <col min="5633" max="5633" width="4.140625" style="79" bestFit="1" customWidth="1"/>
    <col min="5634" max="5634" width="45.5703125" style="79" customWidth="1"/>
    <col min="5635" max="5635" width="3.7109375" style="79" customWidth="1"/>
    <col min="5636" max="5636" width="11.7109375" style="79" bestFit="1" customWidth="1"/>
    <col min="5637" max="5637" width="14.5703125" style="79" bestFit="1" customWidth="1"/>
    <col min="5638" max="5638" width="1.5703125" style="79" customWidth="1"/>
    <col min="5639" max="5639" width="13.28515625" style="79" customWidth="1"/>
    <col min="5640" max="5640" width="1.7109375" style="79" customWidth="1"/>
    <col min="5641" max="5641" width="13.28515625" style="79" customWidth="1"/>
    <col min="5642" max="5642" width="1.7109375" style="79" customWidth="1"/>
    <col min="5643" max="5643" width="15.85546875" style="79" customWidth="1"/>
    <col min="5644" max="5644" width="9.5703125" style="79" bestFit="1" customWidth="1"/>
    <col min="5645" max="5645" width="14" style="79" bestFit="1" customWidth="1"/>
    <col min="5646" max="5646" width="14.28515625" style="79" bestFit="1" customWidth="1"/>
    <col min="5647" max="5888" width="9.140625" style="79"/>
    <col min="5889" max="5889" width="4.140625" style="79" bestFit="1" customWidth="1"/>
    <col min="5890" max="5890" width="45.5703125" style="79" customWidth="1"/>
    <col min="5891" max="5891" width="3.7109375" style="79" customWidth="1"/>
    <col min="5892" max="5892" width="11.7109375" style="79" bestFit="1" customWidth="1"/>
    <col min="5893" max="5893" width="14.5703125" style="79" bestFit="1" customWidth="1"/>
    <col min="5894" max="5894" width="1.5703125" style="79" customWidth="1"/>
    <col min="5895" max="5895" width="13.28515625" style="79" customWidth="1"/>
    <col min="5896" max="5896" width="1.7109375" style="79" customWidth="1"/>
    <col min="5897" max="5897" width="13.28515625" style="79" customWidth="1"/>
    <col min="5898" max="5898" width="1.7109375" style="79" customWidth="1"/>
    <col min="5899" max="5899" width="15.85546875" style="79" customWidth="1"/>
    <col min="5900" max="5900" width="9.5703125" style="79" bestFit="1" customWidth="1"/>
    <col min="5901" max="5901" width="14" style="79" bestFit="1" customWidth="1"/>
    <col min="5902" max="5902" width="14.28515625" style="79" bestFit="1" customWidth="1"/>
    <col min="5903" max="6144" width="9.140625" style="79"/>
    <col min="6145" max="6145" width="4.140625" style="79" bestFit="1" customWidth="1"/>
    <col min="6146" max="6146" width="45.5703125" style="79" customWidth="1"/>
    <col min="6147" max="6147" width="3.7109375" style="79" customWidth="1"/>
    <col min="6148" max="6148" width="11.7109375" style="79" bestFit="1" customWidth="1"/>
    <col min="6149" max="6149" width="14.5703125" style="79" bestFit="1" customWidth="1"/>
    <col min="6150" max="6150" width="1.5703125" style="79" customWidth="1"/>
    <col min="6151" max="6151" width="13.28515625" style="79" customWidth="1"/>
    <col min="6152" max="6152" width="1.7109375" style="79" customWidth="1"/>
    <col min="6153" max="6153" width="13.28515625" style="79" customWidth="1"/>
    <col min="6154" max="6154" width="1.7109375" style="79" customWidth="1"/>
    <col min="6155" max="6155" width="15.85546875" style="79" customWidth="1"/>
    <col min="6156" max="6156" width="9.5703125" style="79" bestFit="1" customWidth="1"/>
    <col min="6157" max="6157" width="14" style="79" bestFit="1" customWidth="1"/>
    <col min="6158" max="6158" width="14.28515625" style="79" bestFit="1" customWidth="1"/>
    <col min="6159" max="6400" width="9.140625" style="79"/>
    <col min="6401" max="6401" width="4.140625" style="79" bestFit="1" customWidth="1"/>
    <col min="6402" max="6402" width="45.5703125" style="79" customWidth="1"/>
    <col min="6403" max="6403" width="3.7109375" style="79" customWidth="1"/>
    <col min="6404" max="6404" width="11.7109375" style="79" bestFit="1" customWidth="1"/>
    <col min="6405" max="6405" width="14.5703125" style="79" bestFit="1" customWidth="1"/>
    <col min="6406" max="6406" width="1.5703125" style="79" customWidth="1"/>
    <col min="6407" max="6407" width="13.28515625" style="79" customWidth="1"/>
    <col min="6408" max="6408" width="1.7109375" style="79" customWidth="1"/>
    <col min="6409" max="6409" width="13.28515625" style="79" customWidth="1"/>
    <col min="6410" max="6410" width="1.7109375" style="79" customWidth="1"/>
    <col min="6411" max="6411" width="15.85546875" style="79" customWidth="1"/>
    <col min="6412" max="6412" width="9.5703125" style="79" bestFit="1" customWidth="1"/>
    <col min="6413" max="6413" width="14" style="79" bestFit="1" customWidth="1"/>
    <col min="6414" max="6414" width="14.28515625" style="79" bestFit="1" customWidth="1"/>
    <col min="6415" max="6656" width="9.140625" style="79"/>
    <col min="6657" max="6657" width="4.140625" style="79" bestFit="1" customWidth="1"/>
    <col min="6658" max="6658" width="45.5703125" style="79" customWidth="1"/>
    <col min="6659" max="6659" width="3.7109375" style="79" customWidth="1"/>
    <col min="6660" max="6660" width="11.7109375" style="79" bestFit="1" customWidth="1"/>
    <col min="6661" max="6661" width="14.5703125" style="79" bestFit="1" customWidth="1"/>
    <col min="6662" max="6662" width="1.5703125" style="79" customWidth="1"/>
    <col min="6663" max="6663" width="13.28515625" style="79" customWidth="1"/>
    <col min="6664" max="6664" width="1.7109375" style="79" customWidth="1"/>
    <col min="6665" max="6665" width="13.28515625" style="79" customWidth="1"/>
    <col min="6666" max="6666" width="1.7109375" style="79" customWidth="1"/>
    <col min="6667" max="6667" width="15.85546875" style="79" customWidth="1"/>
    <col min="6668" max="6668" width="9.5703125" style="79" bestFit="1" customWidth="1"/>
    <col min="6669" max="6669" width="14" style="79" bestFit="1" customWidth="1"/>
    <col min="6670" max="6670" width="14.28515625" style="79" bestFit="1" customWidth="1"/>
    <col min="6671" max="6912" width="9.140625" style="79"/>
    <col min="6913" max="6913" width="4.140625" style="79" bestFit="1" customWidth="1"/>
    <col min="6914" max="6914" width="45.5703125" style="79" customWidth="1"/>
    <col min="6915" max="6915" width="3.7109375" style="79" customWidth="1"/>
    <col min="6916" max="6916" width="11.7109375" style="79" bestFit="1" customWidth="1"/>
    <col min="6917" max="6917" width="14.5703125" style="79" bestFit="1" customWidth="1"/>
    <col min="6918" max="6918" width="1.5703125" style="79" customWidth="1"/>
    <col min="6919" max="6919" width="13.28515625" style="79" customWidth="1"/>
    <col min="6920" max="6920" width="1.7109375" style="79" customWidth="1"/>
    <col min="6921" max="6921" width="13.28515625" style="79" customWidth="1"/>
    <col min="6922" max="6922" width="1.7109375" style="79" customWidth="1"/>
    <col min="6923" max="6923" width="15.85546875" style="79" customWidth="1"/>
    <col min="6924" max="6924" width="9.5703125" style="79" bestFit="1" customWidth="1"/>
    <col min="6925" max="6925" width="14" style="79" bestFit="1" customWidth="1"/>
    <col min="6926" max="6926" width="14.28515625" style="79" bestFit="1" customWidth="1"/>
    <col min="6927" max="7168" width="9.140625" style="79"/>
    <col min="7169" max="7169" width="4.140625" style="79" bestFit="1" customWidth="1"/>
    <col min="7170" max="7170" width="45.5703125" style="79" customWidth="1"/>
    <col min="7171" max="7171" width="3.7109375" style="79" customWidth="1"/>
    <col min="7172" max="7172" width="11.7109375" style="79" bestFit="1" customWidth="1"/>
    <col min="7173" max="7173" width="14.5703125" style="79" bestFit="1" customWidth="1"/>
    <col min="7174" max="7174" width="1.5703125" style="79" customWidth="1"/>
    <col min="7175" max="7175" width="13.28515625" style="79" customWidth="1"/>
    <col min="7176" max="7176" width="1.7109375" style="79" customWidth="1"/>
    <col min="7177" max="7177" width="13.28515625" style="79" customWidth="1"/>
    <col min="7178" max="7178" width="1.7109375" style="79" customWidth="1"/>
    <col min="7179" max="7179" width="15.85546875" style="79" customWidth="1"/>
    <col min="7180" max="7180" width="9.5703125" style="79" bestFit="1" customWidth="1"/>
    <col min="7181" max="7181" width="14" style="79" bestFit="1" customWidth="1"/>
    <col min="7182" max="7182" width="14.28515625" style="79" bestFit="1" customWidth="1"/>
    <col min="7183" max="7424" width="9.140625" style="79"/>
    <col min="7425" max="7425" width="4.140625" style="79" bestFit="1" customWidth="1"/>
    <col min="7426" max="7426" width="45.5703125" style="79" customWidth="1"/>
    <col min="7427" max="7427" width="3.7109375" style="79" customWidth="1"/>
    <col min="7428" max="7428" width="11.7109375" style="79" bestFit="1" customWidth="1"/>
    <col min="7429" max="7429" width="14.5703125" style="79" bestFit="1" customWidth="1"/>
    <col min="7430" max="7430" width="1.5703125" style="79" customWidth="1"/>
    <col min="7431" max="7431" width="13.28515625" style="79" customWidth="1"/>
    <col min="7432" max="7432" width="1.7109375" style="79" customWidth="1"/>
    <col min="7433" max="7433" width="13.28515625" style="79" customWidth="1"/>
    <col min="7434" max="7434" width="1.7109375" style="79" customWidth="1"/>
    <col min="7435" max="7435" width="15.85546875" style="79" customWidth="1"/>
    <col min="7436" max="7436" width="9.5703125" style="79" bestFit="1" customWidth="1"/>
    <col min="7437" max="7437" width="14" style="79" bestFit="1" customWidth="1"/>
    <col min="7438" max="7438" width="14.28515625" style="79" bestFit="1" customWidth="1"/>
    <col min="7439" max="7680" width="9.140625" style="79"/>
    <col min="7681" max="7681" width="4.140625" style="79" bestFit="1" customWidth="1"/>
    <col min="7682" max="7682" width="45.5703125" style="79" customWidth="1"/>
    <col min="7683" max="7683" width="3.7109375" style="79" customWidth="1"/>
    <col min="7684" max="7684" width="11.7109375" style="79" bestFit="1" customWidth="1"/>
    <col min="7685" max="7685" width="14.5703125" style="79" bestFit="1" customWidth="1"/>
    <col min="7686" max="7686" width="1.5703125" style="79" customWidth="1"/>
    <col min="7687" max="7687" width="13.28515625" style="79" customWidth="1"/>
    <col min="7688" max="7688" width="1.7109375" style="79" customWidth="1"/>
    <col min="7689" max="7689" width="13.28515625" style="79" customWidth="1"/>
    <col min="7690" max="7690" width="1.7109375" style="79" customWidth="1"/>
    <col min="7691" max="7691" width="15.85546875" style="79" customWidth="1"/>
    <col min="7692" max="7692" width="9.5703125" style="79" bestFit="1" customWidth="1"/>
    <col min="7693" max="7693" width="14" style="79" bestFit="1" customWidth="1"/>
    <col min="7694" max="7694" width="14.28515625" style="79" bestFit="1" customWidth="1"/>
    <col min="7695" max="7936" width="9.140625" style="79"/>
    <col min="7937" max="7937" width="4.140625" style="79" bestFit="1" customWidth="1"/>
    <col min="7938" max="7938" width="45.5703125" style="79" customWidth="1"/>
    <col min="7939" max="7939" width="3.7109375" style="79" customWidth="1"/>
    <col min="7940" max="7940" width="11.7109375" style="79" bestFit="1" customWidth="1"/>
    <col min="7941" max="7941" width="14.5703125" style="79" bestFit="1" customWidth="1"/>
    <col min="7942" max="7942" width="1.5703125" style="79" customWidth="1"/>
    <col min="7943" max="7943" width="13.28515625" style="79" customWidth="1"/>
    <col min="7944" max="7944" width="1.7109375" style="79" customWidth="1"/>
    <col min="7945" max="7945" width="13.28515625" style="79" customWidth="1"/>
    <col min="7946" max="7946" width="1.7109375" style="79" customWidth="1"/>
    <col min="7947" max="7947" width="15.85546875" style="79" customWidth="1"/>
    <col min="7948" max="7948" width="9.5703125" style="79" bestFit="1" customWidth="1"/>
    <col min="7949" max="7949" width="14" style="79" bestFit="1" customWidth="1"/>
    <col min="7950" max="7950" width="14.28515625" style="79" bestFit="1" customWidth="1"/>
    <col min="7951" max="8192" width="9.140625" style="79"/>
    <col min="8193" max="8193" width="4.140625" style="79" bestFit="1" customWidth="1"/>
    <col min="8194" max="8194" width="45.5703125" style="79" customWidth="1"/>
    <col min="8195" max="8195" width="3.7109375" style="79" customWidth="1"/>
    <col min="8196" max="8196" width="11.7109375" style="79" bestFit="1" customWidth="1"/>
    <col min="8197" max="8197" width="14.5703125" style="79" bestFit="1" customWidth="1"/>
    <col min="8198" max="8198" width="1.5703125" style="79" customWidth="1"/>
    <col min="8199" max="8199" width="13.28515625" style="79" customWidth="1"/>
    <col min="8200" max="8200" width="1.7109375" style="79" customWidth="1"/>
    <col min="8201" max="8201" width="13.28515625" style="79" customWidth="1"/>
    <col min="8202" max="8202" width="1.7109375" style="79" customWidth="1"/>
    <col min="8203" max="8203" width="15.85546875" style="79" customWidth="1"/>
    <col min="8204" max="8204" width="9.5703125" style="79" bestFit="1" customWidth="1"/>
    <col min="8205" max="8205" width="14" style="79" bestFit="1" customWidth="1"/>
    <col min="8206" max="8206" width="14.28515625" style="79" bestFit="1" customWidth="1"/>
    <col min="8207" max="8448" width="9.140625" style="79"/>
    <col min="8449" max="8449" width="4.140625" style="79" bestFit="1" customWidth="1"/>
    <col min="8450" max="8450" width="45.5703125" style="79" customWidth="1"/>
    <col min="8451" max="8451" width="3.7109375" style="79" customWidth="1"/>
    <col min="8452" max="8452" width="11.7109375" style="79" bestFit="1" customWidth="1"/>
    <col min="8453" max="8453" width="14.5703125" style="79" bestFit="1" customWidth="1"/>
    <col min="8454" max="8454" width="1.5703125" style="79" customWidth="1"/>
    <col min="8455" max="8455" width="13.28515625" style="79" customWidth="1"/>
    <col min="8456" max="8456" width="1.7109375" style="79" customWidth="1"/>
    <col min="8457" max="8457" width="13.28515625" style="79" customWidth="1"/>
    <col min="8458" max="8458" width="1.7109375" style="79" customWidth="1"/>
    <col min="8459" max="8459" width="15.85546875" style="79" customWidth="1"/>
    <col min="8460" max="8460" width="9.5703125" style="79" bestFit="1" customWidth="1"/>
    <col min="8461" max="8461" width="14" style="79" bestFit="1" customWidth="1"/>
    <col min="8462" max="8462" width="14.28515625" style="79" bestFit="1" customWidth="1"/>
    <col min="8463" max="8704" width="9.140625" style="79"/>
    <col min="8705" max="8705" width="4.140625" style="79" bestFit="1" customWidth="1"/>
    <col min="8706" max="8706" width="45.5703125" style="79" customWidth="1"/>
    <col min="8707" max="8707" width="3.7109375" style="79" customWidth="1"/>
    <col min="8708" max="8708" width="11.7109375" style="79" bestFit="1" customWidth="1"/>
    <col min="8709" max="8709" width="14.5703125" style="79" bestFit="1" customWidth="1"/>
    <col min="8710" max="8710" width="1.5703125" style="79" customWidth="1"/>
    <col min="8711" max="8711" width="13.28515625" style="79" customWidth="1"/>
    <col min="8712" max="8712" width="1.7109375" style="79" customWidth="1"/>
    <col min="8713" max="8713" width="13.28515625" style="79" customWidth="1"/>
    <col min="8714" max="8714" width="1.7109375" style="79" customWidth="1"/>
    <col min="8715" max="8715" width="15.85546875" style="79" customWidth="1"/>
    <col min="8716" max="8716" width="9.5703125" style="79" bestFit="1" customWidth="1"/>
    <col min="8717" max="8717" width="14" style="79" bestFit="1" customWidth="1"/>
    <col min="8718" max="8718" width="14.28515625" style="79" bestFit="1" customWidth="1"/>
    <col min="8719" max="8960" width="9.140625" style="79"/>
    <col min="8961" max="8961" width="4.140625" style="79" bestFit="1" customWidth="1"/>
    <col min="8962" max="8962" width="45.5703125" style="79" customWidth="1"/>
    <col min="8963" max="8963" width="3.7109375" style="79" customWidth="1"/>
    <col min="8964" max="8964" width="11.7109375" style="79" bestFit="1" customWidth="1"/>
    <col min="8965" max="8965" width="14.5703125" style="79" bestFit="1" customWidth="1"/>
    <col min="8966" max="8966" width="1.5703125" style="79" customWidth="1"/>
    <col min="8967" max="8967" width="13.28515625" style="79" customWidth="1"/>
    <col min="8968" max="8968" width="1.7109375" style="79" customWidth="1"/>
    <col min="8969" max="8969" width="13.28515625" style="79" customWidth="1"/>
    <col min="8970" max="8970" width="1.7109375" style="79" customWidth="1"/>
    <col min="8971" max="8971" width="15.85546875" style="79" customWidth="1"/>
    <col min="8972" max="8972" width="9.5703125" style="79" bestFit="1" customWidth="1"/>
    <col min="8973" max="8973" width="14" style="79" bestFit="1" customWidth="1"/>
    <col min="8974" max="8974" width="14.28515625" style="79" bestFit="1" customWidth="1"/>
    <col min="8975" max="9216" width="9.140625" style="79"/>
    <col min="9217" max="9217" width="4.140625" style="79" bestFit="1" customWidth="1"/>
    <col min="9218" max="9218" width="45.5703125" style="79" customWidth="1"/>
    <col min="9219" max="9219" width="3.7109375" style="79" customWidth="1"/>
    <col min="9220" max="9220" width="11.7109375" style="79" bestFit="1" customWidth="1"/>
    <col min="9221" max="9221" width="14.5703125" style="79" bestFit="1" customWidth="1"/>
    <col min="9222" max="9222" width="1.5703125" style="79" customWidth="1"/>
    <col min="9223" max="9223" width="13.28515625" style="79" customWidth="1"/>
    <col min="9224" max="9224" width="1.7109375" style="79" customWidth="1"/>
    <col min="9225" max="9225" width="13.28515625" style="79" customWidth="1"/>
    <col min="9226" max="9226" width="1.7109375" style="79" customWidth="1"/>
    <col min="9227" max="9227" width="15.85546875" style="79" customWidth="1"/>
    <col min="9228" max="9228" width="9.5703125" style="79" bestFit="1" customWidth="1"/>
    <col min="9229" max="9229" width="14" style="79" bestFit="1" customWidth="1"/>
    <col min="9230" max="9230" width="14.28515625" style="79" bestFit="1" customWidth="1"/>
    <col min="9231" max="9472" width="9.140625" style="79"/>
    <col min="9473" max="9473" width="4.140625" style="79" bestFit="1" customWidth="1"/>
    <col min="9474" max="9474" width="45.5703125" style="79" customWidth="1"/>
    <col min="9475" max="9475" width="3.7109375" style="79" customWidth="1"/>
    <col min="9476" max="9476" width="11.7109375" style="79" bestFit="1" customWidth="1"/>
    <col min="9477" max="9477" width="14.5703125" style="79" bestFit="1" customWidth="1"/>
    <col min="9478" max="9478" width="1.5703125" style="79" customWidth="1"/>
    <col min="9479" max="9479" width="13.28515625" style="79" customWidth="1"/>
    <col min="9480" max="9480" width="1.7109375" style="79" customWidth="1"/>
    <col min="9481" max="9481" width="13.28515625" style="79" customWidth="1"/>
    <col min="9482" max="9482" width="1.7109375" style="79" customWidth="1"/>
    <col min="9483" max="9483" width="15.85546875" style="79" customWidth="1"/>
    <col min="9484" max="9484" width="9.5703125" style="79" bestFit="1" customWidth="1"/>
    <col min="9485" max="9485" width="14" style="79" bestFit="1" customWidth="1"/>
    <col min="9486" max="9486" width="14.28515625" style="79" bestFit="1" customWidth="1"/>
    <col min="9487" max="9728" width="9.140625" style="79"/>
    <col min="9729" max="9729" width="4.140625" style="79" bestFit="1" customWidth="1"/>
    <col min="9730" max="9730" width="45.5703125" style="79" customWidth="1"/>
    <col min="9731" max="9731" width="3.7109375" style="79" customWidth="1"/>
    <col min="9732" max="9732" width="11.7109375" style="79" bestFit="1" customWidth="1"/>
    <col min="9733" max="9733" width="14.5703125" style="79" bestFit="1" customWidth="1"/>
    <col min="9734" max="9734" width="1.5703125" style="79" customWidth="1"/>
    <col min="9735" max="9735" width="13.28515625" style="79" customWidth="1"/>
    <col min="9736" max="9736" width="1.7109375" style="79" customWidth="1"/>
    <col min="9737" max="9737" width="13.28515625" style="79" customWidth="1"/>
    <col min="9738" max="9738" width="1.7109375" style="79" customWidth="1"/>
    <col min="9739" max="9739" width="15.85546875" style="79" customWidth="1"/>
    <col min="9740" max="9740" width="9.5703125" style="79" bestFit="1" customWidth="1"/>
    <col min="9741" max="9741" width="14" style="79" bestFit="1" customWidth="1"/>
    <col min="9742" max="9742" width="14.28515625" style="79" bestFit="1" customWidth="1"/>
    <col min="9743" max="9984" width="9.140625" style="79"/>
    <col min="9985" max="9985" width="4.140625" style="79" bestFit="1" customWidth="1"/>
    <col min="9986" max="9986" width="45.5703125" style="79" customWidth="1"/>
    <col min="9987" max="9987" width="3.7109375" style="79" customWidth="1"/>
    <col min="9988" max="9988" width="11.7109375" style="79" bestFit="1" customWidth="1"/>
    <col min="9989" max="9989" width="14.5703125" style="79" bestFit="1" customWidth="1"/>
    <col min="9990" max="9990" width="1.5703125" style="79" customWidth="1"/>
    <col min="9991" max="9991" width="13.28515625" style="79" customWidth="1"/>
    <col min="9992" max="9992" width="1.7109375" style="79" customWidth="1"/>
    <col min="9993" max="9993" width="13.28515625" style="79" customWidth="1"/>
    <col min="9994" max="9994" width="1.7109375" style="79" customWidth="1"/>
    <col min="9995" max="9995" width="15.85546875" style="79" customWidth="1"/>
    <col min="9996" max="9996" width="9.5703125" style="79" bestFit="1" customWidth="1"/>
    <col min="9997" max="9997" width="14" style="79" bestFit="1" customWidth="1"/>
    <col min="9998" max="9998" width="14.28515625" style="79" bestFit="1" customWidth="1"/>
    <col min="9999" max="10240" width="9.140625" style="79"/>
    <col min="10241" max="10241" width="4.140625" style="79" bestFit="1" customWidth="1"/>
    <col min="10242" max="10242" width="45.5703125" style="79" customWidth="1"/>
    <col min="10243" max="10243" width="3.7109375" style="79" customWidth="1"/>
    <col min="10244" max="10244" width="11.7109375" style="79" bestFit="1" customWidth="1"/>
    <col min="10245" max="10245" width="14.5703125" style="79" bestFit="1" customWidth="1"/>
    <col min="10246" max="10246" width="1.5703125" style="79" customWidth="1"/>
    <col min="10247" max="10247" width="13.28515625" style="79" customWidth="1"/>
    <col min="10248" max="10248" width="1.7109375" style="79" customWidth="1"/>
    <col min="10249" max="10249" width="13.28515625" style="79" customWidth="1"/>
    <col min="10250" max="10250" width="1.7109375" style="79" customWidth="1"/>
    <col min="10251" max="10251" width="15.85546875" style="79" customWidth="1"/>
    <col min="10252" max="10252" width="9.5703125" style="79" bestFit="1" customWidth="1"/>
    <col min="10253" max="10253" width="14" style="79" bestFit="1" customWidth="1"/>
    <col min="10254" max="10254" width="14.28515625" style="79" bestFit="1" customWidth="1"/>
    <col min="10255" max="10496" width="9.140625" style="79"/>
    <col min="10497" max="10497" width="4.140625" style="79" bestFit="1" customWidth="1"/>
    <col min="10498" max="10498" width="45.5703125" style="79" customWidth="1"/>
    <col min="10499" max="10499" width="3.7109375" style="79" customWidth="1"/>
    <col min="10500" max="10500" width="11.7109375" style="79" bestFit="1" customWidth="1"/>
    <col min="10501" max="10501" width="14.5703125" style="79" bestFit="1" customWidth="1"/>
    <col min="10502" max="10502" width="1.5703125" style="79" customWidth="1"/>
    <col min="10503" max="10503" width="13.28515625" style="79" customWidth="1"/>
    <col min="10504" max="10504" width="1.7109375" style="79" customWidth="1"/>
    <col min="10505" max="10505" width="13.28515625" style="79" customWidth="1"/>
    <col min="10506" max="10506" width="1.7109375" style="79" customWidth="1"/>
    <col min="10507" max="10507" width="15.85546875" style="79" customWidth="1"/>
    <col min="10508" max="10508" width="9.5703125" style="79" bestFit="1" customWidth="1"/>
    <col min="10509" max="10509" width="14" style="79" bestFit="1" customWidth="1"/>
    <col min="10510" max="10510" width="14.28515625" style="79" bestFit="1" customWidth="1"/>
    <col min="10511" max="10752" width="9.140625" style="79"/>
    <col min="10753" max="10753" width="4.140625" style="79" bestFit="1" customWidth="1"/>
    <col min="10754" max="10754" width="45.5703125" style="79" customWidth="1"/>
    <col min="10755" max="10755" width="3.7109375" style="79" customWidth="1"/>
    <col min="10756" max="10756" width="11.7109375" style="79" bestFit="1" customWidth="1"/>
    <col min="10757" max="10757" width="14.5703125" style="79" bestFit="1" customWidth="1"/>
    <col min="10758" max="10758" width="1.5703125" style="79" customWidth="1"/>
    <col min="10759" max="10759" width="13.28515625" style="79" customWidth="1"/>
    <col min="10760" max="10760" width="1.7109375" style="79" customWidth="1"/>
    <col min="10761" max="10761" width="13.28515625" style="79" customWidth="1"/>
    <col min="10762" max="10762" width="1.7109375" style="79" customWidth="1"/>
    <col min="10763" max="10763" width="15.85546875" style="79" customWidth="1"/>
    <col min="10764" max="10764" width="9.5703125" style="79" bestFit="1" customWidth="1"/>
    <col min="10765" max="10765" width="14" style="79" bestFit="1" customWidth="1"/>
    <col min="10766" max="10766" width="14.28515625" style="79" bestFit="1" customWidth="1"/>
    <col min="10767" max="11008" width="9.140625" style="79"/>
    <col min="11009" max="11009" width="4.140625" style="79" bestFit="1" customWidth="1"/>
    <col min="11010" max="11010" width="45.5703125" style="79" customWidth="1"/>
    <col min="11011" max="11011" width="3.7109375" style="79" customWidth="1"/>
    <col min="11012" max="11012" width="11.7109375" style="79" bestFit="1" customWidth="1"/>
    <col min="11013" max="11013" width="14.5703125" style="79" bestFit="1" customWidth="1"/>
    <col min="11014" max="11014" width="1.5703125" style="79" customWidth="1"/>
    <col min="11015" max="11015" width="13.28515625" style="79" customWidth="1"/>
    <col min="11016" max="11016" width="1.7109375" style="79" customWidth="1"/>
    <col min="11017" max="11017" width="13.28515625" style="79" customWidth="1"/>
    <col min="11018" max="11018" width="1.7109375" style="79" customWidth="1"/>
    <col min="11019" max="11019" width="15.85546875" style="79" customWidth="1"/>
    <col min="11020" max="11020" width="9.5703125" style="79" bestFit="1" customWidth="1"/>
    <col min="11021" max="11021" width="14" style="79" bestFit="1" customWidth="1"/>
    <col min="11022" max="11022" width="14.28515625" style="79" bestFit="1" customWidth="1"/>
    <col min="11023" max="11264" width="9.140625" style="79"/>
    <col min="11265" max="11265" width="4.140625" style="79" bestFit="1" customWidth="1"/>
    <col min="11266" max="11266" width="45.5703125" style="79" customWidth="1"/>
    <col min="11267" max="11267" width="3.7109375" style="79" customWidth="1"/>
    <col min="11268" max="11268" width="11.7109375" style="79" bestFit="1" customWidth="1"/>
    <col min="11269" max="11269" width="14.5703125" style="79" bestFit="1" customWidth="1"/>
    <col min="11270" max="11270" width="1.5703125" style="79" customWidth="1"/>
    <col min="11271" max="11271" width="13.28515625" style="79" customWidth="1"/>
    <col min="11272" max="11272" width="1.7109375" style="79" customWidth="1"/>
    <col min="11273" max="11273" width="13.28515625" style="79" customWidth="1"/>
    <col min="11274" max="11274" width="1.7109375" style="79" customWidth="1"/>
    <col min="11275" max="11275" width="15.85546875" style="79" customWidth="1"/>
    <col min="11276" max="11276" width="9.5703125" style="79" bestFit="1" customWidth="1"/>
    <col min="11277" max="11277" width="14" style="79" bestFit="1" customWidth="1"/>
    <col min="11278" max="11278" width="14.28515625" style="79" bestFit="1" customWidth="1"/>
    <col min="11279" max="11520" width="9.140625" style="79"/>
    <col min="11521" max="11521" width="4.140625" style="79" bestFit="1" customWidth="1"/>
    <col min="11522" max="11522" width="45.5703125" style="79" customWidth="1"/>
    <col min="11523" max="11523" width="3.7109375" style="79" customWidth="1"/>
    <col min="11524" max="11524" width="11.7109375" style="79" bestFit="1" customWidth="1"/>
    <col min="11525" max="11525" width="14.5703125" style="79" bestFit="1" customWidth="1"/>
    <col min="11526" max="11526" width="1.5703125" style="79" customWidth="1"/>
    <col min="11527" max="11527" width="13.28515625" style="79" customWidth="1"/>
    <col min="11528" max="11528" width="1.7109375" style="79" customWidth="1"/>
    <col min="11529" max="11529" width="13.28515625" style="79" customWidth="1"/>
    <col min="11530" max="11530" width="1.7109375" style="79" customWidth="1"/>
    <col min="11531" max="11531" width="15.85546875" style="79" customWidth="1"/>
    <col min="11532" max="11532" width="9.5703125" style="79" bestFit="1" customWidth="1"/>
    <col min="11533" max="11533" width="14" style="79" bestFit="1" customWidth="1"/>
    <col min="11534" max="11534" width="14.28515625" style="79" bestFit="1" customWidth="1"/>
    <col min="11535" max="11776" width="9.140625" style="79"/>
    <col min="11777" max="11777" width="4.140625" style="79" bestFit="1" customWidth="1"/>
    <col min="11778" max="11778" width="45.5703125" style="79" customWidth="1"/>
    <col min="11779" max="11779" width="3.7109375" style="79" customWidth="1"/>
    <col min="11780" max="11780" width="11.7109375" style="79" bestFit="1" customWidth="1"/>
    <col min="11781" max="11781" width="14.5703125" style="79" bestFit="1" customWidth="1"/>
    <col min="11782" max="11782" width="1.5703125" style="79" customWidth="1"/>
    <col min="11783" max="11783" width="13.28515625" style="79" customWidth="1"/>
    <col min="11784" max="11784" width="1.7109375" style="79" customWidth="1"/>
    <col min="11785" max="11785" width="13.28515625" style="79" customWidth="1"/>
    <col min="11786" max="11786" width="1.7109375" style="79" customWidth="1"/>
    <col min="11787" max="11787" width="15.85546875" style="79" customWidth="1"/>
    <col min="11788" max="11788" width="9.5703125" style="79" bestFit="1" customWidth="1"/>
    <col min="11789" max="11789" width="14" style="79" bestFit="1" customWidth="1"/>
    <col min="11790" max="11790" width="14.28515625" style="79" bestFit="1" customWidth="1"/>
    <col min="11791" max="12032" width="9.140625" style="79"/>
    <col min="12033" max="12033" width="4.140625" style="79" bestFit="1" customWidth="1"/>
    <col min="12034" max="12034" width="45.5703125" style="79" customWidth="1"/>
    <col min="12035" max="12035" width="3.7109375" style="79" customWidth="1"/>
    <col min="12036" max="12036" width="11.7109375" style="79" bestFit="1" customWidth="1"/>
    <col min="12037" max="12037" width="14.5703125" style="79" bestFit="1" customWidth="1"/>
    <col min="12038" max="12038" width="1.5703125" style="79" customWidth="1"/>
    <col min="12039" max="12039" width="13.28515625" style="79" customWidth="1"/>
    <col min="12040" max="12040" width="1.7109375" style="79" customWidth="1"/>
    <col min="12041" max="12041" width="13.28515625" style="79" customWidth="1"/>
    <col min="12042" max="12042" width="1.7109375" style="79" customWidth="1"/>
    <col min="12043" max="12043" width="15.85546875" style="79" customWidth="1"/>
    <col min="12044" max="12044" width="9.5703125" style="79" bestFit="1" customWidth="1"/>
    <col min="12045" max="12045" width="14" style="79" bestFit="1" customWidth="1"/>
    <col min="12046" max="12046" width="14.28515625" style="79" bestFit="1" customWidth="1"/>
    <col min="12047" max="12288" width="9.140625" style="79"/>
    <col min="12289" max="12289" width="4.140625" style="79" bestFit="1" customWidth="1"/>
    <col min="12290" max="12290" width="45.5703125" style="79" customWidth="1"/>
    <col min="12291" max="12291" width="3.7109375" style="79" customWidth="1"/>
    <col min="12292" max="12292" width="11.7109375" style="79" bestFit="1" customWidth="1"/>
    <col min="12293" max="12293" width="14.5703125" style="79" bestFit="1" customWidth="1"/>
    <col min="12294" max="12294" width="1.5703125" style="79" customWidth="1"/>
    <col min="12295" max="12295" width="13.28515625" style="79" customWidth="1"/>
    <col min="12296" max="12296" width="1.7109375" style="79" customWidth="1"/>
    <col min="12297" max="12297" width="13.28515625" style="79" customWidth="1"/>
    <col min="12298" max="12298" width="1.7109375" style="79" customWidth="1"/>
    <col min="12299" max="12299" width="15.85546875" style="79" customWidth="1"/>
    <col min="12300" max="12300" width="9.5703125" style="79" bestFit="1" customWidth="1"/>
    <col min="12301" max="12301" width="14" style="79" bestFit="1" customWidth="1"/>
    <col min="12302" max="12302" width="14.28515625" style="79" bestFit="1" customWidth="1"/>
    <col min="12303" max="12544" width="9.140625" style="79"/>
    <col min="12545" max="12545" width="4.140625" style="79" bestFit="1" customWidth="1"/>
    <col min="12546" max="12546" width="45.5703125" style="79" customWidth="1"/>
    <col min="12547" max="12547" width="3.7109375" style="79" customWidth="1"/>
    <col min="12548" max="12548" width="11.7109375" style="79" bestFit="1" customWidth="1"/>
    <col min="12549" max="12549" width="14.5703125" style="79" bestFit="1" customWidth="1"/>
    <col min="12550" max="12550" width="1.5703125" style="79" customWidth="1"/>
    <col min="12551" max="12551" width="13.28515625" style="79" customWidth="1"/>
    <col min="12552" max="12552" width="1.7109375" style="79" customWidth="1"/>
    <col min="12553" max="12553" width="13.28515625" style="79" customWidth="1"/>
    <col min="12554" max="12554" width="1.7109375" style="79" customWidth="1"/>
    <col min="12555" max="12555" width="15.85546875" style="79" customWidth="1"/>
    <col min="12556" max="12556" width="9.5703125" style="79" bestFit="1" customWidth="1"/>
    <col min="12557" max="12557" width="14" style="79" bestFit="1" customWidth="1"/>
    <col min="12558" max="12558" width="14.28515625" style="79" bestFit="1" customWidth="1"/>
    <col min="12559" max="12800" width="9.140625" style="79"/>
    <col min="12801" max="12801" width="4.140625" style="79" bestFit="1" customWidth="1"/>
    <col min="12802" max="12802" width="45.5703125" style="79" customWidth="1"/>
    <col min="12803" max="12803" width="3.7109375" style="79" customWidth="1"/>
    <col min="12804" max="12804" width="11.7109375" style="79" bestFit="1" customWidth="1"/>
    <col min="12805" max="12805" width="14.5703125" style="79" bestFit="1" customWidth="1"/>
    <col min="12806" max="12806" width="1.5703125" style="79" customWidth="1"/>
    <col min="12807" max="12807" width="13.28515625" style="79" customWidth="1"/>
    <col min="12808" max="12808" width="1.7109375" style="79" customWidth="1"/>
    <col min="12809" max="12809" width="13.28515625" style="79" customWidth="1"/>
    <col min="12810" max="12810" width="1.7109375" style="79" customWidth="1"/>
    <col min="12811" max="12811" width="15.85546875" style="79" customWidth="1"/>
    <col min="12812" max="12812" width="9.5703125" style="79" bestFit="1" customWidth="1"/>
    <col min="12813" max="12813" width="14" style="79" bestFit="1" customWidth="1"/>
    <col min="12814" max="12814" width="14.28515625" style="79" bestFit="1" customWidth="1"/>
    <col min="12815" max="13056" width="9.140625" style="79"/>
    <col min="13057" max="13057" width="4.140625" style="79" bestFit="1" customWidth="1"/>
    <col min="13058" max="13058" width="45.5703125" style="79" customWidth="1"/>
    <col min="13059" max="13059" width="3.7109375" style="79" customWidth="1"/>
    <col min="13060" max="13060" width="11.7109375" style="79" bestFit="1" customWidth="1"/>
    <col min="13061" max="13061" width="14.5703125" style="79" bestFit="1" customWidth="1"/>
    <col min="13062" max="13062" width="1.5703125" style="79" customWidth="1"/>
    <col min="13063" max="13063" width="13.28515625" style="79" customWidth="1"/>
    <col min="13064" max="13064" width="1.7109375" style="79" customWidth="1"/>
    <col min="13065" max="13065" width="13.28515625" style="79" customWidth="1"/>
    <col min="13066" max="13066" width="1.7109375" style="79" customWidth="1"/>
    <col min="13067" max="13067" width="15.85546875" style="79" customWidth="1"/>
    <col min="13068" max="13068" width="9.5703125" style="79" bestFit="1" customWidth="1"/>
    <col min="13069" max="13069" width="14" style="79" bestFit="1" customWidth="1"/>
    <col min="13070" max="13070" width="14.28515625" style="79" bestFit="1" customWidth="1"/>
    <col min="13071" max="13312" width="9.140625" style="79"/>
    <col min="13313" max="13313" width="4.140625" style="79" bestFit="1" customWidth="1"/>
    <col min="13314" max="13314" width="45.5703125" style="79" customWidth="1"/>
    <col min="13315" max="13315" width="3.7109375" style="79" customWidth="1"/>
    <col min="13316" max="13316" width="11.7109375" style="79" bestFit="1" customWidth="1"/>
    <col min="13317" max="13317" width="14.5703125" style="79" bestFit="1" customWidth="1"/>
    <col min="13318" max="13318" width="1.5703125" style="79" customWidth="1"/>
    <col min="13319" max="13319" width="13.28515625" style="79" customWidth="1"/>
    <col min="13320" max="13320" width="1.7109375" style="79" customWidth="1"/>
    <col min="13321" max="13321" width="13.28515625" style="79" customWidth="1"/>
    <col min="13322" max="13322" width="1.7109375" style="79" customWidth="1"/>
    <col min="13323" max="13323" width="15.85546875" style="79" customWidth="1"/>
    <col min="13324" max="13324" width="9.5703125" style="79" bestFit="1" customWidth="1"/>
    <col min="13325" max="13325" width="14" style="79" bestFit="1" customWidth="1"/>
    <col min="13326" max="13326" width="14.28515625" style="79" bestFit="1" customWidth="1"/>
    <col min="13327" max="13568" width="9.140625" style="79"/>
    <col min="13569" max="13569" width="4.140625" style="79" bestFit="1" customWidth="1"/>
    <col min="13570" max="13570" width="45.5703125" style="79" customWidth="1"/>
    <col min="13571" max="13571" width="3.7109375" style="79" customWidth="1"/>
    <col min="13572" max="13572" width="11.7109375" style="79" bestFit="1" customWidth="1"/>
    <col min="13573" max="13573" width="14.5703125" style="79" bestFit="1" customWidth="1"/>
    <col min="13574" max="13574" width="1.5703125" style="79" customWidth="1"/>
    <col min="13575" max="13575" width="13.28515625" style="79" customWidth="1"/>
    <col min="13576" max="13576" width="1.7109375" style="79" customWidth="1"/>
    <col min="13577" max="13577" width="13.28515625" style="79" customWidth="1"/>
    <col min="13578" max="13578" width="1.7109375" style="79" customWidth="1"/>
    <col min="13579" max="13579" width="15.85546875" style="79" customWidth="1"/>
    <col min="13580" max="13580" width="9.5703125" style="79" bestFit="1" customWidth="1"/>
    <col min="13581" max="13581" width="14" style="79" bestFit="1" customWidth="1"/>
    <col min="13582" max="13582" width="14.28515625" style="79" bestFit="1" customWidth="1"/>
    <col min="13583" max="13824" width="9.140625" style="79"/>
    <col min="13825" max="13825" width="4.140625" style="79" bestFit="1" customWidth="1"/>
    <col min="13826" max="13826" width="45.5703125" style="79" customWidth="1"/>
    <col min="13827" max="13827" width="3.7109375" style="79" customWidth="1"/>
    <col min="13828" max="13828" width="11.7109375" style="79" bestFit="1" customWidth="1"/>
    <col min="13829" max="13829" width="14.5703125" style="79" bestFit="1" customWidth="1"/>
    <col min="13830" max="13830" width="1.5703125" style="79" customWidth="1"/>
    <col min="13831" max="13831" width="13.28515625" style="79" customWidth="1"/>
    <col min="13832" max="13832" width="1.7109375" style="79" customWidth="1"/>
    <col min="13833" max="13833" width="13.28515625" style="79" customWidth="1"/>
    <col min="13834" max="13834" width="1.7109375" style="79" customWidth="1"/>
    <col min="13835" max="13835" width="15.85546875" style="79" customWidth="1"/>
    <col min="13836" max="13836" width="9.5703125" style="79" bestFit="1" customWidth="1"/>
    <col min="13837" max="13837" width="14" style="79" bestFit="1" customWidth="1"/>
    <col min="13838" max="13838" width="14.28515625" style="79" bestFit="1" customWidth="1"/>
    <col min="13839" max="14080" width="9.140625" style="79"/>
    <col min="14081" max="14081" width="4.140625" style="79" bestFit="1" customWidth="1"/>
    <col min="14082" max="14082" width="45.5703125" style="79" customWidth="1"/>
    <col min="14083" max="14083" width="3.7109375" style="79" customWidth="1"/>
    <col min="14084" max="14084" width="11.7109375" style="79" bestFit="1" customWidth="1"/>
    <col min="14085" max="14085" width="14.5703125" style="79" bestFit="1" customWidth="1"/>
    <col min="14086" max="14086" width="1.5703125" style="79" customWidth="1"/>
    <col min="14087" max="14087" width="13.28515625" style="79" customWidth="1"/>
    <col min="14088" max="14088" width="1.7109375" style="79" customWidth="1"/>
    <col min="14089" max="14089" width="13.28515625" style="79" customWidth="1"/>
    <col min="14090" max="14090" width="1.7109375" style="79" customWidth="1"/>
    <col min="14091" max="14091" width="15.85546875" style="79" customWidth="1"/>
    <col min="14092" max="14092" width="9.5703125" style="79" bestFit="1" customWidth="1"/>
    <col min="14093" max="14093" width="14" style="79" bestFit="1" customWidth="1"/>
    <col min="14094" max="14094" width="14.28515625" style="79" bestFit="1" customWidth="1"/>
    <col min="14095" max="14336" width="9.140625" style="79"/>
    <col min="14337" max="14337" width="4.140625" style="79" bestFit="1" customWidth="1"/>
    <col min="14338" max="14338" width="45.5703125" style="79" customWidth="1"/>
    <col min="14339" max="14339" width="3.7109375" style="79" customWidth="1"/>
    <col min="14340" max="14340" width="11.7109375" style="79" bestFit="1" customWidth="1"/>
    <col min="14341" max="14341" width="14.5703125" style="79" bestFit="1" customWidth="1"/>
    <col min="14342" max="14342" width="1.5703125" style="79" customWidth="1"/>
    <col min="14343" max="14343" width="13.28515625" style="79" customWidth="1"/>
    <col min="14344" max="14344" width="1.7109375" style="79" customWidth="1"/>
    <col min="14345" max="14345" width="13.28515625" style="79" customWidth="1"/>
    <col min="14346" max="14346" width="1.7109375" style="79" customWidth="1"/>
    <col min="14347" max="14347" width="15.85546875" style="79" customWidth="1"/>
    <col min="14348" max="14348" width="9.5703125" style="79" bestFit="1" customWidth="1"/>
    <col min="14349" max="14349" width="14" style="79" bestFit="1" customWidth="1"/>
    <col min="14350" max="14350" width="14.28515625" style="79" bestFit="1" customWidth="1"/>
    <col min="14351" max="14592" width="9.140625" style="79"/>
    <col min="14593" max="14593" width="4.140625" style="79" bestFit="1" customWidth="1"/>
    <col min="14594" max="14594" width="45.5703125" style="79" customWidth="1"/>
    <col min="14595" max="14595" width="3.7109375" style="79" customWidth="1"/>
    <col min="14596" max="14596" width="11.7109375" style="79" bestFit="1" customWidth="1"/>
    <col min="14597" max="14597" width="14.5703125" style="79" bestFit="1" customWidth="1"/>
    <col min="14598" max="14598" width="1.5703125" style="79" customWidth="1"/>
    <col min="14599" max="14599" width="13.28515625" style="79" customWidth="1"/>
    <col min="14600" max="14600" width="1.7109375" style="79" customWidth="1"/>
    <col min="14601" max="14601" width="13.28515625" style="79" customWidth="1"/>
    <col min="14602" max="14602" width="1.7109375" style="79" customWidth="1"/>
    <col min="14603" max="14603" width="15.85546875" style="79" customWidth="1"/>
    <col min="14604" max="14604" width="9.5703125" style="79" bestFit="1" customWidth="1"/>
    <col min="14605" max="14605" width="14" style="79" bestFit="1" customWidth="1"/>
    <col min="14606" max="14606" width="14.28515625" style="79" bestFit="1" customWidth="1"/>
    <col min="14607" max="14848" width="9.140625" style="79"/>
    <col min="14849" max="14849" width="4.140625" style="79" bestFit="1" customWidth="1"/>
    <col min="14850" max="14850" width="45.5703125" style="79" customWidth="1"/>
    <col min="14851" max="14851" width="3.7109375" style="79" customWidth="1"/>
    <col min="14852" max="14852" width="11.7109375" style="79" bestFit="1" customWidth="1"/>
    <col min="14853" max="14853" width="14.5703125" style="79" bestFit="1" customWidth="1"/>
    <col min="14854" max="14854" width="1.5703125" style="79" customWidth="1"/>
    <col min="14855" max="14855" width="13.28515625" style="79" customWidth="1"/>
    <col min="14856" max="14856" width="1.7109375" style="79" customWidth="1"/>
    <col min="14857" max="14857" width="13.28515625" style="79" customWidth="1"/>
    <col min="14858" max="14858" width="1.7109375" style="79" customWidth="1"/>
    <col min="14859" max="14859" width="15.85546875" style="79" customWidth="1"/>
    <col min="14860" max="14860" width="9.5703125" style="79" bestFit="1" customWidth="1"/>
    <col min="14861" max="14861" width="14" style="79" bestFit="1" customWidth="1"/>
    <col min="14862" max="14862" width="14.28515625" style="79" bestFit="1" customWidth="1"/>
    <col min="14863" max="15104" width="9.140625" style="79"/>
    <col min="15105" max="15105" width="4.140625" style="79" bestFit="1" customWidth="1"/>
    <col min="15106" max="15106" width="45.5703125" style="79" customWidth="1"/>
    <col min="15107" max="15107" width="3.7109375" style="79" customWidth="1"/>
    <col min="15108" max="15108" width="11.7109375" style="79" bestFit="1" customWidth="1"/>
    <col min="15109" max="15109" width="14.5703125" style="79" bestFit="1" customWidth="1"/>
    <col min="15110" max="15110" width="1.5703125" style="79" customWidth="1"/>
    <col min="15111" max="15111" width="13.28515625" style="79" customWidth="1"/>
    <col min="15112" max="15112" width="1.7109375" style="79" customWidth="1"/>
    <col min="15113" max="15113" width="13.28515625" style="79" customWidth="1"/>
    <col min="15114" max="15114" width="1.7109375" style="79" customWidth="1"/>
    <col min="15115" max="15115" width="15.85546875" style="79" customWidth="1"/>
    <col min="15116" max="15116" width="9.5703125" style="79" bestFit="1" customWidth="1"/>
    <col min="15117" max="15117" width="14" style="79" bestFit="1" customWidth="1"/>
    <col min="15118" max="15118" width="14.28515625" style="79" bestFit="1" customWidth="1"/>
    <col min="15119" max="15360" width="9.140625" style="79"/>
    <col min="15361" max="15361" width="4.140625" style="79" bestFit="1" customWidth="1"/>
    <col min="15362" max="15362" width="45.5703125" style="79" customWidth="1"/>
    <col min="15363" max="15363" width="3.7109375" style="79" customWidth="1"/>
    <col min="15364" max="15364" width="11.7109375" style="79" bestFit="1" customWidth="1"/>
    <col min="15365" max="15365" width="14.5703125" style="79" bestFit="1" customWidth="1"/>
    <col min="15366" max="15366" width="1.5703125" style="79" customWidth="1"/>
    <col min="15367" max="15367" width="13.28515625" style="79" customWidth="1"/>
    <col min="15368" max="15368" width="1.7109375" style="79" customWidth="1"/>
    <col min="15369" max="15369" width="13.28515625" style="79" customWidth="1"/>
    <col min="15370" max="15370" width="1.7109375" style="79" customWidth="1"/>
    <col min="15371" max="15371" width="15.85546875" style="79" customWidth="1"/>
    <col min="15372" max="15372" width="9.5703125" style="79" bestFit="1" customWidth="1"/>
    <col min="15373" max="15373" width="14" style="79" bestFit="1" customWidth="1"/>
    <col min="15374" max="15374" width="14.28515625" style="79" bestFit="1" customWidth="1"/>
    <col min="15375" max="15616" width="9.140625" style="79"/>
    <col min="15617" max="15617" width="4.140625" style="79" bestFit="1" customWidth="1"/>
    <col min="15618" max="15618" width="45.5703125" style="79" customWidth="1"/>
    <col min="15619" max="15619" width="3.7109375" style="79" customWidth="1"/>
    <col min="15620" max="15620" width="11.7109375" style="79" bestFit="1" customWidth="1"/>
    <col min="15621" max="15621" width="14.5703125" style="79" bestFit="1" customWidth="1"/>
    <col min="15622" max="15622" width="1.5703125" style="79" customWidth="1"/>
    <col min="15623" max="15623" width="13.28515625" style="79" customWidth="1"/>
    <col min="15624" max="15624" width="1.7109375" style="79" customWidth="1"/>
    <col min="15625" max="15625" width="13.28515625" style="79" customWidth="1"/>
    <col min="15626" max="15626" width="1.7109375" style="79" customWidth="1"/>
    <col min="15627" max="15627" width="15.85546875" style="79" customWidth="1"/>
    <col min="15628" max="15628" width="9.5703125" style="79" bestFit="1" customWidth="1"/>
    <col min="15629" max="15629" width="14" style="79" bestFit="1" customWidth="1"/>
    <col min="15630" max="15630" width="14.28515625" style="79" bestFit="1" customWidth="1"/>
    <col min="15631" max="15872" width="9.140625" style="79"/>
    <col min="15873" max="15873" width="4.140625" style="79" bestFit="1" customWidth="1"/>
    <col min="15874" max="15874" width="45.5703125" style="79" customWidth="1"/>
    <col min="15875" max="15875" width="3.7109375" style="79" customWidth="1"/>
    <col min="15876" max="15876" width="11.7109375" style="79" bestFit="1" customWidth="1"/>
    <col min="15877" max="15877" width="14.5703125" style="79" bestFit="1" customWidth="1"/>
    <col min="15878" max="15878" width="1.5703125" style="79" customWidth="1"/>
    <col min="15879" max="15879" width="13.28515625" style="79" customWidth="1"/>
    <col min="15880" max="15880" width="1.7109375" style="79" customWidth="1"/>
    <col min="15881" max="15881" width="13.28515625" style="79" customWidth="1"/>
    <col min="15882" max="15882" width="1.7109375" style="79" customWidth="1"/>
    <col min="15883" max="15883" width="15.85546875" style="79" customWidth="1"/>
    <col min="15884" max="15884" width="9.5703125" style="79" bestFit="1" customWidth="1"/>
    <col min="15885" max="15885" width="14" style="79" bestFit="1" customWidth="1"/>
    <col min="15886" max="15886" width="14.28515625" style="79" bestFit="1" customWidth="1"/>
    <col min="15887" max="16128" width="9.140625" style="79"/>
    <col min="16129" max="16129" width="4.140625" style="79" bestFit="1" customWidth="1"/>
    <col min="16130" max="16130" width="45.5703125" style="79" customWidth="1"/>
    <col min="16131" max="16131" width="3.7109375" style="79" customWidth="1"/>
    <col min="16132" max="16132" width="11.7109375" style="79" bestFit="1" customWidth="1"/>
    <col min="16133" max="16133" width="14.5703125" style="79" bestFit="1" customWidth="1"/>
    <col min="16134" max="16134" width="1.5703125" style="79" customWidth="1"/>
    <col min="16135" max="16135" width="13.28515625" style="79" customWidth="1"/>
    <col min="16136" max="16136" width="1.7109375" style="79" customWidth="1"/>
    <col min="16137" max="16137" width="13.28515625" style="79" customWidth="1"/>
    <col min="16138" max="16138" width="1.7109375" style="79" customWidth="1"/>
    <col min="16139" max="16139" width="15.85546875" style="79" customWidth="1"/>
    <col min="16140" max="16140" width="9.5703125" style="79" bestFit="1" customWidth="1"/>
    <col min="16141" max="16141" width="14" style="79" bestFit="1" customWidth="1"/>
    <col min="16142" max="16142" width="14.28515625" style="79" bestFit="1" customWidth="1"/>
    <col min="16143" max="16384" width="9.140625" style="79"/>
  </cols>
  <sheetData>
    <row r="3" spans="1:16" x14ac:dyDescent="0.3">
      <c r="B3" s="80" t="str">
        <f>"FINAL SCHEDULE "&amp;UPPER(T([5]TITLE!D3))&amp;" COSTS - ACTUAL"</f>
        <v>FINAL SCHEDULE APRIL 2016 COSTS - ACTUAL</v>
      </c>
    </row>
    <row r="5" spans="1:16" ht="16.5" x14ac:dyDescent="0.35">
      <c r="B5" s="81" t="s">
        <v>149</v>
      </c>
      <c r="C5" s="82"/>
      <c r="D5" s="82"/>
      <c r="E5" s="82"/>
    </row>
    <row r="6" spans="1:16" ht="16.5" x14ac:dyDescent="0.35">
      <c r="B6" s="82" t="s">
        <v>150</v>
      </c>
      <c r="C6" s="82"/>
      <c r="D6" s="82"/>
      <c r="E6" s="82"/>
    </row>
    <row r="7" spans="1:16" ht="16.5" x14ac:dyDescent="0.35">
      <c r="B7" s="83" t="str">
        <f>"MONTH ENDED:  "&amp;UPPER(T([5]TITLE!D3))&amp;""</f>
        <v>MONTH ENDED:  APRIL 2016</v>
      </c>
      <c r="C7" s="82"/>
      <c r="D7" s="82"/>
      <c r="E7" s="82" t="s">
        <v>130</v>
      </c>
      <c r="K7" s="84" t="s">
        <v>151</v>
      </c>
    </row>
    <row r="8" spans="1:16" ht="16.5" x14ac:dyDescent="0.35">
      <c r="E8" s="84" t="s">
        <v>152</v>
      </c>
      <c r="G8" s="84" t="s">
        <v>153</v>
      </c>
      <c r="H8" s="85"/>
      <c r="I8" s="84" t="s">
        <v>153</v>
      </c>
      <c r="K8" s="84" t="s">
        <v>154</v>
      </c>
    </row>
    <row r="9" spans="1:16" ht="16.5" x14ac:dyDescent="0.35">
      <c r="B9" s="86" t="s">
        <v>155</v>
      </c>
      <c r="E9" s="87" t="s">
        <v>156</v>
      </c>
      <c r="G9" s="88" t="s">
        <v>157</v>
      </c>
      <c r="H9" s="85"/>
      <c r="I9" s="88" t="s">
        <v>158</v>
      </c>
      <c r="K9" s="87" t="s">
        <v>159</v>
      </c>
    </row>
    <row r="10" spans="1:16" x14ac:dyDescent="0.3">
      <c r="F10" s="85"/>
      <c r="H10" s="85"/>
      <c r="J10" s="89" t="s">
        <v>130</v>
      </c>
    </row>
    <row r="11" spans="1:16" x14ac:dyDescent="0.3">
      <c r="B11" s="80" t="s">
        <v>160</v>
      </c>
      <c r="E11" s="90">
        <f>[5]Input!C48</f>
        <v>77.069999999999936</v>
      </c>
      <c r="F11" s="90"/>
      <c r="G11" s="90">
        <f>[5]Input!E50</f>
        <v>4951155.7200000007</v>
      </c>
      <c r="H11" s="90"/>
      <c r="I11" s="90">
        <f>[5]Input!E52</f>
        <v>464849.33</v>
      </c>
      <c r="J11" s="91" t="s">
        <v>130</v>
      </c>
      <c r="K11" s="92">
        <f>+E11+G11+I11</f>
        <v>5416082.120000001</v>
      </c>
      <c r="N11" s="92"/>
    </row>
    <row r="12" spans="1:16" x14ac:dyDescent="0.3">
      <c r="B12" s="80" t="s">
        <v>161</v>
      </c>
      <c r="E12" s="90">
        <f>[5]Input!C49</f>
        <v>0</v>
      </c>
      <c r="F12" s="90"/>
      <c r="G12" s="90">
        <f>[5]Input!E51</f>
        <v>61961.83</v>
      </c>
      <c r="H12" s="90"/>
      <c r="I12" s="90">
        <f>[5]Input!E53</f>
        <v>109401.22000000002</v>
      </c>
      <c r="J12" s="91"/>
      <c r="K12" s="92">
        <f>+E12+G12+I12</f>
        <v>171363.05000000002</v>
      </c>
    </row>
    <row r="13" spans="1:16" x14ac:dyDescent="0.3">
      <c r="B13" s="80" t="s">
        <v>162</v>
      </c>
      <c r="J13" s="93" t="s">
        <v>130</v>
      </c>
      <c r="K13" s="94" t="s">
        <v>163</v>
      </c>
    </row>
    <row r="14" spans="1:16" x14ac:dyDescent="0.3">
      <c r="B14" s="80" t="s">
        <v>164</v>
      </c>
      <c r="G14" s="92"/>
      <c r="I14" s="92"/>
      <c r="J14" s="93" t="s">
        <v>130</v>
      </c>
      <c r="K14" s="94" t="s">
        <v>163</v>
      </c>
    </row>
    <row r="15" spans="1:16" ht="16.5" x14ac:dyDescent="0.3">
      <c r="A15" s="95" t="s">
        <v>187</v>
      </c>
      <c r="B15" s="96" t="s">
        <v>165</v>
      </c>
      <c r="C15" s="85"/>
      <c r="D15" s="85"/>
      <c r="E15" s="85"/>
      <c r="F15" s="85"/>
      <c r="G15" s="85"/>
      <c r="H15" s="85"/>
      <c r="I15" s="85"/>
      <c r="J15" s="89"/>
      <c r="K15" s="90">
        <f>MIN(K42,K45)</f>
        <v>157639.41156103392</v>
      </c>
      <c r="L15" s="85"/>
      <c r="M15" s="97"/>
      <c r="N15" s="92"/>
    </row>
    <row r="16" spans="1:16" x14ac:dyDescent="0.3">
      <c r="B16" s="98"/>
      <c r="C16" s="85"/>
      <c r="D16" s="85"/>
      <c r="E16" s="85"/>
      <c r="F16" s="85"/>
      <c r="G16" s="85"/>
      <c r="H16" s="85"/>
      <c r="I16" s="85"/>
      <c r="J16" s="89" t="s">
        <v>130</v>
      </c>
      <c r="K16" s="99"/>
      <c r="P16" s="92"/>
    </row>
    <row r="17" spans="1:14" x14ac:dyDescent="0.3">
      <c r="B17" s="80" t="s">
        <v>166</v>
      </c>
      <c r="J17" s="93" t="s">
        <v>130</v>
      </c>
      <c r="K17" s="94" t="s">
        <v>163</v>
      </c>
    </row>
    <row r="18" spans="1:14" x14ac:dyDescent="0.3">
      <c r="J18" s="93"/>
      <c r="K18" s="100"/>
    </row>
    <row r="19" spans="1:14" ht="16.5" x14ac:dyDescent="0.35">
      <c r="B19" s="81" t="s">
        <v>167</v>
      </c>
      <c r="C19" s="79" t="s">
        <v>130</v>
      </c>
      <c r="J19" s="93"/>
      <c r="K19" s="90">
        <f>+K11+K12+K15</f>
        <v>5745084.5815610345</v>
      </c>
    </row>
    <row r="20" spans="1:14" x14ac:dyDescent="0.3">
      <c r="J20" s="93"/>
      <c r="K20" s="92"/>
    </row>
    <row r="21" spans="1:14" ht="16.5" x14ac:dyDescent="0.35">
      <c r="B21" s="86" t="s">
        <v>168</v>
      </c>
      <c r="J21" s="93"/>
      <c r="K21" s="92"/>
    </row>
    <row r="22" spans="1:14" x14ac:dyDescent="0.3">
      <c r="J22" s="93"/>
      <c r="K22" s="92"/>
    </row>
    <row r="23" spans="1:14" ht="16.5" x14ac:dyDescent="0.3">
      <c r="A23" s="101"/>
      <c r="B23" s="80" t="s">
        <v>169</v>
      </c>
      <c r="J23" s="93" t="s">
        <v>130</v>
      </c>
      <c r="K23" s="90">
        <f>[5]PURCHASES!N15</f>
        <v>3517230.58</v>
      </c>
      <c r="N23" s="92"/>
    </row>
    <row r="24" spans="1:14" ht="16.5" x14ac:dyDescent="0.3">
      <c r="A24" s="101"/>
      <c r="B24" s="80" t="s">
        <v>170</v>
      </c>
      <c r="J24" s="93"/>
      <c r="K24" s="90">
        <f>[5]PURCHASES!N20</f>
        <v>3373184.3400000008</v>
      </c>
      <c r="M24" s="85"/>
    </row>
    <row r="25" spans="1:14" ht="16.5" x14ac:dyDescent="0.3">
      <c r="A25" s="95" t="s">
        <v>187</v>
      </c>
      <c r="B25" s="80" t="s">
        <v>171</v>
      </c>
      <c r="J25" s="93" t="s">
        <v>130</v>
      </c>
      <c r="K25" s="90">
        <f>K42</f>
        <v>157639.41156103392</v>
      </c>
      <c r="L25" s="85"/>
      <c r="M25" s="90"/>
      <c r="N25" s="92"/>
    </row>
    <row r="26" spans="1:14" ht="16.5" x14ac:dyDescent="0.3">
      <c r="A26" s="95" t="s">
        <v>188</v>
      </c>
      <c r="B26" s="80" t="s">
        <v>172</v>
      </c>
      <c r="J26" s="93"/>
      <c r="K26" s="99">
        <v>261519.99037317297</v>
      </c>
      <c r="L26" s="102"/>
      <c r="M26" s="103"/>
    </row>
    <row r="27" spans="1:14" x14ac:dyDescent="0.3">
      <c r="J27" s="93"/>
      <c r="K27" s="100"/>
      <c r="M27" s="85"/>
    </row>
    <row r="28" spans="1:14" ht="16.5" x14ac:dyDescent="0.35">
      <c r="B28" s="81" t="s">
        <v>167</v>
      </c>
      <c r="J28" s="93"/>
      <c r="K28" s="92">
        <f>K23+K24-K25-K26</f>
        <v>6471255.5180657944</v>
      </c>
      <c r="M28" s="85"/>
      <c r="N28" s="92"/>
    </row>
    <row r="29" spans="1:14" x14ac:dyDescent="0.3">
      <c r="J29" s="93"/>
      <c r="K29" s="92"/>
      <c r="M29" s="85"/>
    </row>
    <row r="30" spans="1:14" ht="16.5" x14ac:dyDescent="0.35">
      <c r="B30" s="86" t="s">
        <v>173</v>
      </c>
      <c r="J30" s="93"/>
      <c r="K30" s="92"/>
      <c r="M30" s="92"/>
      <c r="N30" s="92"/>
    </row>
    <row r="31" spans="1:14" x14ac:dyDescent="0.3">
      <c r="J31" s="93"/>
      <c r="K31" s="92"/>
    </row>
    <row r="32" spans="1:14" ht="16.5" x14ac:dyDescent="0.3">
      <c r="A32" s="101"/>
      <c r="B32" s="79" t="s">
        <v>174</v>
      </c>
      <c r="J32" s="93"/>
      <c r="K32" s="104">
        <f>[5]SALES!H23</f>
        <v>668958.81599999988</v>
      </c>
    </row>
    <row r="33" spans="1:13" x14ac:dyDescent="0.3">
      <c r="J33" s="93"/>
      <c r="K33" s="92"/>
    </row>
    <row r="34" spans="1:13" ht="15.75" thickBot="1" x14ac:dyDescent="0.35">
      <c r="B34" s="80" t="s">
        <v>175</v>
      </c>
      <c r="J34" s="93"/>
      <c r="K34" s="105">
        <f>+K19+K28-K32</f>
        <v>11547381.283626828</v>
      </c>
      <c r="M34" s="85"/>
    </row>
    <row r="35" spans="1:13" ht="15.75" thickTop="1" x14ac:dyDescent="0.3">
      <c r="J35" s="93"/>
      <c r="K35" s="92"/>
      <c r="M35" s="85"/>
    </row>
    <row r="36" spans="1:13" x14ac:dyDescent="0.3">
      <c r="B36" s="79" t="s">
        <v>176</v>
      </c>
      <c r="J36" s="93"/>
      <c r="K36" s="92"/>
      <c r="M36" s="85"/>
    </row>
    <row r="37" spans="1:13" x14ac:dyDescent="0.3">
      <c r="J37" s="93"/>
      <c r="K37" s="92"/>
      <c r="M37" s="85"/>
    </row>
    <row r="38" spans="1:13" x14ac:dyDescent="0.3">
      <c r="B38" s="79" t="s">
        <v>177</v>
      </c>
      <c r="J38" s="93"/>
      <c r="K38" s="92"/>
    </row>
    <row r="39" spans="1:13" ht="16.5" x14ac:dyDescent="0.3">
      <c r="A39" s="95" t="s">
        <v>187</v>
      </c>
      <c r="B39" s="106" t="s">
        <v>178</v>
      </c>
      <c r="J39" s="93"/>
      <c r="K39" s="92"/>
    </row>
    <row r="40" spans="1:13" x14ac:dyDescent="0.3">
      <c r="J40" s="93"/>
      <c r="K40" s="92"/>
    </row>
    <row r="41" spans="1:13" x14ac:dyDescent="0.3">
      <c r="B41" s="85" t="s">
        <v>179</v>
      </c>
      <c r="G41" s="107"/>
      <c r="H41" s="85"/>
      <c r="I41" s="85"/>
      <c r="J41" s="93"/>
      <c r="K41" s="92"/>
    </row>
    <row r="42" spans="1:13" x14ac:dyDescent="0.3">
      <c r="B42" s="96" t="s">
        <v>180</v>
      </c>
      <c r="D42" s="108">
        <v>7111964</v>
      </c>
      <c r="E42" s="79" t="s">
        <v>181</v>
      </c>
      <c r="F42" s="85"/>
      <c r="G42" s="109">
        <v>22.165383790052076</v>
      </c>
      <c r="H42" s="85"/>
      <c r="I42" s="96" t="s">
        <v>182</v>
      </c>
      <c r="J42" s="93"/>
      <c r="K42" s="92">
        <f>D42*G42/1000</f>
        <v>157639.41156103392</v>
      </c>
      <c r="L42" s="92"/>
    </row>
    <row r="43" spans="1:13" x14ac:dyDescent="0.3">
      <c r="B43" s="85"/>
      <c r="G43" s="85"/>
      <c r="H43" s="85"/>
      <c r="I43" s="85"/>
      <c r="J43" s="93"/>
      <c r="K43" s="92"/>
    </row>
    <row r="44" spans="1:13" s="85" customFormat="1" x14ac:dyDescent="0.3">
      <c r="B44" s="85" t="s">
        <v>183</v>
      </c>
      <c r="G44" s="107"/>
      <c r="J44" s="89"/>
      <c r="K44" s="90"/>
    </row>
    <row r="45" spans="1:13" s="85" customFormat="1" x14ac:dyDescent="0.3">
      <c r="B45" s="96" t="s">
        <v>184</v>
      </c>
      <c r="D45" s="110">
        <f>D42</f>
        <v>7111964</v>
      </c>
      <c r="E45" s="85" t="s">
        <v>181</v>
      </c>
      <c r="G45" s="109">
        <v>22.165383790052076</v>
      </c>
      <c r="I45" s="96" t="s">
        <v>182</v>
      </c>
      <c r="J45" s="89"/>
      <c r="K45" s="90">
        <f>D45*G45/1000</f>
        <v>157639.41156103392</v>
      </c>
      <c r="M45" s="90"/>
    </row>
    <row r="46" spans="1:13" x14ac:dyDescent="0.3">
      <c r="B46" s="85"/>
      <c r="G46" s="85"/>
      <c r="H46" s="85"/>
      <c r="I46" s="85"/>
      <c r="J46" s="93"/>
      <c r="K46" s="92"/>
    </row>
    <row r="47" spans="1:13" x14ac:dyDescent="0.3">
      <c r="K47" s="92"/>
    </row>
    <row r="48" spans="1:13" ht="31.5" customHeight="1" x14ac:dyDescent="0.3">
      <c r="A48" s="111">
        <v>-1</v>
      </c>
      <c r="B48" s="136" t="s">
        <v>195</v>
      </c>
      <c r="C48" s="136"/>
      <c r="D48" s="136"/>
      <c r="E48" s="136"/>
      <c r="F48" s="136"/>
      <c r="G48" s="136"/>
      <c r="H48" s="136"/>
      <c r="I48" s="136"/>
      <c r="J48" s="136"/>
    </row>
    <row r="49" spans="1:10" x14ac:dyDescent="0.3">
      <c r="B49" s="85"/>
      <c r="C49" s="85"/>
      <c r="D49" s="85"/>
      <c r="E49" s="85"/>
      <c r="F49" s="85"/>
      <c r="G49" s="85"/>
      <c r="H49" s="85"/>
      <c r="I49" s="85"/>
      <c r="J49" s="85"/>
    </row>
    <row r="50" spans="1:10" ht="16.5" x14ac:dyDescent="0.3">
      <c r="A50" s="111">
        <v>-2</v>
      </c>
      <c r="B50" s="79" t="s">
        <v>185</v>
      </c>
    </row>
    <row r="51" spans="1:10" x14ac:dyDescent="0.3">
      <c r="B51" s="79" t="s">
        <v>186</v>
      </c>
    </row>
    <row r="52" spans="1:10" x14ac:dyDescent="0.3">
      <c r="J52" s="79" t="s">
        <v>130</v>
      </c>
    </row>
    <row r="53" spans="1:10" ht="16.5" x14ac:dyDescent="0.3">
      <c r="A53" s="101"/>
    </row>
  </sheetData>
  <mergeCells count="1">
    <mergeCell ref="B48:J48"/>
  </mergeCells>
  <printOptions horizontalCentered="1" verticalCentered="1"/>
  <pageMargins left="0.25" right="0.25" top="0.75" bottom="0.75" header="0.3" footer="0.3"/>
  <pageSetup scale="76" firstPageNumber="4" orientation="portrait" blackAndWhite="1" useFirstPageNumber="1" verticalDpi="300" r:id="rId1"/>
  <headerFooter alignWithMargins="0">
    <oddFooter>Page &amp;P of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2"/>
    <pageSetUpPr fitToPage="1"/>
  </sheetPr>
  <dimension ref="A3:P53"/>
  <sheetViews>
    <sheetView zoomScaleNormal="100" workbookViewId="0">
      <selection activeCell="I31" sqref="I31"/>
    </sheetView>
  </sheetViews>
  <sheetFormatPr defaultRowHeight="15" x14ac:dyDescent="0.3"/>
  <cols>
    <col min="1" max="1" width="4.140625" style="79" bestFit="1" customWidth="1"/>
    <col min="2" max="2" width="45.5703125" style="79" customWidth="1"/>
    <col min="3" max="3" width="3.7109375" style="79" customWidth="1"/>
    <col min="4" max="4" width="11.7109375" style="79" bestFit="1" customWidth="1"/>
    <col min="5" max="5" width="14.5703125" style="79" bestFit="1" customWidth="1"/>
    <col min="6" max="6" width="1.5703125" style="79" customWidth="1"/>
    <col min="7" max="7" width="13.28515625" style="79" customWidth="1"/>
    <col min="8" max="8" width="1.7109375" style="79" customWidth="1"/>
    <col min="9" max="9" width="13.28515625" style="79" customWidth="1"/>
    <col min="10" max="10" width="1.7109375" style="79" customWidth="1"/>
    <col min="11" max="11" width="15.85546875" style="79" customWidth="1"/>
    <col min="12" max="12" width="9.5703125" style="79" bestFit="1" customWidth="1"/>
    <col min="13" max="13" width="14" style="79" bestFit="1" customWidth="1"/>
    <col min="14" max="14" width="14.28515625" style="79" bestFit="1" customWidth="1"/>
    <col min="15" max="256" width="9.140625" style="79"/>
    <col min="257" max="257" width="4.140625" style="79" bestFit="1" customWidth="1"/>
    <col min="258" max="258" width="45.5703125" style="79" customWidth="1"/>
    <col min="259" max="259" width="3.7109375" style="79" customWidth="1"/>
    <col min="260" max="260" width="11.7109375" style="79" bestFit="1" customWidth="1"/>
    <col min="261" max="261" width="14.5703125" style="79" bestFit="1" customWidth="1"/>
    <col min="262" max="262" width="1.5703125" style="79" customWidth="1"/>
    <col min="263" max="263" width="13.28515625" style="79" customWidth="1"/>
    <col min="264" max="264" width="1.7109375" style="79" customWidth="1"/>
    <col min="265" max="265" width="13.28515625" style="79" customWidth="1"/>
    <col min="266" max="266" width="1.7109375" style="79" customWidth="1"/>
    <col min="267" max="267" width="15.85546875" style="79" customWidth="1"/>
    <col min="268" max="268" width="9.5703125" style="79" bestFit="1" customWidth="1"/>
    <col min="269" max="269" width="14" style="79" bestFit="1" customWidth="1"/>
    <col min="270" max="270" width="14.28515625" style="79" bestFit="1" customWidth="1"/>
    <col min="271" max="512" width="9.140625" style="79"/>
    <col min="513" max="513" width="4.140625" style="79" bestFit="1" customWidth="1"/>
    <col min="514" max="514" width="45.5703125" style="79" customWidth="1"/>
    <col min="515" max="515" width="3.7109375" style="79" customWidth="1"/>
    <col min="516" max="516" width="11.7109375" style="79" bestFit="1" customWidth="1"/>
    <col min="517" max="517" width="14.5703125" style="79" bestFit="1" customWidth="1"/>
    <col min="518" max="518" width="1.5703125" style="79" customWidth="1"/>
    <col min="519" max="519" width="13.28515625" style="79" customWidth="1"/>
    <col min="520" max="520" width="1.7109375" style="79" customWidth="1"/>
    <col min="521" max="521" width="13.28515625" style="79" customWidth="1"/>
    <col min="522" max="522" width="1.7109375" style="79" customWidth="1"/>
    <col min="523" max="523" width="15.85546875" style="79" customWidth="1"/>
    <col min="524" max="524" width="9.5703125" style="79" bestFit="1" customWidth="1"/>
    <col min="525" max="525" width="14" style="79" bestFit="1" customWidth="1"/>
    <col min="526" max="526" width="14.28515625" style="79" bestFit="1" customWidth="1"/>
    <col min="527" max="768" width="9.140625" style="79"/>
    <col min="769" max="769" width="4.140625" style="79" bestFit="1" customWidth="1"/>
    <col min="770" max="770" width="45.5703125" style="79" customWidth="1"/>
    <col min="771" max="771" width="3.7109375" style="79" customWidth="1"/>
    <col min="772" max="772" width="11.7109375" style="79" bestFit="1" customWidth="1"/>
    <col min="773" max="773" width="14.5703125" style="79" bestFit="1" customWidth="1"/>
    <col min="774" max="774" width="1.5703125" style="79" customWidth="1"/>
    <col min="775" max="775" width="13.28515625" style="79" customWidth="1"/>
    <col min="776" max="776" width="1.7109375" style="79" customWidth="1"/>
    <col min="777" max="777" width="13.28515625" style="79" customWidth="1"/>
    <col min="778" max="778" width="1.7109375" style="79" customWidth="1"/>
    <col min="779" max="779" width="15.85546875" style="79" customWidth="1"/>
    <col min="780" max="780" width="9.5703125" style="79" bestFit="1" customWidth="1"/>
    <col min="781" max="781" width="14" style="79" bestFit="1" customWidth="1"/>
    <col min="782" max="782" width="14.28515625" style="79" bestFit="1" customWidth="1"/>
    <col min="783" max="1024" width="9.140625" style="79"/>
    <col min="1025" max="1025" width="4.140625" style="79" bestFit="1" customWidth="1"/>
    <col min="1026" max="1026" width="45.5703125" style="79" customWidth="1"/>
    <col min="1027" max="1027" width="3.7109375" style="79" customWidth="1"/>
    <col min="1028" max="1028" width="11.7109375" style="79" bestFit="1" customWidth="1"/>
    <col min="1029" max="1029" width="14.5703125" style="79" bestFit="1" customWidth="1"/>
    <col min="1030" max="1030" width="1.5703125" style="79" customWidth="1"/>
    <col min="1031" max="1031" width="13.28515625" style="79" customWidth="1"/>
    <col min="1032" max="1032" width="1.7109375" style="79" customWidth="1"/>
    <col min="1033" max="1033" width="13.28515625" style="79" customWidth="1"/>
    <col min="1034" max="1034" width="1.7109375" style="79" customWidth="1"/>
    <col min="1035" max="1035" width="15.85546875" style="79" customWidth="1"/>
    <col min="1036" max="1036" width="9.5703125" style="79" bestFit="1" customWidth="1"/>
    <col min="1037" max="1037" width="14" style="79" bestFit="1" customWidth="1"/>
    <col min="1038" max="1038" width="14.28515625" style="79" bestFit="1" customWidth="1"/>
    <col min="1039" max="1280" width="9.140625" style="79"/>
    <col min="1281" max="1281" width="4.140625" style="79" bestFit="1" customWidth="1"/>
    <col min="1282" max="1282" width="45.5703125" style="79" customWidth="1"/>
    <col min="1283" max="1283" width="3.7109375" style="79" customWidth="1"/>
    <col min="1284" max="1284" width="11.7109375" style="79" bestFit="1" customWidth="1"/>
    <col min="1285" max="1285" width="14.5703125" style="79" bestFit="1" customWidth="1"/>
    <col min="1286" max="1286" width="1.5703125" style="79" customWidth="1"/>
    <col min="1287" max="1287" width="13.28515625" style="79" customWidth="1"/>
    <col min="1288" max="1288" width="1.7109375" style="79" customWidth="1"/>
    <col min="1289" max="1289" width="13.28515625" style="79" customWidth="1"/>
    <col min="1290" max="1290" width="1.7109375" style="79" customWidth="1"/>
    <col min="1291" max="1291" width="15.85546875" style="79" customWidth="1"/>
    <col min="1292" max="1292" width="9.5703125" style="79" bestFit="1" customWidth="1"/>
    <col min="1293" max="1293" width="14" style="79" bestFit="1" customWidth="1"/>
    <col min="1294" max="1294" width="14.28515625" style="79" bestFit="1" customWidth="1"/>
    <col min="1295" max="1536" width="9.140625" style="79"/>
    <col min="1537" max="1537" width="4.140625" style="79" bestFit="1" customWidth="1"/>
    <col min="1538" max="1538" width="45.5703125" style="79" customWidth="1"/>
    <col min="1539" max="1539" width="3.7109375" style="79" customWidth="1"/>
    <col min="1540" max="1540" width="11.7109375" style="79" bestFit="1" customWidth="1"/>
    <col min="1541" max="1541" width="14.5703125" style="79" bestFit="1" customWidth="1"/>
    <col min="1542" max="1542" width="1.5703125" style="79" customWidth="1"/>
    <col min="1543" max="1543" width="13.28515625" style="79" customWidth="1"/>
    <col min="1544" max="1544" width="1.7109375" style="79" customWidth="1"/>
    <col min="1545" max="1545" width="13.28515625" style="79" customWidth="1"/>
    <col min="1546" max="1546" width="1.7109375" style="79" customWidth="1"/>
    <col min="1547" max="1547" width="15.85546875" style="79" customWidth="1"/>
    <col min="1548" max="1548" width="9.5703125" style="79" bestFit="1" customWidth="1"/>
    <col min="1549" max="1549" width="14" style="79" bestFit="1" customWidth="1"/>
    <col min="1550" max="1550" width="14.28515625" style="79" bestFit="1" customWidth="1"/>
    <col min="1551" max="1792" width="9.140625" style="79"/>
    <col min="1793" max="1793" width="4.140625" style="79" bestFit="1" customWidth="1"/>
    <col min="1794" max="1794" width="45.5703125" style="79" customWidth="1"/>
    <col min="1795" max="1795" width="3.7109375" style="79" customWidth="1"/>
    <col min="1796" max="1796" width="11.7109375" style="79" bestFit="1" customWidth="1"/>
    <col min="1797" max="1797" width="14.5703125" style="79" bestFit="1" customWidth="1"/>
    <col min="1798" max="1798" width="1.5703125" style="79" customWidth="1"/>
    <col min="1799" max="1799" width="13.28515625" style="79" customWidth="1"/>
    <col min="1800" max="1800" width="1.7109375" style="79" customWidth="1"/>
    <col min="1801" max="1801" width="13.28515625" style="79" customWidth="1"/>
    <col min="1802" max="1802" width="1.7109375" style="79" customWidth="1"/>
    <col min="1803" max="1803" width="15.85546875" style="79" customWidth="1"/>
    <col min="1804" max="1804" width="9.5703125" style="79" bestFit="1" customWidth="1"/>
    <col min="1805" max="1805" width="14" style="79" bestFit="1" customWidth="1"/>
    <col min="1806" max="1806" width="14.28515625" style="79" bestFit="1" customWidth="1"/>
    <col min="1807" max="2048" width="9.140625" style="79"/>
    <col min="2049" max="2049" width="4.140625" style="79" bestFit="1" customWidth="1"/>
    <col min="2050" max="2050" width="45.5703125" style="79" customWidth="1"/>
    <col min="2051" max="2051" width="3.7109375" style="79" customWidth="1"/>
    <col min="2052" max="2052" width="11.7109375" style="79" bestFit="1" customWidth="1"/>
    <col min="2053" max="2053" width="14.5703125" style="79" bestFit="1" customWidth="1"/>
    <col min="2054" max="2054" width="1.5703125" style="79" customWidth="1"/>
    <col min="2055" max="2055" width="13.28515625" style="79" customWidth="1"/>
    <col min="2056" max="2056" width="1.7109375" style="79" customWidth="1"/>
    <col min="2057" max="2057" width="13.28515625" style="79" customWidth="1"/>
    <col min="2058" max="2058" width="1.7109375" style="79" customWidth="1"/>
    <col min="2059" max="2059" width="15.85546875" style="79" customWidth="1"/>
    <col min="2060" max="2060" width="9.5703125" style="79" bestFit="1" customWidth="1"/>
    <col min="2061" max="2061" width="14" style="79" bestFit="1" customWidth="1"/>
    <col min="2062" max="2062" width="14.28515625" style="79" bestFit="1" customWidth="1"/>
    <col min="2063" max="2304" width="9.140625" style="79"/>
    <col min="2305" max="2305" width="4.140625" style="79" bestFit="1" customWidth="1"/>
    <col min="2306" max="2306" width="45.5703125" style="79" customWidth="1"/>
    <col min="2307" max="2307" width="3.7109375" style="79" customWidth="1"/>
    <col min="2308" max="2308" width="11.7109375" style="79" bestFit="1" customWidth="1"/>
    <col min="2309" max="2309" width="14.5703125" style="79" bestFit="1" customWidth="1"/>
    <col min="2310" max="2310" width="1.5703125" style="79" customWidth="1"/>
    <col min="2311" max="2311" width="13.28515625" style="79" customWidth="1"/>
    <col min="2312" max="2312" width="1.7109375" style="79" customWidth="1"/>
    <col min="2313" max="2313" width="13.28515625" style="79" customWidth="1"/>
    <col min="2314" max="2314" width="1.7109375" style="79" customWidth="1"/>
    <col min="2315" max="2315" width="15.85546875" style="79" customWidth="1"/>
    <col min="2316" max="2316" width="9.5703125" style="79" bestFit="1" customWidth="1"/>
    <col min="2317" max="2317" width="14" style="79" bestFit="1" customWidth="1"/>
    <col min="2318" max="2318" width="14.28515625" style="79" bestFit="1" customWidth="1"/>
    <col min="2319" max="2560" width="9.140625" style="79"/>
    <col min="2561" max="2561" width="4.140625" style="79" bestFit="1" customWidth="1"/>
    <col min="2562" max="2562" width="45.5703125" style="79" customWidth="1"/>
    <col min="2563" max="2563" width="3.7109375" style="79" customWidth="1"/>
    <col min="2564" max="2564" width="11.7109375" style="79" bestFit="1" customWidth="1"/>
    <col min="2565" max="2565" width="14.5703125" style="79" bestFit="1" customWidth="1"/>
    <col min="2566" max="2566" width="1.5703125" style="79" customWidth="1"/>
    <col min="2567" max="2567" width="13.28515625" style="79" customWidth="1"/>
    <col min="2568" max="2568" width="1.7109375" style="79" customWidth="1"/>
    <col min="2569" max="2569" width="13.28515625" style="79" customWidth="1"/>
    <col min="2570" max="2570" width="1.7109375" style="79" customWidth="1"/>
    <col min="2571" max="2571" width="15.85546875" style="79" customWidth="1"/>
    <col min="2572" max="2572" width="9.5703125" style="79" bestFit="1" customWidth="1"/>
    <col min="2573" max="2573" width="14" style="79" bestFit="1" customWidth="1"/>
    <col min="2574" max="2574" width="14.28515625" style="79" bestFit="1" customWidth="1"/>
    <col min="2575" max="2816" width="9.140625" style="79"/>
    <col min="2817" max="2817" width="4.140625" style="79" bestFit="1" customWidth="1"/>
    <col min="2818" max="2818" width="45.5703125" style="79" customWidth="1"/>
    <col min="2819" max="2819" width="3.7109375" style="79" customWidth="1"/>
    <col min="2820" max="2820" width="11.7109375" style="79" bestFit="1" customWidth="1"/>
    <col min="2821" max="2821" width="14.5703125" style="79" bestFit="1" customWidth="1"/>
    <col min="2822" max="2822" width="1.5703125" style="79" customWidth="1"/>
    <col min="2823" max="2823" width="13.28515625" style="79" customWidth="1"/>
    <col min="2824" max="2824" width="1.7109375" style="79" customWidth="1"/>
    <col min="2825" max="2825" width="13.28515625" style="79" customWidth="1"/>
    <col min="2826" max="2826" width="1.7109375" style="79" customWidth="1"/>
    <col min="2827" max="2827" width="15.85546875" style="79" customWidth="1"/>
    <col min="2828" max="2828" width="9.5703125" style="79" bestFit="1" customWidth="1"/>
    <col min="2829" max="2829" width="14" style="79" bestFit="1" customWidth="1"/>
    <col min="2830" max="2830" width="14.28515625" style="79" bestFit="1" customWidth="1"/>
    <col min="2831" max="3072" width="9.140625" style="79"/>
    <col min="3073" max="3073" width="4.140625" style="79" bestFit="1" customWidth="1"/>
    <col min="3074" max="3074" width="45.5703125" style="79" customWidth="1"/>
    <col min="3075" max="3075" width="3.7109375" style="79" customWidth="1"/>
    <col min="3076" max="3076" width="11.7109375" style="79" bestFit="1" customWidth="1"/>
    <col min="3077" max="3077" width="14.5703125" style="79" bestFit="1" customWidth="1"/>
    <col min="3078" max="3078" width="1.5703125" style="79" customWidth="1"/>
    <col min="3079" max="3079" width="13.28515625" style="79" customWidth="1"/>
    <col min="3080" max="3080" width="1.7109375" style="79" customWidth="1"/>
    <col min="3081" max="3081" width="13.28515625" style="79" customWidth="1"/>
    <col min="3082" max="3082" width="1.7109375" style="79" customWidth="1"/>
    <col min="3083" max="3083" width="15.85546875" style="79" customWidth="1"/>
    <col min="3084" max="3084" width="9.5703125" style="79" bestFit="1" customWidth="1"/>
    <col min="3085" max="3085" width="14" style="79" bestFit="1" customWidth="1"/>
    <col min="3086" max="3086" width="14.28515625" style="79" bestFit="1" customWidth="1"/>
    <col min="3087" max="3328" width="9.140625" style="79"/>
    <col min="3329" max="3329" width="4.140625" style="79" bestFit="1" customWidth="1"/>
    <col min="3330" max="3330" width="45.5703125" style="79" customWidth="1"/>
    <col min="3331" max="3331" width="3.7109375" style="79" customWidth="1"/>
    <col min="3332" max="3332" width="11.7109375" style="79" bestFit="1" customWidth="1"/>
    <col min="3333" max="3333" width="14.5703125" style="79" bestFit="1" customWidth="1"/>
    <col min="3334" max="3334" width="1.5703125" style="79" customWidth="1"/>
    <col min="3335" max="3335" width="13.28515625" style="79" customWidth="1"/>
    <col min="3336" max="3336" width="1.7109375" style="79" customWidth="1"/>
    <col min="3337" max="3337" width="13.28515625" style="79" customWidth="1"/>
    <col min="3338" max="3338" width="1.7109375" style="79" customWidth="1"/>
    <col min="3339" max="3339" width="15.85546875" style="79" customWidth="1"/>
    <col min="3340" max="3340" width="9.5703125" style="79" bestFit="1" customWidth="1"/>
    <col min="3341" max="3341" width="14" style="79" bestFit="1" customWidth="1"/>
    <col min="3342" max="3342" width="14.28515625" style="79" bestFit="1" customWidth="1"/>
    <col min="3343" max="3584" width="9.140625" style="79"/>
    <col min="3585" max="3585" width="4.140625" style="79" bestFit="1" customWidth="1"/>
    <col min="3586" max="3586" width="45.5703125" style="79" customWidth="1"/>
    <col min="3587" max="3587" width="3.7109375" style="79" customWidth="1"/>
    <col min="3588" max="3588" width="11.7109375" style="79" bestFit="1" customWidth="1"/>
    <col min="3589" max="3589" width="14.5703125" style="79" bestFit="1" customWidth="1"/>
    <col min="3590" max="3590" width="1.5703125" style="79" customWidth="1"/>
    <col min="3591" max="3591" width="13.28515625" style="79" customWidth="1"/>
    <col min="3592" max="3592" width="1.7109375" style="79" customWidth="1"/>
    <col min="3593" max="3593" width="13.28515625" style="79" customWidth="1"/>
    <col min="3594" max="3594" width="1.7109375" style="79" customWidth="1"/>
    <col min="3595" max="3595" width="15.85546875" style="79" customWidth="1"/>
    <col min="3596" max="3596" width="9.5703125" style="79" bestFit="1" customWidth="1"/>
    <col min="3597" max="3597" width="14" style="79" bestFit="1" customWidth="1"/>
    <col min="3598" max="3598" width="14.28515625" style="79" bestFit="1" customWidth="1"/>
    <col min="3599" max="3840" width="9.140625" style="79"/>
    <col min="3841" max="3841" width="4.140625" style="79" bestFit="1" customWidth="1"/>
    <col min="3842" max="3842" width="45.5703125" style="79" customWidth="1"/>
    <col min="3843" max="3843" width="3.7109375" style="79" customWidth="1"/>
    <col min="3844" max="3844" width="11.7109375" style="79" bestFit="1" customWidth="1"/>
    <col min="3845" max="3845" width="14.5703125" style="79" bestFit="1" customWidth="1"/>
    <col min="3846" max="3846" width="1.5703125" style="79" customWidth="1"/>
    <col min="3847" max="3847" width="13.28515625" style="79" customWidth="1"/>
    <col min="3848" max="3848" width="1.7109375" style="79" customWidth="1"/>
    <col min="3849" max="3849" width="13.28515625" style="79" customWidth="1"/>
    <col min="3850" max="3850" width="1.7109375" style="79" customWidth="1"/>
    <col min="3851" max="3851" width="15.85546875" style="79" customWidth="1"/>
    <col min="3852" max="3852" width="9.5703125" style="79" bestFit="1" customWidth="1"/>
    <col min="3853" max="3853" width="14" style="79" bestFit="1" customWidth="1"/>
    <col min="3854" max="3854" width="14.28515625" style="79" bestFit="1" customWidth="1"/>
    <col min="3855" max="4096" width="9.140625" style="79"/>
    <col min="4097" max="4097" width="4.140625" style="79" bestFit="1" customWidth="1"/>
    <col min="4098" max="4098" width="45.5703125" style="79" customWidth="1"/>
    <col min="4099" max="4099" width="3.7109375" style="79" customWidth="1"/>
    <col min="4100" max="4100" width="11.7109375" style="79" bestFit="1" customWidth="1"/>
    <col min="4101" max="4101" width="14.5703125" style="79" bestFit="1" customWidth="1"/>
    <col min="4102" max="4102" width="1.5703125" style="79" customWidth="1"/>
    <col min="4103" max="4103" width="13.28515625" style="79" customWidth="1"/>
    <col min="4104" max="4104" width="1.7109375" style="79" customWidth="1"/>
    <col min="4105" max="4105" width="13.28515625" style="79" customWidth="1"/>
    <col min="4106" max="4106" width="1.7109375" style="79" customWidth="1"/>
    <col min="4107" max="4107" width="15.85546875" style="79" customWidth="1"/>
    <col min="4108" max="4108" width="9.5703125" style="79" bestFit="1" customWidth="1"/>
    <col min="4109" max="4109" width="14" style="79" bestFit="1" customWidth="1"/>
    <col min="4110" max="4110" width="14.28515625" style="79" bestFit="1" customWidth="1"/>
    <col min="4111" max="4352" width="9.140625" style="79"/>
    <col min="4353" max="4353" width="4.140625" style="79" bestFit="1" customWidth="1"/>
    <col min="4354" max="4354" width="45.5703125" style="79" customWidth="1"/>
    <col min="4355" max="4355" width="3.7109375" style="79" customWidth="1"/>
    <col min="4356" max="4356" width="11.7109375" style="79" bestFit="1" customWidth="1"/>
    <col min="4357" max="4357" width="14.5703125" style="79" bestFit="1" customWidth="1"/>
    <col min="4358" max="4358" width="1.5703125" style="79" customWidth="1"/>
    <col min="4359" max="4359" width="13.28515625" style="79" customWidth="1"/>
    <col min="4360" max="4360" width="1.7109375" style="79" customWidth="1"/>
    <col min="4361" max="4361" width="13.28515625" style="79" customWidth="1"/>
    <col min="4362" max="4362" width="1.7109375" style="79" customWidth="1"/>
    <col min="4363" max="4363" width="15.85546875" style="79" customWidth="1"/>
    <col min="4364" max="4364" width="9.5703125" style="79" bestFit="1" customWidth="1"/>
    <col min="4365" max="4365" width="14" style="79" bestFit="1" customWidth="1"/>
    <col min="4366" max="4366" width="14.28515625" style="79" bestFit="1" customWidth="1"/>
    <col min="4367" max="4608" width="9.140625" style="79"/>
    <col min="4609" max="4609" width="4.140625" style="79" bestFit="1" customWidth="1"/>
    <col min="4610" max="4610" width="45.5703125" style="79" customWidth="1"/>
    <col min="4611" max="4611" width="3.7109375" style="79" customWidth="1"/>
    <col min="4612" max="4612" width="11.7109375" style="79" bestFit="1" customWidth="1"/>
    <col min="4613" max="4613" width="14.5703125" style="79" bestFit="1" customWidth="1"/>
    <col min="4614" max="4614" width="1.5703125" style="79" customWidth="1"/>
    <col min="4615" max="4615" width="13.28515625" style="79" customWidth="1"/>
    <col min="4616" max="4616" width="1.7109375" style="79" customWidth="1"/>
    <col min="4617" max="4617" width="13.28515625" style="79" customWidth="1"/>
    <col min="4618" max="4618" width="1.7109375" style="79" customWidth="1"/>
    <col min="4619" max="4619" width="15.85546875" style="79" customWidth="1"/>
    <col min="4620" max="4620" width="9.5703125" style="79" bestFit="1" customWidth="1"/>
    <col min="4621" max="4621" width="14" style="79" bestFit="1" customWidth="1"/>
    <col min="4622" max="4622" width="14.28515625" style="79" bestFit="1" customWidth="1"/>
    <col min="4623" max="4864" width="9.140625" style="79"/>
    <col min="4865" max="4865" width="4.140625" style="79" bestFit="1" customWidth="1"/>
    <col min="4866" max="4866" width="45.5703125" style="79" customWidth="1"/>
    <col min="4867" max="4867" width="3.7109375" style="79" customWidth="1"/>
    <col min="4868" max="4868" width="11.7109375" style="79" bestFit="1" customWidth="1"/>
    <col min="4869" max="4869" width="14.5703125" style="79" bestFit="1" customWidth="1"/>
    <col min="4870" max="4870" width="1.5703125" style="79" customWidth="1"/>
    <col min="4871" max="4871" width="13.28515625" style="79" customWidth="1"/>
    <col min="4872" max="4872" width="1.7109375" style="79" customWidth="1"/>
    <col min="4873" max="4873" width="13.28515625" style="79" customWidth="1"/>
    <col min="4874" max="4874" width="1.7109375" style="79" customWidth="1"/>
    <col min="4875" max="4875" width="15.85546875" style="79" customWidth="1"/>
    <col min="4876" max="4876" width="9.5703125" style="79" bestFit="1" customWidth="1"/>
    <col min="4877" max="4877" width="14" style="79" bestFit="1" customWidth="1"/>
    <col min="4878" max="4878" width="14.28515625" style="79" bestFit="1" customWidth="1"/>
    <col min="4879" max="5120" width="9.140625" style="79"/>
    <col min="5121" max="5121" width="4.140625" style="79" bestFit="1" customWidth="1"/>
    <col min="5122" max="5122" width="45.5703125" style="79" customWidth="1"/>
    <col min="5123" max="5123" width="3.7109375" style="79" customWidth="1"/>
    <col min="5124" max="5124" width="11.7109375" style="79" bestFit="1" customWidth="1"/>
    <col min="5125" max="5125" width="14.5703125" style="79" bestFit="1" customWidth="1"/>
    <col min="5126" max="5126" width="1.5703125" style="79" customWidth="1"/>
    <col min="5127" max="5127" width="13.28515625" style="79" customWidth="1"/>
    <col min="5128" max="5128" width="1.7109375" style="79" customWidth="1"/>
    <col min="5129" max="5129" width="13.28515625" style="79" customWidth="1"/>
    <col min="5130" max="5130" width="1.7109375" style="79" customWidth="1"/>
    <col min="5131" max="5131" width="15.85546875" style="79" customWidth="1"/>
    <col min="5132" max="5132" width="9.5703125" style="79" bestFit="1" customWidth="1"/>
    <col min="5133" max="5133" width="14" style="79" bestFit="1" customWidth="1"/>
    <col min="5134" max="5134" width="14.28515625" style="79" bestFit="1" customWidth="1"/>
    <col min="5135" max="5376" width="9.140625" style="79"/>
    <col min="5377" max="5377" width="4.140625" style="79" bestFit="1" customWidth="1"/>
    <col min="5378" max="5378" width="45.5703125" style="79" customWidth="1"/>
    <col min="5379" max="5379" width="3.7109375" style="79" customWidth="1"/>
    <col min="5380" max="5380" width="11.7109375" style="79" bestFit="1" customWidth="1"/>
    <col min="5381" max="5381" width="14.5703125" style="79" bestFit="1" customWidth="1"/>
    <col min="5382" max="5382" width="1.5703125" style="79" customWidth="1"/>
    <col min="5383" max="5383" width="13.28515625" style="79" customWidth="1"/>
    <col min="5384" max="5384" width="1.7109375" style="79" customWidth="1"/>
    <col min="5385" max="5385" width="13.28515625" style="79" customWidth="1"/>
    <col min="5386" max="5386" width="1.7109375" style="79" customWidth="1"/>
    <col min="5387" max="5387" width="15.85546875" style="79" customWidth="1"/>
    <col min="5388" max="5388" width="9.5703125" style="79" bestFit="1" customWidth="1"/>
    <col min="5389" max="5389" width="14" style="79" bestFit="1" customWidth="1"/>
    <col min="5390" max="5390" width="14.28515625" style="79" bestFit="1" customWidth="1"/>
    <col min="5391" max="5632" width="9.140625" style="79"/>
    <col min="5633" max="5633" width="4.140625" style="79" bestFit="1" customWidth="1"/>
    <col min="5634" max="5634" width="45.5703125" style="79" customWidth="1"/>
    <col min="5635" max="5635" width="3.7109375" style="79" customWidth="1"/>
    <col min="5636" max="5636" width="11.7109375" style="79" bestFit="1" customWidth="1"/>
    <col min="5637" max="5637" width="14.5703125" style="79" bestFit="1" customWidth="1"/>
    <col min="5638" max="5638" width="1.5703125" style="79" customWidth="1"/>
    <col min="5639" max="5639" width="13.28515625" style="79" customWidth="1"/>
    <col min="5640" max="5640" width="1.7109375" style="79" customWidth="1"/>
    <col min="5641" max="5641" width="13.28515625" style="79" customWidth="1"/>
    <col min="5642" max="5642" width="1.7109375" style="79" customWidth="1"/>
    <col min="5643" max="5643" width="15.85546875" style="79" customWidth="1"/>
    <col min="5644" max="5644" width="9.5703125" style="79" bestFit="1" customWidth="1"/>
    <col min="5645" max="5645" width="14" style="79" bestFit="1" customWidth="1"/>
    <col min="5646" max="5646" width="14.28515625" style="79" bestFit="1" customWidth="1"/>
    <col min="5647" max="5888" width="9.140625" style="79"/>
    <col min="5889" max="5889" width="4.140625" style="79" bestFit="1" customWidth="1"/>
    <col min="5890" max="5890" width="45.5703125" style="79" customWidth="1"/>
    <col min="5891" max="5891" width="3.7109375" style="79" customWidth="1"/>
    <col min="5892" max="5892" width="11.7109375" style="79" bestFit="1" customWidth="1"/>
    <col min="5893" max="5893" width="14.5703125" style="79" bestFit="1" customWidth="1"/>
    <col min="5894" max="5894" width="1.5703125" style="79" customWidth="1"/>
    <col min="5895" max="5895" width="13.28515625" style="79" customWidth="1"/>
    <col min="5896" max="5896" width="1.7109375" style="79" customWidth="1"/>
    <col min="5897" max="5897" width="13.28515625" style="79" customWidth="1"/>
    <col min="5898" max="5898" width="1.7109375" style="79" customWidth="1"/>
    <col min="5899" max="5899" width="15.85546875" style="79" customWidth="1"/>
    <col min="5900" max="5900" width="9.5703125" style="79" bestFit="1" customWidth="1"/>
    <col min="5901" max="5901" width="14" style="79" bestFit="1" customWidth="1"/>
    <col min="5902" max="5902" width="14.28515625" style="79" bestFit="1" customWidth="1"/>
    <col min="5903" max="6144" width="9.140625" style="79"/>
    <col min="6145" max="6145" width="4.140625" style="79" bestFit="1" customWidth="1"/>
    <col min="6146" max="6146" width="45.5703125" style="79" customWidth="1"/>
    <col min="6147" max="6147" width="3.7109375" style="79" customWidth="1"/>
    <col min="6148" max="6148" width="11.7109375" style="79" bestFit="1" customWidth="1"/>
    <col min="6149" max="6149" width="14.5703125" style="79" bestFit="1" customWidth="1"/>
    <col min="6150" max="6150" width="1.5703125" style="79" customWidth="1"/>
    <col min="6151" max="6151" width="13.28515625" style="79" customWidth="1"/>
    <col min="6152" max="6152" width="1.7109375" style="79" customWidth="1"/>
    <col min="6153" max="6153" width="13.28515625" style="79" customWidth="1"/>
    <col min="6154" max="6154" width="1.7109375" style="79" customWidth="1"/>
    <col min="6155" max="6155" width="15.85546875" style="79" customWidth="1"/>
    <col min="6156" max="6156" width="9.5703125" style="79" bestFit="1" customWidth="1"/>
    <col min="6157" max="6157" width="14" style="79" bestFit="1" customWidth="1"/>
    <col min="6158" max="6158" width="14.28515625" style="79" bestFit="1" customWidth="1"/>
    <col min="6159" max="6400" width="9.140625" style="79"/>
    <col min="6401" max="6401" width="4.140625" style="79" bestFit="1" customWidth="1"/>
    <col min="6402" max="6402" width="45.5703125" style="79" customWidth="1"/>
    <col min="6403" max="6403" width="3.7109375" style="79" customWidth="1"/>
    <col min="6404" max="6404" width="11.7109375" style="79" bestFit="1" customWidth="1"/>
    <col min="6405" max="6405" width="14.5703125" style="79" bestFit="1" customWidth="1"/>
    <col min="6406" max="6406" width="1.5703125" style="79" customWidth="1"/>
    <col min="6407" max="6407" width="13.28515625" style="79" customWidth="1"/>
    <col min="6408" max="6408" width="1.7109375" style="79" customWidth="1"/>
    <col min="6409" max="6409" width="13.28515625" style="79" customWidth="1"/>
    <col min="6410" max="6410" width="1.7109375" style="79" customWidth="1"/>
    <col min="6411" max="6411" width="15.85546875" style="79" customWidth="1"/>
    <col min="6412" max="6412" width="9.5703125" style="79" bestFit="1" customWidth="1"/>
    <col min="6413" max="6413" width="14" style="79" bestFit="1" customWidth="1"/>
    <col min="6414" max="6414" width="14.28515625" style="79" bestFit="1" customWidth="1"/>
    <col min="6415" max="6656" width="9.140625" style="79"/>
    <col min="6657" max="6657" width="4.140625" style="79" bestFit="1" customWidth="1"/>
    <col min="6658" max="6658" width="45.5703125" style="79" customWidth="1"/>
    <col min="6659" max="6659" width="3.7109375" style="79" customWidth="1"/>
    <col min="6660" max="6660" width="11.7109375" style="79" bestFit="1" customWidth="1"/>
    <col min="6661" max="6661" width="14.5703125" style="79" bestFit="1" customWidth="1"/>
    <col min="6662" max="6662" width="1.5703125" style="79" customWidth="1"/>
    <col min="6663" max="6663" width="13.28515625" style="79" customWidth="1"/>
    <col min="6664" max="6664" width="1.7109375" style="79" customWidth="1"/>
    <col min="6665" max="6665" width="13.28515625" style="79" customWidth="1"/>
    <col min="6666" max="6666" width="1.7109375" style="79" customWidth="1"/>
    <col min="6667" max="6667" width="15.85546875" style="79" customWidth="1"/>
    <col min="6668" max="6668" width="9.5703125" style="79" bestFit="1" customWidth="1"/>
    <col min="6669" max="6669" width="14" style="79" bestFit="1" customWidth="1"/>
    <col min="6670" max="6670" width="14.28515625" style="79" bestFit="1" customWidth="1"/>
    <col min="6671" max="6912" width="9.140625" style="79"/>
    <col min="6913" max="6913" width="4.140625" style="79" bestFit="1" customWidth="1"/>
    <col min="6914" max="6914" width="45.5703125" style="79" customWidth="1"/>
    <col min="6915" max="6915" width="3.7109375" style="79" customWidth="1"/>
    <col min="6916" max="6916" width="11.7109375" style="79" bestFit="1" customWidth="1"/>
    <col min="6917" max="6917" width="14.5703125" style="79" bestFit="1" customWidth="1"/>
    <col min="6918" max="6918" width="1.5703125" style="79" customWidth="1"/>
    <col min="6919" max="6919" width="13.28515625" style="79" customWidth="1"/>
    <col min="6920" max="6920" width="1.7109375" style="79" customWidth="1"/>
    <col min="6921" max="6921" width="13.28515625" style="79" customWidth="1"/>
    <col min="6922" max="6922" width="1.7109375" style="79" customWidth="1"/>
    <col min="6923" max="6923" width="15.85546875" style="79" customWidth="1"/>
    <col min="6924" max="6924" width="9.5703125" style="79" bestFit="1" customWidth="1"/>
    <col min="6925" max="6925" width="14" style="79" bestFit="1" customWidth="1"/>
    <col min="6926" max="6926" width="14.28515625" style="79" bestFit="1" customWidth="1"/>
    <col min="6927" max="7168" width="9.140625" style="79"/>
    <col min="7169" max="7169" width="4.140625" style="79" bestFit="1" customWidth="1"/>
    <col min="7170" max="7170" width="45.5703125" style="79" customWidth="1"/>
    <col min="7171" max="7171" width="3.7109375" style="79" customWidth="1"/>
    <col min="7172" max="7172" width="11.7109375" style="79" bestFit="1" customWidth="1"/>
    <col min="7173" max="7173" width="14.5703125" style="79" bestFit="1" customWidth="1"/>
    <col min="7174" max="7174" width="1.5703125" style="79" customWidth="1"/>
    <col min="7175" max="7175" width="13.28515625" style="79" customWidth="1"/>
    <col min="7176" max="7176" width="1.7109375" style="79" customWidth="1"/>
    <col min="7177" max="7177" width="13.28515625" style="79" customWidth="1"/>
    <col min="7178" max="7178" width="1.7109375" style="79" customWidth="1"/>
    <col min="7179" max="7179" width="15.85546875" style="79" customWidth="1"/>
    <col min="7180" max="7180" width="9.5703125" style="79" bestFit="1" customWidth="1"/>
    <col min="7181" max="7181" width="14" style="79" bestFit="1" customWidth="1"/>
    <col min="7182" max="7182" width="14.28515625" style="79" bestFit="1" customWidth="1"/>
    <col min="7183" max="7424" width="9.140625" style="79"/>
    <col min="7425" max="7425" width="4.140625" style="79" bestFit="1" customWidth="1"/>
    <col min="7426" max="7426" width="45.5703125" style="79" customWidth="1"/>
    <col min="7427" max="7427" width="3.7109375" style="79" customWidth="1"/>
    <col min="7428" max="7428" width="11.7109375" style="79" bestFit="1" customWidth="1"/>
    <col min="7429" max="7429" width="14.5703125" style="79" bestFit="1" customWidth="1"/>
    <col min="7430" max="7430" width="1.5703125" style="79" customWidth="1"/>
    <col min="7431" max="7431" width="13.28515625" style="79" customWidth="1"/>
    <col min="7432" max="7432" width="1.7109375" style="79" customWidth="1"/>
    <col min="7433" max="7433" width="13.28515625" style="79" customWidth="1"/>
    <col min="7434" max="7434" width="1.7109375" style="79" customWidth="1"/>
    <col min="7435" max="7435" width="15.85546875" style="79" customWidth="1"/>
    <col min="7436" max="7436" width="9.5703125" style="79" bestFit="1" customWidth="1"/>
    <col min="7437" max="7437" width="14" style="79" bestFit="1" customWidth="1"/>
    <col min="7438" max="7438" width="14.28515625" style="79" bestFit="1" customWidth="1"/>
    <col min="7439" max="7680" width="9.140625" style="79"/>
    <col min="7681" max="7681" width="4.140625" style="79" bestFit="1" customWidth="1"/>
    <col min="7682" max="7682" width="45.5703125" style="79" customWidth="1"/>
    <col min="7683" max="7683" width="3.7109375" style="79" customWidth="1"/>
    <col min="7684" max="7684" width="11.7109375" style="79" bestFit="1" customWidth="1"/>
    <col min="7685" max="7685" width="14.5703125" style="79" bestFit="1" customWidth="1"/>
    <col min="7686" max="7686" width="1.5703125" style="79" customWidth="1"/>
    <col min="7687" max="7687" width="13.28515625" style="79" customWidth="1"/>
    <col min="7688" max="7688" width="1.7109375" style="79" customWidth="1"/>
    <col min="7689" max="7689" width="13.28515625" style="79" customWidth="1"/>
    <col min="7690" max="7690" width="1.7109375" style="79" customWidth="1"/>
    <col min="7691" max="7691" width="15.85546875" style="79" customWidth="1"/>
    <col min="7692" max="7692" width="9.5703125" style="79" bestFit="1" customWidth="1"/>
    <col min="7693" max="7693" width="14" style="79" bestFit="1" customWidth="1"/>
    <col min="7694" max="7694" width="14.28515625" style="79" bestFit="1" customWidth="1"/>
    <col min="7695" max="7936" width="9.140625" style="79"/>
    <col min="7937" max="7937" width="4.140625" style="79" bestFit="1" customWidth="1"/>
    <col min="7938" max="7938" width="45.5703125" style="79" customWidth="1"/>
    <col min="7939" max="7939" width="3.7109375" style="79" customWidth="1"/>
    <col min="7940" max="7940" width="11.7109375" style="79" bestFit="1" customWidth="1"/>
    <col min="7941" max="7941" width="14.5703125" style="79" bestFit="1" customWidth="1"/>
    <col min="7942" max="7942" width="1.5703125" style="79" customWidth="1"/>
    <col min="7943" max="7943" width="13.28515625" style="79" customWidth="1"/>
    <col min="7944" max="7944" width="1.7109375" style="79" customWidth="1"/>
    <col min="7945" max="7945" width="13.28515625" style="79" customWidth="1"/>
    <col min="7946" max="7946" width="1.7109375" style="79" customWidth="1"/>
    <col min="7947" max="7947" width="15.85546875" style="79" customWidth="1"/>
    <col min="7948" max="7948" width="9.5703125" style="79" bestFit="1" customWidth="1"/>
    <col min="7949" max="7949" width="14" style="79" bestFit="1" customWidth="1"/>
    <col min="7950" max="7950" width="14.28515625" style="79" bestFit="1" customWidth="1"/>
    <col min="7951" max="8192" width="9.140625" style="79"/>
    <col min="8193" max="8193" width="4.140625" style="79" bestFit="1" customWidth="1"/>
    <col min="8194" max="8194" width="45.5703125" style="79" customWidth="1"/>
    <col min="8195" max="8195" width="3.7109375" style="79" customWidth="1"/>
    <col min="8196" max="8196" width="11.7109375" style="79" bestFit="1" customWidth="1"/>
    <col min="8197" max="8197" width="14.5703125" style="79" bestFit="1" customWidth="1"/>
    <col min="8198" max="8198" width="1.5703125" style="79" customWidth="1"/>
    <col min="8199" max="8199" width="13.28515625" style="79" customWidth="1"/>
    <col min="8200" max="8200" width="1.7109375" style="79" customWidth="1"/>
    <col min="8201" max="8201" width="13.28515625" style="79" customWidth="1"/>
    <col min="8202" max="8202" width="1.7109375" style="79" customWidth="1"/>
    <col min="8203" max="8203" width="15.85546875" style="79" customWidth="1"/>
    <col min="8204" max="8204" width="9.5703125" style="79" bestFit="1" customWidth="1"/>
    <col min="8205" max="8205" width="14" style="79" bestFit="1" customWidth="1"/>
    <col min="8206" max="8206" width="14.28515625" style="79" bestFit="1" customWidth="1"/>
    <col min="8207" max="8448" width="9.140625" style="79"/>
    <col min="8449" max="8449" width="4.140625" style="79" bestFit="1" customWidth="1"/>
    <col min="8450" max="8450" width="45.5703125" style="79" customWidth="1"/>
    <col min="8451" max="8451" width="3.7109375" style="79" customWidth="1"/>
    <col min="8452" max="8452" width="11.7109375" style="79" bestFit="1" customWidth="1"/>
    <col min="8453" max="8453" width="14.5703125" style="79" bestFit="1" customWidth="1"/>
    <col min="8454" max="8454" width="1.5703125" style="79" customWidth="1"/>
    <col min="8455" max="8455" width="13.28515625" style="79" customWidth="1"/>
    <col min="8456" max="8456" width="1.7109375" style="79" customWidth="1"/>
    <col min="8457" max="8457" width="13.28515625" style="79" customWidth="1"/>
    <col min="8458" max="8458" width="1.7109375" style="79" customWidth="1"/>
    <col min="8459" max="8459" width="15.85546875" style="79" customWidth="1"/>
    <col min="8460" max="8460" width="9.5703125" style="79" bestFit="1" customWidth="1"/>
    <col min="8461" max="8461" width="14" style="79" bestFit="1" customWidth="1"/>
    <col min="8462" max="8462" width="14.28515625" style="79" bestFit="1" customWidth="1"/>
    <col min="8463" max="8704" width="9.140625" style="79"/>
    <col min="8705" max="8705" width="4.140625" style="79" bestFit="1" customWidth="1"/>
    <col min="8706" max="8706" width="45.5703125" style="79" customWidth="1"/>
    <col min="8707" max="8707" width="3.7109375" style="79" customWidth="1"/>
    <col min="8708" max="8708" width="11.7109375" style="79" bestFit="1" customWidth="1"/>
    <col min="8709" max="8709" width="14.5703125" style="79" bestFit="1" customWidth="1"/>
    <col min="8710" max="8710" width="1.5703125" style="79" customWidth="1"/>
    <col min="8711" max="8711" width="13.28515625" style="79" customWidth="1"/>
    <col min="8712" max="8712" width="1.7109375" style="79" customWidth="1"/>
    <col min="8713" max="8713" width="13.28515625" style="79" customWidth="1"/>
    <col min="8714" max="8714" width="1.7109375" style="79" customWidth="1"/>
    <col min="8715" max="8715" width="15.85546875" style="79" customWidth="1"/>
    <col min="8716" max="8716" width="9.5703125" style="79" bestFit="1" customWidth="1"/>
    <col min="8717" max="8717" width="14" style="79" bestFit="1" customWidth="1"/>
    <col min="8718" max="8718" width="14.28515625" style="79" bestFit="1" customWidth="1"/>
    <col min="8719" max="8960" width="9.140625" style="79"/>
    <col min="8961" max="8961" width="4.140625" style="79" bestFit="1" customWidth="1"/>
    <col min="8962" max="8962" width="45.5703125" style="79" customWidth="1"/>
    <col min="8963" max="8963" width="3.7109375" style="79" customWidth="1"/>
    <col min="8964" max="8964" width="11.7109375" style="79" bestFit="1" customWidth="1"/>
    <col min="8965" max="8965" width="14.5703125" style="79" bestFit="1" customWidth="1"/>
    <col min="8966" max="8966" width="1.5703125" style="79" customWidth="1"/>
    <col min="8967" max="8967" width="13.28515625" style="79" customWidth="1"/>
    <col min="8968" max="8968" width="1.7109375" style="79" customWidth="1"/>
    <col min="8969" max="8969" width="13.28515625" style="79" customWidth="1"/>
    <col min="8970" max="8970" width="1.7109375" style="79" customWidth="1"/>
    <col min="8971" max="8971" width="15.85546875" style="79" customWidth="1"/>
    <col min="8972" max="8972" width="9.5703125" style="79" bestFit="1" customWidth="1"/>
    <col min="8973" max="8973" width="14" style="79" bestFit="1" customWidth="1"/>
    <col min="8974" max="8974" width="14.28515625" style="79" bestFit="1" customWidth="1"/>
    <col min="8975" max="9216" width="9.140625" style="79"/>
    <col min="9217" max="9217" width="4.140625" style="79" bestFit="1" customWidth="1"/>
    <col min="9218" max="9218" width="45.5703125" style="79" customWidth="1"/>
    <col min="9219" max="9219" width="3.7109375" style="79" customWidth="1"/>
    <col min="9220" max="9220" width="11.7109375" style="79" bestFit="1" customWidth="1"/>
    <col min="9221" max="9221" width="14.5703125" style="79" bestFit="1" customWidth="1"/>
    <col min="9222" max="9222" width="1.5703125" style="79" customWidth="1"/>
    <col min="9223" max="9223" width="13.28515625" style="79" customWidth="1"/>
    <col min="9224" max="9224" width="1.7109375" style="79" customWidth="1"/>
    <col min="9225" max="9225" width="13.28515625" style="79" customWidth="1"/>
    <col min="9226" max="9226" width="1.7109375" style="79" customWidth="1"/>
    <col min="9227" max="9227" width="15.85546875" style="79" customWidth="1"/>
    <col min="9228" max="9228" width="9.5703125" style="79" bestFit="1" customWidth="1"/>
    <col min="9229" max="9229" width="14" style="79" bestFit="1" customWidth="1"/>
    <col min="9230" max="9230" width="14.28515625" style="79" bestFit="1" customWidth="1"/>
    <col min="9231" max="9472" width="9.140625" style="79"/>
    <col min="9473" max="9473" width="4.140625" style="79" bestFit="1" customWidth="1"/>
    <col min="9474" max="9474" width="45.5703125" style="79" customWidth="1"/>
    <col min="9475" max="9475" width="3.7109375" style="79" customWidth="1"/>
    <col min="9476" max="9476" width="11.7109375" style="79" bestFit="1" customWidth="1"/>
    <col min="9477" max="9477" width="14.5703125" style="79" bestFit="1" customWidth="1"/>
    <col min="9478" max="9478" width="1.5703125" style="79" customWidth="1"/>
    <col min="9479" max="9479" width="13.28515625" style="79" customWidth="1"/>
    <col min="9480" max="9480" width="1.7109375" style="79" customWidth="1"/>
    <col min="9481" max="9481" width="13.28515625" style="79" customWidth="1"/>
    <col min="9482" max="9482" width="1.7109375" style="79" customWidth="1"/>
    <col min="9483" max="9483" width="15.85546875" style="79" customWidth="1"/>
    <col min="9484" max="9484" width="9.5703125" style="79" bestFit="1" customWidth="1"/>
    <col min="9485" max="9485" width="14" style="79" bestFit="1" customWidth="1"/>
    <col min="9486" max="9486" width="14.28515625" style="79" bestFit="1" customWidth="1"/>
    <col min="9487" max="9728" width="9.140625" style="79"/>
    <col min="9729" max="9729" width="4.140625" style="79" bestFit="1" customWidth="1"/>
    <col min="9730" max="9730" width="45.5703125" style="79" customWidth="1"/>
    <col min="9731" max="9731" width="3.7109375" style="79" customWidth="1"/>
    <col min="9732" max="9732" width="11.7109375" style="79" bestFit="1" customWidth="1"/>
    <col min="9733" max="9733" width="14.5703125" style="79" bestFit="1" customWidth="1"/>
    <col min="9734" max="9734" width="1.5703125" style="79" customWidth="1"/>
    <col min="9735" max="9735" width="13.28515625" style="79" customWidth="1"/>
    <col min="9736" max="9736" width="1.7109375" style="79" customWidth="1"/>
    <col min="9737" max="9737" width="13.28515625" style="79" customWidth="1"/>
    <col min="9738" max="9738" width="1.7109375" style="79" customWidth="1"/>
    <col min="9739" max="9739" width="15.85546875" style="79" customWidth="1"/>
    <col min="9740" max="9740" width="9.5703125" style="79" bestFit="1" customWidth="1"/>
    <col min="9741" max="9741" width="14" style="79" bestFit="1" customWidth="1"/>
    <col min="9742" max="9742" width="14.28515625" style="79" bestFit="1" customWidth="1"/>
    <col min="9743" max="9984" width="9.140625" style="79"/>
    <col min="9985" max="9985" width="4.140625" style="79" bestFit="1" customWidth="1"/>
    <col min="9986" max="9986" width="45.5703125" style="79" customWidth="1"/>
    <col min="9987" max="9987" width="3.7109375" style="79" customWidth="1"/>
    <col min="9988" max="9988" width="11.7109375" style="79" bestFit="1" customWidth="1"/>
    <col min="9989" max="9989" width="14.5703125" style="79" bestFit="1" customWidth="1"/>
    <col min="9990" max="9990" width="1.5703125" style="79" customWidth="1"/>
    <col min="9991" max="9991" width="13.28515625" style="79" customWidth="1"/>
    <col min="9992" max="9992" width="1.7109375" style="79" customWidth="1"/>
    <col min="9993" max="9993" width="13.28515625" style="79" customWidth="1"/>
    <col min="9994" max="9994" width="1.7109375" style="79" customWidth="1"/>
    <col min="9995" max="9995" width="15.85546875" style="79" customWidth="1"/>
    <col min="9996" max="9996" width="9.5703125" style="79" bestFit="1" customWidth="1"/>
    <col min="9997" max="9997" width="14" style="79" bestFit="1" customWidth="1"/>
    <col min="9998" max="9998" width="14.28515625" style="79" bestFit="1" customWidth="1"/>
    <col min="9999" max="10240" width="9.140625" style="79"/>
    <col min="10241" max="10241" width="4.140625" style="79" bestFit="1" customWidth="1"/>
    <col min="10242" max="10242" width="45.5703125" style="79" customWidth="1"/>
    <col min="10243" max="10243" width="3.7109375" style="79" customWidth="1"/>
    <col min="10244" max="10244" width="11.7109375" style="79" bestFit="1" customWidth="1"/>
    <col min="10245" max="10245" width="14.5703125" style="79" bestFit="1" customWidth="1"/>
    <col min="10246" max="10246" width="1.5703125" style="79" customWidth="1"/>
    <col min="10247" max="10247" width="13.28515625" style="79" customWidth="1"/>
    <col min="10248" max="10248" width="1.7109375" style="79" customWidth="1"/>
    <col min="10249" max="10249" width="13.28515625" style="79" customWidth="1"/>
    <col min="10250" max="10250" width="1.7109375" style="79" customWidth="1"/>
    <col min="10251" max="10251" width="15.85546875" style="79" customWidth="1"/>
    <col min="10252" max="10252" width="9.5703125" style="79" bestFit="1" customWidth="1"/>
    <col min="10253" max="10253" width="14" style="79" bestFit="1" customWidth="1"/>
    <col min="10254" max="10254" width="14.28515625" style="79" bestFit="1" customWidth="1"/>
    <col min="10255" max="10496" width="9.140625" style="79"/>
    <col min="10497" max="10497" width="4.140625" style="79" bestFit="1" customWidth="1"/>
    <col min="10498" max="10498" width="45.5703125" style="79" customWidth="1"/>
    <col min="10499" max="10499" width="3.7109375" style="79" customWidth="1"/>
    <col min="10500" max="10500" width="11.7109375" style="79" bestFit="1" customWidth="1"/>
    <col min="10501" max="10501" width="14.5703125" style="79" bestFit="1" customWidth="1"/>
    <col min="10502" max="10502" width="1.5703125" style="79" customWidth="1"/>
    <col min="10503" max="10503" width="13.28515625" style="79" customWidth="1"/>
    <col min="10504" max="10504" width="1.7109375" style="79" customWidth="1"/>
    <col min="10505" max="10505" width="13.28515625" style="79" customWidth="1"/>
    <col min="10506" max="10506" width="1.7109375" style="79" customWidth="1"/>
    <col min="10507" max="10507" width="15.85546875" style="79" customWidth="1"/>
    <col min="10508" max="10508" width="9.5703125" style="79" bestFit="1" customWidth="1"/>
    <col min="10509" max="10509" width="14" style="79" bestFit="1" customWidth="1"/>
    <col min="10510" max="10510" width="14.28515625" style="79" bestFit="1" customWidth="1"/>
    <col min="10511" max="10752" width="9.140625" style="79"/>
    <col min="10753" max="10753" width="4.140625" style="79" bestFit="1" customWidth="1"/>
    <col min="10754" max="10754" width="45.5703125" style="79" customWidth="1"/>
    <col min="10755" max="10755" width="3.7109375" style="79" customWidth="1"/>
    <col min="10756" max="10756" width="11.7109375" style="79" bestFit="1" customWidth="1"/>
    <col min="10757" max="10757" width="14.5703125" style="79" bestFit="1" customWidth="1"/>
    <col min="10758" max="10758" width="1.5703125" style="79" customWidth="1"/>
    <col min="10759" max="10759" width="13.28515625" style="79" customWidth="1"/>
    <col min="10760" max="10760" width="1.7109375" style="79" customWidth="1"/>
    <col min="10761" max="10761" width="13.28515625" style="79" customWidth="1"/>
    <col min="10762" max="10762" width="1.7109375" style="79" customWidth="1"/>
    <col min="10763" max="10763" width="15.85546875" style="79" customWidth="1"/>
    <col min="10764" max="10764" width="9.5703125" style="79" bestFit="1" customWidth="1"/>
    <col min="10765" max="10765" width="14" style="79" bestFit="1" customWidth="1"/>
    <col min="10766" max="10766" width="14.28515625" style="79" bestFit="1" customWidth="1"/>
    <col min="10767" max="11008" width="9.140625" style="79"/>
    <col min="11009" max="11009" width="4.140625" style="79" bestFit="1" customWidth="1"/>
    <col min="11010" max="11010" width="45.5703125" style="79" customWidth="1"/>
    <col min="11011" max="11011" width="3.7109375" style="79" customWidth="1"/>
    <col min="11012" max="11012" width="11.7109375" style="79" bestFit="1" customWidth="1"/>
    <col min="11013" max="11013" width="14.5703125" style="79" bestFit="1" customWidth="1"/>
    <col min="11014" max="11014" width="1.5703125" style="79" customWidth="1"/>
    <col min="11015" max="11015" width="13.28515625" style="79" customWidth="1"/>
    <col min="11016" max="11016" width="1.7109375" style="79" customWidth="1"/>
    <col min="11017" max="11017" width="13.28515625" style="79" customWidth="1"/>
    <col min="11018" max="11018" width="1.7109375" style="79" customWidth="1"/>
    <col min="11019" max="11019" width="15.85546875" style="79" customWidth="1"/>
    <col min="11020" max="11020" width="9.5703125" style="79" bestFit="1" customWidth="1"/>
    <col min="11021" max="11021" width="14" style="79" bestFit="1" customWidth="1"/>
    <col min="11022" max="11022" width="14.28515625" style="79" bestFit="1" customWidth="1"/>
    <col min="11023" max="11264" width="9.140625" style="79"/>
    <col min="11265" max="11265" width="4.140625" style="79" bestFit="1" customWidth="1"/>
    <col min="11266" max="11266" width="45.5703125" style="79" customWidth="1"/>
    <col min="11267" max="11267" width="3.7109375" style="79" customWidth="1"/>
    <col min="11268" max="11268" width="11.7109375" style="79" bestFit="1" customWidth="1"/>
    <col min="11269" max="11269" width="14.5703125" style="79" bestFit="1" customWidth="1"/>
    <col min="11270" max="11270" width="1.5703125" style="79" customWidth="1"/>
    <col min="11271" max="11271" width="13.28515625" style="79" customWidth="1"/>
    <col min="11272" max="11272" width="1.7109375" style="79" customWidth="1"/>
    <col min="11273" max="11273" width="13.28515625" style="79" customWidth="1"/>
    <col min="11274" max="11274" width="1.7109375" style="79" customWidth="1"/>
    <col min="11275" max="11275" width="15.85546875" style="79" customWidth="1"/>
    <col min="11276" max="11276" width="9.5703125" style="79" bestFit="1" customWidth="1"/>
    <col min="11277" max="11277" width="14" style="79" bestFit="1" customWidth="1"/>
    <col min="11278" max="11278" width="14.28515625" style="79" bestFit="1" customWidth="1"/>
    <col min="11279" max="11520" width="9.140625" style="79"/>
    <col min="11521" max="11521" width="4.140625" style="79" bestFit="1" customWidth="1"/>
    <col min="11522" max="11522" width="45.5703125" style="79" customWidth="1"/>
    <col min="11523" max="11523" width="3.7109375" style="79" customWidth="1"/>
    <col min="11524" max="11524" width="11.7109375" style="79" bestFit="1" customWidth="1"/>
    <col min="11525" max="11525" width="14.5703125" style="79" bestFit="1" customWidth="1"/>
    <col min="11526" max="11526" width="1.5703125" style="79" customWidth="1"/>
    <col min="11527" max="11527" width="13.28515625" style="79" customWidth="1"/>
    <col min="11528" max="11528" width="1.7109375" style="79" customWidth="1"/>
    <col min="11529" max="11529" width="13.28515625" style="79" customWidth="1"/>
    <col min="11530" max="11530" width="1.7109375" style="79" customWidth="1"/>
    <col min="11531" max="11531" width="15.85546875" style="79" customWidth="1"/>
    <col min="11532" max="11532" width="9.5703125" style="79" bestFit="1" customWidth="1"/>
    <col min="11533" max="11533" width="14" style="79" bestFit="1" customWidth="1"/>
    <col min="11534" max="11534" width="14.28515625" style="79" bestFit="1" customWidth="1"/>
    <col min="11535" max="11776" width="9.140625" style="79"/>
    <col min="11777" max="11777" width="4.140625" style="79" bestFit="1" customWidth="1"/>
    <col min="11778" max="11778" width="45.5703125" style="79" customWidth="1"/>
    <col min="11779" max="11779" width="3.7109375" style="79" customWidth="1"/>
    <col min="11780" max="11780" width="11.7109375" style="79" bestFit="1" customWidth="1"/>
    <col min="11781" max="11781" width="14.5703125" style="79" bestFit="1" customWidth="1"/>
    <col min="11782" max="11782" width="1.5703125" style="79" customWidth="1"/>
    <col min="11783" max="11783" width="13.28515625" style="79" customWidth="1"/>
    <col min="11784" max="11784" width="1.7109375" style="79" customWidth="1"/>
    <col min="11785" max="11785" width="13.28515625" style="79" customWidth="1"/>
    <col min="11786" max="11786" width="1.7109375" style="79" customWidth="1"/>
    <col min="11787" max="11787" width="15.85546875" style="79" customWidth="1"/>
    <col min="11788" max="11788" width="9.5703125" style="79" bestFit="1" customWidth="1"/>
    <col min="11789" max="11789" width="14" style="79" bestFit="1" customWidth="1"/>
    <col min="11790" max="11790" width="14.28515625" style="79" bestFit="1" customWidth="1"/>
    <col min="11791" max="12032" width="9.140625" style="79"/>
    <col min="12033" max="12033" width="4.140625" style="79" bestFit="1" customWidth="1"/>
    <col min="12034" max="12034" width="45.5703125" style="79" customWidth="1"/>
    <col min="12035" max="12035" width="3.7109375" style="79" customWidth="1"/>
    <col min="12036" max="12036" width="11.7109375" style="79" bestFit="1" customWidth="1"/>
    <col min="12037" max="12037" width="14.5703125" style="79" bestFit="1" customWidth="1"/>
    <col min="12038" max="12038" width="1.5703125" style="79" customWidth="1"/>
    <col min="12039" max="12039" width="13.28515625" style="79" customWidth="1"/>
    <col min="12040" max="12040" width="1.7109375" style="79" customWidth="1"/>
    <col min="12041" max="12041" width="13.28515625" style="79" customWidth="1"/>
    <col min="12042" max="12042" width="1.7109375" style="79" customWidth="1"/>
    <col min="12043" max="12043" width="15.85546875" style="79" customWidth="1"/>
    <col min="12044" max="12044" width="9.5703125" style="79" bestFit="1" customWidth="1"/>
    <col min="12045" max="12045" width="14" style="79" bestFit="1" customWidth="1"/>
    <col min="12046" max="12046" width="14.28515625" style="79" bestFit="1" customWidth="1"/>
    <col min="12047" max="12288" width="9.140625" style="79"/>
    <col min="12289" max="12289" width="4.140625" style="79" bestFit="1" customWidth="1"/>
    <col min="12290" max="12290" width="45.5703125" style="79" customWidth="1"/>
    <col min="12291" max="12291" width="3.7109375" style="79" customWidth="1"/>
    <col min="12292" max="12292" width="11.7109375" style="79" bestFit="1" customWidth="1"/>
    <col min="12293" max="12293" width="14.5703125" style="79" bestFit="1" customWidth="1"/>
    <col min="12294" max="12294" width="1.5703125" style="79" customWidth="1"/>
    <col min="12295" max="12295" width="13.28515625" style="79" customWidth="1"/>
    <col min="12296" max="12296" width="1.7109375" style="79" customWidth="1"/>
    <col min="12297" max="12297" width="13.28515625" style="79" customWidth="1"/>
    <col min="12298" max="12298" width="1.7109375" style="79" customWidth="1"/>
    <col min="12299" max="12299" width="15.85546875" style="79" customWidth="1"/>
    <col min="12300" max="12300" width="9.5703125" style="79" bestFit="1" customWidth="1"/>
    <col min="12301" max="12301" width="14" style="79" bestFit="1" customWidth="1"/>
    <col min="12302" max="12302" width="14.28515625" style="79" bestFit="1" customWidth="1"/>
    <col min="12303" max="12544" width="9.140625" style="79"/>
    <col min="12545" max="12545" width="4.140625" style="79" bestFit="1" customWidth="1"/>
    <col min="12546" max="12546" width="45.5703125" style="79" customWidth="1"/>
    <col min="12547" max="12547" width="3.7109375" style="79" customWidth="1"/>
    <col min="12548" max="12548" width="11.7109375" style="79" bestFit="1" customWidth="1"/>
    <col min="12549" max="12549" width="14.5703125" style="79" bestFit="1" customWidth="1"/>
    <col min="12550" max="12550" width="1.5703125" style="79" customWidth="1"/>
    <col min="12551" max="12551" width="13.28515625" style="79" customWidth="1"/>
    <col min="12552" max="12552" width="1.7109375" style="79" customWidth="1"/>
    <col min="12553" max="12553" width="13.28515625" style="79" customWidth="1"/>
    <col min="12554" max="12554" width="1.7109375" style="79" customWidth="1"/>
    <col min="12555" max="12555" width="15.85546875" style="79" customWidth="1"/>
    <col min="12556" max="12556" width="9.5703125" style="79" bestFit="1" customWidth="1"/>
    <col min="12557" max="12557" width="14" style="79" bestFit="1" customWidth="1"/>
    <col min="12558" max="12558" width="14.28515625" style="79" bestFit="1" customWidth="1"/>
    <col min="12559" max="12800" width="9.140625" style="79"/>
    <col min="12801" max="12801" width="4.140625" style="79" bestFit="1" customWidth="1"/>
    <col min="12802" max="12802" width="45.5703125" style="79" customWidth="1"/>
    <col min="12803" max="12803" width="3.7109375" style="79" customWidth="1"/>
    <col min="12804" max="12804" width="11.7109375" style="79" bestFit="1" customWidth="1"/>
    <col min="12805" max="12805" width="14.5703125" style="79" bestFit="1" customWidth="1"/>
    <col min="12806" max="12806" width="1.5703125" style="79" customWidth="1"/>
    <col min="12807" max="12807" width="13.28515625" style="79" customWidth="1"/>
    <col min="12808" max="12808" width="1.7109375" style="79" customWidth="1"/>
    <col min="12809" max="12809" width="13.28515625" style="79" customWidth="1"/>
    <col min="12810" max="12810" width="1.7109375" style="79" customWidth="1"/>
    <col min="12811" max="12811" width="15.85546875" style="79" customWidth="1"/>
    <col min="12812" max="12812" width="9.5703125" style="79" bestFit="1" customWidth="1"/>
    <col min="12813" max="12813" width="14" style="79" bestFit="1" customWidth="1"/>
    <col min="12814" max="12814" width="14.28515625" style="79" bestFit="1" customWidth="1"/>
    <col min="12815" max="13056" width="9.140625" style="79"/>
    <col min="13057" max="13057" width="4.140625" style="79" bestFit="1" customWidth="1"/>
    <col min="13058" max="13058" width="45.5703125" style="79" customWidth="1"/>
    <col min="13059" max="13059" width="3.7109375" style="79" customWidth="1"/>
    <col min="13060" max="13060" width="11.7109375" style="79" bestFit="1" customWidth="1"/>
    <col min="13061" max="13061" width="14.5703125" style="79" bestFit="1" customWidth="1"/>
    <col min="13062" max="13062" width="1.5703125" style="79" customWidth="1"/>
    <col min="13063" max="13063" width="13.28515625" style="79" customWidth="1"/>
    <col min="13064" max="13064" width="1.7109375" style="79" customWidth="1"/>
    <col min="13065" max="13065" width="13.28515625" style="79" customWidth="1"/>
    <col min="13066" max="13066" width="1.7109375" style="79" customWidth="1"/>
    <col min="13067" max="13067" width="15.85546875" style="79" customWidth="1"/>
    <col min="13068" max="13068" width="9.5703125" style="79" bestFit="1" customWidth="1"/>
    <col min="13069" max="13069" width="14" style="79" bestFit="1" customWidth="1"/>
    <col min="13070" max="13070" width="14.28515625" style="79" bestFit="1" customWidth="1"/>
    <col min="13071" max="13312" width="9.140625" style="79"/>
    <col min="13313" max="13313" width="4.140625" style="79" bestFit="1" customWidth="1"/>
    <col min="13314" max="13314" width="45.5703125" style="79" customWidth="1"/>
    <col min="13315" max="13315" width="3.7109375" style="79" customWidth="1"/>
    <col min="13316" max="13316" width="11.7109375" style="79" bestFit="1" customWidth="1"/>
    <col min="13317" max="13317" width="14.5703125" style="79" bestFit="1" customWidth="1"/>
    <col min="13318" max="13318" width="1.5703125" style="79" customWidth="1"/>
    <col min="13319" max="13319" width="13.28515625" style="79" customWidth="1"/>
    <col min="13320" max="13320" width="1.7109375" style="79" customWidth="1"/>
    <col min="13321" max="13321" width="13.28515625" style="79" customWidth="1"/>
    <col min="13322" max="13322" width="1.7109375" style="79" customWidth="1"/>
    <col min="13323" max="13323" width="15.85546875" style="79" customWidth="1"/>
    <col min="13324" max="13324" width="9.5703125" style="79" bestFit="1" customWidth="1"/>
    <col min="13325" max="13325" width="14" style="79" bestFit="1" customWidth="1"/>
    <col min="13326" max="13326" width="14.28515625" style="79" bestFit="1" customWidth="1"/>
    <col min="13327" max="13568" width="9.140625" style="79"/>
    <col min="13569" max="13569" width="4.140625" style="79" bestFit="1" customWidth="1"/>
    <col min="13570" max="13570" width="45.5703125" style="79" customWidth="1"/>
    <col min="13571" max="13571" width="3.7109375" style="79" customWidth="1"/>
    <col min="13572" max="13572" width="11.7109375" style="79" bestFit="1" customWidth="1"/>
    <col min="13573" max="13573" width="14.5703125" style="79" bestFit="1" customWidth="1"/>
    <col min="13574" max="13574" width="1.5703125" style="79" customWidth="1"/>
    <col min="13575" max="13575" width="13.28515625" style="79" customWidth="1"/>
    <col min="13576" max="13576" width="1.7109375" style="79" customWidth="1"/>
    <col min="13577" max="13577" width="13.28515625" style="79" customWidth="1"/>
    <col min="13578" max="13578" width="1.7109375" style="79" customWidth="1"/>
    <col min="13579" max="13579" width="15.85546875" style="79" customWidth="1"/>
    <col min="13580" max="13580" width="9.5703125" style="79" bestFit="1" customWidth="1"/>
    <col min="13581" max="13581" width="14" style="79" bestFit="1" customWidth="1"/>
    <col min="13582" max="13582" width="14.28515625" style="79" bestFit="1" customWidth="1"/>
    <col min="13583" max="13824" width="9.140625" style="79"/>
    <col min="13825" max="13825" width="4.140625" style="79" bestFit="1" customWidth="1"/>
    <col min="13826" max="13826" width="45.5703125" style="79" customWidth="1"/>
    <col min="13827" max="13827" width="3.7109375" style="79" customWidth="1"/>
    <col min="13828" max="13828" width="11.7109375" style="79" bestFit="1" customWidth="1"/>
    <col min="13829" max="13829" width="14.5703125" style="79" bestFit="1" customWidth="1"/>
    <col min="13830" max="13830" width="1.5703125" style="79" customWidth="1"/>
    <col min="13831" max="13831" width="13.28515625" style="79" customWidth="1"/>
    <col min="13832" max="13832" width="1.7109375" style="79" customWidth="1"/>
    <col min="13833" max="13833" width="13.28515625" style="79" customWidth="1"/>
    <col min="13834" max="13834" width="1.7109375" style="79" customWidth="1"/>
    <col min="13835" max="13835" width="15.85546875" style="79" customWidth="1"/>
    <col min="13836" max="13836" width="9.5703125" style="79" bestFit="1" customWidth="1"/>
    <col min="13837" max="13837" width="14" style="79" bestFit="1" customWidth="1"/>
    <col min="13838" max="13838" width="14.28515625" style="79" bestFit="1" customWidth="1"/>
    <col min="13839" max="14080" width="9.140625" style="79"/>
    <col min="14081" max="14081" width="4.140625" style="79" bestFit="1" customWidth="1"/>
    <col min="14082" max="14082" width="45.5703125" style="79" customWidth="1"/>
    <col min="14083" max="14083" width="3.7109375" style="79" customWidth="1"/>
    <col min="14084" max="14084" width="11.7109375" style="79" bestFit="1" customWidth="1"/>
    <col min="14085" max="14085" width="14.5703125" style="79" bestFit="1" customWidth="1"/>
    <col min="14086" max="14086" width="1.5703125" style="79" customWidth="1"/>
    <col min="14087" max="14087" width="13.28515625" style="79" customWidth="1"/>
    <col min="14088" max="14088" width="1.7109375" style="79" customWidth="1"/>
    <col min="14089" max="14089" width="13.28515625" style="79" customWidth="1"/>
    <col min="14090" max="14090" width="1.7109375" style="79" customWidth="1"/>
    <col min="14091" max="14091" width="15.85546875" style="79" customWidth="1"/>
    <col min="14092" max="14092" width="9.5703125" style="79" bestFit="1" customWidth="1"/>
    <col min="14093" max="14093" width="14" style="79" bestFit="1" customWidth="1"/>
    <col min="14094" max="14094" width="14.28515625" style="79" bestFit="1" customWidth="1"/>
    <col min="14095" max="14336" width="9.140625" style="79"/>
    <col min="14337" max="14337" width="4.140625" style="79" bestFit="1" customWidth="1"/>
    <col min="14338" max="14338" width="45.5703125" style="79" customWidth="1"/>
    <col min="14339" max="14339" width="3.7109375" style="79" customWidth="1"/>
    <col min="14340" max="14340" width="11.7109375" style="79" bestFit="1" customWidth="1"/>
    <col min="14341" max="14341" width="14.5703125" style="79" bestFit="1" customWidth="1"/>
    <col min="14342" max="14342" width="1.5703125" style="79" customWidth="1"/>
    <col min="14343" max="14343" width="13.28515625" style="79" customWidth="1"/>
    <col min="14344" max="14344" width="1.7109375" style="79" customWidth="1"/>
    <col min="14345" max="14345" width="13.28515625" style="79" customWidth="1"/>
    <col min="14346" max="14346" width="1.7109375" style="79" customWidth="1"/>
    <col min="14347" max="14347" width="15.85546875" style="79" customWidth="1"/>
    <col min="14348" max="14348" width="9.5703125" style="79" bestFit="1" customWidth="1"/>
    <col min="14349" max="14349" width="14" style="79" bestFit="1" customWidth="1"/>
    <col min="14350" max="14350" width="14.28515625" style="79" bestFit="1" customWidth="1"/>
    <col min="14351" max="14592" width="9.140625" style="79"/>
    <col min="14593" max="14593" width="4.140625" style="79" bestFit="1" customWidth="1"/>
    <col min="14594" max="14594" width="45.5703125" style="79" customWidth="1"/>
    <col min="14595" max="14595" width="3.7109375" style="79" customWidth="1"/>
    <col min="14596" max="14596" width="11.7109375" style="79" bestFit="1" customWidth="1"/>
    <col min="14597" max="14597" width="14.5703125" style="79" bestFit="1" customWidth="1"/>
    <col min="14598" max="14598" width="1.5703125" style="79" customWidth="1"/>
    <col min="14599" max="14599" width="13.28515625" style="79" customWidth="1"/>
    <col min="14600" max="14600" width="1.7109375" style="79" customWidth="1"/>
    <col min="14601" max="14601" width="13.28515625" style="79" customWidth="1"/>
    <col min="14602" max="14602" width="1.7109375" style="79" customWidth="1"/>
    <col min="14603" max="14603" width="15.85546875" style="79" customWidth="1"/>
    <col min="14604" max="14604" width="9.5703125" style="79" bestFit="1" customWidth="1"/>
    <col min="14605" max="14605" width="14" style="79" bestFit="1" customWidth="1"/>
    <col min="14606" max="14606" width="14.28515625" style="79" bestFit="1" customWidth="1"/>
    <col min="14607" max="14848" width="9.140625" style="79"/>
    <col min="14849" max="14849" width="4.140625" style="79" bestFit="1" customWidth="1"/>
    <col min="14850" max="14850" width="45.5703125" style="79" customWidth="1"/>
    <col min="14851" max="14851" width="3.7109375" style="79" customWidth="1"/>
    <col min="14852" max="14852" width="11.7109375" style="79" bestFit="1" customWidth="1"/>
    <col min="14853" max="14853" width="14.5703125" style="79" bestFit="1" customWidth="1"/>
    <col min="14854" max="14854" width="1.5703125" style="79" customWidth="1"/>
    <col min="14855" max="14855" width="13.28515625" style="79" customWidth="1"/>
    <col min="14856" max="14856" width="1.7109375" style="79" customWidth="1"/>
    <col min="14857" max="14857" width="13.28515625" style="79" customWidth="1"/>
    <col min="14858" max="14858" width="1.7109375" style="79" customWidth="1"/>
    <col min="14859" max="14859" width="15.85546875" style="79" customWidth="1"/>
    <col min="14860" max="14860" width="9.5703125" style="79" bestFit="1" customWidth="1"/>
    <col min="14861" max="14861" width="14" style="79" bestFit="1" customWidth="1"/>
    <col min="14862" max="14862" width="14.28515625" style="79" bestFit="1" customWidth="1"/>
    <col min="14863" max="15104" width="9.140625" style="79"/>
    <col min="15105" max="15105" width="4.140625" style="79" bestFit="1" customWidth="1"/>
    <col min="15106" max="15106" width="45.5703125" style="79" customWidth="1"/>
    <col min="15107" max="15107" width="3.7109375" style="79" customWidth="1"/>
    <col min="15108" max="15108" width="11.7109375" style="79" bestFit="1" customWidth="1"/>
    <col min="15109" max="15109" width="14.5703125" style="79" bestFit="1" customWidth="1"/>
    <col min="15110" max="15110" width="1.5703125" style="79" customWidth="1"/>
    <col min="15111" max="15111" width="13.28515625" style="79" customWidth="1"/>
    <col min="15112" max="15112" width="1.7109375" style="79" customWidth="1"/>
    <col min="15113" max="15113" width="13.28515625" style="79" customWidth="1"/>
    <col min="15114" max="15114" width="1.7109375" style="79" customWidth="1"/>
    <col min="15115" max="15115" width="15.85546875" style="79" customWidth="1"/>
    <col min="15116" max="15116" width="9.5703125" style="79" bestFit="1" customWidth="1"/>
    <col min="15117" max="15117" width="14" style="79" bestFit="1" customWidth="1"/>
    <col min="15118" max="15118" width="14.28515625" style="79" bestFit="1" customWidth="1"/>
    <col min="15119" max="15360" width="9.140625" style="79"/>
    <col min="15361" max="15361" width="4.140625" style="79" bestFit="1" customWidth="1"/>
    <col min="15362" max="15362" width="45.5703125" style="79" customWidth="1"/>
    <col min="15363" max="15363" width="3.7109375" style="79" customWidth="1"/>
    <col min="15364" max="15364" width="11.7109375" style="79" bestFit="1" customWidth="1"/>
    <col min="15365" max="15365" width="14.5703125" style="79" bestFit="1" customWidth="1"/>
    <col min="15366" max="15366" width="1.5703125" style="79" customWidth="1"/>
    <col min="15367" max="15367" width="13.28515625" style="79" customWidth="1"/>
    <col min="15368" max="15368" width="1.7109375" style="79" customWidth="1"/>
    <col min="15369" max="15369" width="13.28515625" style="79" customWidth="1"/>
    <col min="15370" max="15370" width="1.7109375" style="79" customWidth="1"/>
    <col min="15371" max="15371" width="15.85546875" style="79" customWidth="1"/>
    <col min="15372" max="15372" width="9.5703125" style="79" bestFit="1" customWidth="1"/>
    <col min="15373" max="15373" width="14" style="79" bestFit="1" customWidth="1"/>
    <col min="15374" max="15374" width="14.28515625" style="79" bestFit="1" customWidth="1"/>
    <col min="15375" max="15616" width="9.140625" style="79"/>
    <col min="15617" max="15617" width="4.140625" style="79" bestFit="1" customWidth="1"/>
    <col min="15618" max="15618" width="45.5703125" style="79" customWidth="1"/>
    <col min="15619" max="15619" width="3.7109375" style="79" customWidth="1"/>
    <col min="15620" max="15620" width="11.7109375" style="79" bestFit="1" customWidth="1"/>
    <col min="15621" max="15621" width="14.5703125" style="79" bestFit="1" customWidth="1"/>
    <col min="15622" max="15622" width="1.5703125" style="79" customWidth="1"/>
    <col min="15623" max="15623" width="13.28515625" style="79" customWidth="1"/>
    <col min="15624" max="15624" width="1.7109375" style="79" customWidth="1"/>
    <col min="15625" max="15625" width="13.28515625" style="79" customWidth="1"/>
    <col min="15626" max="15626" width="1.7109375" style="79" customWidth="1"/>
    <col min="15627" max="15627" width="15.85546875" style="79" customWidth="1"/>
    <col min="15628" max="15628" width="9.5703125" style="79" bestFit="1" customWidth="1"/>
    <col min="15629" max="15629" width="14" style="79" bestFit="1" customWidth="1"/>
    <col min="15630" max="15630" width="14.28515625" style="79" bestFit="1" customWidth="1"/>
    <col min="15631" max="15872" width="9.140625" style="79"/>
    <col min="15873" max="15873" width="4.140625" style="79" bestFit="1" customWidth="1"/>
    <col min="15874" max="15874" width="45.5703125" style="79" customWidth="1"/>
    <col min="15875" max="15875" width="3.7109375" style="79" customWidth="1"/>
    <col min="15876" max="15876" width="11.7109375" style="79" bestFit="1" customWidth="1"/>
    <col min="15877" max="15877" width="14.5703125" style="79" bestFit="1" customWidth="1"/>
    <col min="15878" max="15878" width="1.5703125" style="79" customWidth="1"/>
    <col min="15879" max="15879" width="13.28515625" style="79" customWidth="1"/>
    <col min="15880" max="15880" width="1.7109375" style="79" customWidth="1"/>
    <col min="15881" max="15881" width="13.28515625" style="79" customWidth="1"/>
    <col min="15882" max="15882" width="1.7109375" style="79" customWidth="1"/>
    <col min="15883" max="15883" width="15.85546875" style="79" customWidth="1"/>
    <col min="15884" max="15884" width="9.5703125" style="79" bestFit="1" customWidth="1"/>
    <col min="15885" max="15885" width="14" style="79" bestFit="1" customWidth="1"/>
    <col min="15886" max="15886" width="14.28515625" style="79" bestFit="1" customWidth="1"/>
    <col min="15887" max="16128" width="9.140625" style="79"/>
    <col min="16129" max="16129" width="4.140625" style="79" bestFit="1" customWidth="1"/>
    <col min="16130" max="16130" width="45.5703125" style="79" customWidth="1"/>
    <col min="16131" max="16131" width="3.7109375" style="79" customWidth="1"/>
    <col min="16132" max="16132" width="11.7109375" style="79" bestFit="1" customWidth="1"/>
    <col min="16133" max="16133" width="14.5703125" style="79" bestFit="1" customWidth="1"/>
    <col min="16134" max="16134" width="1.5703125" style="79" customWidth="1"/>
    <col min="16135" max="16135" width="13.28515625" style="79" customWidth="1"/>
    <col min="16136" max="16136" width="1.7109375" style="79" customWidth="1"/>
    <col min="16137" max="16137" width="13.28515625" style="79" customWidth="1"/>
    <col min="16138" max="16138" width="1.7109375" style="79" customWidth="1"/>
    <col min="16139" max="16139" width="15.85546875" style="79" customWidth="1"/>
    <col min="16140" max="16140" width="9.5703125" style="79" bestFit="1" customWidth="1"/>
    <col min="16141" max="16141" width="14" style="79" bestFit="1" customWidth="1"/>
    <col min="16142" max="16142" width="14.28515625" style="79" bestFit="1" customWidth="1"/>
    <col min="16143" max="16384" width="9.140625" style="79"/>
  </cols>
  <sheetData>
    <row r="3" spans="1:16" x14ac:dyDescent="0.3">
      <c r="B3" s="80" t="str">
        <f>"FINAL SCHEDULE "&amp;UPPER(T([6]TITLE!D3))&amp;" COSTS - ACTUAL"</f>
        <v>FINAL SCHEDULE MAY 2016 COSTS - ACTUAL</v>
      </c>
    </row>
    <row r="5" spans="1:16" ht="16.5" x14ac:dyDescent="0.35">
      <c r="B5" s="81" t="s">
        <v>149</v>
      </c>
      <c r="C5" s="82"/>
      <c r="D5" s="82"/>
      <c r="E5" s="82"/>
    </row>
    <row r="6" spans="1:16" ht="16.5" x14ac:dyDescent="0.35">
      <c r="B6" s="82" t="s">
        <v>150</v>
      </c>
      <c r="C6" s="82"/>
      <c r="D6" s="82"/>
      <c r="E6" s="82"/>
    </row>
    <row r="7" spans="1:16" ht="16.5" x14ac:dyDescent="0.35">
      <c r="B7" s="83" t="str">
        <f>"MONTH ENDED:  "&amp;UPPER(T([6]TITLE!D3))&amp;""</f>
        <v>MONTH ENDED:  MAY 2016</v>
      </c>
      <c r="C7" s="82"/>
      <c r="D7" s="82"/>
      <c r="E7" s="82" t="s">
        <v>130</v>
      </c>
      <c r="K7" s="84" t="s">
        <v>151</v>
      </c>
    </row>
    <row r="8" spans="1:16" ht="16.5" x14ac:dyDescent="0.35">
      <c r="E8" s="84" t="s">
        <v>152</v>
      </c>
      <c r="G8" s="84" t="s">
        <v>153</v>
      </c>
      <c r="H8" s="85"/>
      <c r="I8" s="84" t="s">
        <v>153</v>
      </c>
      <c r="K8" s="84" t="s">
        <v>154</v>
      </c>
    </row>
    <row r="9" spans="1:16" ht="16.5" x14ac:dyDescent="0.35">
      <c r="B9" s="86" t="s">
        <v>155</v>
      </c>
      <c r="E9" s="87" t="s">
        <v>156</v>
      </c>
      <c r="G9" s="88" t="s">
        <v>157</v>
      </c>
      <c r="H9" s="85"/>
      <c r="I9" s="88" t="s">
        <v>158</v>
      </c>
      <c r="K9" s="87" t="s">
        <v>159</v>
      </c>
    </row>
    <row r="10" spans="1:16" x14ac:dyDescent="0.3">
      <c r="F10" s="85"/>
      <c r="H10" s="85"/>
      <c r="J10" s="89" t="s">
        <v>130</v>
      </c>
    </row>
    <row r="11" spans="1:16" x14ac:dyDescent="0.3">
      <c r="B11" s="80" t="s">
        <v>160</v>
      </c>
      <c r="E11" s="90">
        <f>[6]Input!C48</f>
        <v>0</v>
      </c>
      <c r="F11" s="90"/>
      <c r="G11" s="90">
        <f>[6]Input!E50</f>
        <v>811356.8899999999</v>
      </c>
      <c r="H11" s="90"/>
      <c r="I11" s="90">
        <f>[6]Input!E52</f>
        <v>3787364.52</v>
      </c>
      <c r="J11" s="91" t="s">
        <v>130</v>
      </c>
      <c r="K11" s="92">
        <f>+E11+G11+I11</f>
        <v>4598721.41</v>
      </c>
      <c r="N11" s="92"/>
    </row>
    <row r="12" spans="1:16" x14ac:dyDescent="0.3">
      <c r="B12" s="80" t="s">
        <v>161</v>
      </c>
      <c r="E12" s="90">
        <f>[6]Input!C49</f>
        <v>0</v>
      </c>
      <c r="F12" s="90"/>
      <c r="G12" s="90">
        <f>[6]Input!E51</f>
        <v>103738.56999999998</v>
      </c>
      <c r="H12" s="90"/>
      <c r="I12" s="90">
        <f>[6]Input!E53</f>
        <v>103724.18</v>
      </c>
      <c r="J12" s="91"/>
      <c r="K12" s="92">
        <f>+E12+G12+I12</f>
        <v>207462.74999999997</v>
      </c>
    </row>
    <row r="13" spans="1:16" x14ac:dyDescent="0.3">
      <c r="B13" s="80" t="s">
        <v>162</v>
      </c>
      <c r="J13" s="93" t="s">
        <v>130</v>
      </c>
      <c r="K13" s="94" t="s">
        <v>163</v>
      </c>
    </row>
    <row r="14" spans="1:16" x14ac:dyDescent="0.3">
      <c r="B14" s="80" t="s">
        <v>164</v>
      </c>
      <c r="G14" s="92"/>
      <c r="I14" s="92"/>
      <c r="J14" s="93" t="s">
        <v>130</v>
      </c>
      <c r="K14" s="94" t="s">
        <v>163</v>
      </c>
    </row>
    <row r="15" spans="1:16" ht="16.5" x14ac:dyDescent="0.3">
      <c r="A15" s="95" t="s">
        <v>187</v>
      </c>
      <c r="B15" s="96" t="s">
        <v>165</v>
      </c>
      <c r="C15" s="85"/>
      <c r="D15" s="85"/>
      <c r="E15" s="85"/>
      <c r="F15" s="85"/>
      <c r="G15" s="85"/>
      <c r="H15" s="85"/>
      <c r="I15" s="85"/>
      <c r="J15" s="89"/>
      <c r="K15" s="90">
        <f>MIN(K42,K45)</f>
        <v>448091.85042818118</v>
      </c>
      <c r="L15" s="85"/>
      <c r="M15" s="97"/>
      <c r="N15" s="92"/>
    </row>
    <row r="16" spans="1:16" x14ac:dyDescent="0.3">
      <c r="B16" s="98"/>
      <c r="C16" s="85"/>
      <c r="D16" s="85"/>
      <c r="E16" s="85"/>
      <c r="F16" s="85"/>
      <c r="G16" s="85"/>
      <c r="H16" s="85"/>
      <c r="I16" s="85"/>
      <c r="J16" s="89" t="s">
        <v>130</v>
      </c>
      <c r="K16" s="99"/>
      <c r="P16" s="92"/>
    </row>
    <row r="17" spans="1:14" x14ac:dyDescent="0.3">
      <c r="B17" s="80" t="s">
        <v>166</v>
      </c>
      <c r="J17" s="93" t="s">
        <v>130</v>
      </c>
      <c r="K17" s="94" t="s">
        <v>163</v>
      </c>
    </row>
    <row r="18" spans="1:14" x14ac:dyDescent="0.3">
      <c r="J18" s="93"/>
      <c r="K18" s="100"/>
    </row>
    <row r="19" spans="1:14" ht="16.5" x14ac:dyDescent="0.35">
      <c r="B19" s="81" t="s">
        <v>167</v>
      </c>
      <c r="C19" s="79" t="s">
        <v>130</v>
      </c>
      <c r="J19" s="93"/>
      <c r="K19" s="90">
        <f>+K11+K12+K15</f>
        <v>5254276.0104281809</v>
      </c>
    </row>
    <row r="20" spans="1:14" x14ac:dyDescent="0.3">
      <c r="J20" s="93"/>
      <c r="K20" s="92"/>
    </row>
    <row r="21" spans="1:14" ht="16.5" x14ac:dyDescent="0.35">
      <c r="B21" s="86" t="s">
        <v>168</v>
      </c>
      <c r="J21" s="93"/>
      <c r="K21" s="92"/>
    </row>
    <row r="22" spans="1:14" x14ac:dyDescent="0.3">
      <c r="J22" s="93"/>
      <c r="K22" s="92"/>
    </row>
    <row r="23" spans="1:14" ht="16.5" x14ac:dyDescent="0.3">
      <c r="A23" s="101"/>
      <c r="B23" s="80" t="s">
        <v>169</v>
      </c>
      <c r="J23" s="93" t="s">
        <v>130</v>
      </c>
      <c r="K23" s="90">
        <f>[6]PURCHASES!N15</f>
        <v>3737596.72</v>
      </c>
      <c r="N23" s="92"/>
    </row>
    <row r="24" spans="1:14" ht="16.5" x14ac:dyDescent="0.3">
      <c r="A24" s="101"/>
      <c r="B24" s="80" t="s">
        <v>170</v>
      </c>
      <c r="J24" s="93"/>
      <c r="K24" s="90">
        <f>[6]PURCHASES!N20</f>
        <v>3475567.5210000006</v>
      </c>
      <c r="M24" s="85"/>
    </row>
    <row r="25" spans="1:14" ht="16.5" x14ac:dyDescent="0.3">
      <c r="A25" s="95" t="s">
        <v>187</v>
      </c>
      <c r="B25" s="80" t="s">
        <v>171</v>
      </c>
      <c r="J25" s="93" t="s">
        <v>130</v>
      </c>
      <c r="K25" s="90">
        <f>K42</f>
        <v>454578.25138496328</v>
      </c>
      <c r="L25" s="85"/>
      <c r="M25" s="90"/>
      <c r="N25" s="92"/>
    </row>
    <row r="26" spans="1:14" ht="16.5" x14ac:dyDescent="0.3">
      <c r="A26" s="95" t="s">
        <v>188</v>
      </c>
      <c r="B26" s="80" t="s">
        <v>172</v>
      </c>
      <c r="J26" s="93"/>
      <c r="K26" s="99">
        <v>147634.33079861882</v>
      </c>
      <c r="L26" s="102"/>
      <c r="M26" s="103"/>
    </row>
    <row r="27" spans="1:14" x14ac:dyDescent="0.3">
      <c r="J27" s="93"/>
      <c r="K27" s="100"/>
      <c r="M27" s="85"/>
    </row>
    <row r="28" spans="1:14" ht="16.5" x14ac:dyDescent="0.35">
      <c r="B28" s="81" t="s">
        <v>167</v>
      </c>
      <c r="J28" s="93"/>
      <c r="K28" s="92">
        <f>K23+K24-K25-K26</f>
        <v>6610951.6588164186</v>
      </c>
      <c r="M28" s="85"/>
      <c r="N28" s="92"/>
    </row>
    <row r="29" spans="1:14" x14ac:dyDescent="0.3">
      <c r="J29" s="93"/>
      <c r="K29" s="92"/>
      <c r="M29" s="85"/>
    </row>
    <row r="30" spans="1:14" ht="16.5" x14ac:dyDescent="0.35">
      <c r="B30" s="86" t="s">
        <v>173</v>
      </c>
      <c r="J30" s="93"/>
      <c r="K30" s="92"/>
      <c r="M30" s="92"/>
      <c r="N30" s="92"/>
    </row>
    <row r="31" spans="1:14" x14ac:dyDescent="0.3">
      <c r="J31" s="93"/>
      <c r="K31" s="92"/>
    </row>
    <row r="32" spans="1:14" ht="16.5" x14ac:dyDescent="0.3">
      <c r="A32" s="101"/>
      <c r="B32" s="79" t="s">
        <v>174</v>
      </c>
      <c r="J32" s="93"/>
      <c r="K32" s="104">
        <f>[6]SALES!H23</f>
        <v>1075125.8489999999</v>
      </c>
    </row>
    <row r="33" spans="1:13" x14ac:dyDescent="0.3">
      <c r="J33" s="93"/>
      <c r="K33" s="92"/>
    </row>
    <row r="34" spans="1:13" ht="15.75" thickBot="1" x14ac:dyDescent="0.35">
      <c r="B34" s="80" t="s">
        <v>175</v>
      </c>
      <c r="J34" s="93"/>
      <c r="K34" s="105">
        <f>+K19+K28-K32</f>
        <v>10790101.820244599</v>
      </c>
      <c r="M34" s="85"/>
    </row>
    <row r="35" spans="1:13" ht="15.75" thickTop="1" x14ac:dyDescent="0.3">
      <c r="J35" s="93"/>
      <c r="K35" s="92"/>
      <c r="M35" s="85"/>
    </row>
    <row r="36" spans="1:13" x14ac:dyDescent="0.3">
      <c r="B36" s="79" t="s">
        <v>176</v>
      </c>
      <c r="J36" s="93"/>
      <c r="K36" s="92"/>
      <c r="M36" s="85"/>
    </row>
    <row r="37" spans="1:13" x14ac:dyDescent="0.3">
      <c r="J37" s="93"/>
      <c r="K37" s="92"/>
      <c r="M37" s="85"/>
    </row>
    <row r="38" spans="1:13" x14ac:dyDescent="0.3">
      <c r="B38" s="79" t="s">
        <v>177</v>
      </c>
      <c r="J38" s="93"/>
      <c r="K38" s="92"/>
    </row>
    <row r="39" spans="1:13" ht="16.5" x14ac:dyDescent="0.3">
      <c r="A39" s="95" t="s">
        <v>187</v>
      </c>
      <c r="B39" s="106" t="s">
        <v>178</v>
      </c>
      <c r="J39" s="93"/>
      <c r="K39" s="92"/>
    </row>
    <row r="40" spans="1:13" x14ac:dyDescent="0.3">
      <c r="J40" s="93"/>
      <c r="K40" s="92"/>
    </row>
    <row r="41" spans="1:13" x14ac:dyDescent="0.3">
      <c r="B41" s="85" t="s">
        <v>179</v>
      </c>
      <c r="G41" s="107"/>
      <c r="H41" s="85"/>
      <c r="I41" s="85"/>
      <c r="J41" s="93"/>
      <c r="K41" s="92"/>
    </row>
    <row r="42" spans="1:13" x14ac:dyDescent="0.3">
      <c r="B42" s="96" t="s">
        <v>180</v>
      </c>
      <c r="D42" s="112">
        <v>19734349</v>
      </c>
      <c r="E42" s="79" t="s">
        <v>181</v>
      </c>
      <c r="F42" s="85"/>
      <c r="G42" s="109">
        <v>23.034874440751164</v>
      </c>
      <c r="H42" s="85"/>
      <c r="I42" s="96" t="s">
        <v>182</v>
      </c>
      <c r="J42" s="93"/>
      <c r="K42" s="92">
        <f>D42*G42/1000</f>
        <v>454578.25138496328</v>
      </c>
      <c r="L42" s="92"/>
    </row>
    <row r="43" spans="1:13" x14ac:dyDescent="0.3">
      <c r="B43" s="85"/>
      <c r="G43" s="85"/>
      <c r="H43" s="85"/>
      <c r="I43" s="85"/>
      <c r="J43" s="93"/>
      <c r="K43" s="92"/>
    </row>
    <row r="44" spans="1:13" s="85" customFormat="1" x14ac:dyDescent="0.3">
      <c r="B44" s="85" t="s">
        <v>183</v>
      </c>
      <c r="G44" s="107"/>
      <c r="J44" s="89"/>
      <c r="K44" s="90"/>
    </row>
    <row r="45" spans="1:13" s="85" customFormat="1" x14ac:dyDescent="0.3">
      <c r="B45" s="96" t="s">
        <v>184</v>
      </c>
      <c r="D45" s="110">
        <f>D42</f>
        <v>19734349</v>
      </c>
      <c r="E45" s="85" t="s">
        <v>181</v>
      </c>
      <c r="G45" s="109">
        <v>22.706188606889498</v>
      </c>
      <c r="I45" s="96" t="s">
        <v>182</v>
      </c>
      <c r="J45" s="89"/>
      <c r="K45" s="90">
        <f>D45*G45/1000</f>
        <v>448091.85042818118</v>
      </c>
      <c r="M45" s="90"/>
    </row>
    <row r="46" spans="1:13" x14ac:dyDescent="0.3">
      <c r="B46" s="85"/>
      <c r="G46" s="85"/>
      <c r="H46" s="85"/>
      <c r="I46" s="85"/>
      <c r="J46" s="93"/>
      <c r="K46" s="92"/>
    </row>
    <row r="47" spans="1:13" x14ac:dyDescent="0.3">
      <c r="K47" s="92"/>
    </row>
    <row r="48" spans="1:13" ht="31.5" customHeight="1" x14ac:dyDescent="0.3">
      <c r="A48" s="111">
        <v>-1</v>
      </c>
      <c r="B48" s="136" t="s">
        <v>196</v>
      </c>
      <c r="C48" s="136"/>
      <c r="D48" s="136"/>
      <c r="E48" s="136"/>
      <c r="F48" s="136"/>
      <c r="G48" s="136"/>
      <c r="H48" s="136"/>
      <c r="I48" s="136"/>
      <c r="J48" s="136"/>
    </row>
    <row r="49" spans="1:10" x14ac:dyDescent="0.3">
      <c r="B49" s="85"/>
      <c r="C49" s="85"/>
      <c r="D49" s="85"/>
      <c r="E49" s="85"/>
      <c r="F49" s="85"/>
      <c r="G49" s="85"/>
      <c r="H49" s="85"/>
      <c r="I49" s="85"/>
      <c r="J49" s="85"/>
    </row>
    <row r="50" spans="1:10" ht="16.5" x14ac:dyDescent="0.3">
      <c r="A50" s="111">
        <v>-2</v>
      </c>
      <c r="B50" s="79" t="s">
        <v>185</v>
      </c>
    </row>
    <row r="51" spans="1:10" x14ac:dyDescent="0.3">
      <c r="B51" s="79" t="s">
        <v>186</v>
      </c>
    </row>
    <row r="52" spans="1:10" x14ac:dyDescent="0.3">
      <c r="J52" s="79" t="s">
        <v>130</v>
      </c>
    </row>
    <row r="53" spans="1:10" ht="16.5" x14ac:dyDescent="0.3">
      <c r="A53" s="101"/>
    </row>
  </sheetData>
  <mergeCells count="1">
    <mergeCell ref="B48:J48"/>
  </mergeCells>
  <printOptions horizontalCentered="1" verticalCentered="1"/>
  <pageMargins left="0.25" right="0.25" top="0.75" bottom="0.75" header="0.3" footer="0.3"/>
  <pageSetup scale="76" firstPageNumber="4" orientation="portrait" blackAndWhite="1" useFirstPageNumber="1" verticalDpi="300" r:id="rId1"/>
  <headerFooter alignWithMargins="0">
    <oddFooter>Page &amp;P of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theme="2"/>
    <pageSetUpPr fitToPage="1"/>
  </sheetPr>
  <dimension ref="A3:P53"/>
  <sheetViews>
    <sheetView zoomScaleNormal="100" workbookViewId="0">
      <selection activeCell="I31" sqref="I31"/>
    </sheetView>
  </sheetViews>
  <sheetFormatPr defaultRowHeight="15" x14ac:dyDescent="0.3"/>
  <cols>
    <col min="1" max="1" width="4.140625" style="79" bestFit="1" customWidth="1"/>
    <col min="2" max="2" width="45.5703125" style="79" customWidth="1"/>
    <col min="3" max="3" width="3.7109375" style="79" customWidth="1"/>
    <col min="4" max="4" width="11.7109375" style="79" bestFit="1" customWidth="1"/>
    <col min="5" max="5" width="14.5703125" style="79" bestFit="1" customWidth="1"/>
    <col min="6" max="6" width="1.5703125" style="79" customWidth="1"/>
    <col min="7" max="7" width="13.28515625" style="79" customWidth="1"/>
    <col min="8" max="8" width="1.7109375" style="79" customWidth="1"/>
    <col min="9" max="9" width="13.28515625" style="79" customWidth="1"/>
    <col min="10" max="10" width="1.7109375" style="79" customWidth="1"/>
    <col min="11" max="11" width="15.85546875" style="79" customWidth="1"/>
    <col min="12" max="12" width="9.5703125" style="79" bestFit="1" customWidth="1"/>
    <col min="13" max="13" width="14" style="79" bestFit="1" customWidth="1"/>
    <col min="14" max="14" width="14.28515625" style="79" bestFit="1" customWidth="1"/>
    <col min="15" max="256" width="9.140625" style="79"/>
    <col min="257" max="257" width="4.140625" style="79" bestFit="1" customWidth="1"/>
    <col min="258" max="258" width="45.5703125" style="79" customWidth="1"/>
    <col min="259" max="259" width="3.7109375" style="79" customWidth="1"/>
    <col min="260" max="260" width="11.7109375" style="79" bestFit="1" customWidth="1"/>
    <col min="261" max="261" width="14.5703125" style="79" bestFit="1" customWidth="1"/>
    <col min="262" max="262" width="1.5703125" style="79" customWidth="1"/>
    <col min="263" max="263" width="13.28515625" style="79" customWidth="1"/>
    <col min="264" max="264" width="1.7109375" style="79" customWidth="1"/>
    <col min="265" max="265" width="13.28515625" style="79" customWidth="1"/>
    <col min="266" max="266" width="1.7109375" style="79" customWidth="1"/>
    <col min="267" max="267" width="15.85546875" style="79" customWidth="1"/>
    <col min="268" max="268" width="9.5703125" style="79" bestFit="1" customWidth="1"/>
    <col min="269" max="269" width="14" style="79" bestFit="1" customWidth="1"/>
    <col min="270" max="270" width="14.28515625" style="79" bestFit="1" customWidth="1"/>
    <col min="271" max="512" width="9.140625" style="79"/>
    <col min="513" max="513" width="4.140625" style="79" bestFit="1" customWidth="1"/>
    <col min="514" max="514" width="45.5703125" style="79" customWidth="1"/>
    <col min="515" max="515" width="3.7109375" style="79" customWidth="1"/>
    <col min="516" max="516" width="11.7109375" style="79" bestFit="1" customWidth="1"/>
    <col min="517" max="517" width="14.5703125" style="79" bestFit="1" customWidth="1"/>
    <col min="518" max="518" width="1.5703125" style="79" customWidth="1"/>
    <col min="519" max="519" width="13.28515625" style="79" customWidth="1"/>
    <col min="520" max="520" width="1.7109375" style="79" customWidth="1"/>
    <col min="521" max="521" width="13.28515625" style="79" customWidth="1"/>
    <col min="522" max="522" width="1.7109375" style="79" customWidth="1"/>
    <col min="523" max="523" width="15.85546875" style="79" customWidth="1"/>
    <col min="524" max="524" width="9.5703125" style="79" bestFit="1" customWidth="1"/>
    <col min="525" max="525" width="14" style="79" bestFit="1" customWidth="1"/>
    <col min="526" max="526" width="14.28515625" style="79" bestFit="1" customWidth="1"/>
    <col min="527" max="768" width="9.140625" style="79"/>
    <col min="769" max="769" width="4.140625" style="79" bestFit="1" customWidth="1"/>
    <col min="770" max="770" width="45.5703125" style="79" customWidth="1"/>
    <col min="771" max="771" width="3.7109375" style="79" customWidth="1"/>
    <col min="772" max="772" width="11.7109375" style="79" bestFit="1" customWidth="1"/>
    <col min="773" max="773" width="14.5703125" style="79" bestFit="1" customWidth="1"/>
    <col min="774" max="774" width="1.5703125" style="79" customWidth="1"/>
    <col min="775" max="775" width="13.28515625" style="79" customWidth="1"/>
    <col min="776" max="776" width="1.7109375" style="79" customWidth="1"/>
    <col min="777" max="777" width="13.28515625" style="79" customWidth="1"/>
    <col min="778" max="778" width="1.7109375" style="79" customWidth="1"/>
    <col min="779" max="779" width="15.85546875" style="79" customWidth="1"/>
    <col min="780" max="780" width="9.5703125" style="79" bestFit="1" customWidth="1"/>
    <col min="781" max="781" width="14" style="79" bestFit="1" customWidth="1"/>
    <col min="782" max="782" width="14.28515625" style="79" bestFit="1" customWidth="1"/>
    <col min="783" max="1024" width="9.140625" style="79"/>
    <col min="1025" max="1025" width="4.140625" style="79" bestFit="1" customWidth="1"/>
    <col min="1026" max="1026" width="45.5703125" style="79" customWidth="1"/>
    <col min="1027" max="1027" width="3.7109375" style="79" customWidth="1"/>
    <col min="1028" max="1028" width="11.7109375" style="79" bestFit="1" customWidth="1"/>
    <col min="1029" max="1029" width="14.5703125" style="79" bestFit="1" customWidth="1"/>
    <col min="1030" max="1030" width="1.5703125" style="79" customWidth="1"/>
    <col min="1031" max="1031" width="13.28515625" style="79" customWidth="1"/>
    <col min="1032" max="1032" width="1.7109375" style="79" customWidth="1"/>
    <col min="1033" max="1033" width="13.28515625" style="79" customWidth="1"/>
    <col min="1034" max="1034" width="1.7109375" style="79" customWidth="1"/>
    <col min="1035" max="1035" width="15.85546875" style="79" customWidth="1"/>
    <col min="1036" max="1036" width="9.5703125" style="79" bestFit="1" customWidth="1"/>
    <col min="1037" max="1037" width="14" style="79" bestFit="1" customWidth="1"/>
    <col min="1038" max="1038" width="14.28515625" style="79" bestFit="1" customWidth="1"/>
    <col min="1039" max="1280" width="9.140625" style="79"/>
    <col min="1281" max="1281" width="4.140625" style="79" bestFit="1" customWidth="1"/>
    <col min="1282" max="1282" width="45.5703125" style="79" customWidth="1"/>
    <col min="1283" max="1283" width="3.7109375" style="79" customWidth="1"/>
    <col min="1284" max="1284" width="11.7109375" style="79" bestFit="1" customWidth="1"/>
    <col min="1285" max="1285" width="14.5703125" style="79" bestFit="1" customWidth="1"/>
    <col min="1286" max="1286" width="1.5703125" style="79" customWidth="1"/>
    <col min="1287" max="1287" width="13.28515625" style="79" customWidth="1"/>
    <col min="1288" max="1288" width="1.7109375" style="79" customWidth="1"/>
    <col min="1289" max="1289" width="13.28515625" style="79" customWidth="1"/>
    <col min="1290" max="1290" width="1.7109375" style="79" customWidth="1"/>
    <col min="1291" max="1291" width="15.85546875" style="79" customWidth="1"/>
    <col min="1292" max="1292" width="9.5703125" style="79" bestFit="1" customWidth="1"/>
    <col min="1293" max="1293" width="14" style="79" bestFit="1" customWidth="1"/>
    <col min="1294" max="1294" width="14.28515625" style="79" bestFit="1" customWidth="1"/>
    <col min="1295" max="1536" width="9.140625" style="79"/>
    <col min="1537" max="1537" width="4.140625" style="79" bestFit="1" customWidth="1"/>
    <col min="1538" max="1538" width="45.5703125" style="79" customWidth="1"/>
    <col min="1539" max="1539" width="3.7109375" style="79" customWidth="1"/>
    <col min="1540" max="1540" width="11.7109375" style="79" bestFit="1" customWidth="1"/>
    <col min="1541" max="1541" width="14.5703125" style="79" bestFit="1" customWidth="1"/>
    <col min="1542" max="1542" width="1.5703125" style="79" customWidth="1"/>
    <col min="1543" max="1543" width="13.28515625" style="79" customWidth="1"/>
    <col min="1544" max="1544" width="1.7109375" style="79" customWidth="1"/>
    <col min="1545" max="1545" width="13.28515625" style="79" customWidth="1"/>
    <col min="1546" max="1546" width="1.7109375" style="79" customWidth="1"/>
    <col min="1547" max="1547" width="15.85546875" style="79" customWidth="1"/>
    <col min="1548" max="1548" width="9.5703125" style="79" bestFit="1" customWidth="1"/>
    <col min="1549" max="1549" width="14" style="79" bestFit="1" customWidth="1"/>
    <col min="1550" max="1550" width="14.28515625" style="79" bestFit="1" customWidth="1"/>
    <col min="1551" max="1792" width="9.140625" style="79"/>
    <col min="1793" max="1793" width="4.140625" style="79" bestFit="1" customWidth="1"/>
    <col min="1794" max="1794" width="45.5703125" style="79" customWidth="1"/>
    <col min="1795" max="1795" width="3.7109375" style="79" customWidth="1"/>
    <col min="1796" max="1796" width="11.7109375" style="79" bestFit="1" customWidth="1"/>
    <col min="1797" max="1797" width="14.5703125" style="79" bestFit="1" customWidth="1"/>
    <col min="1798" max="1798" width="1.5703125" style="79" customWidth="1"/>
    <col min="1799" max="1799" width="13.28515625" style="79" customWidth="1"/>
    <col min="1800" max="1800" width="1.7109375" style="79" customWidth="1"/>
    <col min="1801" max="1801" width="13.28515625" style="79" customWidth="1"/>
    <col min="1802" max="1802" width="1.7109375" style="79" customWidth="1"/>
    <col min="1803" max="1803" width="15.85546875" style="79" customWidth="1"/>
    <col min="1804" max="1804" width="9.5703125" style="79" bestFit="1" customWidth="1"/>
    <col min="1805" max="1805" width="14" style="79" bestFit="1" customWidth="1"/>
    <col min="1806" max="1806" width="14.28515625" style="79" bestFit="1" customWidth="1"/>
    <col min="1807" max="2048" width="9.140625" style="79"/>
    <col min="2049" max="2049" width="4.140625" style="79" bestFit="1" customWidth="1"/>
    <col min="2050" max="2050" width="45.5703125" style="79" customWidth="1"/>
    <col min="2051" max="2051" width="3.7109375" style="79" customWidth="1"/>
    <col min="2052" max="2052" width="11.7109375" style="79" bestFit="1" customWidth="1"/>
    <col min="2053" max="2053" width="14.5703125" style="79" bestFit="1" customWidth="1"/>
    <col min="2054" max="2054" width="1.5703125" style="79" customWidth="1"/>
    <col min="2055" max="2055" width="13.28515625" style="79" customWidth="1"/>
    <col min="2056" max="2056" width="1.7109375" style="79" customWidth="1"/>
    <col min="2057" max="2057" width="13.28515625" style="79" customWidth="1"/>
    <col min="2058" max="2058" width="1.7109375" style="79" customWidth="1"/>
    <col min="2059" max="2059" width="15.85546875" style="79" customWidth="1"/>
    <col min="2060" max="2060" width="9.5703125" style="79" bestFit="1" customWidth="1"/>
    <col min="2061" max="2061" width="14" style="79" bestFit="1" customWidth="1"/>
    <col min="2062" max="2062" width="14.28515625" style="79" bestFit="1" customWidth="1"/>
    <col min="2063" max="2304" width="9.140625" style="79"/>
    <col min="2305" max="2305" width="4.140625" style="79" bestFit="1" customWidth="1"/>
    <col min="2306" max="2306" width="45.5703125" style="79" customWidth="1"/>
    <col min="2307" max="2307" width="3.7109375" style="79" customWidth="1"/>
    <col min="2308" max="2308" width="11.7109375" style="79" bestFit="1" customWidth="1"/>
    <col min="2309" max="2309" width="14.5703125" style="79" bestFit="1" customWidth="1"/>
    <col min="2310" max="2310" width="1.5703125" style="79" customWidth="1"/>
    <col min="2311" max="2311" width="13.28515625" style="79" customWidth="1"/>
    <col min="2312" max="2312" width="1.7109375" style="79" customWidth="1"/>
    <col min="2313" max="2313" width="13.28515625" style="79" customWidth="1"/>
    <col min="2314" max="2314" width="1.7109375" style="79" customWidth="1"/>
    <col min="2315" max="2315" width="15.85546875" style="79" customWidth="1"/>
    <col min="2316" max="2316" width="9.5703125" style="79" bestFit="1" customWidth="1"/>
    <col min="2317" max="2317" width="14" style="79" bestFit="1" customWidth="1"/>
    <col min="2318" max="2318" width="14.28515625" style="79" bestFit="1" customWidth="1"/>
    <col min="2319" max="2560" width="9.140625" style="79"/>
    <col min="2561" max="2561" width="4.140625" style="79" bestFit="1" customWidth="1"/>
    <col min="2562" max="2562" width="45.5703125" style="79" customWidth="1"/>
    <col min="2563" max="2563" width="3.7109375" style="79" customWidth="1"/>
    <col min="2564" max="2564" width="11.7109375" style="79" bestFit="1" customWidth="1"/>
    <col min="2565" max="2565" width="14.5703125" style="79" bestFit="1" customWidth="1"/>
    <col min="2566" max="2566" width="1.5703125" style="79" customWidth="1"/>
    <col min="2567" max="2567" width="13.28515625" style="79" customWidth="1"/>
    <col min="2568" max="2568" width="1.7109375" style="79" customWidth="1"/>
    <col min="2569" max="2569" width="13.28515625" style="79" customWidth="1"/>
    <col min="2570" max="2570" width="1.7109375" style="79" customWidth="1"/>
    <col min="2571" max="2571" width="15.85546875" style="79" customWidth="1"/>
    <col min="2572" max="2572" width="9.5703125" style="79" bestFit="1" customWidth="1"/>
    <col min="2573" max="2573" width="14" style="79" bestFit="1" customWidth="1"/>
    <col min="2574" max="2574" width="14.28515625" style="79" bestFit="1" customWidth="1"/>
    <col min="2575" max="2816" width="9.140625" style="79"/>
    <col min="2817" max="2817" width="4.140625" style="79" bestFit="1" customWidth="1"/>
    <col min="2818" max="2818" width="45.5703125" style="79" customWidth="1"/>
    <col min="2819" max="2819" width="3.7109375" style="79" customWidth="1"/>
    <col min="2820" max="2820" width="11.7109375" style="79" bestFit="1" customWidth="1"/>
    <col min="2821" max="2821" width="14.5703125" style="79" bestFit="1" customWidth="1"/>
    <col min="2822" max="2822" width="1.5703125" style="79" customWidth="1"/>
    <col min="2823" max="2823" width="13.28515625" style="79" customWidth="1"/>
    <col min="2824" max="2824" width="1.7109375" style="79" customWidth="1"/>
    <col min="2825" max="2825" width="13.28515625" style="79" customWidth="1"/>
    <col min="2826" max="2826" width="1.7109375" style="79" customWidth="1"/>
    <col min="2827" max="2827" width="15.85546875" style="79" customWidth="1"/>
    <col min="2828" max="2828" width="9.5703125" style="79" bestFit="1" customWidth="1"/>
    <col min="2829" max="2829" width="14" style="79" bestFit="1" customWidth="1"/>
    <col min="2830" max="2830" width="14.28515625" style="79" bestFit="1" customWidth="1"/>
    <col min="2831" max="3072" width="9.140625" style="79"/>
    <col min="3073" max="3073" width="4.140625" style="79" bestFit="1" customWidth="1"/>
    <col min="3074" max="3074" width="45.5703125" style="79" customWidth="1"/>
    <col min="3075" max="3075" width="3.7109375" style="79" customWidth="1"/>
    <col min="3076" max="3076" width="11.7109375" style="79" bestFit="1" customWidth="1"/>
    <col min="3077" max="3077" width="14.5703125" style="79" bestFit="1" customWidth="1"/>
    <col min="3078" max="3078" width="1.5703125" style="79" customWidth="1"/>
    <col min="3079" max="3079" width="13.28515625" style="79" customWidth="1"/>
    <col min="3080" max="3080" width="1.7109375" style="79" customWidth="1"/>
    <col min="3081" max="3081" width="13.28515625" style="79" customWidth="1"/>
    <col min="3082" max="3082" width="1.7109375" style="79" customWidth="1"/>
    <col min="3083" max="3083" width="15.85546875" style="79" customWidth="1"/>
    <col min="3084" max="3084" width="9.5703125" style="79" bestFit="1" customWidth="1"/>
    <col min="3085" max="3085" width="14" style="79" bestFit="1" customWidth="1"/>
    <col min="3086" max="3086" width="14.28515625" style="79" bestFit="1" customWidth="1"/>
    <col min="3087" max="3328" width="9.140625" style="79"/>
    <col min="3329" max="3329" width="4.140625" style="79" bestFit="1" customWidth="1"/>
    <col min="3330" max="3330" width="45.5703125" style="79" customWidth="1"/>
    <col min="3331" max="3331" width="3.7109375" style="79" customWidth="1"/>
    <col min="3332" max="3332" width="11.7109375" style="79" bestFit="1" customWidth="1"/>
    <col min="3333" max="3333" width="14.5703125" style="79" bestFit="1" customWidth="1"/>
    <col min="3334" max="3334" width="1.5703125" style="79" customWidth="1"/>
    <col min="3335" max="3335" width="13.28515625" style="79" customWidth="1"/>
    <col min="3336" max="3336" width="1.7109375" style="79" customWidth="1"/>
    <col min="3337" max="3337" width="13.28515625" style="79" customWidth="1"/>
    <col min="3338" max="3338" width="1.7109375" style="79" customWidth="1"/>
    <col min="3339" max="3339" width="15.85546875" style="79" customWidth="1"/>
    <col min="3340" max="3340" width="9.5703125" style="79" bestFit="1" customWidth="1"/>
    <col min="3341" max="3341" width="14" style="79" bestFit="1" customWidth="1"/>
    <col min="3342" max="3342" width="14.28515625" style="79" bestFit="1" customWidth="1"/>
    <col min="3343" max="3584" width="9.140625" style="79"/>
    <col min="3585" max="3585" width="4.140625" style="79" bestFit="1" customWidth="1"/>
    <col min="3586" max="3586" width="45.5703125" style="79" customWidth="1"/>
    <col min="3587" max="3587" width="3.7109375" style="79" customWidth="1"/>
    <col min="3588" max="3588" width="11.7109375" style="79" bestFit="1" customWidth="1"/>
    <col min="3589" max="3589" width="14.5703125" style="79" bestFit="1" customWidth="1"/>
    <col min="3590" max="3590" width="1.5703125" style="79" customWidth="1"/>
    <col min="3591" max="3591" width="13.28515625" style="79" customWidth="1"/>
    <col min="3592" max="3592" width="1.7109375" style="79" customWidth="1"/>
    <col min="3593" max="3593" width="13.28515625" style="79" customWidth="1"/>
    <col min="3594" max="3594" width="1.7109375" style="79" customWidth="1"/>
    <col min="3595" max="3595" width="15.85546875" style="79" customWidth="1"/>
    <col min="3596" max="3596" width="9.5703125" style="79" bestFit="1" customWidth="1"/>
    <col min="3597" max="3597" width="14" style="79" bestFit="1" customWidth="1"/>
    <col min="3598" max="3598" width="14.28515625" style="79" bestFit="1" customWidth="1"/>
    <col min="3599" max="3840" width="9.140625" style="79"/>
    <col min="3841" max="3841" width="4.140625" style="79" bestFit="1" customWidth="1"/>
    <col min="3842" max="3842" width="45.5703125" style="79" customWidth="1"/>
    <col min="3843" max="3843" width="3.7109375" style="79" customWidth="1"/>
    <col min="3844" max="3844" width="11.7109375" style="79" bestFit="1" customWidth="1"/>
    <col min="3845" max="3845" width="14.5703125" style="79" bestFit="1" customWidth="1"/>
    <col min="3846" max="3846" width="1.5703125" style="79" customWidth="1"/>
    <col min="3847" max="3847" width="13.28515625" style="79" customWidth="1"/>
    <col min="3848" max="3848" width="1.7109375" style="79" customWidth="1"/>
    <col min="3849" max="3849" width="13.28515625" style="79" customWidth="1"/>
    <col min="3850" max="3850" width="1.7109375" style="79" customWidth="1"/>
    <col min="3851" max="3851" width="15.85546875" style="79" customWidth="1"/>
    <col min="3852" max="3852" width="9.5703125" style="79" bestFit="1" customWidth="1"/>
    <col min="3853" max="3853" width="14" style="79" bestFit="1" customWidth="1"/>
    <col min="3854" max="3854" width="14.28515625" style="79" bestFit="1" customWidth="1"/>
    <col min="3855" max="4096" width="9.140625" style="79"/>
    <col min="4097" max="4097" width="4.140625" style="79" bestFit="1" customWidth="1"/>
    <col min="4098" max="4098" width="45.5703125" style="79" customWidth="1"/>
    <col min="4099" max="4099" width="3.7109375" style="79" customWidth="1"/>
    <col min="4100" max="4100" width="11.7109375" style="79" bestFit="1" customWidth="1"/>
    <col min="4101" max="4101" width="14.5703125" style="79" bestFit="1" customWidth="1"/>
    <col min="4102" max="4102" width="1.5703125" style="79" customWidth="1"/>
    <col min="4103" max="4103" width="13.28515625" style="79" customWidth="1"/>
    <col min="4104" max="4104" width="1.7109375" style="79" customWidth="1"/>
    <col min="4105" max="4105" width="13.28515625" style="79" customWidth="1"/>
    <col min="4106" max="4106" width="1.7109375" style="79" customWidth="1"/>
    <col min="4107" max="4107" width="15.85546875" style="79" customWidth="1"/>
    <col min="4108" max="4108" width="9.5703125" style="79" bestFit="1" customWidth="1"/>
    <col min="4109" max="4109" width="14" style="79" bestFit="1" customWidth="1"/>
    <col min="4110" max="4110" width="14.28515625" style="79" bestFit="1" customWidth="1"/>
    <col min="4111" max="4352" width="9.140625" style="79"/>
    <col min="4353" max="4353" width="4.140625" style="79" bestFit="1" customWidth="1"/>
    <col min="4354" max="4354" width="45.5703125" style="79" customWidth="1"/>
    <col min="4355" max="4355" width="3.7109375" style="79" customWidth="1"/>
    <col min="4356" max="4356" width="11.7109375" style="79" bestFit="1" customWidth="1"/>
    <col min="4357" max="4357" width="14.5703125" style="79" bestFit="1" customWidth="1"/>
    <col min="4358" max="4358" width="1.5703125" style="79" customWidth="1"/>
    <col min="4359" max="4359" width="13.28515625" style="79" customWidth="1"/>
    <col min="4360" max="4360" width="1.7109375" style="79" customWidth="1"/>
    <col min="4361" max="4361" width="13.28515625" style="79" customWidth="1"/>
    <col min="4362" max="4362" width="1.7109375" style="79" customWidth="1"/>
    <col min="4363" max="4363" width="15.85546875" style="79" customWidth="1"/>
    <col min="4364" max="4364" width="9.5703125" style="79" bestFit="1" customWidth="1"/>
    <col min="4365" max="4365" width="14" style="79" bestFit="1" customWidth="1"/>
    <col min="4366" max="4366" width="14.28515625" style="79" bestFit="1" customWidth="1"/>
    <col min="4367" max="4608" width="9.140625" style="79"/>
    <col min="4609" max="4609" width="4.140625" style="79" bestFit="1" customWidth="1"/>
    <col min="4610" max="4610" width="45.5703125" style="79" customWidth="1"/>
    <col min="4611" max="4611" width="3.7109375" style="79" customWidth="1"/>
    <col min="4612" max="4612" width="11.7109375" style="79" bestFit="1" customWidth="1"/>
    <col min="4613" max="4613" width="14.5703125" style="79" bestFit="1" customWidth="1"/>
    <col min="4614" max="4614" width="1.5703125" style="79" customWidth="1"/>
    <col min="4615" max="4615" width="13.28515625" style="79" customWidth="1"/>
    <col min="4616" max="4616" width="1.7109375" style="79" customWidth="1"/>
    <col min="4617" max="4617" width="13.28515625" style="79" customWidth="1"/>
    <col min="4618" max="4618" width="1.7109375" style="79" customWidth="1"/>
    <col min="4619" max="4619" width="15.85546875" style="79" customWidth="1"/>
    <col min="4620" max="4620" width="9.5703125" style="79" bestFit="1" customWidth="1"/>
    <col min="4621" max="4621" width="14" style="79" bestFit="1" customWidth="1"/>
    <col min="4622" max="4622" width="14.28515625" style="79" bestFit="1" customWidth="1"/>
    <col min="4623" max="4864" width="9.140625" style="79"/>
    <col min="4865" max="4865" width="4.140625" style="79" bestFit="1" customWidth="1"/>
    <col min="4866" max="4866" width="45.5703125" style="79" customWidth="1"/>
    <col min="4867" max="4867" width="3.7109375" style="79" customWidth="1"/>
    <col min="4868" max="4868" width="11.7109375" style="79" bestFit="1" customWidth="1"/>
    <col min="4869" max="4869" width="14.5703125" style="79" bestFit="1" customWidth="1"/>
    <col min="4870" max="4870" width="1.5703125" style="79" customWidth="1"/>
    <col min="4871" max="4871" width="13.28515625" style="79" customWidth="1"/>
    <col min="4872" max="4872" width="1.7109375" style="79" customWidth="1"/>
    <col min="4873" max="4873" width="13.28515625" style="79" customWidth="1"/>
    <col min="4874" max="4874" width="1.7109375" style="79" customWidth="1"/>
    <col min="4875" max="4875" width="15.85546875" style="79" customWidth="1"/>
    <col min="4876" max="4876" width="9.5703125" style="79" bestFit="1" customWidth="1"/>
    <col min="4877" max="4877" width="14" style="79" bestFit="1" customWidth="1"/>
    <col min="4878" max="4878" width="14.28515625" style="79" bestFit="1" customWidth="1"/>
    <col min="4879" max="5120" width="9.140625" style="79"/>
    <col min="5121" max="5121" width="4.140625" style="79" bestFit="1" customWidth="1"/>
    <col min="5122" max="5122" width="45.5703125" style="79" customWidth="1"/>
    <col min="5123" max="5123" width="3.7109375" style="79" customWidth="1"/>
    <col min="5124" max="5124" width="11.7109375" style="79" bestFit="1" customWidth="1"/>
    <col min="5125" max="5125" width="14.5703125" style="79" bestFit="1" customWidth="1"/>
    <col min="5126" max="5126" width="1.5703125" style="79" customWidth="1"/>
    <col min="5127" max="5127" width="13.28515625" style="79" customWidth="1"/>
    <col min="5128" max="5128" width="1.7109375" style="79" customWidth="1"/>
    <col min="5129" max="5129" width="13.28515625" style="79" customWidth="1"/>
    <col min="5130" max="5130" width="1.7109375" style="79" customWidth="1"/>
    <col min="5131" max="5131" width="15.85546875" style="79" customWidth="1"/>
    <col min="5132" max="5132" width="9.5703125" style="79" bestFit="1" customWidth="1"/>
    <col min="5133" max="5133" width="14" style="79" bestFit="1" customWidth="1"/>
    <col min="5134" max="5134" width="14.28515625" style="79" bestFit="1" customWidth="1"/>
    <col min="5135" max="5376" width="9.140625" style="79"/>
    <col min="5377" max="5377" width="4.140625" style="79" bestFit="1" customWidth="1"/>
    <col min="5378" max="5378" width="45.5703125" style="79" customWidth="1"/>
    <col min="5379" max="5379" width="3.7109375" style="79" customWidth="1"/>
    <col min="5380" max="5380" width="11.7109375" style="79" bestFit="1" customWidth="1"/>
    <col min="5381" max="5381" width="14.5703125" style="79" bestFit="1" customWidth="1"/>
    <col min="5382" max="5382" width="1.5703125" style="79" customWidth="1"/>
    <col min="5383" max="5383" width="13.28515625" style="79" customWidth="1"/>
    <col min="5384" max="5384" width="1.7109375" style="79" customWidth="1"/>
    <col min="5385" max="5385" width="13.28515625" style="79" customWidth="1"/>
    <col min="5386" max="5386" width="1.7109375" style="79" customWidth="1"/>
    <col min="5387" max="5387" width="15.85546875" style="79" customWidth="1"/>
    <col min="5388" max="5388" width="9.5703125" style="79" bestFit="1" customWidth="1"/>
    <col min="5389" max="5389" width="14" style="79" bestFit="1" customWidth="1"/>
    <col min="5390" max="5390" width="14.28515625" style="79" bestFit="1" customWidth="1"/>
    <col min="5391" max="5632" width="9.140625" style="79"/>
    <col min="5633" max="5633" width="4.140625" style="79" bestFit="1" customWidth="1"/>
    <col min="5634" max="5634" width="45.5703125" style="79" customWidth="1"/>
    <col min="5635" max="5635" width="3.7109375" style="79" customWidth="1"/>
    <col min="5636" max="5636" width="11.7109375" style="79" bestFit="1" customWidth="1"/>
    <col min="5637" max="5637" width="14.5703125" style="79" bestFit="1" customWidth="1"/>
    <col min="5638" max="5638" width="1.5703125" style="79" customWidth="1"/>
    <col min="5639" max="5639" width="13.28515625" style="79" customWidth="1"/>
    <col min="5640" max="5640" width="1.7109375" style="79" customWidth="1"/>
    <col min="5641" max="5641" width="13.28515625" style="79" customWidth="1"/>
    <col min="5642" max="5642" width="1.7109375" style="79" customWidth="1"/>
    <col min="5643" max="5643" width="15.85546875" style="79" customWidth="1"/>
    <col min="5644" max="5644" width="9.5703125" style="79" bestFit="1" customWidth="1"/>
    <col min="5645" max="5645" width="14" style="79" bestFit="1" customWidth="1"/>
    <col min="5646" max="5646" width="14.28515625" style="79" bestFit="1" customWidth="1"/>
    <col min="5647" max="5888" width="9.140625" style="79"/>
    <col min="5889" max="5889" width="4.140625" style="79" bestFit="1" customWidth="1"/>
    <col min="5890" max="5890" width="45.5703125" style="79" customWidth="1"/>
    <col min="5891" max="5891" width="3.7109375" style="79" customWidth="1"/>
    <col min="5892" max="5892" width="11.7109375" style="79" bestFit="1" customWidth="1"/>
    <col min="5893" max="5893" width="14.5703125" style="79" bestFit="1" customWidth="1"/>
    <col min="5894" max="5894" width="1.5703125" style="79" customWidth="1"/>
    <col min="5895" max="5895" width="13.28515625" style="79" customWidth="1"/>
    <col min="5896" max="5896" width="1.7109375" style="79" customWidth="1"/>
    <col min="5897" max="5897" width="13.28515625" style="79" customWidth="1"/>
    <col min="5898" max="5898" width="1.7109375" style="79" customWidth="1"/>
    <col min="5899" max="5899" width="15.85546875" style="79" customWidth="1"/>
    <col min="5900" max="5900" width="9.5703125" style="79" bestFit="1" customWidth="1"/>
    <col min="5901" max="5901" width="14" style="79" bestFit="1" customWidth="1"/>
    <col min="5902" max="5902" width="14.28515625" style="79" bestFit="1" customWidth="1"/>
    <col min="5903" max="6144" width="9.140625" style="79"/>
    <col min="6145" max="6145" width="4.140625" style="79" bestFit="1" customWidth="1"/>
    <col min="6146" max="6146" width="45.5703125" style="79" customWidth="1"/>
    <col min="6147" max="6147" width="3.7109375" style="79" customWidth="1"/>
    <col min="6148" max="6148" width="11.7109375" style="79" bestFit="1" customWidth="1"/>
    <col min="6149" max="6149" width="14.5703125" style="79" bestFit="1" customWidth="1"/>
    <col min="6150" max="6150" width="1.5703125" style="79" customWidth="1"/>
    <col min="6151" max="6151" width="13.28515625" style="79" customWidth="1"/>
    <col min="6152" max="6152" width="1.7109375" style="79" customWidth="1"/>
    <col min="6153" max="6153" width="13.28515625" style="79" customWidth="1"/>
    <col min="6154" max="6154" width="1.7109375" style="79" customWidth="1"/>
    <col min="6155" max="6155" width="15.85546875" style="79" customWidth="1"/>
    <col min="6156" max="6156" width="9.5703125" style="79" bestFit="1" customWidth="1"/>
    <col min="6157" max="6157" width="14" style="79" bestFit="1" customWidth="1"/>
    <col min="6158" max="6158" width="14.28515625" style="79" bestFit="1" customWidth="1"/>
    <col min="6159" max="6400" width="9.140625" style="79"/>
    <col min="6401" max="6401" width="4.140625" style="79" bestFit="1" customWidth="1"/>
    <col min="6402" max="6402" width="45.5703125" style="79" customWidth="1"/>
    <col min="6403" max="6403" width="3.7109375" style="79" customWidth="1"/>
    <col min="6404" max="6404" width="11.7109375" style="79" bestFit="1" customWidth="1"/>
    <col min="6405" max="6405" width="14.5703125" style="79" bestFit="1" customWidth="1"/>
    <col min="6406" max="6406" width="1.5703125" style="79" customWidth="1"/>
    <col min="6407" max="6407" width="13.28515625" style="79" customWidth="1"/>
    <col min="6408" max="6408" width="1.7109375" style="79" customWidth="1"/>
    <col min="6409" max="6409" width="13.28515625" style="79" customWidth="1"/>
    <col min="6410" max="6410" width="1.7109375" style="79" customWidth="1"/>
    <col min="6411" max="6411" width="15.85546875" style="79" customWidth="1"/>
    <col min="6412" max="6412" width="9.5703125" style="79" bestFit="1" customWidth="1"/>
    <col min="6413" max="6413" width="14" style="79" bestFit="1" customWidth="1"/>
    <col min="6414" max="6414" width="14.28515625" style="79" bestFit="1" customWidth="1"/>
    <col min="6415" max="6656" width="9.140625" style="79"/>
    <col min="6657" max="6657" width="4.140625" style="79" bestFit="1" customWidth="1"/>
    <col min="6658" max="6658" width="45.5703125" style="79" customWidth="1"/>
    <col min="6659" max="6659" width="3.7109375" style="79" customWidth="1"/>
    <col min="6660" max="6660" width="11.7109375" style="79" bestFit="1" customWidth="1"/>
    <col min="6661" max="6661" width="14.5703125" style="79" bestFit="1" customWidth="1"/>
    <col min="6662" max="6662" width="1.5703125" style="79" customWidth="1"/>
    <col min="6663" max="6663" width="13.28515625" style="79" customWidth="1"/>
    <col min="6664" max="6664" width="1.7109375" style="79" customWidth="1"/>
    <col min="6665" max="6665" width="13.28515625" style="79" customWidth="1"/>
    <col min="6666" max="6666" width="1.7109375" style="79" customWidth="1"/>
    <col min="6667" max="6667" width="15.85546875" style="79" customWidth="1"/>
    <col min="6668" max="6668" width="9.5703125" style="79" bestFit="1" customWidth="1"/>
    <col min="6669" max="6669" width="14" style="79" bestFit="1" customWidth="1"/>
    <col min="6670" max="6670" width="14.28515625" style="79" bestFit="1" customWidth="1"/>
    <col min="6671" max="6912" width="9.140625" style="79"/>
    <col min="6913" max="6913" width="4.140625" style="79" bestFit="1" customWidth="1"/>
    <col min="6914" max="6914" width="45.5703125" style="79" customWidth="1"/>
    <col min="6915" max="6915" width="3.7109375" style="79" customWidth="1"/>
    <col min="6916" max="6916" width="11.7109375" style="79" bestFit="1" customWidth="1"/>
    <col min="6917" max="6917" width="14.5703125" style="79" bestFit="1" customWidth="1"/>
    <col min="6918" max="6918" width="1.5703125" style="79" customWidth="1"/>
    <col min="6919" max="6919" width="13.28515625" style="79" customWidth="1"/>
    <col min="6920" max="6920" width="1.7109375" style="79" customWidth="1"/>
    <col min="6921" max="6921" width="13.28515625" style="79" customWidth="1"/>
    <col min="6922" max="6922" width="1.7109375" style="79" customWidth="1"/>
    <col min="6923" max="6923" width="15.85546875" style="79" customWidth="1"/>
    <col min="6924" max="6924" width="9.5703125" style="79" bestFit="1" customWidth="1"/>
    <col min="6925" max="6925" width="14" style="79" bestFit="1" customWidth="1"/>
    <col min="6926" max="6926" width="14.28515625" style="79" bestFit="1" customWidth="1"/>
    <col min="6927" max="7168" width="9.140625" style="79"/>
    <col min="7169" max="7169" width="4.140625" style="79" bestFit="1" customWidth="1"/>
    <col min="7170" max="7170" width="45.5703125" style="79" customWidth="1"/>
    <col min="7171" max="7171" width="3.7109375" style="79" customWidth="1"/>
    <col min="7172" max="7172" width="11.7109375" style="79" bestFit="1" customWidth="1"/>
    <col min="7173" max="7173" width="14.5703125" style="79" bestFit="1" customWidth="1"/>
    <col min="7174" max="7174" width="1.5703125" style="79" customWidth="1"/>
    <col min="7175" max="7175" width="13.28515625" style="79" customWidth="1"/>
    <col min="7176" max="7176" width="1.7109375" style="79" customWidth="1"/>
    <col min="7177" max="7177" width="13.28515625" style="79" customWidth="1"/>
    <col min="7178" max="7178" width="1.7109375" style="79" customWidth="1"/>
    <col min="7179" max="7179" width="15.85546875" style="79" customWidth="1"/>
    <col min="7180" max="7180" width="9.5703125" style="79" bestFit="1" customWidth="1"/>
    <col min="7181" max="7181" width="14" style="79" bestFit="1" customWidth="1"/>
    <col min="7182" max="7182" width="14.28515625" style="79" bestFit="1" customWidth="1"/>
    <col min="7183" max="7424" width="9.140625" style="79"/>
    <col min="7425" max="7425" width="4.140625" style="79" bestFit="1" customWidth="1"/>
    <col min="7426" max="7426" width="45.5703125" style="79" customWidth="1"/>
    <col min="7427" max="7427" width="3.7109375" style="79" customWidth="1"/>
    <col min="7428" max="7428" width="11.7109375" style="79" bestFit="1" customWidth="1"/>
    <col min="7429" max="7429" width="14.5703125" style="79" bestFit="1" customWidth="1"/>
    <col min="7430" max="7430" width="1.5703125" style="79" customWidth="1"/>
    <col min="7431" max="7431" width="13.28515625" style="79" customWidth="1"/>
    <col min="7432" max="7432" width="1.7109375" style="79" customWidth="1"/>
    <col min="7433" max="7433" width="13.28515625" style="79" customWidth="1"/>
    <col min="7434" max="7434" width="1.7109375" style="79" customWidth="1"/>
    <col min="7435" max="7435" width="15.85546875" style="79" customWidth="1"/>
    <col min="7436" max="7436" width="9.5703125" style="79" bestFit="1" customWidth="1"/>
    <col min="7437" max="7437" width="14" style="79" bestFit="1" customWidth="1"/>
    <col min="7438" max="7438" width="14.28515625" style="79" bestFit="1" customWidth="1"/>
    <col min="7439" max="7680" width="9.140625" style="79"/>
    <col min="7681" max="7681" width="4.140625" style="79" bestFit="1" customWidth="1"/>
    <col min="7682" max="7682" width="45.5703125" style="79" customWidth="1"/>
    <col min="7683" max="7683" width="3.7109375" style="79" customWidth="1"/>
    <col min="7684" max="7684" width="11.7109375" style="79" bestFit="1" customWidth="1"/>
    <col min="7685" max="7685" width="14.5703125" style="79" bestFit="1" customWidth="1"/>
    <col min="7686" max="7686" width="1.5703125" style="79" customWidth="1"/>
    <col min="7687" max="7687" width="13.28515625" style="79" customWidth="1"/>
    <col min="7688" max="7688" width="1.7109375" style="79" customWidth="1"/>
    <col min="7689" max="7689" width="13.28515625" style="79" customWidth="1"/>
    <col min="7690" max="7690" width="1.7109375" style="79" customWidth="1"/>
    <col min="7691" max="7691" width="15.85546875" style="79" customWidth="1"/>
    <col min="7692" max="7692" width="9.5703125" style="79" bestFit="1" customWidth="1"/>
    <col min="7693" max="7693" width="14" style="79" bestFit="1" customWidth="1"/>
    <col min="7694" max="7694" width="14.28515625" style="79" bestFit="1" customWidth="1"/>
    <col min="7695" max="7936" width="9.140625" style="79"/>
    <col min="7937" max="7937" width="4.140625" style="79" bestFit="1" customWidth="1"/>
    <col min="7938" max="7938" width="45.5703125" style="79" customWidth="1"/>
    <col min="7939" max="7939" width="3.7109375" style="79" customWidth="1"/>
    <col min="7940" max="7940" width="11.7109375" style="79" bestFit="1" customWidth="1"/>
    <col min="7941" max="7941" width="14.5703125" style="79" bestFit="1" customWidth="1"/>
    <col min="7942" max="7942" width="1.5703125" style="79" customWidth="1"/>
    <col min="7943" max="7943" width="13.28515625" style="79" customWidth="1"/>
    <col min="7944" max="7944" width="1.7109375" style="79" customWidth="1"/>
    <col min="7945" max="7945" width="13.28515625" style="79" customWidth="1"/>
    <col min="7946" max="7946" width="1.7109375" style="79" customWidth="1"/>
    <col min="7947" max="7947" width="15.85546875" style="79" customWidth="1"/>
    <col min="7948" max="7948" width="9.5703125" style="79" bestFit="1" customWidth="1"/>
    <col min="7949" max="7949" width="14" style="79" bestFit="1" customWidth="1"/>
    <col min="7950" max="7950" width="14.28515625" style="79" bestFit="1" customWidth="1"/>
    <col min="7951" max="8192" width="9.140625" style="79"/>
    <col min="8193" max="8193" width="4.140625" style="79" bestFit="1" customWidth="1"/>
    <col min="8194" max="8194" width="45.5703125" style="79" customWidth="1"/>
    <col min="8195" max="8195" width="3.7109375" style="79" customWidth="1"/>
    <col min="8196" max="8196" width="11.7109375" style="79" bestFit="1" customWidth="1"/>
    <col min="8197" max="8197" width="14.5703125" style="79" bestFit="1" customWidth="1"/>
    <col min="8198" max="8198" width="1.5703125" style="79" customWidth="1"/>
    <col min="8199" max="8199" width="13.28515625" style="79" customWidth="1"/>
    <col min="8200" max="8200" width="1.7109375" style="79" customWidth="1"/>
    <col min="8201" max="8201" width="13.28515625" style="79" customWidth="1"/>
    <col min="8202" max="8202" width="1.7109375" style="79" customWidth="1"/>
    <col min="8203" max="8203" width="15.85546875" style="79" customWidth="1"/>
    <col min="8204" max="8204" width="9.5703125" style="79" bestFit="1" customWidth="1"/>
    <col min="8205" max="8205" width="14" style="79" bestFit="1" customWidth="1"/>
    <col min="8206" max="8206" width="14.28515625" style="79" bestFit="1" customWidth="1"/>
    <col min="8207" max="8448" width="9.140625" style="79"/>
    <col min="8449" max="8449" width="4.140625" style="79" bestFit="1" customWidth="1"/>
    <col min="8450" max="8450" width="45.5703125" style="79" customWidth="1"/>
    <col min="8451" max="8451" width="3.7109375" style="79" customWidth="1"/>
    <col min="8452" max="8452" width="11.7109375" style="79" bestFit="1" customWidth="1"/>
    <col min="8453" max="8453" width="14.5703125" style="79" bestFit="1" customWidth="1"/>
    <col min="8454" max="8454" width="1.5703125" style="79" customWidth="1"/>
    <col min="8455" max="8455" width="13.28515625" style="79" customWidth="1"/>
    <col min="8456" max="8456" width="1.7109375" style="79" customWidth="1"/>
    <col min="8457" max="8457" width="13.28515625" style="79" customWidth="1"/>
    <col min="8458" max="8458" width="1.7109375" style="79" customWidth="1"/>
    <col min="8459" max="8459" width="15.85546875" style="79" customWidth="1"/>
    <col min="8460" max="8460" width="9.5703125" style="79" bestFit="1" customWidth="1"/>
    <col min="8461" max="8461" width="14" style="79" bestFit="1" customWidth="1"/>
    <col min="8462" max="8462" width="14.28515625" style="79" bestFit="1" customWidth="1"/>
    <col min="8463" max="8704" width="9.140625" style="79"/>
    <col min="8705" max="8705" width="4.140625" style="79" bestFit="1" customWidth="1"/>
    <col min="8706" max="8706" width="45.5703125" style="79" customWidth="1"/>
    <col min="8707" max="8707" width="3.7109375" style="79" customWidth="1"/>
    <col min="8708" max="8708" width="11.7109375" style="79" bestFit="1" customWidth="1"/>
    <col min="8709" max="8709" width="14.5703125" style="79" bestFit="1" customWidth="1"/>
    <col min="8710" max="8710" width="1.5703125" style="79" customWidth="1"/>
    <col min="8711" max="8711" width="13.28515625" style="79" customWidth="1"/>
    <col min="8712" max="8712" width="1.7109375" style="79" customWidth="1"/>
    <col min="8713" max="8713" width="13.28515625" style="79" customWidth="1"/>
    <col min="8714" max="8714" width="1.7109375" style="79" customWidth="1"/>
    <col min="8715" max="8715" width="15.85546875" style="79" customWidth="1"/>
    <col min="8716" max="8716" width="9.5703125" style="79" bestFit="1" customWidth="1"/>
    <col min="8717" max="8717" width="14" style="79" bestFit="1" customWidth="1"/>
    <col min="8718" max="8718" width="14.28515625" style="79" bestFit="1" customWidth="1"/>
    <col min="8719" max="8960" width="9.140625" style="79"/>
    <col min="8961" max="8961" width="4.140625" style="79" bestFit="1" customWidth="1"/>
    <col min="8962" max="8962" width="45.5703125" style="79" customWidth="1"/>
    <col min="8963" max="8963" width="3.7109375" style="79" customWidth="1"/>
    <col min="8964" max="8964" width="11.7109375" style="79" bestFit="1" customWidth="1"/>
    <col min="8965" max="8965" width="14.5703125" style="79" bestFit="1" customWidth="1"/>
    <col min="8966" max="8966" width="1.5703125" style="79" customWidth="1"/>
    <col min="8967" max="8967" width="13.28515625" style="79" customWidth="1"/>
    <col min="8968" max="8968" width="1.7109375" style="79" customWidth="1"/>
    <col min="8969" max="8969" width="13.28515625" style="79" customWidth="1"/>
    <col min="8970" max="8970" width="1.7109375" style="79" customWidth="1"/>
    <col min="8971" max="8971" width="15.85546875" style="79" customWidth="1"/>
    <col min="8972" max="8972" width="9.5703125" style="79" bestFit="1" customWidth="1"/>
    <col min="8973" max="8973" width="14" style="79" bestFit="1" customWidth="1"/>
    <col min="8974" max="8974" width="14.28515625" style="79" bestFit="1" customWidth="1"/>
    <col min="8975" max="9216" width="9.140625" style="79"/>
    <col min="9217" max="9217" width="4.140625" style="79" bestFit="1" customWidth="1"/>
    <col min="9218" max="9218" width="45.5703125" style="79" customWidth="1"/>
    <col min="9219" max="9219" width="3.7109375" style="79" customWidth="1"/>
    <col min="9220" max="9220" width="11.7109375" style="79" bestFit="1" customWidth="1"/>
    <col min="9221" max="9221" width="14.5703125" style="79" bestFit="1" customWidth="1"/>
    <col min="9222" max="9222" width="1.5703125" style="79" customWidth="1"/>
    <col min="9223" max="9223" width="13.28515625" style="79" customWidth="1"/>
    <col min="9224" max="9224" width="1.7109375" style="79" customWidth="1"/>
    <col min="9225" max="9225" width="13.28515625" style="79" customWidth="1"/>
    <col min="9226" max="9226" width="1.7109375" style="79" customWidth="1"/>
    <col min="9227" max="9227" width="15.85546875" style="79" customWidth="1"/>
    <col min="9228" max="9228" width="9.5703125" style="79" bestFit="1" customWidth="1"/>
    <col min="9229" max="9229" width="14" style="79" bestFit="1" customWidth="1"/>
    <col min="9230" max="9230" width="14.28515625" style="79" bestFit="1" customWidth="1"/>
    <col min="9231" max="9472" width="9.140625" style="79"/>
    <col min="9473" max="9473" width="4.140625" style="79" bestFit="1" customWidth="1"/>
    <col min="9474" max="9474" width="45.5703125" style="79" customWidth="1"/>
    <col min="9475" max="9475" width="3.7109375" style="79" customWidth="1"/>
    <col min="9476" max="9476" width="11.7109375" style="79" bestFit="1" customWidth="1"/>
    <col min="9477" max="9477" width="14.5703125" style="79" bestFit="1" customWidth="1"/>
    <col min="9478" max="9478" width="1.5703125" style="79" customWidth="1"/>
    <col min="9479" max="9479" width="13.28515625" style="79" customWidth="1"/>
    <col min="9480" max="9480" width="1.7109375" style="79" customWidth="1"/>
    <col min="9481" max="9481" width="13.28515625" style="79" customWidth="1"/>
    <col min="9482" max="9482" width="1.7109375" style="79" customWidth="1"/>
    <col min="9483" max="9483" width="15.85546875" style="79" customWidth="1"/>
    <col min="9484" max="9484" width="9.5703125" style="79" bestFit="1" customWidth="1"/>
    <col min="9485" max="9485" width="14" style="79" bestFit="1" customWidth="1"/>
    <col min="9486" max="9486" width="14.28515625" style="79" bestFit="1" customWidth="1"/>
    <col min="9487" max="9728" width="9.140625" style="79"/>
    <col min="9729" max="9729" width="4.140625" style="79" bestFit="1" customWidth="1"/>
    <col min="9730" max="9730" width="45.5703125" style="79" customWidth="1"/>
    <col min="9731" max="9731" width="3.7109375" style="79" customWidth="1"/>
    <col min="9732" max="9732" width="11.7109375" style="79" bestFit="1" customWidth="1"/>
    <col min="9733" max="9733" width="14.5703125" style="79" bestFit="1" customWidth="1"/>
    <col min="9734" max="9734" width="1.5703125" style="79" customWidth="1"/>
    <col min="9735" max="9735" width="13.28515625" style="79" customWidth="1"/>
    <col min="9736" max="9736" width="1.7109375" style="79" customWidth="1"/>
    <col min="9737" max="9737" width="13.28515625" style="79" customWidth="1"/>
    <col min="9738" max="9738" width="1.7109375" style="79" customWidth="1"/>
    <col min="9739" max="9739" width="15.85546875" style="79" customWidth="1"/>
    <col min="9740" max="9740" width="9.5703125" style="79" bestFit="1" customWidth="1"/>
    <col min="9741" max="9741" width="14" style="79" bestFit="1" customWidth="1"/>
    <col min="9742" max="9742" width="14.28515625" style="79" bestFit="1" customWidth="1"/>
    <col min="9743" max="9984" width="9.140625" style="79"/>
    <col min="9985" max="9985" width="4.140625" style="79" bestFit="1" customWidth="1"/>
    <col min="9986" max="9986" width="45.5703125" style="79" customWidth="1"/>
    <col min="9987" max="9987" width="3.7109375" style="79" customWidth="1"/>
    <col min="9988" max="9988" width="11.7109375" style="79" bestFit="1" customWidth="1"/>
    <col min="9989" max="9989" width="14.5703125" style="79" bestFit="1" customWidth="1"/>
    <col min="9990" max="9990" width="1.5703125" style="79" customWidth="1"/>
    <col min="9991" max="9991" width="13.28515625" style="79" customWidth="1"/>
    <col min="9992" max="9992" width="1.7109375" style="79" customWidth="1"/>
    <col min="9993" max="9993" width="13.28515625" style="79" customWidth="1"/>
    <col min="9994" max="9994" width="1.7109375" style="79" customWidth="1"/>
    <col min="9995" max="9995" width="15.85546875" style="79" customWidth="1"/>
    <col min="9996" max="9996" width="9.5703125" style="79" bestFit="1" customWidth="1"/>
    <col min="9997" max="9997" width="14" style="79" bestFit="1" customWidth="1"/>
    <col min="9998" max="9998" width="14.28515625" style="79" bestFit="1" customWidth="1"/>
    <col min="9999" max="10240" width="9.140625" style="79"/>
    <col min="10241" max="10241" width="4.140625" style="79" bestFit="1" customWidth="1"/>
    <col min="10242" max="10242" width="45.5703125" style="79" customWidth="1"/>
    <col min="10243" max="10243" width="3.7109375" style="79" customWidth="1"/>
    <col min="10244" max="10244" width="11.7109375" style="79" bestFit="1" customWidth="1"/>
    <col min="10245" max="10245" width="14.5703125" style="79" bestFit="1" customWidth="1"/>
    <col min="10246" max="10246" width="1.5703125" style="79" customWidth="1"/>
    <col min="10247" max="10247" width="13.28515625" style="79" customWidth="1"/>
    <col min="10248" max="10248" width="1.7109375" style="79" customWidth="1"/>
    <col min="10249" max="10249" width="13.28515625" style="79" customWidth="1"/>
    <col min="10250" max="10250" width="1.7109375" style="79" customWidth="1"/>
    <col min="10251" max="10251" width="15.85546875" style="79" customWidth="1"/>
    <col min="10252" max="10252" width="9.5703125" style="79" bestFit="1" customWidth="1"/>
    <col min="10253" max="10253" width="14" style="79" bestFit="1" customWidth="1"/>
    <col min="10254" max="10254" width="14.28515625" style="79" bestFit="1" customWidth="1"/>
    <col min="10255" max="10496" width="9.140625" style="79"/>
    <col min="10497" max="10497" width="4.140625" style="79" bestFit="1" customWidth="1"/>
    <col min="10498" max="10498" width="45.5703125" style="79" customWidth="1"/>
    <col min="10499" max="10499" width="3.7109375" style="79" customWidth="1"/>
    <col min="10500" max="10500" width="11.7109375" style="79" bestFit="1" customWidth="1"/>
    <col min="10501" max="10501" width="14.5703125" style="79" bestFit="1" customWidth="1"/>
    <col min="10502" max="10502" width="1.5703125" style="79" customWidth="1"/>
    <col min="10503" max="10503" width="13.28515625" style="79" customWidth="1"/>
    <col min="10504" max="10504" width="1.7109375" style="79" customWidth="1"/>
    <col min="10505" max="10505" width="13.28515625" style="79" customWidth="1"/>
    <col min="10506" max="10506" width="1.7109375" style="79" customWidth="1"/>
    <col min="10507" max="10507" width="15.85546875" style="79" customWidth="1"/>
    <col min="10508" max="10508" width="9.5703125" style="79" bestFit="1" customWidth="1"/>
    <col min="10509" max="10509" width="14" style="79" bestFit="1" customWidth="1"/>
    <col min="10510" max="10510" width="14.28515625" style="79" bestFit="1" customWidth="1"/>
    <col min="10511" max="10752" width="9.140625" style="79"/>
    <col min="10753" max="10753" width="4.140625" style="79" bestFit="1" customWidth="1"/>
    <col min="10754" max="10754" width="45.5703125" style="79" customWidth="1"/>
    <col min="10755" max="10755" width="3.7109375" style="79" customWidth="1"/>
    <col min="10756" max="10756" width="11.7109375" style="79" bestFit="1" customWidth="1"/>
    <col min="10757" max="10757" width="14.5703125" style="79" bestFit="1" customWidth="1"/>
    <col min="10758" max="10758" width="1.5703125" style="79" customWidth="1"/>
    <col min="10759" max="10759" width="13.28515625" style="79" customWidth="1"/>
    <col min="10760" max="10760" width="1.7109375" style="79" customWidth="1"/>
    <col min="10761" max="10761" width="13.28515625" style="79" customWidth="1"/>
    <col min="10762" max="10762" width="1.7109375" style="79" customWidth="1"/>
    <col min="10763" max="10763" width="15.85546875" style="79" customWidth="1"/>
    <col min="10764" max="10764" width="9.5703125" style="79" bestFit="1" customWidth="1"/>
    <col min="10765" max="10765" width="14" style="79" bestFit="1" customWidth="1"/>
    <col min="10766" max="10766" width="14.28515625" style="79" bestFit="1" customWidth="1"/>
    <col min="10767" max="11008" width="9.140625" style="79"/>
    <col min="11009" max="11009" width="4.140625" style="79" bestFit="1" customWidth="1"/>
    <col min="11010" max="11010" width="45.5703125" style="79" customWidth="1"/>
    <col min="11011" max="11011" width="3.7109375" style="79" customWidth="1"/>
    <col min="11012" max="11012" width="11.7109375" style="79" bestFit="1" customWidth="1"/>
    <col min="11013" max="11013" width="14.5703125" style="79" bestFit="1" customWidth="1"/>
    <col min="11014" max="11014" width="1.5703125" style="79" customWidth="1"/>
    <col min="11015" max="11015" width="13.28515625" style="79" customWidth="1"/>
    <col min="11016" max="11016" width="1.7109375" style="79" customWidth="1"/>
    <col min="11017" max="11017" width="13.28515625" style="79" customWidth="1"/>
    <col min="11018" max="11018" width="1.7109375" style="79" customWidth="1"/>
    <col min="11019" max="11019" width="15.85546875" style="79" customWidth="1"/>
    <col min="11020" max="11020" width="9.5703125" style="79" bestFit="1" customWidth="1"/>
    <col min="11021" max="11021" width="14" style="79" bestFit="1" customWidth="1"/>
    <col min="11022" max="11022" width="14.28515625" style="79" bestFit="1" customWidth="1"/>
    <col min="11023" max="11264" width="9.140625" style="79"/>
    <col min="11265" max="11265" width="4.140625" style="79" bestFit="1" customWidth="1"/>
    <col min="11266" max="11266" width="45.5703125" style="79" customWidth="1"/>
    <col min="11267" max="11267" width="3.7109375" style="79" customWidth="1"/>
    <col min="11268" max="11268" width="11.7109375" style="79" bestFit="1" customWidth="1"/>
    <col min="11269" max="11269" width="14.5703125" style="79" bestFit="1" customWidth="1"/>
    <col min="11270" max="11270" width="1.5703125" style="79" customWidth="1"/>
    <col min="11271" max="11271" width="13.28515625" style="79" customWidth="1"/>
    <col min="11272" max="11272" width="1.7109375" style="79" customWidth="1"/>
    <col min="11273" max="11273" width="13.28515625" style="79" customWidth="1"/>
    <col min="11274" max="11274" width="1.7109375" style="79" customWidth="1"/>
    <col min="11275" max="11275" width="15.85546875" style="79" customWidth="1"/>
    <col min="11276" max="11276" width="9.5703125" style="79" bestFit="1" customWidth="1"/>
    <col min="11277" max="11277" width="14" style="79" bestFit="1" customWidth="1"/>
    <col min="11278" max="11278" width="14.28515625" style="79" bestFit="1" customWidth="1"/>
    <col min="11279" max="11520" width="9.140625" style="79"/>
    <col min="11521" max="11521" width="4.140625" style="79" bestFit="1" customWidth="1"/>
    <col min="11522" max="11522" width="45.5703125" style="79" customWidth="1"/>
    <col min="11523" max="11523" width="3.7109375" style="79" customWidth="1"/>
    <col min="11524" max="11524" width="11.7109375" style="79" bestFit="1" customWidth="1"/>
    <col min="11525" max="11525" width="14.5703125" style="79" bestFit="1" customWidth="1"/>
    <col min="11526" max="11526" width="1.5703125" style="79" customWidth="1"/>
    <col min="11527" max="11527" width="13.28515625" style="79" customWidth="1"/>
    <col min="11528" max="11528" width="1.7109375" style="79" customWidth="1"/>
    <col min="11529" max="11529" width="13.28515625" style="79" customWidth="1"/>
    <col min="11530" max="11530" width="1.7109375" style="79" customWidth="1"/>
    <col min="11531" max="11531" width="15.85546875" style="79" customWidth="1"/>
    <col min="11532" max="11532" width="9.5703125" style="79" bestFit="1" customWidth="1"/>
    <col min="11533" max="11533" width="14" style="79" bestFit="1" customWidth="1"/>
    <col min="11534" max="11534" width="14.28515625" style="79" bestFit="1" customWidth="1"/>
    <col min="11535" max="11776" width="9.140625" style="79"/>
    <col min="11777" max="11777" width="4.140625" style="79" bestFit="1" customWidth="1"/>
    <col min="11778" max="11778" width="45.5703125" style="79" customWidth="1"/>
    <col min="11779" max="11779" width="3.7109375" style="79" customWidth="1"/>
    <col min="11780" max="11780" width="11.7109375" style="79" bestFit="1" customWidth="1"/>
    <col min="11781" max="11781" width="14.5703125" style="79" bestFit="1" customWidth="1"/>
    <col min="11782" max="11782" width="1.5703125" style="79" customWidth="1"/>
    <col min="11783" max="11783" width="13.28515625" style="79" customWidth="1"/>
    <col min="11784" max="11784" width="1.7109375" style="79" customWidth="1"/>
    <col min="11785" max="11785" width="13.28515625" style="79" customWidth="1"/>
    <col min="11786" max="11786" width="1.7109375" style="79" customWidth="1"/>
    <col min="11787" max="11787" width="15.85546875" style="79" customWidth="1"/>
    <col min="11788" max="11788" width="9.5703125" style="79" bestFit="1" customWidth="1"/>
    <col min="11789" max="11789" width="14" style="79" bestFit="1" customWidth="1"/>
    <col min="11790" max="11790" width="14.28515625" style="79" bestFit="1" customWidth="1"/>
    <col min="11791" max="12032" width="9.140625" style="79"/>
    <col min="12033" max="12033" width="4.140625" style="79" bestFit="1" customWidth="1"/>
    <col min="12034" max="12034" width="45.5703125" style="79" customWidth="1"/>
    <col min="12035" max="12035" width="3.7109375" style="79" customWidth="1"/>
    <col min="12036" max="12036" width="11.7109375" style="79" bestFit="1" customWidth="1"/>
    <col min="12037" max="12037" width="14.5703125" style="79" bestFit="1" customWidth="1"/>
    <col min="12038" max="12038" width="1.5703125" style="79" customWidth="1"/>
    <col min="12039" max="12039" width="13.28515625" style="79" customWidth="1"/>
    <col min="12040" max="12040" width="1.7109375" style="79" customWidth="1"/>
    <col min="12041" max="12041" width="13.28515625" style="79" customWidth="1"/>
    <col min="12042" max="12042" width="1.7109375" style="79" customWidth="1"/>
    <col min="12043" max="12043" width="15.85546875" style="79" customWidth="1"/>
    <col min="12044" max="12044" width="9.5703125" style="79" bestFit="1" customWidth="1"/>
    <col min="12045" max="12045" width="14" style="79" bestFit="1" customWidth="1"/>
    <col min="12046" max="12046" width="14.28515625" style="79" bestFit="1" customWidth="1"/>
    <col min="12047" max="12288" width="9.140625" style="79"/>
    <col min="12289" max="12289" width="4.140625" style="79" bestFit="1" customWidth="1"/>
    <col min="12290" max="12290" width="45.5703125" style="79" customWidth="1"/>
    <col min="12291" max="12291" width="3.7109375" style="79" customWidth="1"/>
    <col min="12292" max="12292" width="11.7109375" style="79" bestFit="1" customWidth="1"/>
    <col min="12293" max="12293" width="14.5703125" style="79" bestFit="1" customWidth="1"/>
    <col min="12294" max="12294" width="1.5703125" style="79" customWidth="1"/>
    <col min="12295" max="12295" width="13.28515625" style="79" customWidth="1"/>
    <col min="12296" max="12296" width="1.7109375" style="79" customWidth="1"/>
    <col min="12297" max="12297" width="13.28515625" style="79" customWidth="1"/>
    <col min="12298" max="12298" width="1.7109375" style="79" customWidth="1"/>
    <col min="12299" max="12299" width="15.85546875" style="79" customWidth="1"/>
    <col min="12300" max="12300" width="9.5703125" style="79" bestFit="1" customWidth="1"/>
    <col min="12301" max="12301" width="14" style="79" bestFit="1" customWidth="1"/>
    <col min="12302" max="12302" width="14.28515625" style="79" bestFit="1" customWidth="1"/>
    <col min="12303" max="12544" width="9.140625" style="79"/>
    <col min="12545" max="12545" width="4.140625" style="79" bestFit="1" customWidth="1"/>
    <col min="12546" max="12546" width="45.5703125" style="79" customWidth="1"/>
    <col min="12547" max="12547" width="3.7109375" style="79" customWidth="1"/>
    <col min="12548" max="12548" width="11.7109375" style="79" bestFit="1" customWidth="1"/>
    <col min="12549" max="12549" width="14.5703125" style="79" bestFit="1" customWidth="1"/>
    <col min="12550" max="12550" width="1.5703125" style="79" customWidth="1"/>
    <col min="12551" max="12551" width="13.28515625" style="79" customWidth="1"/>
    <col min="12552" max="12552" width="1.7109375" style="79" customWidth="1"/>
    <col min="12553" max="12553" width="13.28515625" style="79" customWidth="1"/>
    <col min="12554" max="12554" width="1.7109375" style="79" customWidth="1"/>
    <col min="12555" max="12555" width="15.85546875" style="79" customWidth="1"/>
    <col min="12556" max="12556" width="9.5703125" style="79" bestFit="1" customWidth="1"/>
    <col min="12557" max="12557" width="14" style="79" bestFit="1" customWidth="1"/>
    <col min="12558" max="12558" width="14.28515625" style="79" bestFit="1" customWidth="1"/>
    <col min="12559" max="12800" width="9.140625" style="79"/>
    <col min="12801" max="12801" width="4.140625" style="79" bestFit="1" customWidth="1"/>
    <col min="12802" max="12802" width="45.5703125" style="79" customWidth="1"/>
    <col min="12803" max="12803" width="3.7109375" style="79" customWidth="1"/>
    <col min="12804" max="12804" width="11.7109375" style="79" bestFit="1" customWidth="1"/>
    <col min="12805" max="12805" width="14.5703125" style="79" bestFit="1" customWidth="1"/>
    <col min="12806" max="12806" width="1.5703125" style="79" customWidth="1"/>
    <col min="12807" max="12807" width="13.28515625" style="79" customWidth="1"/>
    <col min="12808" max="12808" width="1.7109375" style="79" customWidth="1"/>
    <col min="12809" max="12809" width="13.28515625" style="79" customWidth="1"/>
    <col min="12810" max="12810" width="1.7109375" style="79" customWidth="1"/>
    <col min="12811" max="12811" width="15.85546875" style="79" customWidth="1"/>
    <col min="12812" max="12812" width="9.5703125" style="79" bestFit="1" customWidth="1"/>
    <col min="12813" max="12813" width="14" style="79" bestFit="1" customWidth="1"/>
    <col min="12814" max="12814" width="14.28515625" style="79" bestFit="1" customWidth="1"/>
    <col min="12815" max="13056" width="9.140625" style="79"/>
    <col min="13057" max="13057" width="4.140625" style="79" bestFit="1" customWidth="1"/>
    <col min="13058" max="13058" width="45.5703125" style="79" customWidth="1"/>
    <col min="13059" max="13059" width="3.7109375" style="79" customWidth="1"/>
    <col min="13060" max="13060" width="11.7109375" style="79" bestFit="1" customWidth="1"/>
    <col min="13061" max="13061" width="14.5703125" style="79" bestFit="1" customWidth="1"/>
    <col min="13062" max="13062" width="1.5703125" style="79" customWidth="1"/>
    <col min="13063" max="13063" width="13.28515625" style="79" customWidth="1"/>
    <col min="13064" max="13064" width="1.7109375" style="79" customWidth="1"/>
    <col min="13065" max="13065" width="13.28515625" style="79" customWidth="1"/>
    <col min="13066" max="13066" width="1.7109375" style="79" customWidth="1"/>
    <col min="13067" max="13067" width="15.85546875" style="79" customWidth="1"/>
    <col min="13068" max="13068" width="9.5703125" style="79" bestFit="1" customWidth="1"/>
    <col min="13069" max="13069" width="14" style="79" bestFit="1" customWidth="1"/>
    <col min="13070" max="13070" width="14.28515625" style="79" bestFit="1" customWidth="1"/>
    <col min="13071" max="13312" width="9.140625" style="79"/>
    <col min="13313" max="13313" width="4.140625" style="79" bestFit="1" customWidth="1"/>
    <col min="13314" max="13314" width="45.5703125" style="79" customWidth="1"/>
    <col min="13315" max="13315" width="3.7109375" style="79" customWidth="1"/>
    <col min="13316" max="13316" width="11.7109375" style="79" bestFit="1" customWidth="1"/>
    <col min="13317" max="13317" width="14.5703125" style="79" bestFit="1" customWidth="1"/>
    <col min="13318" max="13318" width="1.5703125" style="79" customWidth="1"/>
    <col min="13319" max="13319" width="13.28515625" style="79" customWidth="1"/>
    <col min="13320" max="13320" width="1.7109375" style="79" customWidth="1"/>
    <col min="13321" max="13321" width="13.28515625" style="79" customWidth="1"/>
    <col min="13322" max="13322" width="1.7109375" style="79" customWidth="1"/>
    <col min="13323" max="13323" width="15.85546875" style="79" customWidth="1"/>
    <col min="13324" max="13324" width="9.5703125" style="79" bestFit="1" customWidth="1"/>
    <col min="13325" max="13325" width="14" style="79" bestFit="1" customWidth="1"/>
    <col min="13326" max="13326" width="14.28515625" style="79" bestFit="1" customWidth="1"/>
    <col min="13327" max="13568" width="9.140625" style="79"/>
    <col min="13569" max="13569" width="4.140625" style="79" bestFit="1" customWidth="1"/>
    <col min="13570" max="13570" width="45.5703125" style="79" customWidth="1"/>
    <col min="13571" max="13571" width="3.7109375" style="79" customWidth="1"/>
    <col min="13572" max="13572" width="11.7109375" style="79" bestFit="1" customWidth="1"/>
    <col min="13573" max="13573" width="14.5703125" style="79" bestFit="1" customWidth="1"/>
    <col min="13574" max="13574" width="1.5703125" style="79" customWidth="1"/>
    <col min="13575" max="13575" width="13.28515625" style="79" customWidth="1"/>
    <col min="13576" max="13576" width="1.7109375" style="79" customWidth="1"/>
    <col min="13577" max="13577" width="13.28515625" style="79" customWidth="1"/>
    <col min="13578" max="13578" width="1.7109375" style="79" customWidth="1"/>
    <col min="13579" max="13579" width="15.85546875" style="79" customWidth="1"/>
    <col min="13580" max="13580" width="9.5703125" style="79" bestFit="1" customWidth="1"/>
    <col min="13581" max="13581" width="14" style="79" bestFit="1" customWidth="1"/>
    <col min="13582" max="13582" width="14.28515625" style="79" bestFit="1" customWidth="1"/>
    <col min="13583" max="13824" width="9.140625" style="79"/>
    <col min="13825" max="13825" width="4.140625" style="79" bestFit="1" customWidth="1"/>
    <col min="13826" max="13826" width="45.5703125" style="79" customWidth="1"/>
    <col min="13827" max="13827" width="3.7109375" style="79" customWidth="1"/>
    <col min="13828" max="13828" width="11.7109375" style="79" bestFit="1" customWidth="1"/>
    <col min="13829" max="13829" width="14.5703125" style="79" bestFit="1" customWidth="1"/>
    <col min="13830" max="13830" width="1.5703125" style="79" customWidth="1"/>
    <col min="13831" max="13831" width="13.28515625" style="79" customWidth="1"/>
    <col min="13832" max="13832" width="1.7109375" style="79" customWidth="1"/>
    <col min="13833" max="13833" width="13.28515625" style="79" customWidth="1"/>
    <col min="13834" max="13834" width="1.7109375" style="79" customWidth="1"/>
    <col min="13835" max="13835" width="15.85546875" style="79" customWidth="1"/>
    <col min="13836" max="13836" width="9.5703125" style="79" bestFit="1" customWidth="1"/>
    <col min="13837" max="13837" width="14" style="79" bestFit="1" customWidth="1"/>
    <col min="13838" max="13838" width="14.28515625" style="79" bestFit="1" customWidth="1"/>
    <col min="13839" max="14080" width="9.140625" style="79"/>
    <col min="14081" max="14081" width="4.140625" style="79" bestFit="1" customWidth="1"/>
    <col min="14082" max="14082" width="45.5703125" style="79" customWidth="1"/>
    <col min="14083" max="14083" width="3.7109375" style="79" customWidth="1"/>
    <col min="14084" max="14084" width="11.7109375" style="79" bestFit="1" customWidth="1"/>
    <col min="14085" max="14085" width="14.5703125" style="79" bestFit="1" customWidth="1"/>
    <col min="14086" max="14086" width="1.5703125" style="79" customWidth="1"/>
    <col min="14087" max="14087" width="13.28515625" style="79" customWidth="1"/>
    <col min="14088" max="14088" width="1.7109375" style="79" customWidth="1"/>
    <col min="14089" max="14089" width="13.28515625" style="79" customWidth="1"/>
    <col min="14090" max="14090" width="1.7109375" style="79" customWidth="1"/>
    <col min="14091" max="14091" width="15.85546875" style="79" customWidth="1"/>
    <col min="14092" max="14092" width="9.5703125" style="79" bestFit="1" customWidth="1"/>
    <col min="14093" max="14093" width="14" style="79" bestFit="1" customWidth="1"/>
    <col min="14094" max="14094" width="14.28515625" style="79" bestFit="1" customWidth="1"/>
    <col min="14095" max="14336" width="9.140625" style="79"/>
    <col min="14337" max="14337" width="4.140625" style="79" bestFit="1" customWidth="1"/>
    <col min="14338" max="14338" width="45.5703125" style="79" customWidth="1"/>
    <col min="14339" max="14339" width="3.7109375" style="79" customWidth="1"/>
    <col min="14340" max="14340" width="11.7109375" style="79" bestFit="1" customWidth="1"/>
    <col min="14341" max="14341" width="14.5703125" style="79" bestFit="1" customWidth="1"/>
    <col min="14342" max="14342" width="1.5703125" style="79" customWidth="1"/>
    <col min="14343" max="14343" width="13.28515625" style="79" customWidth="1"/>
    <col min="14344" max="14344" width="1.7109375" style="79" customWidth="1"/>
    <col min="14345" max="14345" width="13.28515625" style="79" customWidth="1"/>
    <col min="14346" max="14346" width="1.7109375" style="79" customWidth="1"/>
    <col min="14347" max="14347" width="15.85546875" style="79" customWidth="1"/>
    <col min="14348" max="14348" width="9.5703125" style="79" bestFit="1" customWidth="1"/>
    <col min="14349" max="14349" width="14" style="79" bestFit="1" customWidth="1"/>
    <col min="14350" max="14350" width="14.28515625" style="79" bestFit="1" customWidth="1"/>
    <col min="14351" max="14592" width="9.140625" style="79"/>
    <col min="14593" max="14593" width="4.140625" style="79" bestFit="1" customWidth="1"/>
    <col min="14594" max="14594" width="45.5703125" style="79" customWidth="1"/>
    <col min="14595" max="14595" width="3.7109375" style="79" customWidth="1"/>
    <col min="14596" max="14596" width="11.7109375" style="79" bestFit="1" customWidth="1"/>
    <col min="14597" max="14597" width="14.5703125" style="79" bestFit="1" customWidth="1"/>
    <col min="14598" max="14598" width="1.5703125" style="79" customWidth="1"/>
    <col min="14599" max="14599" width="13.28515625" style="79" customWidth="1"/>
    <col min="14600" max="14600" width="1.7109375" style="79" customWidth="1"/>
    <col min="14601" max="14601" width="13.28515625" style="79" customWidth="1"/>
    <col min="14602" max="14602" width="1.7109375" style="79" customWidth="1"/>
    <col min="14603" max="14603" width="15.85546875" style="79" customWidth="1"/>
    <col min="14604" max="14604" width="9.5703125" style="79" bestFit="1" customWidth="1"/>
    <col min="14605" max="14605" width="14" style="79" bestFit="1" customWidth="1"/>
    <col min="14606" max="14606" width="14.28515625" style="79" bestFit="1" customWidth="1"/>
    <col min="14607" max="14848" width="9.140625" style="79"/>
    <col min="14849" max="14849" width="4.140625" style="79" bestFit="1" customWidth="1"/>
    <col min="14850" max="14850" width="45.5703125" style="79" customWidth="1"/>
    <col min="14851" max="14851" width="3.7109375" style="79" customWidth="1"/>
    <col min="14852" max="14852" width="11.7109375" style="79" bestFit="1" customWidth="1"/>
    <col min="14853" max="14853" width="14.5703125" style="79" bestFit="1" customWidth="1"/>
    <col min="14854" max="14854" width="1.5703125" style="79" customWidth="1"/>
    <col min="14855" max="14855" width="13.28515625" style="79" customWidth="1"/>
    <col min="14856" max="14856" width="1.7109375" style="79" customWidth="1"/>
    <col min="14857" max="14857" width="13.28515625" style="79" customWidth="1"/>
    <col min="14858" max="14858" width="1.7109375" style="79" customWidth="1"/>
    <col min="14859" max="14859" width="15.85546875" style="79" customWidth="1"/>
    <col min="14860" max="14860" width="9.5703125" style="79" bestFit="1" customWidth="1"/>
    <col min="14861" max="14861" width="14" style="79" bestFit="1" customWidth="1"/>
    <col min="14862" max="14862" width="14.28515625" style="79" bestFit="1" customWidth="1"/>
    <col min="14863" max="15104" width="9.140625" style="79"/>
    <col min="15105" max="15105" width="4.140625" style="79" bestFit="1" customWidth="1"/>
    <col min="15106" max="15106" width="45.5703125" style="79" customWidth="1"/>
    <col min="15107" max="15107" width="3.7109375" style="79" customWidth="1"/>
    <col min="15108" max="15108" width="11.7109375" style="79" bestFit="1" customWidth="1"/>
    <col min="15109" max="15109" width="14.5703125" style="79" bestFit="1" customWidth="1"/>
    <col min="15110" max="15110" width="1.5703125" style="79" customWidth="1"/>
    <col min="15111" max="15111" width="13.28515625" style="79" customWidth="1"/>
    <col min="15112" max="15112" width="1.7109375" style="79" customWidth="1"/>
    <col min="15113" max="15113" width="13.28515625" style="79" customWidth="1"/>
    <col min="15114" max="15114" width="1.7109375" style="79" customWidth="1"/>
    <col min="15115" max="15115" width="15.85546875" style="79" customWidth="1"/>
    <col min="15116" max="15116" width="9.5703125" style="79" bestFit="1" customWidth="1"/>
    <col min="15117" max="15117" width="14" style="79" bestFit="1" customWidth="1"/>
    <col min="15118" max="15118" width="14.28515625" style="79" bestFit="1" customWidth="1"/>
    <col min="15119" max="15360" width="9.140625" style="79"/>
    <col min="15361" max="15361" width="4.140625" style="79" bestFit="1" customWidth="1"/>
    <col min="15362" max="15362" width="45.5703125" style="79" customWidth="1"/>
    <col min="15363" max="15363" width="3.7109375" style="79" customWidth="1"/>
    <col min="15364" max="15364" width="11.7109375" style="79" bestFit="1" customWidth="1"/>
    <col min="15365" max="15365" width="14.5703125" style="79" bestFit="1" customWidth="1"/>
    <col min="15366" max="15366" width="1.5703125" style="79" customWidth="1"/>
    <col min="15367" max="15367" width="13.28515625" style="79" customWidth="1"/>
    <col min="15368" max="15368" width="1.7109375" style="79" customWidth="1"/>
    <col min="15369" max="15369" width="13.28515625" style="79" customWidth="1"/>
    <col min="15370" max="15370" width="1.7109375" style="79" customWidth="1"/>
    <col min="15371" max="15371" width="15.85546875" style="79" customWidth="1"/>
    <col min="15372" max="15372" width="9.5703125" style="79" bestFit="1" customWidth="1"/>
    <col min="15373" max="15373" width="14" style="79" bestFit="1" customWidth="1"/>
    <col min="15374" max="15374" width="14.28515625" style="79" bestFit="1" customWidth="1"/>
    <col min="15375" max="15616" width="9.140625" style="79"/>
    <col min="15617" max="15617" width="4.140625" style="79" bestFit="1" customWidth="1"/>
    <col min="15618" max="15618" width="45.5703125" style="79" customWidth="1"/>
    <col min="15619" max="15619" width="3.7109375" style="79" customWidth="1"/>
    <col min="15620" max="15620" width="11.7109375" style="79" bestFit="1" customWidth="1"/>
    <col min="15621" max="15621" width="14.5703125" style="79" bestFit="1" customWidth="1"/>
    <col min="15622" max="15622" width="1.5703125" style="79" customWidth="1"/>
    <col min="15623" max="15623" width="13.28515625" style="79" customWidth="1"/>
    <col min="15624" max="15624" width="1.7109375" style="79" customWidth="1"/>
    <col min="15625" max="15625" width="13.28515625" style="79" customWidth="1"/>
    <col min="15626" max="15626" width="1.7109375" style="79" customWidth="1"/>
    <col min="15627" max="15627" width="15.85546875" style="79" customWidth="1"/>
    <col min="15628" max="15628" width="9.5703125" style="79" bestFit="1" customWidth="1"/>
    <col min="15629" max="15629" width="14" style="79" bestFit="1" customWidth="1"/>
    <col min="15630" max="15630" width="14.28515625" style="79" bestFit="1" customWidth="1"/>
    <col min="15631" max="15872" width="9.140625" style="79"/>
    <col min="15873" max="15873" width="4.140625" style="79" bestFit="1" customWidth="1"/>
    <col min="15874" max="15874" width="45.5703125" style="79" customWidth="1"/>
    <col min="15875" max="15875" width="3.7109375" style="79" customWidth="1"/>
    <col min="15876" max="15876" width="11.7109375" style="79" bestFit="1" customWidth="1"/>
    <col min="15877" max="15877" width="14.5703125" style="79" bestFit="1" customWidth="1"/>
    <col min="15878" max="15878" width="1.5703125" style="79" customWidth="1"/>
    <col min="15879" max="15879" width="13.28515625" style="79" customWidth="1"/>
    <col min="15880" max="15880" width="1.7109375" style="79" customWidth="1"/>
    <col min="15881" max="15881" width="13.28515625" style="79" customWidth="1"/>
    <col min="15882" max="15882" width="1.7109375" style="79" customWidth="1"/>
    <col min="15883" max="15883" width="15.85546875" style="79" customWidth="1"/>
    <col min="15884" max="15884" width="9.5703125" style="79" bestFit="1" customWidth="1"/>
    <col min="15885" max="15885" width="14" style="79" bestFit="1" customWidth="1"/>
    <col min="15886" max="15886" width="14.28515625" style="79" bestFit="1" customWidth="1"/>
    <col min="15887" max="16128" width="9.140625" style="79"/>
    <col min="16129" max="16129" width="4.140625" style="79" bestFit="1" customWidth="1"/>
    <col min="16130" max="16130" width="45.5703125" style="79" customWidth="1"/>
    <col min="16131" max="16131" width="3.7109375" style="79" customWidth="1"/>
    <col min="16132" max="16132" width="11.7109375" style="79" bestFit="1" customWidth="1"/>
    <col min="16133" max="16133" width="14.5703125" style="79" bestFit="1" customWidth="1"/>
    <col min="16134" max="16134" width="1.5703125" style="79" customWidth="1"/>
    <col min="16135" max="16135" width="13.28515625" style="79" customWidth="1"/>
    <col min="16136" max="16136" width="1.7109375" style="79" customWidth="1"/>
    <col min="16137" max="16137" width="13.28515625" style="79" customWidth="1"/>
    <col min="16138" max="16138" width="1.7109375" style="79" customWidth="1"/>
    <col min="16139" max="16139" width="15.85546875" style="79" customWidth="1"/>
    <col min="16140" max="16140" width="9.5703125" style="79" bestFit="1" customWidth="1"/>
    <col min="16141" max="16141" width="14" style="79" bestFit="1" customWidth="1"/>
    <col min="16142" max="16142" width="14.28515625" style="79" bestFit="1" customWidth="1"/>
    <col min="16143" max="16384" width="9.140625" style="79"/>
  </cols>
  <sheetData>
    <row r="3" spans="1:16" x14ac:dyDescent="0.3">
      <c r="B3" s="80" t="str">
        <f>"FINAL SCHEDULE "&amp;UPPER(T([7]TITLE!D3))&amp;" COSTS - ACTUAL"</f>
        <v>FINAL SCHEDULE JUNE 2016 COSTS - ACTUAL</v>
      </c>
    </row>
    <row r="5" spans="1:16" ht="16.5" x14ac:dyDescent="0.35">
      <c r="B5" s="81" t="s">
        <v>149</v>
      </c>
      <c r="C5" s="82"/>
      <c r="D5" s="82"/>
      <c r="E5" s="82"/>
    </row>
    <row r="6" spans="1:16" ht="16.5" x14ac:dyDescent="0.35">
      <c r="B6" s="82" t="s">
        <v>150</v>
      </c>
      <c r="C6" s="82"/>
      <c r="D6" s="82"/>
      <c r="E6" s="82"/>
    </row>
    <row r="7" spans="1:16" ht="16.5" x14ac:dyDescent="0.35">
      <c r="B7" s="83" t="str">
        <f>"MONTH ENDED:  "&amp;UPPER(T([7]TITLE!D3))&amp;""</f>
        <v>MONTH ENDED:  JUNE 2016</v>
      </c>
      <c r="C7" s="82"/>
      <c r="D7" s="82"/>
      <c r="E7" s="82" t="s">
        <v>130</v>
      </c>
      <c r="K7" s="84" t="s">
        <v>151</v>
      </c>
    </row>
    <row r="8" spans="1:16" ht="16.5" x14ac:dyDescent="0.35">
      <c r="E8" s="84"/>
      <c r="G8" s="84" t="s">
        <v>153</v>
      </c>
      <c r="H8" s="85"/>
      <c r="I8" s="84" t="s">
        <v>153</v>
      </c>
      <c r="K8" s="84" t="s">
        <v>154</v>
      </c>
    </row>
    <row r="9" spans="1:16" ht="16.5" x14ac:dyDescent="0.35">
      <c r="B9" s="86" t="s">
        <v>155</v>
      </c>
      <c r="E9" s="87" t="s">
        <v>197</v>
      </c>
      <c r="G9" s="88" t="s">
        <v>157</v>
      </c>
      <c r="H9" s="85"/>
      <c r="I9" s="88" t="s">
        <v>158</v>
      </c>
      <c r="K9" s="87" t="s">
        <v>159</v>
      </c>
    </row>
    <row r="10" spans="1:16" x14ac:dyDescent="0.3">
      <c r="F10" s="85"/>
      <c r="H10" s="85"/>
      <c r="J10" s="89" t="s">
        <v>130</v>
      </c>
    </row>
    <row r="11" spans="1:16" x14ac:dyDescent="0.3">
      <c r="B11" s="80" t="s">
        <v>160</v>
      </c>
      <c r="E11" s="90"/>
      <c r="F11" s="90"/>
      <c r="G11" s="90">
        <f>[7]Input!E50</f>
        <v>5362678.72</v>
      </c>
      <c r="H11" s="90"/>
      <c r="I11" s="90">
        <f>[7]Input!E52</f>
        <v>4681037.6800000016</v>
      </c>
      <c r="J11" s="91" t="s">
        <v>130</v>
      </c>
      <c r="K11" s="92">
        <f>+E11+G11+I11</f>
        <v>10043716.400000002</v>
      </c>
      <c r="N11" s="92"/>
    </row>
    <row r="12" spans="1:16" x14ac:dyDescent="0.3">
      <c r="B12" s="80" t="s">
        <v>161</v>
      </c>
      <c r="E12" s="90"/>
      <c r="F12" s="90"/>
      <c r="G12" s="90">
        <f>[7]Input!E51</f>
        <v>25350.21</v>
      </c>
      <c r="H12" s="90"/>
      <c r="I12" s="90">
        <f>[7]Input!E53</f>
        <v>29225.19</v>
      </c>
      <c r="J12" s="91"/>
      <c r="K12" s="92">
        <f>+E12+G12+I12</f>
        <v>54575.399999999994</v>
      </c>
    </row>
    <row r="13" spans="1:16" ht="16.5" x14ac:dyDescent="0.3">
      <c r="A13" s="95" t="s">
        <v>191</v>
      </c>
      <c r="B13" s="80" t="s">
        <v>162</v>
      </c>
      <c r="E13" s="90">
        <f>[7]Input!C49</f>
        <v>1745424.77</v>
      </c>
      <c r="J13" s="93" t="s">
        <v>130</v>
      </c>
      <c r="K13" s="92">
        <f>E13</f>
        <v>1745424.77</v>
      </c>
    </row>
    <row r="14" spans="1:16" x14ac:dyDescent="0.3">
      <c r="B14" s="80" t="s">
        <v>164</v>
      </c>
      <c r="G14" s="92"/>
      <c r="I14" s="92"/>
      <c r="J14" s="93" t="s">
        <v>130</v>
      </c>
      <c r="K14" s="94" t="s">
        <v>163</v>
      </c>
    </row>
    <row r="15" spans="1:16" ht="16.5" x14ac:dyDescent="0.3">
      <c r="A15" s="95" t="s">
        <v>187</v>
      </c>
      <c r="B15" s="96" t="s">
        <v>165</v>
      </c>
      <c r="C15" s="85"/>
      <c r="D15" s="85"/>
      <c r="E15" s="85"/>
      <c r="F15" s="85"/>
      <c r="G15" s="85"/>
      <c r="H15" s="85"/>
      <c r="I15" s="85"/>
      <c r="J15" s="89"/>
      <c r="K15" s="90">
        <f>MIN(K42,K45)</f>
        <v>0</v>
      </c>
      <c r="L15" s="85"/>
      <c r="M15" s="97"/>
      <c r="N15" s="92"/>
    </row>
    <row r="16" spans="1:16" x14ac:dyDescent="0.3">
      <c r="B16" s="98"/>
      <c r="C16" s="85"/>
      <c r="D16" s="85"/>
      <c r="E16" s="85"/>
      <c r="F16" s="85"/>
      <c r="G16" s="85"/>
      <c r="H16" s="85"/>
      <c r="I16" s="85"/>
      <c r="J16" s="89" t="s">
        <v>130</v>
      </c>
      <c r="K16" s="99"/>
      <c r="P16" s="92"/>
    </row>
    <row r="17" spans="1:14" x14ac:dyDescent="0.3">
      <c r="B17" s="80" t="s">
        <v>166</v>
      </c>
      <c r="J17" s="93" t="s">
        <v>130</v>
      </c>
      <c r="K17" s="94" t="s">
        <v>163</v>
      </c>
    </row>
    <row r="18" spans="1:14" x14ac:dyDescent="0.3">
      <c r="J18" s="93"/>
      <c r="K18" s="100"/>
    </row>
    <row r="19" spans="1:14" ht="16.5" x14ac:dyDescent="0.35">
      <c r="B19" s="81" t="s">
        <v>167</v>
      </c>
      <c r="C19" s="79" t="s">
        <v>130</v>
      </c>
      <c r="J19" s="93"/>
      <c r="K19" s="90">
        <f>+K11+K12+K13+K15</f>
        <v>11843716.570000002</v>
      </c>
    </row>
    <row r="20" spans="1:14" x14ac:dyDescent="0.3">
      <c r="J20" s="93"/>
      <c r="K20" s="92"/>
    </row>
    <row r="21" spans="1:14" ht="16.5" x14ac:dyDescent="0.35">
      <c r="B21" s="86" t="s">
        <v>168</v>
      </c>
      <c r="J21" s="93"/>
      <c r="K21" s="92"/>
    </row>
    <row r="22" spans="1:14" x14ac:dyDescent="0.3">
      <c r="J22" s="93"/>
      <c r="K22" s="92"/>
    </row>
    <row r="23" spans="1:14" ht="16.5" x14ac:dyDescent="0.3">
      <c r="A23" s="101"/>
      <c r="B23" s="80" t="s">
        <v>169</v>
      </c>
      <c r="J23" s="93" t="s">
        <v>130</v>
      </c>
      <c r="K23" s="90">
        <f>[7]PURCHASES!N15</f>
        <v>1387603.21</v>
      </c>
      <c r="N23" s="92"/>
    </row>
    <row r="24" spans="1:14" ht="16.5" x14ac:dyDescent="0.3">
      <c r="A24" s="101"/>
      <c r="B24" s="80" t="s">
        <v>170</v>
      </c>
      <c r="J24" s="93"/>
      <c r="K24" s="90">
        <f>[7]PURCHASES!N20</f>
        <v>3990292.8210000042</v>
      </c>
      <c r="M24" s="85"/>
    </row>
    <row r="25" spans="1:14" ht="16.5" x14ac:dyDescent="0.3">
      <c r="A25" s="95" t="s">
        <v>187</v>
      </c>
      <c r="B25" s="80" t="s">
        <v>171</v>
      </c>
      <c r="J25" s="93" t="s">
        <v>130</v>
      </c>
      <c r="K25" s="90">
        <f>K42</f>
        <v>0</v>
      </c>
      <c r="L25" s="85"/>
      <c r="M25" s="90"/>
      <c r="N25" s="92"/>
    </row>
    <row r="26" spans="1:14" ht="16.5" x14ac:dyDescent="0.3">
      <c r="A26" s="95" t="s">
        <v>188</v>
      </c>
      <c r="B26" s="80" t="s">
        <v>172</v>
      </c>
      <c r="J26" s="93"/>
      <c r="K26" s="99">
        <v>9031.3653337313717</v>
      </c>
      <c r="L26" s="102"/>
      <c r="M26" s="103"/>
    </row>
    <row r="27" spans="1:14" x14ac:dyDescent="0.3">
      <c r="J27" s="93"/>
      <c r="K27" s="100"/>
      <c r="M27" s="85"/>
    </row>
    <row r="28" spans="1:14" ht="16.5" x14ac:dyDescent="0.35">
      <c r="B28" s="81" t="s">
        <v>167</v>
      </c>
      <c r="J28" s="93"/>
      <c r="K28" s="92">
        <f>K23+K24-K25-K26</f>
        <v>5368864.6656662729</v>
      </c>
      <c r="M28" s="85"/>
      <c r="N28" s="92"/>
    </row>
    <row r="29" spans="1:14" x14ac:dyDescent="0.3">
      <c r="J29" s="93"/>
      <c r="K29" s="92"/>
      <c r="M29" s="85"/>
    </row>
    <row r="30" spans="1:14" ht="16.5" x14ac:dyDescent="0.35">
      <c r="B30" s="86" t="s">
        <v>173</v>
      </c>
      <c r="J30" s="93"/>
      <c r="K30" s="92"/>
      <c r="M30" s="92"/>
      <c r="N30" s="92"/>
    </row>
    <row r="31" spans="1:14" x14ac:dyDescent="0.3">
      <c r="J31" s="93"/>
      <c r="K31" s="92"/>
    </row>
    <row r="32" spans="1:14" ht="16.5" x14ac:dyDescent="0.3">
      <c r="A32" s="101"/>
      <c r="B32" s="79" t="s">
        <v>174</v>
      </c>
      <c r="J32" s="93"/>
      <c r="K32" s="104">
        <f>[7]SALES!H23</f>
        <v>3754276.4809999987</v>
      </c>
    </row>
    <row r="33" spans="1:13" x14ac:dyDescent="0.3">
      <c r="J33" s="93"/>
      <c r="K33" s="92"/>
    </row>
    <row r="34" spans="1:13" ht="15.75" thickBot="1" x14ac:dyDescent="0.35">
      <c r="B34" s="80" t="s">
        <v>175</v>
      </c>
      <c r="J34" s="93"/>
      <c r="K34" s="105">
        <f>+K19+K28-K32</f>
        <v>13458304.754666276</v>
      </c>
      <c r="M34" s="85"/>
    </row>
    <row r="35" spans="1:13" ht="15.75" thickTop="1" x14ac:dyDescent="0.3">
      <c r="J35" s="93"/>
      <c r="K35" s="92"/>
      <c r="M35" s="85"/>
    </row>
    <row r="36" spans="1:13" x14ac:dyDescent="0.3">
      <c r="B36" s="79" t="s">
        <v>176</v>
      </c>
      <c r="J36" s="93"/>
      <c r="K36" s="92"/>
      <c r="M36" s="85"/>
    </row>
    <row r="37" spans="1:13" x14ac:dyDescent="0.3">
      <c r="J37" s="93"/>
      <c r="K37" s="92"/>
      <c r="M37" s="85"/>
    </row>
    <row r="38" spans="1:13" x14ac:dyDescent="0.3">
      <c r="B38" s="79" t="s">
        <v>177</v>
      </c>
      <c r="J38" s="93"/>
      <c r="K38" s="92"/>
    </row>
    <row r="39" spans="1:13" ht="16.5" x14ac:dyDescent="0.3">
      <c r="A39" s="95" t="s">
        <v>187</v>
      </c>
      <c r="B39" s="106" t="s">
        <v>178</v>
      </c>
      <c r="J39" s="93"/>
      <c r="K39" s="92"/>
    </row>
    <row r="40" spans="1:13" x14ac:dyDescent="0.3">
      <c r="J40" s="93"/>
      <c r="K40" s="92"/>
    </row>
    <row r="41" spans="1:13" x14ac:dyDescent="0.3">
      <c r="B41" s="85" t="s">
        <v>179</v>
      </c>
      <c r="G41" s="107"/>
      <c r="H41" s="85"/>
      <c r="I41" s="85"/>
      <c r="J41" s="93"/>
      <c r="K41" s="92"/>
    </row>
    <row r="42" spans="1:13" x14ac:dyDescent="0.3">
      <c r="B42" s="96" t="s">
        <v>180</v>
      </c>
      <c r="D42" s="113">
        <v>0</v>
      </c>
      <c r="E42" s="79" t="s">
        <v>181</v>
      </c>
      <c r="F42" s="85"/>
      <c r="G42" s="109">
        <v>0</v>
      </c>
      <c r="H42" s="85"/>
      <c r="I42" s="96" t="s">
        <v>182</v>
      </c>
      <c r="J42" s="93"/>
      <c r="K42" s="92">
        <f>D42*G42/1000</f>
        <v>0</v>
      </c>
      <c r="L42" s="92"/>
    </row>
    <row r="43" spans="1:13" x14ac:dyDescent="0.3">
      <c r="B43" s="85"/>
      <c r="G43" s="85"/>
      <c r="H43" s="85"/>
      <c r="I43" s="85"/>
      <c r="J43" s="93"/>
      <c r="K43" s="92"/>
    </row>
    <row r="44" spans="1:13" s="85" customFormat="1" x14ac:dyDescent="0.3">
      <c r="B44" s="85" t="s">
        <v>183</v>
      </c>
      <c r="G44" s="107"/>
      <c r="J44" s="89"/>
      <c r="K44" s="90"/>
    </row>
    <row r="45" spans="1:13" s="85" customFormat="1" x14ac:dyDescent="0.3">
      <c r="B45" s="96" t="s">
        <v>184</v>
      </c>
      <c r="D45" s="110">
        <f>D42</f>
        <v>0</v>
      </c>
      <c r="E45" s="85" t="s">
        <v>181</v>
      </c>
      <c r="G45" s="109">
        <v>0</v>
      </c>
      <c r="I45" s="96" t="s">
        <v>182</v>
      </c>
      <c r="J45" s="89"/>
      <c r="K45" s="90">
        <f>D45*G45/1000</f>
        <v>0</v>
      </c>
      <c r="M45" s="90"/>
    </row>
    <row r="46" spans="1:13" x14ac:dyDescent="0.3">
      <c r="B46" s="85"/>
      <c r="G46" s="85"/>
      <c r="H46" s="85"/>
      <c r="I46" s="85"/>
      <c r="J46" s="93"/>
      <c r="K46" s="92"/>
    </row>
    <row r="47" spans="1:13" x14ac:dyDescent="0.3">
      <c r="K47" s="92"/>
    </row>
    <row r="48" spans="1:13" ht="31.5" customHeight="1" x14ac:dyDescent="0.3">
      <c r="A48" s="111">
        <v>-1</v>
      </c>
      <c r="B48" s="136" t="s">
        <v>198</v>
      </c>
      <c r="C48" s="136"/>
      <c r="D48" s="136"/>
      <c r="E48" s="136"/>
      <c r="F48" s="136"/>
      <c r="G48" s="136"/>
      <c r="H48" s="136"/>
      <c r="I48" s="136"/>
      <c r="J48" s="136"/>
    </row>
    <row r="49" spans="1:10" x14ac:dyDescent="0.3">
      <c r="B49" s="85"/>
      <c r="C49" s="85"/>
      <c r="D49" s="85"/>
      <c r="E49" s="85"/>
      <c r="F49" s="85"/>
      <c r="G49" s="85"/>
      <c r="H49" s="85"/>
      <c r="I49" s="85"/>
      <c r="J49" s="85"/>
    </row>
    <row r="50" spans="1:10" ht="16.5" x14ac:dyDescent="0.3">
      <c r="A50" s="111">
        <v>-2</v>
      </c>
      <c r="B50" s="79" t="s">
        <v>199</v>
      </c>
    </row>
    <row r="51" spans="1:10" x14ac:dyDescent="0.3">
      <c r="B51" s="79" t="s">
        <v>200</v>
      </c>
    </row>
    <row r="52" spans="1:10" x14ac:dyDescent="0.3">
      <c r="J52" s="79" t="s">
        <v>130</v>
      </c>
    </row>
    <row r="53" spans="1:10" ht="16.5" x14ac:dyDescent="0.3">
      <c r="A53" s="95" t="s">
        <v>191</v>
      </c>
      <c r="B53" s="79" t="s">
        <v>201</v>
      </c>
    </row>
  </sheetData>
  <mergeCells count="1">
    <mergeCell ref="B48:J48"/>
  </mergeCells>
  <printOptions horizontalCentered="1" verticalCentered="1"/>
  <pageMargins left="0.25" right="0.25" top="0.75" bottom="0.75" header="0.3" footer="0.3"/>
  <pageSetup scale="76" firstPageNumber="4" orientation="portrait" blackAndWhite="1" useFirstPageNumber="1" verticalDpi="300" r:id="rId1"/>
  <headerFooter alignWithMargins="0">
    <oddFooter>Page &amp;P of 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theme="2"/>
    <pageSetUpPr fitToPage="1"/>
  </sheetPr>
  <dimension ref="A3:P53"/>
  <sheetViews>
    <sheetView topLeftCell="A4" zoomScaleNormal="100" workbookViewId="0">
      <selection activeCell="G34" sqref="G34"/>
    </sheetView>
  </sheetViews>
  <sheetFormatPr defaultRowHeight="15" x14ac:dyDescent="0.3"/>
  <cols>
    <col min="1" max="1" width="4.140625" style="79" bestFit="1" customWidth="1"/>
    <col min="2" max="2" width="45.5703125" style="79" customWidth="1"/>
    <col min="3" max="3" width="3.7109375" style="79" customWidth="1"/>
    <col min="4" max="4" width="11.7109375" style="79" bestFit="1" customWidth="1"/>
    <col min="5" max="5" width="14.5703125" style="79" bestFit="1" customWidth="1"/>
    <col min="6" max="6" width="1.5703125" style="79" customWidth="1"/>
    <col min="7" max="7" width="13.28515625" style="79" customWidth="1"/>
    <col min="8" max="8" width="1.7109375" style="79" customWidth="1"/>
    <col min="9" max="9" width="13.28515625" style="79" customWidth="1"/>
    <col min="10" max="10" width="1.7109375" style="79" customWidth="1"/>
    <col min="11" max="11" width="15.85546875" style="79" customWidth="1"/>
    <col min="12" max="12" width="9.5703125" style="79" bestFit="1" customWidth="1"/>
    <col min="13" max="13" width="14" style="79" bestFit="1" customWidth="1"/>
    <col min="14" max="14" width="14.28515625" style="79" bestFit="1" customWidth="1"/>
    <col min="15" max="256" width="9.140625" style="79"/>
    <col min="257" max="257" width="4.140625" style="79" bestFit="1" customWidth="1"/>
    <col min="258" max="258" width="45.5703125" style="79" customWidth="1"/>
    <col min="259" max="259" width="3.7109375" style="79" customWidth="1"/>
    <col min="260" max="260" width="11.7109375" style="79" bestFit="1" customWidth="1"/>
    <col min="261" max="261" width="14.5703125" style="79" bestFit="1" customWidth="1"/>
    <col min="262" max="262" width="1.5703125" style="79" customWidth="1"/>
    <col min="263" max="263" width="13.28515625" style="79" customWidth="1"/>
    <col min="264" max="264" width="1.7109375" style="79" customWidth="1"/>
    <col min="265" max="265" width="13.28515625" style="79" customWidth="1"/>
    <col min="266" max="266" width="1.7109375" style="79" customWidth="1"/>
    <col min="267" max="267" width="15.85546875" style="79" customWidth="1"/>
    <col min="268" max="268" width="9.5703125" style="79" bestFit="1" customWidth="1"/>
    <col min="269" max="269" width="14" style="79" bestFit="1" customWidth="1"/>
    <col min="270" max="270" width="14.28515625" style="79" bestFit="1" customWidth="1"/>
    <col min="271" max="512" width="9.140625" style="79"/>
    <col min="513" max="513" width="4.140625" style="79" bestFit="1" customWidth="1"/>
    <col min="514" max="514" width="45.5703125" style="79" customWidth="1"/>
    <col min="515" max="515" width="3.7109375" style="79" customWidth="1"/>
    <col min="516" max="516" width="11.7109375" style="79" bestFit="1" customWidth="1"/>
    <col min="517" max="517" width="14.5703125" style="79" bestFit="1" customWidth="1"/>
    <col min="518" max="518" width="1.5703125" style="79" customWidth="1"/>
    <col min="519" max="519" width="13.28515625" style="79" customWidth="1"/>
    <col min="520" max="520" width="1.7109375" style="79" customWidth="1"/>
    <col min="521" max="521" width="13.28515625" style="79" customWidth="1"/>
    <col min="522" max="522" width="1.7109375" style="79" customWidth="1"/>
    <col min="523" max="523" width="15.85546875" style="79" customWidth="1"/>
    <col min="524" max="524" width="9.5703125" style="79" bestFit="1" customWidth="1"/>
    <col min="525" max="525" width="14" style="79" bestFit="1" customWidth="1"/>
    <col min="526" max="526" width="14.28515625" style="79" bestFit="1" customWidth="1"/>
    <col min="527" max="768" width="9.140625" style="79"/>
    <col min="769" max="769" width="4.140625" style="79" bestFit="1" customWidth="1"/>
    <col min="770" max="770" width="45.5703125" style="79" customWidth="1"/>
    <col min="771" max="771" width="3.7109375" style="79" customWidth="1"/>
    <col min="772" max="772" width="11.7109375" style="79" bestFit="1" customWidth="1"/>
    <col min="773" max="773" width="14.5703125" style="79" bestFit="1" customWidth="1"/>
    <col min="774" max="774" width="1.5703125" style="79" customWidth="1"/>
    <col min="775" max="775" width="13.28515625" style="79" customWidth="1"/>
    <col min="776" max="776" width="1.7109375" style="79" customWidth="1"/>
    <col min="777" max="777" width="13.28515625" style="79" customWidth="1"/>
    <col min="778" max="778" width="1.7109375" style="79" customWidth="1"/>
    <col min="779" max="779" width="15.85546875" style="79" customWidth="1"/>
    <col min="780" max="780" width="9.5703125" style="79" bestFit="1" customWidth="1"/>
    <col min="781" max="781" width="14" style="79" bestFit="1" customWidth="1"/>
    <col min="782" max="782" width="14.28515625" style="79" bestFit="1" customWidth="1"/>
    <col min="783" max="1024" width="9.140625" style="79"/>
    <col min="1025" max="1025" width="4.140625" style="79" bestFit="1" customWidth="1"/>
    <col min="1026" max="1026" width="45.5703125" style="79" customWidth="1"/>
    <col min="1027" max="1027" width="3.7109375" style="79" customWidth="1"/>
    <col min="1028" max="1028" width="11.7109375" style="79" bestFit="1" customWidth="1"/>
    <col min="1029" max="1029" width="14.5703125" style="79" bestFit="1" customWidth="1"/>
    <col min="1030" max="1030" width="1.5703125" style="79" customWidth="1"/>
    <col min="1031" max="1031" width="13.28515625" style="79" customWidth="1"/>
    <col min="1032" max="1032" width="1.7109375" style="79" customWidth="1"/>
    <col min="1033" max="1033" width="13.28515625" style="79" customWidth="1"/>
    <col min="1034" max="1034" width="1.7109375" style="79" customWidth="1"/>
    <col min="1035" max="1035" width="15.85546875" style="79" customWidth="1"/>
    <col min="1036" max="1036" width="9.5703125" style="79" bestFit="1" customWidth="1"/>
    <col min="1037" max="1037" width="14" style="79" bestFit="1" customWidth="1"/>
    <col min="1038" max="1038" width="14.28515625" style="79" bestFit="1" customWidth="1"/>
    <col min="1039" max="1280" width="9.140625" style="79"/>
    <col min="1281" max="1281" width="4.140625" style="79" bestFit="1" customWidth="1"/>
    <col min="1282" max="1282" width="45.5703125" style="79" customWidth="1"/>
    <col min="1283" max="1283" width="3.7109375" style="79" customWidth="1"/>
    <col min="1284" max="1284" width="11.7109375" style="79" bestFit="1" customWidth="1"/>
    <col min="1285" max="1285" width="14.5703125" style="79" bestFit="1" customWidth="1"/>
    <col min="1286" max="1286" width="1.5703125" style="79" customWidth="1"/>
    <col min="1287" max="1287" width="13.28515625" style="79" customWidth="1"/>
    <col min="1288" max="1288" width="1.7109375" style="79" customWidth="1"/>
    <col min="1289" max="1289" width="13.28515625" style="79" customWidth="1"/>
    <col min="1290" max="1290" width="1.7109375" style="79" customWidth="1"/>
    <col min="1291" max="1291" width="15.85546875" style="79" customWidth="1"/>
    <col min="1292" max="1292" width="9.5703125" style="79" bestFit="1" customWidth="1"/>
    <col min="1293" max="1293" width="14" style="79" bestFit="1" customWidth="1"/>
    <col min="1294" max="1294" width="14.28515625" style="79" bestFit="1" customWidth="1"/>
    <col min="1295" max="1536" width="9.140625" style="79"/>
    <col min="1537" max="1537" width="4.140625" style="79" bestFit="1" customWidth="1"/>
    <col min="1538" max="1538" width="45.5703125" style="79" customWidth="1"/>
    <col min="1539" max="1539" width="3.7109375" style="79" customWidth="1"/>
    <col min="1540" max="1540" width="11.7109375" style="79" bestFit="1" customWidth="1"/>
    <col min="1541" max="1541" width="14.5703125" style="79" bestFit="1" customWidth="1"/>
    <col min="1542" max="1542" width="1.5703125" style="79" customWidth="1"/>
    <col min="1543" max="1543" width="13.28515625" style="79" customWidth="1"/>
    <col min="1544" max="1544" width="1.7109375" style="79" customWidth="1"/>
    <col min="1545" max="1545" width="13.28515625" style="79" customWidth="1"/>
    <col min="1546" max="1546" width="1.7109375" style="79" customWidth="1"/>
    <col min="1547" max="1547" width="15.85546875" style="79" customWidth="1"/>
    <col min="1548" max="1548" width="9.5703125" style="79" bestFit="1" customWidth="1"/>
    <col min="1549" max="1549" width="14" style="79" bestFit="1" customWidth="1"/>
    <col min="1550" max="1550" width="14.28515625" style="79" bestFit="1" customWidth="1"/>
    <col min="1551" max="1792" width="9.140625" style="79"/>
    <col min="1793" max="1793" width="4.140625" style="79" bestFit="1" customWidth="1"/>
    <col min="1794" max="1794" width="45.5703125" style="79" customWidth="1"/>
    <col min="1795" max="1795" width="3.7109375" style="79" customWidth="1"/>
    <col min="1796" max="1796" width="11.7109375" style="79" bestFit="1" customWidth="1"/>
    <col min="1797" max="1797" width="14.5703125" style="79" bestFit="1" customWidth="1"/>
    <col min="1798" max="1798" width="1.5703125" style="79" customWidth="1"/>
    <col min="1799" max="1799" width="13.28515625" style="79" customWidth="1"/>
    <col min="1800" max="1800" width="1.7109375" style="79" customWidth="1"/>
    <col min="1801" max="1801" width="13.28515625" style="79" customWidth="1"/>
    <col min="1802" max="1802" width="1.7109375" style="79" customWidth="1"/>
    <col min="1803" max="1803" width="15.85546875" style="79" customWidth="1"/>
    <col min="1804" max="1804" width="9.5703125" style="79" bestFit="1" customWidth="1"/>
    <col min="1805" max="1805" width="14" style="79" bestFit="1" customWidth="1"/>
    <col min="1806" max="1806" width="14.28515625" style="79" bestFit="1" customWidth="1"/>
    <col min="1807" max="2048" width="9.140625" style="79"/>
    <col min="2049" max="2049" width="4.140625" style="79" bestFit="1" customWidth="1"/>
    <col min="2050" max="2050" width="45.5703125" style="79" customWidth="1"/>
    <col min="2051" max="2051" width="3.7109375" style="79" customWidth="1"/>
    <col min="2052" max="2052" width="11.7109375" style="79" bestFit="1" customWidth="1"/>
    <col min="2053" max="2053" width="14.5703125" style="79" bestFit="1" customWidth="1"/>
    <col min="2054" max="2054" width="1.5703125" style="79" customWidth="1"/>
    <col min="2055" max="2055" width="13.28515625" style="79" customWidth="1"/>
    <col min="2056" max="2056" width="1.7109375" style="79" customWidth="1"/>
    <col min="2057" max="2057" width="13.28515625" style="79" customWidth="1"/>
    <col min="2058" max="2058" width="1.7109375" style="79" customWidth="1"/>
    <col min="2059" max="2059" width="15.85546875" style="79" customWidth="1"/>
    <col min="2060" max="2060" width="9.5703125" style="79" bestFit="1" customWidth="1"/>
    <col min="2061" max="2061" width="14" style="79" bestFit="1" customWidth="1"/>
    <col min="2062" max="2062" width="14.28515625" style="79" bestFit="1" customWidth="1"/>
    <col min="2063" max="2304" width="9.140625" style="79"/>
    <col min="2305" max="2305" width="4.140625" style="79" bestFit="1" customWidth="1"/>
    <col min="2306" max="2306" width="45.5703125" style="79" customWidth="1"/>
    <col min="2307" max="2307" width="3.7109375" style="79" customWidth="1"/>
    <col min="2308" max="2308" width="11.7109375" style="79" bestFit="1" customWidth="1"/>
    <col min="2309" max="2309" width="14.5703125" style="79" bestFit="1" customWidth="1"/>
    <col min="2310" max="2310" width="1.5703125" style="79" customWidth="1"/>
    <col min="2311" max="2311" width="13.28515625" style="79" customWidth="1"/>
    <col min="2312" max="2312" width="1.7109375" style="79" customWidth="1"/>
    <col min="2313" max="2313" width="13.28515625" style="79" customWidth="1"/>
    <col min="2314" max="2314" width="1.7109375" style="79" customWidth="1"/>
    <col min="2315" max="2315" width="15.85546875" style="79" customWidth="1"/>
    <col min="2316" max="2316" width="9.5703125" style="79" bestFit="1" customWidth="1"/>
    <col min="2317" max="2317" width="14" style="79" bestFit="1" customWidth="1"/>
    <col min="2318" max="2318" width="14.28515625" style="79" bestFit="1" customWidth="1"/>
    <col min="2319" max="2560" width="9.140625" style="79"/>
    <col min="2561" max="2561" width="4.140625" style="79" bestFit="1" customWidth="1"/>
    <col min="2562" max="2562" width="45.5703125" style="79" customWidth="1"/>
    <col min="2563" max="2563" width="3.7109375" style="79" customWidth="1"/>
    <col min="2564" max="2564" width="11.7109375" style="79" bestFit="1" customWidth="1"/>
    <col min="2565" max="2565" width="14.5703125" style="79" bestFit="1" customWidth="1"/>
    <col min="2566" max="2566" width="1.5703125" style="79" customWidth="1"/>
    <col min="2567" max="2567" width="13.28515625" style="79" customWidth="1"/>
    <col min="2568" max="2568" width="1.7109375" style="79" customWidth="1"/>
    <col min="2569" max="2569" width="13.28515625" style="79" customWidth="1"/>
    <col min="2570" max="2570" width="1.7109375" style="79" customWidth="1"/>
    <col min="2571" max="2571" width="15.85546875" style="79" customWidth="1"/>
    <col min="2572" max="2572" width="9.5703125" style="79" bestFit="1" customWidth="1"/>
    <col min="2573" max="2573" width="14" style="79" bestFit="1" customWidth="1"/>
    <col min="2574" max="2574" width="14.28515625" style="79" bestFit="1" customWidth="1"/>
    <col min="2575" max="2816" width="9.140625" style="79"/>
    <col min="2817" max="2817" width="4.140625" style="79" bestFit="1" customWidth="1"/>
    <col min="2818" max="2818" width="45.5703125" style="79" customWidth="1"/>
    <col min="2819" max="2819" width="3.7109375" style="79" customWidth="1"/>
    <col min="2820" max="2820" width="11.7109375" style="79" bestFit="1" customWidth="1"/>
    <col min="2821" max="2821" width="14.5703125" style="79" bestFit="1" customWidth="1"/>
    <col min="2822" max="2822" width="1.5703125" style="79" customWidth="1"/>
    <col min="2823" max="2823" width="13.28515625" style="79" customWidth="1"/>
    <col min="2824" max="2824" width="1.7109375" style="79" customWidth="1"/>
    <col min="2825" max="2825" width="13.28515625" style="79" customWidth="1"/>
    <col min="2826" max="2826" width="1.7109375" style="79" customWidth="1"/>
    <col min="2827" max="2827" width="15.85546875" style="79" customWidth="1"/>
    <col min="2828" max="2828" width="9.5703125" style="79" bestFit="1" customWidth="1"/>
    <col min="2829" max="2829" width="14" style="79" bestFit="1" customWidth="1"/>
    <col min="2830" max="2830" width="14.28515625" style="79" bestFit="1" customWidth="1"/>
    <col min="2831" max="3072" width="9.140625" style="79"/>
    <col min="3073" max="3073" width="4.140625" style="79" bestFit="1" customWidth="1"/>
    <col min="3074" max="3074" width="45.5703125" style="79" customWidth="1"/>
    <col min="3075" max="3075" width="3.7109375" style="79" customWidth="1"/>
    <col min="3076" max="3076" width="11.7109375" style="79" bestFit="1" customWidth="1"/>
    <col min="3077" max="3077" width="14.5703125" style="79" bestFit="1" customWidth="1"/>
    <col min="3078" max="3078" width="1.5703125" style="79" customWidth="1"/>
    <col min="3079" max="3079" width="13.28515625" style="79" customWidth="1"/>
    <col min="3080" max="3080" width="1.7109375" style="79" customWidth="1"/>
    <col min="3081" max="3081" width="13.28515625" style="79" customWidth="1"/>
    <col min="3082" max="3082" width="1.7109375" style="79" customWidth="1"/>
    <col min="3083" max="3083" width="15.85546875" style="79" customWidth="1"/>
    <col min="3084" max="3084" width="9.5703125" style="79" bestFit="1" customWidth="1"/>
    <col min="3085" max="3085" width="14" style="79" bestFit="1" customWidth="1"/>
    <col min="3086" max="3086" width="14.28515625" style="79" bestFit="1" customWidth="1"/>
    <col min="3087" max="3328" width="9.140625" style="79"/>
    <col min="3329" max="3329" width="4.140625" style="79" bestFit="1" customWidth="1"/>
    <col min="3330" max="3330" width="45.5703125" style="79" customWidth="1"/>
    <col min="3331" max="3331" width="3.7109375" style="79" customWidth="1"/>
    <col min="3332" max="3332" width="11.7109375" style="79" bestFit="1" customWidth="1"/>
    <col min="3333" max="3333" width="14.5703125" style="79" bestFit="1" customWidth="1"/>
    <col min="3334" max="3334" width="1.5703125" style="79" customWidth="1"/>
    <col min="3335" max="3335" width="13.28515625" style="79" customWidth="1"/>
    <col min="3336" max="3336" width="1.7109375" style="79" customWidth="1"/>
    <col min="3337" max="3337" width="13.28515625" style="79" customWidth="1"/>
    <col min="3338" max="3338" width="1.7109375" style="79" customWidth="1"/>
    <col min="3339" max="3339" width="15.85546875" style="79" customWidth="1"/>
    <col min="3340" max="3340" width="9.5703125" style="79" bestFit="1" customWidth="1"/>
    <col min="3341" max="3341" width="14" style="79" bestFit="1" customWidth="1"/>
    <col min="3342" max="3342" width="14.28515625" style="79" bestFit="1" customWidth="1"/>
    <col min="3343" max="3584" width="9.140625" style="79"/>
    <col min="3585" max="3585" width="4.140625" style="79" bestFit="1" customWidth="1"/>
    <col min="3586" max="3586" width="45.5703125" style="79" customWidth="1"/>
    <col min="3587" max="3587" width="3.7109375" style="79" customWidth="1"/>
    <col min="3588" max="3588" width="11.7109375" style="79" bestFit="1" customWidth="1"/>
    <col min="3589" max="3589" width="14.5703125" style="79" bestFit="1" customWidth="1"/>
    <col min="3590" max="3590" width="1.5703125" style="79" customWidth="1"/>
    <col min="3591" max="3591" width="13.28515625" style="79" customWidth="1"/>
    <col min="3592" max="3592" width="1.7109375" style="79" customWidth="1"/>
    <col min="3593" max="3593" width="13.28515625" style="79" customWidth="1"/>
    <col min="3594" max="3594" width="1.7109375" style="79" customWidth="1"/>
    <col min="3595" max="3595" width="15.85546875" style="79" customWidth="1"/>
    <col min="3596" max="3596" width="9.5703125" style="79" bestFit="1" customWidth="1"/>
    <col min="3597" max="3597" width="14" style="79" bestFit="1" customWidth="1"/>
    <col min="3598" max="3598" width="14.28515625" style="79" bestFit="1" customWidth="1"/>
    <col min="3599" max="3840" width="9.140625" style="79"/>
    <col min="3841" max="3841" width="4.140625" style="79" bestFit="1" customWidth="1"/>
    <col min="3842" max="3842" width="45.5703125" style="79" customWidth="1"/>
    <col min="3843" max="3843" width="3.7109375" style="79" customWidth="1"/>
    <col min="3844" max="3844" width="11.7109375" style="79" bestFit="1" customWidth="1"/>
    <col min="3845" max="3845" width="14.5703125" style="79" bestFit="1" customWidth="1"/>
    <col min="3846" max="3846" width="1.5703125" style="79" customWidth="1"/>
    <col min="3847" max="3847" width="13.28515625" style="79" customWidth="1"/>
    <col min="3848" max="3848" width="1.7109375" style="79" customWidth="1"/>
    <col min="3849" max="3849" width="13.28515625" style="79" customWidth="1"/>
    <col min="3850" max="3850" width="1.7109375" style="79" customWidth="1"/>
    <col min="3851" max="3851" width="15.85546875" style="79" customWidth="1"/>
    <col min="3852" max="3852" width="9.5703125" style="79" bestFit="1" customWidth="1"/>
    <col min="3853" max="3853" width="14" style="79" bestFit="1" customWidth="1"/>
    <col min="3854" max="3854" width="14.28515625" style="79" bestFit="1" customWidth="1"/>
    <col min="3855" max="4096" width="9.140625" style="79"/>
    <col min="4097" max="4097" width="4.140625" style="79" bestFit="1" customWidth="1"/>
    <col min="4098" max="4098" width="45.5703125" style="79" customWidth="1"/>
    <col min="4099" max="4099" width="3.7109375" style="79" customWidth="1"/>
    <col min="4100" max="4100" width="11.7109375" style="79" bestFit="1" customWidth="1"/>
    <col min="4101" max="4101" width="14.5703125" style="79" bestFit="1" customWidth="1"/>
    <col min="4102" max="4102" width="1.5703125" style="79" customWidth="1"/>
    <col min="4103" max="4103" width="13.28515625" style="79" customWidth="1"/>
    <col min="4104" max="4104" width="1.7109375" style="79" customWidth="1"/>
    <col min="4105" max="4105" width="13.28515625" style="79" customWidth="1"/>
    <col min="4106" max="4106" width="1.7109375" style="79" customWidth="1"/>
    <col min="4107" max="4107" width="15.85546875" style="79" customWidth="1"/>
    <col min="4108" max="4108" width="9.5703125" style="79" bestFit="1" customWidth="1"/>
    <col min="4109" max="4109" width="14" style="79" bestFit="1" customWidth="1"/>
    <col min="4110" max="4110" width="14.28515625" style="79" bestFit="1" customWidth="1"/>
    <col min="4111" max="4352" width="9.140625" style="79"/>
    <col min="4353" max="4353" width="4.140625" style="79" bestFit="1" customWidth="1"/>
    <col min="4354" max="4354" width="45.5703125" style="79" customWidth="1"/>
    <col min="4355" max="4355" width="3.7109375" style="79" customWidth="1"/>
    <col min="4356" max="4356" width="11.7109375" style="79" bestFit="1" customWidth="1"/>
    <col min="4357" max="4357" width="14.5703125" style="79" bestFit="1" customWidth="1"/>
    <col min="4358" max="4358" width="1.5703125" style="79" customWidth="1"/>
    <col min="4359" max="4359" width="13.28515625" style="79" customWidth="1"/>
    <col min="4360" max="4360" width="1.7109375" style="79" customWidth="1"/>
    <col min="4361" max="4361" width="13.28515625" style="79" customWidth="1"/>
    <col min="4362" max="4362" width="1.7109375" style="79" customWidth="1"/>
    <col min="4363" max="4363" width="15.85546875" style="79" customWidth="1"/>
    <col min="4364" max="4364" width="9.5703125" style="79" bestFit="1" customWidth="1"/>
    <col min="4365" max="4365" width="14" style="79" bestFit="1" customWidth="1"/>
    <col min="4366" max="4366" width="14.28515625" style="79" bestFit="1" customWidth="1"/>
    <col min="4367" max="4608" width="9.140625" style="79"/>
    <col min="4609" max="4609" width="4.140625" style="79" bestFit="1" customWidth="1"/>
    <col min="4610" max="4610" width="45.5703125" style="79" customWidth="1"/>
    <col min="4611" max="4611" width="3.7109375" style="79" customWidth="1"/>
    <col min="4612" max="4612" width="11.7109375" style="79" bestFit="1" customWidth="1"/>
    <col min="4613" max="4613" width="14.5703125" style="79" bestFit="1" customWidth="1"/>
    <col min="4614" max="4614" width="1.5703125" style="79" customWidth="1"/>
    <col min="4615" max="4615" width="13.28515625" style="79" customWidth="1"/>
    <col min="4616" max="4616" width="1.7109375" style="79" customWidth="1"/>
    <col min="4617" max="4617" width="13.28515625" style="79" customWidth="1"/>
    <col min="4618" max="4618" width="1.7109375" style="79" customWidth="1"/>
    <col min="4619" max="4619" width="15.85546875" style="79" customWidth="1"/>
    <col min="4620" max="4620" width="9.5703125" style="79" bestFit="1" customWidth="1"/>
    <col min="4621" max="4621" width="14" style="79" bestFit="1" customWidth="1"/>
    <col min="4622" max="4622" width="14.28515625" style="79" bestFit="1" customWidth="1"/>
    <col min="4623" max="4864" width="9.140625" style="79"/>
    <col min="4865" max="4865" width="4.140625" style="79" bestFit="1" customWidth="1"/>
    <col min="4866" max="4866" width="45.5703125" style="79" customWidth="1"/>
    <col min="4867" max="4867" width="3.7109375" style="79" customWidth="1"/>
    <col min="4868" max="4868" width="11.7109375" style="79" bestFit="1" customWidth="1"/>
    <col min="4869" max="4869" width="14.5703125" style="79" bestFit="1" customWidth="1"/>
    <col min="4870" max="4870" width="1.5703125" style="79" customWidth="1"/>
    <col min="4871" max="4871" width="13.28515625" style="79" customWidth="1"/>
    <col min="4872" max="4872" width="1.7109375" style="79" customWidth="1"/>
    <col min="4873" max="4873" width="13.28515625" style="79" customWidth="1"/>
    <col min="4874" max="4874" width="1.7109375" style="79" customWidth="1"/>
    <col min="4875" max="4875" width="15.85546875" style="79" customWidth="1"/>
    <col min="4876" max="4876" width="9.5703125" style="79" bestFit="1" customWidth="1"/>
    <col min="4877" max="4877" width="14" style="79" bestFit="1" customWidth="1"/>
    <col min="4878" max="4878" width="14.28515625" style="79" bestFit="1" customWidth="1"/>
    <col min="4879" max="5120" width="9.140625" style="79"/>
    <col min="5121" max="5121" width="4.140625" style="79" bestFit="1" customWidth="1"/>
    <col min="5122" max="5122" width="45.5703125" style="79" customWidth="1"/>
    <col min="5123" max="5123" width="3.7109375" style="79" customWidth="1"/>
    <col min="5124" max="5124" width="11.7109375" style="79" bestFit="1" customWidth="1"/>
    <col min="5125" max="5125" width="14.5703125" style="79" bestFit="1" customWidth="1"/>
    <col min="5126" max="5126" width="1.5703125" style="79" customWidth="1"/>
    <col min="5127" max="5127" width="13.28515625" style="79" customWidth="1"/>
    <col min="5128" max="5128" width="1.7109375" style="79" customWidth="1"/>
    <col min="5129" max="5129" width="13.28515625" style="79" customWidth="1"/>
    <col min="5130" max="5130" width="1.7109375" style="79" customWidth="1"/>
    <col min="5131" max="5131" width="15.85546875" style="79" customWidth="1"/>
    <col min="5132" max="5132" width="9.5703125" style="79" bestFit="1" customWidth="1"/>
    <col min="5133" max="5133" width="14" style="79" bestFit="1" customWidth="1"/>
    <col min="5134" max="5134" width="14.28515625" style="79" bestFit="1" customWidth="1"/>
    <col min="5135" max="5376" width="9.140625" style="79"/>
    <col min="5377" max="5377" width="4.140625" style="79" bestFit="1" customWidth="1"/>
    <col min="5378" max="5378" width="45.5703125" style="79" customWidth="1"/>
    <col min="5379" max="5379" width="3.7109375" style="79" customWidth="1"/>
    <col min="5380" max="5380" width="11.7109375" style="79" bestFit="1" customWidth="1"/>
    <col min="5381" max="5381" width="14.5703125" style="79" bestFit="1" customWidth="1"/>
    <col min="5382" max="5382" width="1.5703125" style="79" customWidth="1"/>
    <col min="5383" max="5383" width="13.28515625" style="79" customWidth="1"/>
    <col min="5384" max="5384" width="1.7109375" style="79" customWidth="1"/>
    <col min="5385" max="5385" width="13.28515625" style="79" customWidth="1"/>
    <col min="5386" max="5386" width="1.7109375" style="79" customWidth="1"/>
    <col min="5387" max="5387" width="15.85546875" style="79" customWidth="1"/>
    <col min="5388" max="5388" width="9.5703125" style="79" bestFit="1" customWidth="1"/>
    <col min="5389" max="5389" width="14" style="79" bestFit="1" customWidth="1"/>
    <col min="5390" max="5390" width="14.28515625" style="79" bestFit="1" customWidth="1"/>
    <col min="5391" max="5632" width="9.140625" style="79"/>
    <col min="5633" max="5633" width="4.140625" style="79" bestFit="1" customWidth="1"/>
    <col min="5634" max="5634" width="45.5703125" style="79" customWidth="1"/>
    <col min="5635" max="5635" width="3.7109375" style="79" customWidth="1"/>
    <col min="5636" max="5636" width="11.7109375" style="79" bestFit="1" customWidth="1"/>
    <col min="5637" max="5637" width="14.5703125" style="79" bestFit="1" customWidth="1"/>
    <col min="5638" max="5638" width="1.5703125" style="79" customWidth="1"/>
    <col min="5639" max="5639" width="13.28515625" style="79" customWidth="1"/>
    <col min="5640" max="5640" width="1.7109375" style="79" customWidth="1"/>
    <col min="5641" max="5641" width="13.28515625" style="79" customWidth="1"/>
    <col min="5642" max="5642" width="1.7109375" style="79" customWidth="1"/>
    <col min="5643" max="5643" width="15.85546875" style="79" customWidth="1"/>
    <col min="5644" max="5644" width="9.5703125" style="79" bestFit="1" customWidth="1"/>
    <col min="5645" max="5645" width="14" style="79" bestFit="1" customWidth="1"/>
    <col min="5646" max="5646" width="14.28515625" style="79" bestFit="1" customWidth="1"/>
    <col min="5647" max="5888" width="9.140625" style="79"/>
    <col min="5889" max="5889" width="4.140625" style="79" bestFit="1" customWidth="1"/>
    <col min="5890" max="5890" width="45.5703125" style="79" customWidth="1"/>
    <col min="5891" max="5891" width="3.7109375" style="79" customWidth="1"/>
    <col min="5892" max="5892" width="11.7109375" style="79" bestFit="1" customWidth="1"/>
    <col min="5893" max="5893" width="14.5703125" style="79" bestFit="1" customWidth="1"/>
    <col min="5894" max="5894" width="1.5703125" style="79" customWidth="1"/>
    <col min="5895" max="5895" width="13.28515625" style="79" customWidth="1"/>
    <col min="5896" max="5896" width="1.7109375" style="79" customWidth="1"/>
    <col min="5897" max="5897" width="13.28515625" style="79" customWidth="1"/>
    <col min="5898" max="5898" width="1.7109375" style="79" customWidth="1"/>
    <col min="5899" max="5899" width="15.85546875" style="79" customWidth="1"/>
    <col min="5900" max="5900" width="9.5703125" style="79" bestFit="1" customWidth="1"/>
    <col min="5901" max="5901" width="14" style="79" bestFit="1" customWidth="1"/>
    <col min="5902" max="5902" width="14.28515625" style="79" bestFit="1" customWidth="1"/>
    <col min="5903" max="6144" width="9.140625" style="79"/>
    <col min="6145" max="6145" width="4.140625" style="79" bestFit="1" customWidth="1"/>
    <col min="6146" max="6146" width="45.5703125" style="79" customWidth="1"/>
    <col min="6147" max="6147" width="3.7109375" style="79" customWidth="1"/>
    <col min="6148" max="6148" width="11.7109375" style="79" bestFit="1" customWidth="1"/>
    <col min="6149" max="6149" width="14.5703125" style="79" bestFit="1" customWidth="1"/>
    <col min="6150" max="6150" width="1.5703125" style="79" customWidth="1"/>
    <col min="6151" max="6151" width="13.28515625" style="79" customWidth="1"/>
    <col min="6152" max="6152" width="1.7109375" style="79" customWidth="1"/>
    <col min="6153" max="6153" width="13.28515625" style="79" customWidth="1"/>
    <col min="6154" max="6154" width="1.7109375" style="79" customWidth="1"/>
    <col min="6155" max="6155" width="15.85546875" style="79" customWidth="1"/>
    <col min="6156" max="6156" width="9.5703125" style="79" bestFit="1" customWidth="1"/>
    <col min="6157" max="6157" width="14" style="79" bestFit="1" customWidth="1"/>
    <col min="6158" max="6158" width="14.28515625" style="79" bestFit="1" customWidth="1"/>
    <col min="6159" max="6400" width="9.140625" style="79"/>
    <col min="6401" max="6401" width="4.140625" style="79" bestFit="1" customWidth="1"/>
    <col min="6402" max="6402" width="45.5703125" style="79" customWidth="1"/>
    <col min="6403" max="6403" width="3.7109375" style="79" customWidth="1"/>
    <col min="6404" max="6404" width="11.7109375" style="79" bestFit="1" customWidth="1"/>
    <col min="6405" max="6405" width="14.5703125" style="79" bestFit="1" customWidth="1"/>
    <col min="6406" max="6406" width="1.5703125" style="79" customWidth="1"/>
    <col min="6407" max="6407" width="13.28515625" style="79" customWidth="1"/>
    <col min="6408" max="6408" width="1.7109375" style="79" customWidth="1"/>
    <col min="6409" max="6409" width="13.28515625" style="79" customWidth="1"/>
    <col min="6410" max="6410" width="1.7109375" style="79" customWidth="1"/>
    <col min="6411" max="6411" width="15.85546875" style="79" customWidth="1"/>
    <col min="6412" max="6412" width="9.5703125" style="79" bestFit="1" customWidth="1"/>
    <col min="6413" max="6413" width="14" style="79" bestFit="1" customWidth="1"/>
    <col min="6414" max="6414" width="14.28515625" style="79" bestFit="1" customWidth="1"/>
    <col min="6415" max="6656" width="9.140625" style="79"/>
    <col min="6657" max="6657" width="4.140625" style="79" bestFit="1" customWidth="1"/>
    <col min="6658" max="6658" width="45.5703125" style="79" customWidth="1"/>
    <col min="6659" max="6659" width="3.7109375" style="79" customWidth="1"/>
    <col min="6660" max="6660" width="11.7109375" style="79" bestFit="1" customWidth="1"/>
    <col min="6661" max="6661" width="14.5703125" style="79" bestFit="1" customWidth="1"/>
    <col min="6662" max="6662" width="1.5703125" style="79" customWidth="1"/>
    <col min="6663" max="6663" width="13.28515625" style="79" customWidth="1"/>
    <col min="6664" max="6664" width="1.7109375" style="79" customWidth="1"/>
    <col min="6665" max="6665" width="13.28515625" style="79" customWidth="1"/>
    <col min="6666" max="6666" width="1.7109375" style="79" customWidth="1"/>
    <col min="6667" max="6667" width="15.85546875" style="79" customWidth="1"/>
    <col min="6668" max="6668" width="9.5703125" style="79" bestFit="1" customWidth="1"/>
    <col min="6669" max="6669" width="14" style="79" bestFit="1" customWidth="1"/>
    <col min="6670" max="6670" width="14.28515625" style="79" bestFit="1" customWidth="1"/>
    <col min="6671" max="6912" width="9.140625" style="79"/>
    <col min="6913" max="6913" width="4.140625" style="79" bestFit="1" customWidth="1"/>
    <col min="6914" max="6914" width="45.5703125" style="79" customWidth="1"/>
    <col min="6915" max="6915" width="3.7109375" style="79" customWidth="1"/>
    <col min="6916" max="6916" width="11.7109375" style="79" bestFit="1" customWidth="1"/>
    <col min="6917" max="6917" width="14.5703125" style="79" bestFit="1" customWidth="1"/>
    <col min="6918" max="6918" width="1.5703125" style="79" customWidth="1"/>
    <col min="6919" max="6919" width="13.28515625" style="79" customWidth="1"/>
    <col min="6920" max="6920" width="1.7109375" style="79" customWidth="1"/>
    <col min="6921" max="6921" width="13.28515625" style="79" customWidth="1"/>
    <col min="6922" max="6922" width="1.7109375" style="79" customWidth="1"/>
    <col min="6923" max="6923" width="15.85546875" style="79" customWidth="1"/>
    <col min="6924" max="6924" width="9.5703125" style="79" bestFit="1" customWidth="1"/>
    <col min="6925" max="6925" width="14" style="79" bestFit="1" customWidth="1"/>
    <col min="6926" max="6926" width="14.28515625" style="79" bestFit="1" customWidth="1"/>
    <col min="6927" max="7168" width="9.140625" style="79"/>
    <col min="7169" max="7169" width="4.140625" style="79" bestFit="1" customWidth="1"/>
    <col min="7170" max="7170" width="45.5703125" style="79" customWidth="1"/>
    <col min="7171" max="7171" width="3.7109375" style="79" customWidth="1"/>
    <col min="7172" max="7172" width="11.7109375" style="79" bestFit="1" customWidth="1"/>
    <col min="7173" max="7173" width="14.5703125" style="79" bestFit="1" customWidth="1"/>
    <col min="7174" max="7174" width="1.5703125" style="79" customWidth="1"/>
    <col min="7175" max="7175" width="13.28515625" style="79" customWidth="1"/>
    <col min="7176" max="7176" width="1.7109375" style="79" customWidth="1"/>
    <col min="7177" max="7177" width="13.28515625" style="79" customWidth="1"/>
    <col min="7178" max="7178" width="1.7109375" style="79" customWidth="1"/>
    <col min="7179" max="7179" width="15.85546875" style="79" customWidth="1"/>
    <col min="7180" max="7180" width="9.5703125" style="79" bestFit="1" customWidth="1"/>
    <col min="7181" max="7181" width="14" style="79" bestFit="1" customWidth="1"/>
    <col min="7182" max="7182" width="14.28515625" style="79" bestFit="1" customWidth="1"/>
    <col min="7183" max="7424" width="9.140625" style="79"/>
    <col min="7425" max="7425" width="4.140625" style="79" bestFit="1" customWidth="1"/>
    <col min="7426" max="7426" width="45.5703125" style="79" customWidth="1"/>
    <col min="7427" max="7427" width="3.7109375" style="79" customWidth="1"/>
    <col min="7428" max="7428" width="11.7109375" style="79" bestFit="1" customWidth="1"/>
    <col min="7429" max="7429" width="14.5703125" style="79" bestFit="1" customWidth="1"/>
    <col min="7430" max="7430" width="1.5703125" style="79" customWidth="1"/>
    <col min="7431" max="7431" width="13.28515625" style="79" customWidth="1"/>
    <col min="7432" max="7432" width="1.7109375" style="79" customWidth="1"/>
    <col min="7433" max="7433" width="13.28515625" style="79" customWidth="1"/>
    <col min="7434" max="7434" width="1.7109375" style="79" customWidth="1"/>
    <col min="7435" max="7435" width="15.85546875" style="79" customWidth="1"/>
    <col min="7436" max="7436" width="9.5703125" style="79" bestFit="1" customWidth="1"/>
    <col min="7437" max="7437" width="14" style="79" bestFit="1" customWidth="1"/>
    <col min="7438" max="7438" width="14.28515625" style="79" bestFit="1" customWidth="1"/>
    <col min="7439" max="7680" width="9.140625" style="79"/>
    <col min="7681" max="7681" width="4.140625" style="79" bestFit="1" customWidth="1"/>
    <col min="7682" max="7682" width="45.5703125" style="79" customWidth="1"/>
    <col min="7683" max="7683" width="3.7109375" style="79" customWidth="1"/>
    <col min="7684" max="7684" width="11.7109375" style="79" bestFit="1" customWidth="1"/>
    <col min="7685" max="7685" width="14.5703125" style="79" bestFit="1" customWidth="1"/>
    <col min="7686" max="7686" width="1.5703125" style="79" customWidth="1"/>
    <col min="7687" max="7687" width="13.28515625" style="79" customWidth="1"/>
    <col min="7688" max="7688" width="1.7109375" style="79" customWidth="1"/>
    <col min="7689" max="7689" width="13.28515625" style="79" customWidth="1"/>
    <col min="7690" max="7690" width="1.7109375" style="79" customWidth="1"/>
    <col min="7691" max="7691" width="15.85546875" style="79" customWidth="1"/>
    <col min="7692" max="7692" width="9.5703125" style="79" bestFit="1" customWidth="1"/>
    <col min="7693" max="7693" width="14" style="79" bestFit="1" customWidth="1"/>
    <col min="7694" max="7694" width="14.28515625" style="79" bestFit="1" customWidth="1"/>
    <col min="7695" max="7936" width="9.140625" style="79"/>
    <col min="7937" max="7937" width="4.140625" style="79" bestFit="1" customWidth="1"/>
    <col min="7938" max="7938" width="45.5703125" style="79" customWidth="1"/>
    <col min="7939" max="7939" width="3.7109375" style="79" customWidth="1"/>
    <col min="7940" max="7940" width="11.7109375" style="79" bestFit="1" customWidth="1"/>
    <col min="7941" max="7941" width="14.5703125" style="79" bestFit="1" customWidth="1"/>
    <col min="7942" max="7942" width="1.5703125" style="79" customWidth="1"/>
    <col min="7943" max="7943" width="13.28515625" style="79" customWidth="1"/>
    <col min="7944" max="7944" width="1.7109375" style="79" customWidth="1"/>
    <col min="7945" max="7945" width="13.28515625" style="79" customWidth="1"/>
    <col min="7946" max="7946" width="1.7109375" style="79" customWidth="1"/>
    <col min="7947" max="7947" width="15.85546875" style="79" customWidth="1"/>
    <col min="7948" max="7948" width="9.5703125" style="79" bestFit="1" customWidth="1"/>
    <col min="7949" max="7949" width="14" style="79" bestFit="1" customWidth="1"/>
    <col min="7950" max="7950" width="14.28515625" style="79" bestFit="1" customWidth="1"/>
    <col min="7951" max="8192" width="9.140625" style="79"/>
    <col min="8193" max="8193" width="4.140625" style="79" bestFit="1" customWidth="1"/>
    <col min="8194" max="8194" width="45.5703125" style="79" customWidth="1"/>
    <col min="8195" max="8195" width="3.7109375" style="79" customWidth="1"/>
    <col min="8196" max="8196" width="11.7109375" style="79" bestFit="1" customWidth="1"/>
    <col min="8197" max="8197" width="14.5703125" style="79" bestFit="1" customWidth="1"/>
    <col min="8198" max="8198" width="1.5703125" style="79" customWidth="1"/>
    <col min="8199" max="8199" width="13.28515625" style="79" customWidth="1"/>
    <col min="8200" max="8200" width="1.7109375" style="79" customWidth="1"/>
    <col min="8201" max="8201" width="13.28515625" style="79" customWidth="1"/>
    <col min="8202" max="8202" width="1.7109375" style="79" customWidth="1"/>
    <col min="8203" max="8203" width="15.85546875" style="79" customWidth="1"/>
    <col min="8204" max="8204" width="9.5703125" style="79" bestFit="1" customWidth="1"/>
    <col min="8205" max="8205" width="14" style="79" bestFit="1" customWidth="1"/>
    <col min="8206" max="8206" width="14.28515625" style="79" bestFit="1" customWidth="1"/>
    <col min="8207" max="8448" width="9.140625" style="79"/>
    <col min="8449" max="8449" width="4.140625" style="79" bestFit="1" customWidth="1"/>
    <col min="8450" max="8450" width="45.5703125" style="79" customWidth="1"/>
    <col min="8451" max="8451" width="3.7109375" style="79" customWidth="1"/>
    <col min="8452" max="8452" width="11.7109375" style="79" bestFit="1" customWidth="1"/>
    <col min="8453" max="8453" width="14.5703125" style="79" bestFit="1" customWidth="1"/>
    <col min="8454" max="8454" width="1.5703125" style="79" customWidth="1"/>
    <col min="8455" max="8455" width="13.28515625" style="79" customWidth="1"/>
    <col min="8456" max="8456" width="1.7109375" style="79" customWidth="1"/>
    <col min="8457" max="8457" width="13.28515625" style="79" customWidth="1"/>
    <col min="8458" max="8458" width="1.7109375" style="79" customWidth="1"/>
    <col min="8459" max="8459" width="15.85546875" style="79" customWidth="1"/>
    <col min="8460" max="8460" width="9.5703125" style="79" bestFit="1" customWidth="1"/>
    <col min="8461" max="8461" width="14" style="79" bestFit="1" customWidth="1"/>
    <col min="8462" max="8462" width="14.28515625" style="79" bestFit="1" customWidth="1"/>
    <col min="8463" max="8704" width="9.140625" style="79"/>
    <col min="8705" max="8705" width="4.140625" style="79" bestFit="1" customWidth="1"/>
    <col min="8706" max="8706" width="45.5703125" style="79" customWidth="1"/>
    <col min="8707" max="8707" width="3.7109375" style="79" customWidth="1"/>
    <col min="8708" max="8708" width="11.7109375" style="79" bestFit="1" customWidth="1"/>
    <col min="8709" max="8709" width="14.5703125" style="79" bestFit="1" customWidth="1"/>
    <col min="8710" max="8710" width="1.5703125" style="79" customWidth="1"/>
    <col min="8711" max="8711" width="13.28515625" style="79" customWidth="1"/>
    <col min="8712" max="8712" width="1.7109375" style="79" customWidth="1"/>
    <col min="8713" max="8713" width="13.28515625" style="79" customWidth="1"/>
    <col min="8714" max="8714" width="1.7109375" style="79" customWidth="1"/>
    <col min="8715" max="8715" width="15.85546875" style="79" customWidth="1"/>
    <col min="8716" max="8716" width="9.5703125" style="79" bestFit="1" customWidth="1"/>
    <col min="8717" max="8717" width="14" style="79" bestFit="1" customWidth="1"/>
    <col min="8718" max="8718" width="14.28515625" style="79" bestFit="1" customWidth="1"/>
    <col min="8719" max="8960" width="9.140625" style="79"/>
    <col min="8961" max="8961" width="4.140625" style="79" bestFit="1" customWidth="1"/>
    <col min="8962" max="8962" width="45.5703125" style="79" customWidth="1"/>
    <col min="8963" max="8963" width="3.7109375" style="79" customWidth="1"/>
    <col min="8964" max="8964" width="11.7109375" style="79" bestFit="1" customWidth="1"/>
    <col min="8965" max="8965" width="14.5703125" style="79" bestFit="1" customWidth="1"/>
    <col min="8966" max="8966" width="1.5703125" style="79" customWidth="1"/>
    <col min="8967" max="8967" width="13.28515625" style="79" customWidth="1"/>
    <col min="8968" max="8968" width="1.7109375" style="79" customWidth="1"/>
    <col min="8969" max="8969" width="13.28515625" style="79" customWidth="1"/>
    <col min="8970" max="8970" width="1.7109375" style="79" customWidth="1"/>
    <col min="8971" max="8971" width="15.85546875" style="79" customWidth="1"/>
    <col min="8972" max="8972" width="9.5703125" style="79" bestFit="1" customWidth="1"/>
    <col min="8973" max="8973" width="14" style="79" bestFit="1" customWidth="1"/>
    <col min="8974" max="8974" width="14.28515625" style="79" bestFit="1" customWidth="1"/>
    <col min="8975" max="9216" width="9.140625" style="79"/>
    <col min="9217" max="9217" width="4.140625" style="79" bestFit="1" customWidth="1"/>
    <col min="9218" max="9218" width="45.5703125" style="79" customWidth="1"/>
    <col min="9219" max="9219" width="3.7109375" style="79" customWidth="1"/>
    <col min="9220" max="9220" width="11.7109375" style="79" bestFit="1" customWidth="1"/>
    <col min="9221" max="9221" width="14.5703125" style="79" bestFit="1" customWidth="1"/>
    <col min="9222" max="9222" width="1.5703125" style="79" customWidth="1"/>
    <col min="9223" max="9223" width="13.28515625" style="79" customWidth="1"/>
    <col min="9224" max="9224" width="1.7109375" style="79" customWidth="1"/>
    <col min="9225" max="9225" width="13.28515625" style="79" customWidth="1"/>
    <col min="9226" max="9226" width="1.7109375" style="79" customWidth="1"/>
    <col min="9227" max="9227" width="15.85546875" style="79" customWidth="1"/>
    <col min="9228" max="9228" width="9.5703125" style="79" bestFit="1" customWidth="1"/>
    <col min="9229" max="9229" width="14" style="79" bestFit="1" customWidth="1"/>
    <col min="9230" max="9230" width="14.28515625" style="79" bestFit="1" customWidth="1"/>
    <col min="9231" max="9472" width="9.140625" style="79"/>
    <col min="9473" max="9473" width="4.140625" style="79" bestFit="1" customWidth="1"/>
    <col min="9474" max="9474" width="45.5703125" style="79" customWidth="1"/>
    <col min="9475" max="9475" width="3.7109375" style="79" customWidth="1"/>
    <col min="9476" max="9476" width="11.7109375" style="79" bestFit="1" customWidth="1"/>
    <col min="9477" max="9477" width="14.5703125" style="79" bestFit="1" customWidth="1"/>
    <col min="9478" max="9478" width="1.5703125" style="79" customWidth="1"/>
    <col min="9479" max="9479" width="13.28515625" style="79" customWidth="1"/>
    <col min="9480" max="9480" width="1.7109375" style="79" customWidth="1"/>
    <col min="9481" max="9481" width="13.28515625" style="79" customWidth="1"/>
    <col min="9482" max="9482" width="1.7109375" style="79" customWidth="1"/>
    <col min="9483" max="9483" width="15.85546875" style="79" customWidth="1"/>
    <col min="9484" max="9484" width="9.5703125" style="79" bestFit="1" customWidth="1"/>
    <col min="9485" max="9485" width="14" style="79" bestFit="1" customWidth="1"/>
    <col min="9486" max="9486" width="14.28515625" style="79" bestFit="1" customWidth="1"/>
    <col min="9487" max="9728" width="9.140625" style="79"/>
    <col min="9729" max="9729" width="4.140625" style="79" bestFit="1" customWidth="1"/>
    <col min="9730" max="9730" width="45.5703125" style="79" customWidth="1"/>
    <col min="9731" max="9731" width="3.7109375" style="79" customWidth="1"/>
    <col min="9732" max="9732" width="11.7109375" style="79" bestFit="1" customWidth="1"/>
    <col min="9733" max="9733" width="14.5703125" style="79" bestFit="1" customWidth="1"/>
    <col min="9734" max="9734" width="1.5703125" style="79" customWidth="1"/>
    <col min="9735" max="9735" width="13.28515625" style="79" customWidth="1"/>
    <col min="9736" max="9736" width="1.7109375" style="79" customWidth="1"/>
    <col min="9737" max="9737" width="13.28515625" style="79" customWidth="1"/>
    <col min="9738" max="9738" width="1.7109375" style="79" customWidth="1"/>
    <col min="9739" max="9739" width="15.85546875" style="79" customWidth="1"/>
    <col min="9740" max="9740" width="9.5703125" style="79" bestFit="1" customWidth="1"/>
    <col min="9741" max="9741" width="14" style="79" bestFit="1" customWidth="1"/>
    <col min="9742" max="9742" width="14.28515625" style="79" bestFit="1" customWidth="1"/>
    <col min="9743" max="9984" width="9.140625" style="79"/>
    <col min="9985" max="9985" width="4.140625" style="79" bestFit="1" customWidth="1"/>
    <col min="9986" max="9986" width="45.5703125" style="79" customWidth="1"/>
    <col min="9987" max="9987" width="3.7109375" style="79" customWidth="1"/>
    <col min="9988" max="9988" width="11.7109375" style="79" bestFit="1" customWidth="1"/>
    <col min="9989" max="9989" width="14.5703125" style="79" bestFit="1" customWidth="1"/>
    <col min="9990" max="9990" width="1.5703125" style="79" customWidth="1"/>
    <col min="9991" max="9991" width="13.28515625" style="79" customWidth="1"/>
    <col min="9992" max="9992" width="1.7109375" style="79" customWidth="1"/>
    <col min="9993" max="9993" width="13.28515625" style="79" customWidth="1"/>
    <col min="9994" max="9994" width="1.7109375" style="79" customWidth="1"/>
    <col min="9995" max="9995" width="15.85546875" style="79" customWidth="1"/>
    <col min="9996" max="9996" width="9.5703125" style="79" bestFit="1" customWidth="1"/>
    <col min="9997" max="9997" width="14" style="79" bestFit="1" customWidth="1"/>
    <col min="9998" max="9998" width="14.28515625" style="79" bestFit="1" customWidth="1"/>
    <col min="9999" max="10240" width="9.140625" style="79"/>
    <col min="10241" max="10241" width="4.140625" style="79" bestFit="1" customWidth="1"/>
    <col min="10242" max="10242" width="45.5703125" style="79" customWidth="1"/>
    <col min="10243" max="10243" width="3.7109375" style="79" customWidth="1"/>
    <col min="10244" max="10244" width="11.7109375" style="79" bestFit="1" customWidth="1"/>
    <col min="10245" max="10245" width="14.5703125" style="79" bestFit="1" customWidth="1"/>
    <col min="10246" max="10246" width="1.5703125" style="79" customWidth="1"/>
    <col min="10247" max="10247" width="13.28515625" style="79" customWidth="1"/>
    <col min="10248" max="10248" width="1.7109375" style="79" customWidth="1"/>
    <col min="10249" max="10249" width="13.28515625" style="79" customWidth="1"/>
    <col min="10250" max="10250" width="1.7109375" style="79" customWidth="1"/>
    <col min="10251" max="10251" width="15.85546875" style="79" customWidth="1"/>
    <col min="10252" max="10252" width="9.5703125" style="79" bestFit="1" customWidth="1"/>
    <col min="10253" max="10253" width="14" style="79" bestFit="1" customWidth="1"/>
    <col min="10254" max="10254" width="14.28515625" style="79" bestFit="1" customWidth="1"/>
    <col min="10255" max="10496" width="9.140625" style="79"/>
    <col min="10497" max="10497" width="4.140625" style="79" bestFit="1" customWidth="1"/>
    <col min="10498" max="10498" width="45.5703125" style="79" customWidth="1"/>
    <col min="10499" max="10499" width="3.7109375" style="79" customWidth="1"/>
    <col min="10500" max="10500" width="11.7109375" style="79" bestFit="1" customWidth="1"/>
    <col min="10501" max="10501" width="14.5703125" style="79" bestFit="1" customWidth="1"/>
    <col min="10502" max="10502" width="1.5703125" style="79" customWidth="1"/>
    <col min="10503" max="10503" width="13.28515625" style="79" customWidth="1"/>
    <col min="10504" max="10504" width="1.7109375" style="79" customWidth="1"/>
    <col min="10505" max="10505" width="13.28515625" style="79" customWidth="1"/>
    <col min="10506" max="10506" width="1.7109375" style="79" customWidth="1"/>
    <col min="10507" max="10507" width="15.85546875" style="79" customWidth="1"/>
    <col min="10508" max="10508" width="9.5703125" style="79" bestFit="1" customWidth="1"/>
    <col min="10509" max="10509" width="14" style="79" bestFit="1" customWidth="1"/>
    <col min="10510" max="10510" width="14.28515625" style="79" bestFit="1" customWidth="1"/>
    <col min="10511" max="10752" width="9.140625" style="79"/>
    <col min="10753" max="10753" width="4.140625" style="79" bestFit="1" customWidth="1"/>
    <col min="10754" max="10754" width="45.5703125" style="79" customWidth="1"/>
    <col min="10755" max="10755" width="3.7109375" style="79" customWidth="1"/>
    <col min="10756" max="10756" width="11.7109375" style="79" bestFit="1" customWidth="1"/>
    <col min="10757" max="10757" width="14.5703125" style="79" bestFit="1" customWidth="1"/>
    <col min="10758" max="10758" width="1.5703125" style="79" customWidth="1"/>
    <col min="10759" max="10759" width="13.28515625" style="79" customWidth="1"/>
    <col min="10760" max="10760" width="1.7109375" style="79" customWidth="1"/>
    <col min="10761" max="10761" width="13.28515625" style="79" customWidth="1"/>
    <col min="10762" max="10762" width="1.7109375" style="79" customWidth="1"/>
    <col min="10763" max="10763" width="15.85546875" style="79" customWidth="1"/>
    <col min="10764" max="10764" width="9.5703125" style="79" bestFit="1" customWidth="1"/>
    <col min="10765" max="10765" width="14" style="79" bestFit="1" customWidth="1"/>
    <col min="10766" max="10766" width="14.28515625" style="79" bestFit="1" customWidth="1"/>
    <col min="10767" max="11008" width="9.140625" style="79"/>
    <col min="11009" max="11009" width="4.140625" style="79" bestFit="1" customWidth="1"/>
    <col min="11010" max="11010" width="45.5703125" style="79" customWidth="1"/>
    <col min="11011" max="11011" width="3.7109375" style="79" customWidth="1"/>
    <col min="11012" max="11012" width="11.7109375" style="79" bestFit="1" customWidth="1"/>
    <col min="11013" max="11013" width="14.5703125" style="79" bestFit="1" customWidth="1"/>
    <col min="11014" max="11014" width="1.5703125" style="79" customWidth="1"/>
    <col min="11015" max="11015" width="13.28515625" style="79" customWidth="1"/>
    <col min="11016" max="11016" width="1.7109375" style="79" customWidth="1"/>
    <col min="11017" max="11017" width="13.28515625" style="79" customWidth="1"/>
    <col min="11018" max="11018" width="1.7109375" style="79" customWidth="1"/>
    <col min="11019" max="11019" width="15.85546875" style="79" customWidth="1"/>
    <col min="11020" max="11020" width="9.5703125" style="79" bestFit="1" customWidth="1"/>
    <col min="11021" max="11021" width="14" style="79" bestFit="1" customWidth="1"/>
    <col min="11022" max="11022" width="14.28515625" style="79" bestFit="1" customWidth="1"/>
    <col min="11023" max="11264" width="9.140625" style="79"/>
    <col min="11265" max="11265" width="4.140625" style="79" bestFit="1" customWidth="1"/>
    <col min="11266" max="11266" width="45.5703125" style="79" customWidth="1"/>
    <col min="11267" max="11267" width="3.7109375" style="79" customWidth="1"/>
    <col min="11268" max="11268" width="11.7109375" style="79" bestFit="1" customWidth="1"/>
    <col min="11269" max="11269" width="14.5703125" style="79" bestFit="1" customWidth="1"/>
    <col min="11270" max="11270" width="1.5703125" style="79" customWidth="1"/>
    <col min="11271" max="11271" width="13.28515625" style="79" customWidth="1"/>
    <col min="11272" max="11272" width="1.7109375" style="79" customWidth="1"/>
    <col min="11273" max="11273" width="13.28515625" style="79" customWidth="1"/>
    <col min="11274" max="11274" width="1.7109375" style="79" customWidth="1"/>
    <col min="11275" max="11275" width="15.85546875" style="79" customWidth="1"/>
    <col min="11276" max="11276" width="9.5703125" style="79" bestFit="1" customWidth="1"/>
    <col min="11277" max="11277" width="14" style="79" bestFit="1" customWidth="1"/>
    <col min="11278" max="11278" width="14.28515625" style="79" bestFit="1" customWidth="1"/>
    <col min="11279" max="11520" width="9.140625" style="79"/>
    <col min="11521" max="11521" width="4.140625" style="79" bestFit="1" customWidth="1"/>
    <col min="11522" max="11522" width="45.5703125" style="79" customWidth="1"/>
    <col min="11523" max="11523" width="3.7109375" style="79" customWidth="1"/>
    <col min="11524" max="11524" width="11.7109375" style="79" bestFit="1" customWidth="1"/>
    <col min="11525" max="11525" width="14.5703125" style="79" bestFit="1" customWidth="1"/>
    <col min="11526" max="11526" width="1.5703125" style="79" customWidth="1"/>
    <col min="11527" max="11527" width="13.28515625" style="79" customWidth="1"/>
    <col min="11528" max="11528" width="1.7109375" style="79" customWidth="1"/>
    <col min="11529" max="11529" width="13.28515625" style="79" customWidth="1"/>
    <col min="11530" max="11530" width="1.7109375" style="79" customWidth="1"/>
    <col min="11531" max="11531" width="15.85546875" style="79" customWidth="1"/>
    <col min="11532" max="11532" width="9.5703125" style="79" bestFit="1" customWidth="1"/>
    <col min="11533" max="11533" width="14" style="79" bestFit="1" customWidth="1"/>
    <col min="11534" max="11534" width="14.28515625" style="79" bestFit="1" customWidth="1"/>
    <col min="11535" max="11776" width="9.140625" style="79"/>
    <col min="11777" max="11777" width="4.140625" style="79" bestFit="1" customWidth="1"/>
    <col min="11778" max="11778" width="45.5703125" style="79" customWidth="1"/>
    <col min="11779" max="11779" width="3.7109375" style="79" customWidth="1"/>
    <col min="11780" max="11780" width="11.7109375" style="79" bestFit="1" customWidth="1"/>
    <col min="11781" max="11781" width="14.5703125" style="79" bestFit="1" customWidth="1"/>
    <col min="11782" max="11782" width="1.5703125" style="79" customWidth="1"/>
    <col min="11783" max="11783" width="13.28515625" style="79" customWidth="1"/>
    <col min="11784" max="11784" width="1.7109375" style="79" customWidth="1"/>
    <col min="11785" max="11785" width="13.28515625" style="79" customWidth="1"/>
    <col min="11786" max="11786" width="1.7109375" style="79" customWidth="1"/>
    <col min="11787" max="11787" width="15.85546875" style="79" customWidth="1"/>
    <col min="11788" max="11788" width="9.5703125" style="79" bestFit="1" customWidth="1"/>
    <col min="11789" max="11789" width="14" style="79" bestFit="1" customWidth="1"/>
    <col min="11790" max="11790" width="14.28515625" style="79" bestFit="1" customWidth="1"/>
    <col min="11791" max="12032" width="9.140625" style="79"/>
    <col min="12033" max="12033" width="4.140625" style="79" bestFit="1" customWidth="1"/>
    <col min="12034" max="12034" width="45.5703125" style="79" customWidth="1"/>
    <col min="12035" max="12035" width="3.7109375" style="79" customWidth="1"/>
    <col min="12036" max="12036" width="11.7109375" style="79" bestFit="1" customWidth="1"/>
    <col min="12037" max="12037" width="14.5703125" style="79" bestFit="1" customWidth="1"/>
    <col min="12038" max="12038" width="1.5703125" style="79" customWidth="1"/>
    <col min="12039" max="12039" width="13.28515625" style="79" customWidth="1"/>
    <col min="12040" max="12040" width="1.7109375" style="79" customWidth="1"/>
    <col min="12041" max="12041" width="13.28515625" style="79" customWidth="1"/>
    <col min="12042" max="12042" width="1.7109375" style="79" customWidth="1"/>
    <col min="12043" max="12043" width="15.85546875" style="79" customWidth="1"/>
    <col min="12044" max="12044" width="9.5703125" style="79" bestFit="1" customWidth="1"/>
    <col min="12045" max="12045" width="14" style="79" bestFit="1" customWidth="1"/>
    <col min="12046" max="12046" width="14.28515625" style="79" bestFit="1" customWidth="1"/>
    <col min="12047" max="12288" width="9.140625" style="79"/>
    <col min="12289" max="12289" width="4.140625" style="79" bestFit="1" customWidth="1"/>
    <col min="12290" max="12290" width="45.5703125" style="79" customWidth="1"/>
    <col min="12291" max="12291" width="3.7109375" style="79" customWidth="1"/>
    <col min="12292" max="12292" width="11.7109375" style="79" bestFit="1" customWidth="1"/>
    <col min="12293" max="12293" width="14.5703125" style="79" bestFit="1" customWidth="1"/>
    <col min="12294" max="12294" width="1.5703125" style="79" customWidth="1"/>
    <col min="12295" max="12295" width="13.28515625" style="79" customWidth="1"/>
    <col min="12296" max="12296" width="1.7109375" style="79" customWidth="1"/>
    <col min="12297" max="12297" width="13.28515625" style="79" customWidth="1"/>
    <col min="12298" max="12298" width="1.7109375" style="79" customWidth="1"/>
    <col min="12299" max="12299" width="15.85546875" style="79" customWidth="1"/>
    <col min="12300" max="12300" width="9.5703125" style="79" bestFit="1" customWidth="1"/>
    <col min="12301" max="12301" width="14" style="79" bestFit="1" customWidth="1"/>
    <col min="12302" max="12302" width="14.28515625" style="79" bestFit="1" customWidth="1"/>
    <col min="12303" max="12544" width="9.140625" style="79"/>
    <col min="12545" max="12545" width="4.140625" style="79" bestFit="1" customWidth="1"/>
    <col min="12546" max="12546" width="45.5703125" style="79" customWidth="1"/>
    <col min="12547" max="12547" width="3.7109375" style="79" customWidth="1"/>
    <col min="12548" max="12548" width="11.7109375" style="79" bestFit="1" customWidth="1"/>
    <col min="12549" max="12549" width="14.5703125" style="79" bestFit="1" customWidth="1"/>
    <col min="12550" max="12550" width="1.5703125" style="79" customWidth="1"/>
    <col min="12551" max="12551" width="13.28515625" style="79" customWidth="1"/>
    <col min="12552" max="12552" width="1.7109375" style="79" customWidth="1"/>
    <col min="12553" max="12553" width="13.28515625" style="79" customWidth="1"/>
    <col min="12554" max="12554" width="1.7109375" style="79" customWidth="1"/>
    <col min="12555" max="12555" width="15.85546875" style="79" customWidth="1"/>
    <col min="12556" max="12556" width="9.5703125" style="79" bestFit="1" customWidth="1"/>
    <col min="12557" max="12557" width="14" style="79" bestFit="1" customWidth="1"/>
    <col min="12558" max="12558" width="14.28515625" style="79" bestFit="1" customWidth="1"/>
    <col min="12559" max="12800" width="9.140625" style="79"/>
    <col min="12801" max="12801" width="4.140625" style="79" bestFit="1" customWidth="1"/>
    <col min="12802" max="12802" width="45.5703125" style="79" customWidth="1"/>
    <col min="12803" max="12803" width="3.7109375" style="79" customWidth="1"/>
    <col min="12804" max="12804" width="11.7109375" style="79" bestFit="1" customWidth="1"/>
    <col min="12805" max="12805" width="14.5703125" style="79" bestFit="1" customWidth="1"/>
    <col min="12806" max="12806" width="1.5703125" style="79" customWidth="1"/>
    <col min="12807" max="12807" width="13.28515625" style="79" customWidth="1"/>
    <col min="12808" max="12808" width="1.7109375" style="79" customWidth="1"/>
    <col min="12809" max="12809" width="13.28515625" style="79" customWidth="1"/>
    <col min="12810" max="12810" width="1.7109375" style="79" customWidth="1"/>
    <col min="12811" max="12811" width="15.85546875" style="79" customWidth="1"/>
    <col min="12812" max="12812" width="9.5703125" style="79" bestFit="1" customWidth="1"/>
    <col min="12813" max="12813" width="14" style="79" bestFit="1" customWidth="1"/>
    <col min="12814" max="12814" width="14.28515625" style="79" bestFit="1" customWidth="1"/>
    <col min="12815" max="13056" width="9.140625" style="79"/>
    <col min="13057" max="13057" width="4.140625" style="79" bestFit="1" customWidth="1"/>
    <col min="13058" max="13058" width="45.5703125" style="79" customWidth="1"/>
    <col min="13059" max="13059" width="3.7109375" style="79" customWidth="1"/>
    <col min="13060" max="13060" width="11.7109375" style="79" bestFit="1" customWidth="1"/>
    <col min="13061" max="13061" width="14.5703125" style="79" bestFit="1" customWidth="1"/>
    <col min="13062" max="13062" width="1.5703125" style="79" customWidth="1"/>
    <col min="13063" max="13063" width="13.28515625" style="79" customWidth="1"/>
    <col min="13064" max="13064" width="1.7109375" style="79" customWidth="1"/>
    <col min="13065" max="13065" width="13.28515625" style="79" customWidth="1"/>
    <col min="13066" max="13066" width="1.7109375" style="79" customWidth="1"/>
    <col min="13067" max="13067" width="15.85546875" style="79" customWidth="1"/>
    <col min="13068" max="13068" width="9.5703125" style="79" bestFit="1" customWidth="1"/>
    <col min="13069" max="13069" width="14" style="79" bestFit="1" customWidth="1"/>
    <col min="13070" max="13070" width="14.28515625" style="79" bestFit="1" customWidth="1"/>
    <col min="13071" max="13312" width="9.140625" style="79"/>
    <col min="13313" max="13313" width="4.140625" style="79" bestFit="1" customWidth="1"/>
    <col min="13314" max="13314" width="45.5703125" style="79" customWidth="1"/>
    <col min="13315" max="13315" width="3.7109375" style="79" customWidth="1"/>
    <col min="13316" max="13316" width="11.7109375" style="79" bestFit="1" customWidth="1"/>
    <col min="13317" max="13317" width="14.5703125" style="79" bestFit="1" customWidth="1"/>
    <col min="13318" max="13318" width="1.5703125" style="79" customWidth="1"/>
    <col min="13319" max="13319" width="13.28515625" style="79" customWidth="1"/>
    <col min="13320" max="13320" width="1.7109375" style="79" customWidth="1"/>
    <col min="13321" max="13321" width="13.28515625" style="79" customWidth="1"/>
    <col min="13322" max="13322" width="1.7109375" style="79" customWidth="1"/>
    <col min="13323" max="13323" width="15.85546875" style="79" customWidth="1"/>
    <col min="13324" max="13324" width="9.5703125" style="79" bestFit="1" customWidth="1"/>
    <col min="13325" max="13325" width="14" style="79" bestFit="1" customWidth="1"/>
    <col min="13326" max="13326" width="14.28515625" style="79" bestFit="1" customWidth="1"/>
    <col min="13327" max="13568" width="9.140625" style="79"/>
    <col min="13569" max="13569" width="4.140625" style="79" bestFit="1" customWidth="1"/>
    <col min="13570" max="13570" width="45.5703125" style="79" customWidth="1"/>
    <col min="13571" max="13571" width="3.7109375" style="79" customWidth="1"/>
    <col min="13572" max="13572" width="11.7109375" style="79" bestFit="1" customWidth="1"/>
    <col min="13573" max="13573" width="14.5703125" style="79" bestFit="1" customWidth="1"/>
    <col min="13574" max="13574" width="1.5703125" style="79" customWidth="1"/>
    <col min="13575" max="13575" width="13.28515625" style="79" customWidth="1"/>
    <col min="13576" max="13576" width="1.7109375" style="79" customWidth="1"/>
    <col min="13577" max="13577" width="13.28515625" style="79" customWidth="1"/>
    <col min="13578" max="13578" width="1.7109375" style="79" customWidth="1"/>
    <col min="13579" max="13579" width="15.85546875" style="79" customWidth="1"/>
    <col min="13580" max="13580" width="9.5703125" style="79" bestFit="1" customWidth="1"/>
    <col min="13581" max="13581" width="14" style="79" bestFit="1" customWidth="1"/>
    <col min="13582" max="13582" width="14.28515625" style="79" bestFit="1" customWidth="1"/>
    <col min="13583" max="13824" width="9.140625" style="79"/>
    <col min="13825" max="13825" width="4.140625" style="79" bestFit="1" customWidth="1"/>
    <col min="13826" max="13826" width="45.5703125" style="79" customWidth="1"/>
    <col min="13827" max="13827" width="3.7109375" style="79" customWidth="1"/>
    <col min="13828" max="13828" width="11.7109375" style="79" bestFit="1" customWidth="1"/>
    <col min="13829" max="13829" width="14.5703125" style="79" bestFit="1" customWidth="1"/>
    <col min="13830" max="13830" width="1.5703125" style="79" customWidth="1"/>
    <col min="13831" max="13831" width="13.28515625" style="79" customWidth="1"/>
    <col min="13832" max="13832" width="1.7109375" style="79" customWidth="1"/>
    <col min="13833" max="13833" width="13.28515625" style="79" customWidth="1"/>
    <col min="13834" max="13834" width="1.7109375" style="79" customWidth="1"/>
    <col min="13835" max="13835" width="15.85546875" style="79" customWidth="1"/>
    <col min="13836" max="13836" width="9.5703125" style="79" bestFit="1" customWidth="1"/>
    <col min="13837" max="13837" width="14" style="79" bestFit="1" customWidth="1"/>
    <col min="13838" max="13838" width="14.28515625" style="79" bestFit="1" customWidth="1"/>
    <col min="13839" max="14080" width="9.140625" style="79"/>
    <col min="14081" max="14081" width="4.140625" style="79" bestFit="1" customWidth="1"/>
    <col min="14082" max="14082" width="45.5703125" style="79" customWidth="1"/>
    <col min="14083" max="14083" width="3.7109375" style="79" customWidth="1"/>
    <col min="14084" max="14084" width="11.7109375" style="79" bestFit="1" customWidth="1"/>
    <col min="14085" max="14085" width="14.5703125" style="79" bestFit="1" customWidth="1"/>
    <col min="14086" max="14086" width="1.5703125" style="79" customWidth="1"/>
    <col min="14087" max="14087" width="13.28515625" style="79" customWidth="1"/>
    <col min="14088" max="14088" width="1.7109375" style="79" customWidth="1"/>
    <col min="14089" max="14089" width="13.28515625" style="79" customWidth="1"/>
    <col min="14090" max="14090" width="1.7109375" style="79" customWidth="1"/>
    <col min="14091" max="14091" width="15.85546875" style="79" customWidth="1"/>
    <col min="14092" max="14092" width="9.5703125" style="79" bestFit="1" customWidth="1"/>
    <col min="14093" max="14093" width="14" style="79" bestFit="1" customWidth="1"/>
    <col min="14094" max="14094" width="14.28515625" style="79" bestFit="1" customWidth="1"/>
    <col min="14095" max="14336" width="9.140625" style="79"/>
    <col min="14337" max="14337" width="4.140625" style="79" bestFit="1" customWidth="1"/>
    <col min="14338" max="14338" width="45.5703125" style="79" customWidth="1"/>
    <col min="14339" max="14339" width="3.7109375" style="79" customWidth="1"/>
    <col min="14340" max="14340" width="11.7109375" style="79" bestFit="1" customWidth="1"/>
    <col min="14341" max="14341" width="14.5703125" style="79" bestFit="1" customWidth="1"/>
    <col min="14342" max="14342" width="1.5703125" style="79" customWidth="1"/>
    <col min="14343" max="14343" width="13.28515625" style="79" customWidth="1"/>
    <col min="14344" max="14344" width="1.7109375" style="79" customWidth="1"/>
    <col min="14345" max="14345" width="13.28515625" style="79" customWidth="1"/>
    <col min="14346" max="14346" width="1.7109375" style="79" customWidth="1"/>
    <col min="14347" max="14347" width="15.85546875" style="79" customWidth="1"/>
    <col min="14348" max="14348" width="9.5703125" style="79" bestFit="1" customWidth="1"/>
    <col min="14349" max="14349" width="14" style="79" bestFit="1" customWidth="1"/>
    <col min="14350" max="14350" width="14.28515625" style="79" bestFit="1" customWidth="1"/>
    <col min="14351" max="14592" width="9.140625" style="79"/>
    <col min="14593" max="14593" width="4.140625" style="79" bestFit="1" customWidth="1"/>
    <col min="14594" max="14594" width="45.5703125" style="79" customWidth="1"/>
    <col min="14595" max="14595" width="3.7109375" style="79" customWidth="1"/>
    <col min="14596" max="14596" width="11.7109375" style="79" bestFit="1" customWidth="1"/>
    <col min="14597" max="14597" width="14.5703125" style="79" bestFit="1" customWidth="1"/>
    <col min="14598" max="14598" width="1.5703125" style="79" customWidth="1"/>
    <col min="14599" max="14599" width="13.28515625" style="79" customWidth="1"/>
    <col min="14600" max="14600" width="1.7109375" style="79" customWidth="1"/>
    <col min="14601" max="14601" width="13.28515625" style="79" customWidth="1"/>
    <col min="14602" max="14602" width="1.7109375" style="79" customWidth="1"/>
    <col min="14603" max="14603" width="15.85546875" style="79" customWidth="1"/>
    <col min="14604" max="14604" width="9.5703125" style="79" bestFit="1" customWidth="1"/>
    <col min="14605" max="14605" width="14" style="79" bestFit="1" customWidth="1"/>
    <col min="14606" max="14606" width="14.28515625" style="79" bestFit="1" customWidth="1"/>
    <col min="14607" max="14848" width="9.140625" style="79"/>
    <col min="14849" max="14849" width="4.140625" style="79" bestFit="1" customWidth="1"/>
    <col min="14850" max="14850" width="45.5703125" style="79" customWidth="1"/>
    <col min="14851" max="14851" width="3.7109375" style="79" customWidth="1"/>
    <col min="14852" max="14852" width="11.7109375" style="79" bestFit="1" customWidth="1"/>
    <col min="14853" max="14853" width="14.5703125" style="79" bestFit="1" customWidth="1"/>
    <col min="14854" max="14854" width="1.5703125" style="79" customWidth="1"/>
    <col min="14855" max="14855" width="13.28515625" style="79" customWidth="1"/>
    <col min="14856" max="14856" width="1.7109375" style="79" customWidth="1"/>
    <col min="14857" max="14857" width="13.28515625" style="79" customWidth="1"/>
    <col min="14858" max="14858" width="1.7109375" style="79" customWidth="1"/>
    <col min="14859" max="14859" width="15.85546875" style="79" customWidth="1"/>
    <col min="14860" max="14860" width="9.5703125" style="79" bestFit="1" customWidth="1"/>
    <col min="14861" max="14861" width="14" style="79" bestFit="1" customWidth="1"/>
    <col min="14862" max="14862" width="14.28515625" style="79" bestFit="1" customWidth="1"/>
    <col min="14863" max="15104" width="9.140625" style="79"/>
    <col min="15105" max="15105" width="4.140625" style="79" bestFit="1" customWidth="1"/>
    <col min="15106" max="15106" width="45.5703125" style="79" customWidth="1"/>
    <col min="15107" max="15107" width="3.7109375" style="79" customWidth="1"/>
    <col min="15108" max="15108" width="11.7109375" style="79" bestFit="1" customWidth="1"/>
    <col min="15109" max="15109" width="14.5703125" style="79" bestFit="1" customWidth="1"/>
    <col min="15110" max="15110" width="1.5703125" style="79" customWidth="1"/>
    <col min="15111" max="15111" width="13.28515625" style="79" customWidth="1"/>
    <col min="15112" max="15112" width="1.7109375" style="79" customWidth="1"/>
    <col min="15113" max="15113" width="13.28515625" style="79" customWidth="1"/>
    <col min="15114" max="15114" width="1.7109375" style="79" customWidth="1"/>
    <col min="15115" max="15115" width="15.85546875" style="79" customWidth="1"/>
    <col min="15116" max="15116" width="9.5703125" style="79" bestFit="1" customWidth="1"/>
    <col min="15117" max="15117" width="14" style="79" bestFit="1" customWidth="1"/>
    <col min="15118" max="15118" width="14.28515625" style="79" bestFit="1" customWidth="1"/>
    <col min="15119" max="15360" width="9.140625" style="79"/>
    <col min="15361" max="15361" width="4.140625" style="79" bestFit="1" customWidth="1"/>
    <col min="15362" max="15362" width="45.5703125" style="79" customWidth="1"/>
    <col min="15363" max="15363" width="3.7109375" style="79" customWidth="1"/>
    <col min="15364" max="15364" width="11.7109375" style="79" bestFit="1" customWidth="1"/>
    <col min="15365" max="15365" width="14.5703125" style="79" bestFit="1" customWidth="1"/>
    <col min="15366" max="15366" width="1.5703125" style="79" customWidth="1"/>
    <col min="15367" max="15367" width="13.28515625" style="79" customWidth="1"/>
    <col min="15368" max="15368" width="1.7109375" style="79" customWidth="1"/>
    <col min="15369" max="15369" width="13.28515625" style="79" customWidth="1"/>
    <col min="15370" max="15370" width="1.7109375" style="79" customWidth="1"/>
    <col min="15371" max="15371" width="15.85546875" style="79" customWidth="1"/>
    <col min="15372" max="15372" width="9.5703125" style="79" bestFit="1" customWidth="1"/>
    <col min="15373" max="15373" width="14" style="79" bestFit="1" customWidth="1"/>
    <col min="15374" max="15374" width="14.28515625" style="79" bestFit="1" customWidth="1"/>
    <col min="15375" max="15616" width="9.140625" style="79"/>
    <col min="15617" max="15617" width="4.140625" style="79" bestFit="1" customWidth="1"/>
    <col min="15618" max="15618" width="45.5703125" style="79" customWidth="1"/>
    <col min="15619" max="15619" width="3.7109375" style="79" customWidth="1"/>
    <col min="15620" max="15620" width="11.7109375" style="79" bestFit="1" customWidth="1"/>
    <col min="15621" max="15621" width="14.5703125" style="79" bestFit="1" customWidth="1"/>
    <col min="15622" max="15622" width="1.5703125" style="79" customWidth="1"/>
    <col min="15623" max="15623" width="13.28515625" style="79" customWidth="1"/>
    <col min="15624" max="15624" width="1.7109375" style="79" customWidth="1"/>
    <col min="15625" max="15625" width="13.28515625" style="79" customWidth="1"/>
    <col min="15626" max="15626" width="1.7109375" style="79" customWidth="1"/>
    <col min="15627" max="15627" width="15.85546875" style="79" customWidth="1"/>
    <col min="15628" max="15628" width="9.5703125" style="79" bestFit="1" customWidth="1"/>
    <col min="15629" max="15629" width="14" style="79" bestFit="1" customWidth="1"/>
    <col min="15630" max="15630" width="14.28515625" style="79" bestFit="1" customWidth="1"/>
    <col min="15631" max="15872" width="9.140625" style="79"/>
    <col min="15873" max="15873" width="4.140625" style="79" bestFit="1" customWidth="1"/>
    <col min="15874" max="15874" width="45.5703125" style="79" customWidth="1"/>
    <col min="15875" max="15875" width="3.7109375" style="79" customWidth="1"/>
    <col min="15876" max="15876" width="11.7109375" style="79" bestFit="1" customWidth="1"/>
    <col min="15877" max="15877" width="14.5703125" style="79" bestFit="1" customWidth="1"/>
    <col min="15878" max="15878" width="1.5703125" style="79" customWidth="1"/>
    <col min="15879" max="15879" width="13.28515625" style="79" customWidth="1"/>
    <col min="15880" max="15880" width="1.7109375" style="79" customWidth="1"/>
    <col min="15881" max="15881" width="13.28515625" style="79" customWidth="1"/>
    <col min="15882" max="15882" width="1.7109375" style="79" customWidth="1"/>
    <col min="15883" max="15883" width="15.85546875" style="79" customWidth="1"/>
    <col min="15884" max="15884" width="9.5703125" style="79" bestFit="1" customWidth="1"/>
    <col min="15885" max="15885" width="14" style="79" bestFit="1" customWidth="1"/>
    <col min="15886" max="15886" width="14.28515625" style="79" bestFit="1" customWidth="1"/>
    <col min="15887" max="16128" width="9.140625" style="79"/>
    <col min="16129" max="16129" width="4.140625" style="79" bestFit="1" customWidth="1"/>
    <col min="16130" max="16130" width="45.5703125" style="79" customWidth="1"/>
    <col min="16131" max="16131" width="3.7109375" style="79" customWidth="1"/>
    <col min="16132" max="16132" width="11.7109375" style="79" bestFit="1" customWidth="1"/>
    <col min="16133" max="16133" width="14.5703125" style="79" bestFit="1" customWidth="1"/>
    <col min="16134" max="16134" width="1.5703125" style="79" customWidth="1"/>
    <col min="16135" max="16135" width="13.28515625" style="79" customWidth="1"/>
    <col min="16136" max="16136" width="1.7109375" style="79" customWidth="1"/>
    <col min="16137" max="16137" width="13.28515625" style="79" customWidth="1"/>
    <col min="16138" max="16138" width="1.7109375" style="79" customWidth="1"/>
    <col min="16139" max="16139" width="15.85546875" style="79" customWidth="1"/>
    <col min="16140" max="16140" width="9.5703125" style="79" bestFit="1" customWidth="1"/>
    <col min="16141" max="16141" width="14" style="79" bestFit="1" customWidth="1"/>
    <col min="16142" max="16142" width="14.28515625" style="79" bestFit="1" customWidth="1"/>
    <col min="16143" max="16384" width="9.140625" style="79"/>
  </cols>
  <sheetData>
    <row r="3" spans="1:16" x14ac:dyDescent="0.3">
      <c r="B3" s="80" t="str">
        <f>"FINAL SCHEDULE "&amp;UPPER(T([8]TITLE!D3))&amp;" COSTS - ACTUAL"</f>
        <v>FINAL SCHEDULE JULY 2016 COSTS - ACTUAL</v>
      </c>
    </row>
    <row r="5" spans="1:16" ht="16.5" x14ac:dyDescent="0.35">
      <c r="B5" s="81" t="s">
        <v>149</v>
      </c>
      <c r="C5" s="82"/>
      <c r="D5" s="82"/>
      <c r="E5" s="82"/>
    </row>
    <row r="6" spans="1:16" ht="16.5" x14ac:dyDescent="0.35">
      <c r="B6" s="82" t="s">
        <v>150</v>
      </c>
      <c r="C6" s="82"/>
      <c r="D6" s="82"/>
      <c r="E6" s="82"/>
    </row>
    <row r="7" spans="1:16" ht="16.5" x14ac:dyDescent="0.35">
      <c r="B7" s="83" t="str">
        <f>"MONTH ENDED:  "&amp;UPPER(T([8]TITLE!D3))&amp;""</f>
        <v>MONTH ENDED:  JULY 2016</v>
      </c>
      <c r="C7" s="82"/>
      <c r="D7" s="82"/>
      <c r="E7" s="82" t="s">
        <v>130</v>
      </c>
      <c r="K7" s="84" t="s">
        <v>151</v>
      </c>
    </row>
    <row r="8" spans="1:16" ht="16.5" x14ac:dyDescent="0.35">
      <c r="E8" s="84"/>
      <c r="G8" s="84" t="s">
        <v>153</v>
      </c>
      <c r="H8" s="85"/>
      <c r="I8" s="84" t="s">
        <v>153</v>
      </c>
      <c r="K8" s="84" t="s">
        <v>154</v>
      </c>
    </row>
    <row r="9" spans="1:16" ht="16.5" x14ac:dyDescent="0.35">
      <c r="B9" s="86" t="s">
        <v>155</v>
      </c>
      <c r="E9" s="87" t="s">
        <v>197</v>
      </c>
      <c r="G9" s="88" t="s">
        <v>157</v>
      </c>
      <c r="H9" s="85"/>
      <c r="I9" s="88" t="s">
        <v>158</v>
      </c>
      <c r="K9" s="87" t="s">
        <v>159</v>
      </c>
    </row>
    <row r="10" spans="1:16" x14ac:dyDescent="0.3">
      <c r="F10" s="85"/>
      <c r="H10" s="85"/>
      <c r="J10" s="89" t="s">
        <v>130</v>
      </c>
    </row>
    <row r="11" spans="1:16" x14ac:dyDescent="0.3">
      <c r="B11" s="80" t="s">
        <v>160</v>
      </c>
      <c r="E11" s="90"/>
      <c r="F11" s="90"/>
      <c r="G11" s="90">
        <f>[8]Input!E50</f>
        <v>3894462.59</v>
      </c>
      <c r="H11" s="90"/>
      <c r="I11" s="90">
        <f>[8]Input!E52</f>
        <v>5888429.2600000007</v>
      </c>
      <c r="J11" s="91" t="s">
        <v>130</v>
      </c>
      <c r="K11" s="92">
        <f>+E11+G11+I11</f>
        <v>9782891.8500000015</v>
      </c>
      <c r="N11" s="92"/>
    </row>
    <row r="12" spans="1:16" x14ac:dyDescent="0.3">
      <c r="B12" s="80" t="s">
        <v>161</v>
      </c>
      <c r="E12" s="90"/>
      <c r="F12" s="90"/>
      <c r="G12" s="90">
        <f>[8]Input!E51</f>
        <v>53096.119999999988</v>
      </c>
      <c r="H12" s="90"/>
      <c r="I12" s="90">
        <f>[8]Input!E53</f>
        <v>8905.2700000000023</v>
      </c>
      <c r="J12" s="91"/>
      <c r="K12" s="92">
        <f>+E12+G12+I12</f>
        <v>62001.389999999992</v>
      </c>
    </row>
    <row r="13" spans="1:16" ht="16.5" x14ac:dyDescent="0.3">
      <c r="A13" s="95" t="s">
        <v>191</v>
      </c>
      <c r="B13" s="80" t="s">
        <v>162</v>
      </c>
      <c r="E13" s="90">
        <f>[8]Input!C49</f>
        <v>3349916.14</v>
      </c>
      <c r="J13" s="93" t="s">
        <v>130</v>
      </c>
      <c r="K13" s="92">
        <f>E13</f>
        <v>3349916.14</v>
      </c>
    </row>
    <row r="14" spans="1:16" x14ac:dyDescent="0.3">
      <c r="B14" s="80" t="s">
        <v>164</v>
      </c>
      <c r="G14" s="92"/>
      <c r="I14" s="92"/>
      <c r="J14" s="93" t="s">
        <v>130</v>
      </c>
      <c r="K14" s="94" t="s">
        <v>163</v>
      </c>
    </row>
    <row r="15" spans="1:16" ht="16.5" x14ac:dyDescent="0.3">
      <c r="A15" s="95" t="s">
        <v>187</v>
      </c>
      <c r="B15" s="96" t="s">
        <v>165</v>
      </c>
      <c r="C15" s="85"/>
      <c r="D15" s="85"/>
      <c r="E15" s="85"/>
      <c r="F15" s="85"/>
      <c r="G15" s="85"/>
      <c r="H15" s="85"/>
      <c r="I15" s="85"/>
      <c r="J15" s="89"/>
      <c r="K15" s="90">
        <f>MIN(K42,K45)</f>
        <v>0</v>
      </c>
      <c r="L15" s="85"/>
      <c r="M15" s="97"/>
      <c r="N15" s="92"/>
    </row>
    <row r="16" spans="1:16" x14ac:dyDescent="0.3">
      <c r="B16" s="98"/>
      <c r="C16" s="85"/>
      <c r="D16" s="85"/>
      <c r="E16" s="85"/>
      <c r="F16" s="85"/>
      <c r="G16" s="85"/>
      <c r="H16" s="85"/>
      <c r="I16" s="85"/>
      <c r="J16" s="89" t="s">
        <v>130</v>
      </c>
      <c r="K16" s="99"/>
      <c r="P16" s="92"/>
    </row>
    <row r="17" spans="1:14" x14ac:dyDescent="0.3">
      <c r="B17" s="80" t="s">
        <v>166</v>
      </c>
      <c r="J17" s="93" t="s">
        <v>130</v>
      </c>
      <c r="K17" s="94" t="s">
        <v>163</v>
      </c>
    </row>
    <row r="18" spans="1:14" x14ac:dyDescent="0.3">
      <c r="J18" s="93"/>
      <c r="K18" s="100"/>
    </row>
    <row r="19" spans="1:14" ht="16.5" x14ac:dyDescent="0.35">
      <c r="B19" s="81" t="s">
        <v>167</v>
      </c>
      <c r="C19" s="79" t="s">
        <v>130</v>
      </c>
      <c r="J19" s="93"/>
      <c r="K19" s="90">
        <f>+K11+K12+K13+K15</f>
        <v>13194809.380000003</v>
      </c>
    </row>
    <row r="20" spans="1:14" x14ac:dyDescent="0.3">
      <c r="J20" s="93"/>
      <c r="K20" s="92"/>
    </row>
    <row r="21" spans="1:14" ht="16.5" x14ac:dyDescent="0.35">
      <c r="B21" s="86" t="s">
        <v>168</v>
      </c>
      <c r="J21" s="93"/>
      <c r="K21" s="92"/>
    </row>
    <row r="22" spans="1:14" x14ac:dyDescent="0.3">
      <c r="J22" s="93"/>
      <c r="K22" s="92"/>
    </row>
    <row r="23" spans="1:14" ht="16.5" x14ac:dyDescent="0.3">
      <c r="A23" s="101"/>
      <c r="B23" s="80" t="s">
        <v>169</v>
      </c>
      <c r="J23" s="93" t="s">
        <v>130</v>
      </c>
      <c r="K23" s="90">
        <f>[8]PURCHASES!N15</f>
        <v>1350887.03</v>
      </c>
      <c r="N23" s="92"/>
    </row>
    <row r="24" spans="1:14" ht="16.5" x14ac:dyDescent="0.3">
      <c r="A24" s="101"/>
      <c r="B24" s="80" t="s">
        <v>170</v>
      </c>
      <c r="J24" s="93"/>
      <c r="K24" s="90">
        <f>[8]PURCHASES!N20</f>
        <v>5235226.9199999962</v>
      </c>
      <c r="M24" s="85"/>
    </row>
    <row r="25" spans="1:14" ht="16.5" x14ac:dyDescent="0.3">
      <c r="A25" s="95" t="s">
        <v>187</v>
      </c>
      <c r="B25" s="80" t="s">
        <v>171</v>
      </c>
      <c r="J25" s="93" t="s">
        <v>130</v>
      </c>
      <c r="K25" s="90">
        <f>K42</f>
        <v>0</v>
      </c>
      <c r="L25" s="85"/>
      <c r="M25" s="90"/>
      <c r="N25" s="92"/>
    </row>
    <row r="26" spans="1:14" ht="16.5" x14ac:dyDescent="0.3">
      <c r="A26" s="95" t="s">
        <v>188</v>
      </c>
      <c r="B26" s="80" t="s">
        <v>172</v>
      </c>
      <c r="J26" s="93"/>
      <c r="K26" s="99">
        <v>0</v>
      </c>
      <c r="L26" s="102"/>
      <c r="M26" s="103"/>
    </row>
    <row r="27" spans="1:14" x14ac:dyDescent="0.3">
      <c r="J27" s="93"/>
      <c r="K27" s="100"/>
      <c r="M27" s="85"/>
    </row>
    <row r="28" spans="1:14" ht="16.5" x14ac:dyDescent="0.35">
      <c r="B28" s="81" t="s">
        <v>167</v>
      </c>
      <c r="J28" s="93"/>
      <c r="K28" s="92">
        <f>K23+K24-K25-K26</f>
        <v>6586113.9499999965</v>
      </c>
      <c r="M28" s="85"/>
      <c r="N28" s="92"/>
    </row>
    <row r="29" spans="1:14" x14ac:dyDescent="0.3">
      <c r="J29" s="93"/>
      <c r="K29" s="92"/>
      <c r="M29" s="85"/>
    </row>
    <row r="30" spans="1:14" ht="16.5" x14ac:dyDescent="0.35">
      <c r="B30" s="86" t="s">
        <v>173</v>
      </c>
      <c r="J30" s="93"/>
      <c r="K30" s="92"/>
      <c r="M30" s="92"/>
      <c r="N30" s="92"/>
    </row>
    <row r="31" spans="1:14" x14ac:dyDescent="0.3">
      <c r="J31" s="93"/>
      <c r="K31" s="92"/>
    </row>
    <row r="32" spans="1:14" ht="16.5" x14ac:dyDescent="0.3">
      <c r="A32" s="101"/>
      <c r="B32" s="79" t="s">
        <v>174</v>
      </c>
      <c r="J32" s="93"/>
      <c r="K32" s="104">
        <f>[8]SALES!H23</f>
        <v>5348470.6909999968</v>
      </c>
    </row>
    <row r="33" spans="1:13" x14ac:dyDescent="0.3">
      <c r="J33" s="93"/>
      <c r="K33" s="92"/>
    </row>
    <row r="34" spans="1:13" ht="15.75" thickBot="1" x14ac:dyDescent="0.35">
      <c r="B34" s="80" t="s">
        <v>175</v>
      </c>
      <c r="J34" s="93"/>
      <c r="K34" s="105">
        <f>+K19+K28-K32</f>
        <v>14432452.639000002</v>
      </c>
      <c r="M34" s="85"/>
    </row>
    <row r="35" spans="1:13" ht="15.75" thickTop="1" x14ac:dyDescent="0.3">
      <c r="J35" s="93"/>
      <c r="K35" s="92"/>
      <c r="M35" s="85"/>
    </row>
    <row r="36" spans="1:13" x14ac:dyDescent="0.3">
      <c r="B36" s="79" t="s">
        <v>176</v>
      </c>
      <c r="J36" s="93"/>
      <c r="K36" s="92"/>
      <c r="M36" s="85"/>
    </row>
    <row r="37" spans="1:13" x14ac:dyDescent="0.3">
      <c r="J37" s="93"/>
      <c r="K37" s="92"/>
      <c r="M37" s="85"/>
    </row>
    <row r="38" spans="1:13" x14ac:dyDescent="0.3">
      <c r="B38" s="79" t="s">
        <v>177</v>
      </c>
      <c r="J38" s="93"/>
      <c r="K38" s="92"/>
    </row>
    <row r="39" spans="1:13" ht="16.5" x14ac:dyDescent="0.3">
      <c r="A39" s="95" t="s">
        <v>187</v>
      </c>
      <c r="B39" s="106" t="s">
        <v>178</v>
      </c>
      <c r="J39" s="93"/>
      <c r="K39" s="92"/>
    </row>
    <row r="40" spans="1:13" x14ac:dyDescent="0.3">
      <c r="J40" s="93"/>
      <c r="K40" s="92"/>
    </row>
    <row r="41" spans="1:13" x14ac:dyDescent="0.3">
      <c r="B41" s="85" t="s">
        <v>179</v>
      </c>
      <c r="G41" s="107"/>
      <c r="H41" s="85"/>
      <c r="I41" s="85"/>
      <c r="J41" s="93"/>
      <c r="K41" s="92"/>
    </row>
    <row r="42" spans="1:13" x14ac:dyDescent="0.3">
      <c r="B42" s="96" t="s">
        <v>180</v>
      </c>
      <c r="D42" s="113">
        <v>0</v>
      </c>
      <c r="E42" s="79" t="s">
        <v>181</v>
      </c>
      <c r="F42" s="85"/>
      <c r="G42" s="109">
        <v>0</v>
      </c>
      <c r="H42" s="85"/>
      <c r="I42" s="96" t="s">
        <v>182</v>
      </c>
      <c r="J42" s="93"/>
      <c r="K42" s="92">
        <f>D42*G42/1000</f>
        <v>0</v>
      </c>
      <c r="L42" s="92"/>
    </row>
    <row r="43" spans="1:13" x14ac:dyDescent="0.3">
      <c r="B43" s="85"/>
      <c r="G43" s="85"/>
      <c r="H43" s="85"/>
      <c r="I43" s="85"/>
      <c r="J43" s="93"/>
      <c r="K43" s="92"/>
    </row>
    <row r="44" spans="1:13" s="85" customFormat="1" x14ac:dyDescent="0.3">
      <c r="B44" s="85" t="s">
        <v>183</v>
      </c>
      <c r="G44" s="107"/>
      <c r="J44" s="89"/>
      <c r="K44" s="90"/>
    </row>
    <row r="45" spans="1:13" s="85" customFormat="1" x14ac:dyDescent="0.3">
      <c r="B45" s="96" t="s">
        <v>184</v>
      </c>
      <c r="D45" s="110">
        <f>D42</f>
        <v>0</v>
      </c>
      <c r="E45" s="85" t="s">
        <v>181</v>
      </c>
      <c r="G45" s="109">
        <v>0</v>
      </c>
      <c r="I45" s="96" t="s">
        <v>182</v>
      </c>
      <c r="J45" s="89"/>
      <c r="K45" s="90">
        <f>D45*G45/1000</f>
        <v>0</v>
      </c>
      <c r="M45" s="90"/>
    </row>
    <row r="46" spans="1:13" x14ac:dyDescent="0.3">
      <c r="B46" s="85"/>
      <c r="G46" s="85"/>
      <c r="H46" s="85"/>
      <c r="I46" s="85"/>
      <c r="J46" s="93"/>
      <c r="K46" s="92"/>
    </row>
    <row r="47" spans="1:13" x14ac:dyDescent="0.3">
      <c r="K47" s="92"/>
    </row>
    <row r="48" spans="1:13" ht="31.5" customHeight="1" x14ac:dyDescent="0.3">
      <c r="A48" s="111">
        <v>-1</v>
      </c>
      <c r="B48" s="136" t="s">
        <v>202</v>
      </c>
      <c r="C48" s="136"/>
      <c r="D48" s="136"/>
      <c r="E48" s="136"/>
      <c r="F48" s="136"/>
      <c r="G48" s="136"/>
      <c r="H48" s="136"/>
      <c r="I48" s="136"/>
      <c r="J48" s="136"/>
    </row>
    <row r="49" spans="1:10" x14ac:dyDescent="0.3">
      <c r="B49" s="85"/>
      <c r="C49" s="85"/>
      <c r="D49" s="85"/>
      <c r="E49" s="85"/>
      <c r="F49" s="85"/>
      <c r="G49" s="85"/>
      <c r="H49" s="85"/>
      <c r="I49" s="85"/>
      <c r="J49" s="85"/>
    </row>
    <row r="50" spans="1:10" ht="16.5" x14ac:dyDescent="0.3">
      <c r="A50" s="111">
        <v>-2</v>
      </c>
      <c r="B50" s="79" t="s">
        <v>199</v>
      </c>
    </row>
    <row r="51" spans="1:10" x14ac:dyDescent="0.3">
      <c r="B51" s="79" t="s">
        <v>200</v>
      </c>
    </row>
    <row r="52" spans="1:10" x14ac:dyDescent="0.3">
      <c r="J52" s="79" t="s">
        <v>130</v>
      </c>
    </row>
    <row r="53" spans="1:10" ht="16.5" x14ac:dyDescent="0.3">
      <c r="A53" s="95" t="s">
        <v>191</v>
      </c>
      <c r="B53" s="79" t="s">
        <v>201</v>
      </c>
    </row>
  </sheetData>
  <mergeCells count="1">
    <mergeCell ref="B48:J48"/>
  </mergeCells>
  <printOptions horizontalCentered="1" verticalCentered="1"/>
  <pageMargins left="0.25" right="0.25" top="0.75" bottom="0.75" header="0.3" footer="0.3"/>
  <pageSetup scale="76" firstPageNumber="4" orientation="portrait" blackAndWhite="1" useFirstPageNumber="1" verticalDpi="300" r:id="rId1"/>
  <headerFooter alignWithMargins="0">
    <oddFooter>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3B931D9868C940A042DA894E8174CA" ma:contentTypeVersion="1" ma:contentTypeDescription="Create a new document." ma:contentTypeScope="" ma:versionID="be3b2bbe5dfab2c08437372aedcfdfa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374A42-50A3-4880-A8EB-85C927FB0941}">
  <ds:schemaRefs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61A7B1C-5B0E-43ED-8FB7-F365E6A3DF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3486C3-D8A9-41B1-BE2E-E9453BFC9A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QUERY</vt:lpstr>
      <vt:lpstr>PPA Worksheet</vt:lpstr>
      <vt:lpstr>January 2016</vt:lpstr>
      <vt:lpstr>February 2016</vt:lpstr>
      <vt:lpstr>March 2016</vt:lpstr>
      <vt:lpstr>April 2016</vt:lpstr>
      <vt:lpstr>May 2016</vt:lpstr>
      <vt:lpstr>June 2016</vt:lpstr>
      <vt:lpstr>July 2016</vt:lpstr>
      <vt:lpstr>August 2016</vt:lpstr>
      <vt:lpstr>Setember 2016</vt:lpstr>
      <vt:lpstr>October 2016</vt:lpstr>
      <vt:lpstr>November 2016</vt:lpstr>
      <vt:lpstr>December 2016</vt:lpstr>
      <vt:lpstr>January 2017</vt:lpstr>
      <vt:lpstr>'April 2016'!Print_Area</vt:lpstr>
      <vt:lpstr>'August 2016'!Print_Area</vt:lpstr>
      <vt:lpstr>'December 2016'!Print_Area</vt:lpstr>
      <vt:lpstr>'February 2016'!Print_Area</vt:lpstr>
      <vt:lpstr>'January 2016'!Print_Area</vt:lpstr>
      <vt:lpstr>'January 2017'!Print_Area</vt:lpstr>
      <vt:lpstr>'July 2016'!Print_Area</vt:lpstr>
      <vt:lpstr>'June 2016'!Print_Area</vt:lpstr>
      <vt:lpstr>'March 2016'!Print_Area</vt:lpstr>
      <vt:lpstr>'May 2016'!Print_Area</vt:lpstr>
      <vt:lpstr>'November 2016'!Print_Area</vt:lpstr>
      <vt:lpstr>'October 2016'!Print_Area</vt:lpstr>
      <vt:lpstr>'Setember 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E Gant</dc:creator>
  <cp:lastModifiedBy>Betsy Sekula</cp:lastModifiedBy>
  <cp:lastPrinted>2017-05-22T15:04:23Z</cp:lastPrinted>
  <dcterms:created xsi:type="dcterms:W3CDTF">2017-01-18T23:14:14Z</dcterms:created>
  <dcterms:modified xsi:type="dcterms:W3CDTF">2017-07-07T15:10:21Z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0x0101001B3B931D9868C940A042DA894E8174CA</vt:lpwstr>
  </property>
</Properties>
</file>