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Internal\Regulatory Services\2017 KY Rate Case\Rate Case Data Request - Working Files\KPSC 1-26\"/>
    </mc:Choice>
  </mc:AlternateContent>
  <bookViews>
    <workbookView xWindow="480" yWindow="36" windowWidth="15576" windowHeight="11760"/>
  </bookViews>
  <sheets>
    <sheet name="26b" sheetId="7" r:id="rId1"/>
    <sheet name="Other Taxes Summary" sheetId="4" r:id="rId2"/>
    <sheet name="Ohio CAT" sheetId="6" r:id="rId3"/>
    <sheet name="Federal Excise" sheetId="1" r:id="rId4"/>
    <sheet name="PSC &amp; Use Tax" sheetId="3" r:id="rId5"/>
    <sheet name="State Business Occupation Tax" sheetId="5" r:id="rId6"/>
  </sheets>
  <definedNames>
    <definedName name="_xlnm._FilterDatabase" localSheetId="2" hidden="1">'Ohio CAT'!$C$37:$H$55</definedName>
  </definedNames>
  <calcPr calcId="152511"/>
</workbook>
</file>

<file path=xl/calcChain.xml><?xml version="1.0" encoding="utf-8"?>
<calcChain xmlns="http://schemas.openxmlformats.org/spreadsheetml/2006/main">
  <c r="G55" i="6" l="1"/>
  <c r="G25" i="6"/>
  <c r="H23" i="6"/>
  <c r="H24" i="6"/>
  <c r="F13" i="6"/>
  <c r="E13" i="6"/>
  <c r="D13" i="6"/>
  <c r="C13" i="6"/>
  <c r="H25" i="6" l="1"/>
  <c r="A3" i="4"/>
  <c r="A3" i="5"/>
  <c r="A3" i="3"/>
  <c r="A3" i="1"/>
  <c r="A3" i="6"/>
  <c r="E15" i="7" l="1"/>
  <c r="E17" i="7" s="1"/>
  <c r="C13" i="7"/>
  <c r="C15" i="7" s="1"/>
  <c r="C17" i="7" s="1"/>
  <c r="G11" i="7" l="1"/>
  <c r="G15" i="7" s="1"/>
  <c r="G17" i="7" s="1"/>
  <c r="F11" i="7"/>
  <c r="D12" i="7" l="1"/>
  <c r="F12" i="7" l="1"/>
  <c r="F15" i="7" s="1"/>
  <c r="F17" i="7" s="1"/>
  <c r="D15" i="7"/>
  <c r="D17" i="7" s="1"/>
  <c r="C9" i="4"/>
  <c r="E9" i="4"/>
  <c r="F9" i="4"/>
  <c r="G9" i="4"/>
  <c r="G11" i="4" l="1"/>
  <c r="F11" i="4"/>
  <c r="E11" i="4"/>
  <c r="D11" i="4"/>
  <c r="C11" i="4"/>
  <c r="E6" i="4" l="1"/>
  <c r="D6" i="4"/>
  <c r="B6" i="4"/>
  <c r="E25" i="6"/>
  <c r="F25" i="6"/>
  <c r="D25" i="6"/>
  <c r="G16" i="6"/>
  <c r="F15" i="6"/>
  <c r="F17" i="6" s="1"/>
  <c r="E15" i="6"/>
  <c r="E17" i="6" s="1"/>
  <c r="D15" i="6"/>
  <c r="D17" i="6" s="1"/>
  <c r="C7" i="6" l="1"/>
  <c r="C6" i="4" s="1"/>
  <c r="G13" i="6"/>
  <c r="C15" i="6"/>
  <c r="C17" i="6" s="1"/>
  <c r="C25" i="6"/>
  <c r="F7" i="6" l="1"/>
  <c r="F6" i="4" s="1"/>
  <c r="G15" i="6"/>
  <c r="G17" i="6" s="1"/>
  <c r="G7" i="6" s="1"/>
  <c r="G6" i="4" s="1"/>
  <c r="B10" i="4"/>
  <c r="C10" i="4"/>
  <c r="D10" i="4"/>
  <c r="D9" i="4"/>
  <c r="B9" i="4"/>
  <c r="D8" i="4"/>
  <c r="E8" i="4"/>
  <c r="G8" i="4"/>
  <c r="C8" i="4"/>
  <c r="B8" i="4"/>
  <c r="D7" i="4"/>
  <c r="E7" i="4"/>
  <c r="B7" i="4"/>
  <c r="F8" i="3"/>
  <c r="F8" i="4" s="1"/>
  <c r="E24" i="1"/>
  <c r="G7" i="1" s="1"/>
  <c r="G7" i="4" s="1"/>
  <c r="C7" i="1" l="1"/>
  <c r="C7" i="4" s="1"/>
  <c r="F7" i="1"/>
  <c r="F7" i="4" s="1"/>
</calcChain>
</file>

<file path=xl/sharedStrings.xml><?xml version="1.0" encoding="utf-8"?>
<sst xmlns="http://schemas.openxmlformats.org/spreadsheetml/2006/main" count="224" uniqueCount="141">
  <si>
    <t>KENTUCKY POWER COMPANY</t>
  </si>
  <si>
    <t>TAXES OTHER THAN FEDERAL INCOME TAXES</t>
  </si>
  <si>
    <t>FEDERAL EXCISE TAX</t>
  </si>
  <si>
    <t>Line No.</t>
  </si>
  <si>
    <t>Item</t>
  </si>
  <si>
    <t>Charged Expense</t>
  </si>
  <si>
    <t>Charged to Construction</t>
  </si>
  <si>
    <t>Charged to Other Accounts</t>
  </si>
  <si>
    <t>Amounts Accrued</t>
  </si>
  <si>
    <t>Amount Paid</t>
  </si>
  <si>
    <t>The basis for the Federal Excise Tax is the total amount of foreign insurance premiums paid during the period.  The premiums are taxed at a rate of 4%.  The premiums are reported on AEPSC's Quarterly Federal Excise Tax Return.  The tax is then allocated to a number of business units based on property values.  The allocation for KPCO is 4% of the total tax due.  A prepayment of at least 95% is due within 14 days of purchase.  The remainder is due with the quarterly return.</t>
  </si>
  <si>
    <t>Premiums</t>
  </si>
  <si>
    <t>Total Tax</t>
  </si>
  <si>
    <t>KY Portion</t>
  </si>
  <si>
    <t>Type of Payment</t>
  </si>
  <si>
    <t>Applies to</t>
  </si>
  <si>
    <t>100% Prepayment</t>
  </si>
  <si>
    <t>OHIO COMMERCIAL ACTIVITY TAX (CAT)</t>
  </si>
  <si>
    <t>Total Paid</t>
  </si>
  <si>
    <t>for Period</t>
  </si>
  <si>
    <t>Gross Receipts in Ohio</t>
  </si>
  <si>
    <t>Commercial Activity Tax Rate</t>
  </si>
  <si>
    <t>Calculated Ohio CAT Tax</t>
  </si>
  <si>
    <t>Total Recorded</t>
  </si>
  <si>
    <t>Apr-Jun</t>
  </si>
  <si>
    <t>Jul-Sep</t>
  </si>
  <si>
    <t>Oct-Dec</t>
  </si>
  <si>
    <t>Monthly Estimated Accruals (236/408)</t>
  </si>
  <si>
    <t>True-Up of Previous Quarter (236/408)</t>
  </si>
  <si>
    <t>Ohio Commercial Activity Tax Expense Recorded</t>
  </si>
  <si>
    <t>Note 1:</t>
  </si>
  <si>
    <t>Estimated accruals are recorded each quarter for the Ohio CAT Tax with a true-up recorded the following quarter</t>
  </si>
  <si>
    <t>KY PSC Maintenance a/c 4081018</t>
  </si>
  <si>
    <t xml:space="preserve">KY Use Tax </t>
  </si>
  <si>
    <t xml:space="preserve">WV Use Tax </t>
  </si>
  <si>
    <t>Charged Expense a/c 4081019 -  $0</t>
  </si>
  <si>
    <t>KY PSC Maintenance / KY &amp; WV Use Tax</t>
  </si>
  <si>
    <t>KY Use Tax - 4081019</t>
  </si>
  <si>
    <t>WV Use Tax - 4081019</t>
  </si>
  <si>
    <t>KY PSC Maintenance - 4081018</t>
  </si>
  <si>
    <t>Gross Receipts (OH CAT) - 4081006</t>
  </si>
  <si>
    <t>Federal Excise Tax - 4081014</t>
  </si>
  <si>
    <t>State Business &amp; Occupational Tax  - 4081020</t>
  </si>
  <si>
    <t>Rounding Adjustment</t>
  </si>
  <si>
    <t>Total Paid for OH CAT</t>
  </si>
  <si>
    <t>Inland Waterway Fuel Use Tax</t>
  </si>
  <si>
    <t>N/A</t>
  </si>
  <si>
    <t>WV - State Business &amp; Occupational Tax - 4081020</t>
  </si>
  <si>
    <t>WV STATE BUSINESS &amp; OCCUPATIONAL TAX</t>
  </si>
  <si>
    <t>WV State Business &amp; Occupational Tax - 4081020</t>
  </si>
  <si>
    <t xml:space="preserve">Item </t>
  </si>
  <si>
    <t>(a)</t>
  </si>
  <si>
    <t>(b)</t>
  </si>
  <si>
    <t xml:space="preserve"> </t>
  </si>
  <si>
    <t>(c)</t>
  </si>
  <si>
    <t>(d)</t>
  </si>
  <si>
    <t>(e)</t>
  </si>
  <si>
    <t>(f)</t>
  </si>
  <si>
    <t>Kentucky Retail</t>
  </si>
  <si>
    <t>(a) State Income</t>
  </si>
  <si>
    <t>(b) Franchise Fees</t>
  </si>
  <si>
    <t>(c) Ad Valorem</t>
  </si>
  <si>
    <t>(d) Payroll (employer's portion)</t>
  </si>
  <si>
    <t>(e) Other Taxes</t>
  </si>
  <si>
    <t>1.</t>
  </si>
  <si>
    <t>2.</t>
  </si>
  <si>
    <t>3.</t>
  </si>
  <si>
    <t>Total Retail [Ln 1(a) - Ln 1(e)]</t>
  </si>
  <si>
    <t>Other Jurisdictions</t>
  </si>
  <si>
    <t>Total per books (Ln 2 and L3)</t>
  </si>
  <si>
    <t>TWELVE MONTHS ENDED FEBRUARY 28, 2017</t>
  </si>
  <si>
    <t>1st Qtr 2016</t>
  </si>
  <si>
    <t>2nd Qtr 2016</t>
  </si>
  <si>
    <t>3rd Qtr 2016</t>
  </si>
  <si>
    <t>4th Qtr 2016</t>
  </si>
  <si>
    <t>paid 05/10/2016</t>
  </si>
  <si>
    <t>paid 08/10/2016</t>
  </si>
  <si>
    <t>paid 11/10/2016</t>
  </si>
  <si>
    <t>paid 02/10/2017</t>
  </si>
  <si>
    <t>(e.g., Estimated accruals in 4th quarter 2016 are trued-up in 1st quarter 2017)</t>
  </si>
  <si>
    <t>Mar Only</t>
  </si>
  <si>
    <t>1st Qtr 2017</t>
  </si>
  <si>
    <t>Jan-Feb Only</t>
  </si>
  <si>
    <r>
      <t xml:space="preserve">*Discrepancy between amount recorded and amount paid is due to the test period ending 2/28/2017.  The accruals for Jan and Feb 2016 totaling $6,000 are </t>
    </r>
    <r>
      <rPr>
        <u/>
        <sz val="8"/>
        <rFont val="Arial"/>
        <family val="2"/>
      </rPr>
      <t>not</t>
    </r>
    <r>
      <rPr>
        <sz val="8"/>
        <rFont val="Arial"/>
        <family val="2"/>
      </rPr>
      <t xml:space="preserve"> included (outside of test period) but the accruals for Jan and Feb 2017 totaling $4,600 </t>
    </r>
    <r>
      <rPr>
        <u/>
        <sz val="8"/>
        <rFont val="Arial"/>
        <family val="2"/>
      </rPr>
      <t>are</t>
    </r>
    <r>
      <rPr>
        <sz val="8"/>
        <rFont val="Arial"/>
        <family val="2"/>
      </rPr>
      <t xml:space="preserve"> included.  The difference between these two amounts ($1,400) equals the difference between the amount recorded and the amount paid.</t>
    </r>
  </si>
  <si>
    <t>OH CAT</t>
  </si>
  <si>
    <t>Date</t>
  </si>
  <si>
    <t>Entry</t>
  </si>
  <si>
    <t>BU</t>
  </si>
  <si>
    <t>Account</t>
  </si>
  <si>
    <t>Amount</t>
  </si>
  <si>
    <t>Description</t>
  </si>
  <si>
    <t>TXACCSAWCA</t>
  </si>
  <si>
    <t>2016Q1 Accrual</t>
  </si>
  <si>
    <t>TXOUASAWCA</t>
  </si>
  <si>
    <t>2016Q2 Accrual</t>
  </si>
  <si>
    <t>2016Q1 True-Up</t>
  </si>
  <si>
    <t>2016Q3 Accrual</t>
  </si>
  <si>
    <t>2016Q2 True-Up</t>
  </si>
  <si>
    <t>2016Q4 Accrual</t>
  </si>
  <si>
    <t>2016Q3 True-Up</t>
  </si>
  <si>
    <t>KPCO</t>
  </si>
  <si>
    <t>2016Q4 True-Up</t>
  </si>
  <si>
    <t>2017Q1 Accrual</t>
  </si>
  <si>
    <t>ACTIVITY 12 MOs Ended 02-28-2017</t>
  </si>
  <si>
    <t>TXREFSAWCA</t>
  </si>
  <si>
    <t>2009Q3&amp;4 Refund</t>
  </si>
  <si>
    <t>Q3 and Q4 2009</t>
  </si>
  <si>
    <t>Booked 11/30/2016</t>
  </si>
  <si>
    <t>Audit Refund</t>
  </si>
  <si>
    <t>Updated by Sarah Wagner on 05/18/2017</t>
  </si>
  <si>
    <t>*Out of period adjustment for refund resulting from 2009 amended returns.  We received the refund in November 2016.</t>
  </si>
  <si>
    <t>1st Quarter 2016 Return</t>
  </si>
  <si>
    <t>Paid 4/29/2016, JE Effective Date 7/24/2016</t>
  </si>
  <si>
    <t>2nd Quarter 2016 Return</t>
  </si>
  <si>
    <t>Paid 7/29/2016, JE Effective Date 7/25/2016</t>
  </si>
  <si>
    <t>Accrued and Paid 02/01/2016 - 02/28/2017</t>
  </si>
  <si>
    <t>3rd Quarter 2016 Return</t>
  </si>
  <si>
    <t>4th Quarter 2016 Return</t>
  </si>
  <si>
    <t>Paid 10/31/2016, JE Effective Date 10/31/2016</t>
  </si>
  <si>
    <t>Paid 1/31/2017, JE Effective Date 1/31/2017</t>
  </si>
  <si>
    <t>Paid 4/30/2017, JE Effective Date 4/27/2017</t>
  </si>
  <si>
    <t>January &amp; February 2017 Only</t>
  </si>
  <si>
    <t>Paid 7/7/2016, JE Effective Date 7/27/2016</t>
  </si>
  <si>
    <t>Paid 7/29/2016, JE Effective Date 8/29/2016</t>
  </si>
  <si>
    <t>Paid 4/28/2017, JE Effective Date 4/28/2017</t>
  </si>
  <si>
    <t>Updated by Eva Graves on 05/18/2017</t>
  </si>
  <si>
    <t>Charged Expense a/c 4081018  -  $ 1,128,600.56</t>
  </si>
  <si>
    <t>Amount Paid  7/2015 - $1,132,103.12</t>
  </si>
  <si>
    <t>Amount Paid  7/2016 - $1,126,799.31</t>
  </si>
  <si>
    <t>Charged Expense a/c 4081019 -  $11,649.69</t>
  </si>
  <si>
    <t>Charged – O&amp;M or CWIP - $1,118,620.31 ( do not track)</t>
  </si>
  <si>
    <t>Amounts Accrued - $1,130,270.00</t>
  </si>
  <si>
    <t>Amount Paid - $1,126,799.31</t>
  </si>
  <si>
    <t>Charged – O&amp;M or CWIP - $68,950.55 ( do not track)</t>
  </si>
  <si>
    <t>Amounts Accrued - $68,950.55</t>
  </si>
  <si>
    <t>Amount Paid - $63,272.51</t>
  </si>
  <si>
    <t>Amounts Accrued – Zero – (PPD a/c  165000215 – Amortized July 2015 – June 2016)</t>
  </si>
  <si>
    <t>Amounts Accrued – Zero – (PPD a/c  165000216 – Amortized July 2016 – June 2017)</t>
  </si>
  <si>
    <t>Charged Expense a/c 4081020  -  $ 4,267,742.50</t>
  </si>
  <si>
    <t>Amount Paid -  $ 4,114,792.00</t>
  </si>
  <si>
    <t>KPSC CASE NO.  2017-00179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</si>
</sst>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&quot;$&quot;#,##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color rgb="FF1F497D"/>
      <name val="Calibri"/>
      <family val="2"/>
    </font>
    <font>
      <sz val="10"/>
      <color rgb="FF1F497D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4" fontId="0" fillId="0" borderId="1" xfId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5" fillId="0" borderId="0" xfId="0" applyFont="1" applyBorder="1"/>
    <xf numFmtId="0" fontId="5" fillId="0" borderId="8" xfId="0" applyFont="1" applyBorder="1"/>
    <xf numFmtId="44" fontId="5" fillId="0" borderId="0" xfId="1" applyFont="1" applyBorder="1"/>
    <xf numFmtId="44" fontId="4" fillId="0" borderId="9" xfId="1" applyFont="1" applyBorder="1"/>
    <xf numFmtId="0" fontId="5" fillId="0" borderId="10" xfId="0" applyFont="1" applyBorder="1"/>
    <xf numFmtId="44" fontId="5" fillId="0" borderId="6" xfId="1" applyFont="1" applyBorder="1"/>
    <xf numFmtId="0" fontId="5" fillId="0" borderId="6" xfId="0" applyFont="1" applyBorder="1"/>
    <xf numFmtId="0" fontId="5" fillId="0" borderId="7" xfId="0" applyFont="1" applyBorder="1"/>
    <xf numFmtId="44" fontId="5" fillId="0" borderId="0" xfId="1" applyFont="1"/>
    <xf numFmtId="0" fontId="5" fillId="0" borderId="0" xfId="2" applyFont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5" fillId="0" borderId="0" xfId="2" applyFont="1" applyBorder="1"/>
    <xf numFmtId="0" fontId="4" fillId="0" borderId="6" xfId="2" applyFont="1" applyBorder="1" applyAlignment="1">
      <alignment horizontal="center"/>
    </xf>
    <xf numFmtId="0" fontId="4" fillId="0" borderId="0" xfId="2" applyFont="1" applyBorder="1"/>
    <xf numFmtId="164" fontId="5" fillId="0" borderId="0" xfId="3" applyNumberFormat="1" applyFont="1" applyBorder="1"/>
    <xf numFmtId="164" fontId="5" fillId="0" borderId="0" xfId="2" applyNumberFormat="1" applyFont="1" applyBorder="1"/>
    <xf numFmtId="165" fontId="5" fillId="0" borderId="6" xfId="4" applyNumberFormat="1" applyFont="1" applyBorder="1"/>
    <xf numFmtId="164" fontId="5" fillId="0" borderId="6" xfId="2" applyNumberFormat="1" applyFont="1" applyBorder="1"/>
    <xf numFmtId="164" fontId="4" fillId="0" borderId="11" xfId="2" applyNumberFormat="1" applyFont="1" applyBorder="1"/>
    <xf numFmtId="41" fontId="5" fillId="0" borderId="0" xfId="3" applyNumberFormat="1" applyFont="1"/>
    <xf numFmtId="164" fontId="5" fillId="0" borderId="0" xfId="3" applyNumberFormat="1" applyFont="1" applyFill="1" applyBorder="1"/>
    <xf numFmtId="164" fontId="5" fillId="0" borderId="6" xfId="4" applyNumberFormat="1" applyFont="1" applyBorder="1"/>
    <xf numFmtId="164" fontId="4" fillId="0" borderId="0" xfId="3" applyNumberFormat="1" applyFont="1" applyBorder="1"/>
    <xf numFmtId="0" fontId="9" fillId="0" borderId="0" xfId="2" applyFont="1"/>
    <xf numFmtId="0" fontId="8" fillId="0" borderId="0" xfId="2"/>
    <xf numFmtId="0" fontId="3" fillId="0" borderId="0" xfId="2" applyFont="1"/>
    <xf numFmtId="0" fontId="3" fillId="0" borderId="0" xfId="2" applyFont="1" applyAlignment="1">
      <alignment horizontal="left" indent="1"/>
    </xf>
    <xf numFmtId="165" fontId="8" fillId="0" borderId="0" xfId="2" applyNumberFormat="1"/>
    <xf numFmtId="0" fontId="8" fillId="0" borderId="0" xfId="2" applyAlignment="1">
      <alignment horizontal="left" indent="1"/>
    </xf>
    <xf numFmtId="165" fontId="3" fillId="0" borderId="0" xfId="4" applyNumberFormat="1"/>
    <xf numFmtId="164" fontId="3" fillId="0" borderId="0" xfId="3" applyNumberFormat="1"/>
    <xf numFmtId="164" fontId="5" fillId="0" borderId="0" xfId="2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2" applyFont="1" applyBorder="1" applyAlignment="1">
      <alignment horizontal="left"/>
    </xf>
    <xf numFmtId="44" fontId="0" fillId="0" borderId="1" xfId="2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/>
    <xf numFmtId="0" fontId="5" fillId="0" borderId="5" xfId="0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0" fontId="4" fillId="0" borderId="0" xfId="2" applyFont="1" applyAlignment="1">
      <alignment horizontal="center"/>
    </xf>
    <xf numFmtId="0" fontId="5" fillId="0" borderId="0" xfId="0" applyFont="1" applyFill="1"/>
    <xf numFmtId="44" fontId="5" fillId="0" borderId="0" xfId="1" applyFont="1" applyFill="1" applyBorder="1"/>
    <xf numFmtId="0" fontId="0" fillId="0" borderId="0" xfId="2" applyFont="1" applyAlignment="1">
      <alignment horizontal="left" indent="1"/>
    </xf>
    <xf numFmtId="44" fontId="5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66" fontId="0" fillId="0" borderId="0" xfId="0" applyNumberFormat="1"/>
    <xf numFmtId="44" fontId="0" fillId="0" borderId="0" xfId="0" applyNumberFormat="1" applyFill="1"/>
    <xf numFmtId="44" fontId="5" fillId="0" borderId="0" xfId="2" applyNumberFormat="1" applyFont="1"/>
    <xf numFmtId="44" fontId="0" fillId="0" borderId="0" xfId="0" applyNumberFormat="1"/>
    <xf numFmtId="0" fontId="0" fillId="0" borderId="0" xfId="2" applyFont="1"/>
    <xf numFmtId="44" fontId="8" fillId="0" borderId="0" xfId="2" applyNumberFormat="1"/>
    <xf numFmtId="0" fontId="4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6" fillId="0" borderId="6" xfId="2" applyFont="1" applyBorder="1" applyAlignment="1">
      <alignment horizontal="center"/>
    </xf>
    <xf numFmtId="0" fontId="4" fillId="0" borderId="0" xfId="7" applyFont="1" applyBorder="1" applyAlignment="1">
      <alignment horizontal="center"/>
    </xf>
    <xf numFmtId="0" fontId="14" fillId="0" borderId="0" xfId="2" applyFont="1" applyAlignment="1">
      <alignment horizontal="left" vertical="top" wrapText="1"/>
    </xf>
    <xf numFmtId="14" fontId="1" fillId="2" borderId="0" xfId="8" applyNumberFormat="1" applyFill="1"/>
    <xf numFmtId="43" fontId="5" fillId="0" borderId="0" xfId="6" applyFont="1"/>
    <xf numFmtId="0" fontId="1" fillId="2" borderId="0" xfId="8" applyFill="1"/>
    <xf numFmtId="43" fontId="1" fillId="2" borderId="0" xfId="9" applyFont="1" applyFill="1"/>
    <xf numFmtId="0" fontId="1" fillId="0" borderId="0" xfId="8"/>
    <xf numFmtId="14" fontId="1" fillId="0" borderId="0" xfId="8" applyNumberFormat="1"/>
    <xf numFmtId="43" fontId="1" fillId="0" borderId="0" xfId="9" applyFont="1"/>
    <xf numFmtId="43" fontId="12" fillId="0" borderId="11" xfId="9" applyFont="1" applyBorder="1"/>
    <xf numFmtId="0" fontId="12" fillId="0" borderId="6" xfId="8" applyFont="1" applyBorder="1"/>
    <xf numFmtId="43" fontId="12" fillId="0" borderId="6" xfId="9" applyFont="1" applyBorder="1"/>
    <xf numFmtId="0" fontId="15" fillId="0" borderId="0" xfId="2" applyFont="1"/>
    <xf numFmtId="0" fontId="5" fillId="0" borderId="0" xfId="0" applyFont="1" applyAlignment="1">
      <alignment horizontal="center"/>
    </xf>
    <xf numFmtId="44" fontId="5" fillId="0" borderId="1" xfId="1" applyFont="1" applyBorder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12" fillId="0" borderId="0" xfId="8" applyFont="1" applyAlignment="1">
      <alignment horizontal="center"/>
    </xf>
    <xf numFmtId="0" fontId="12" fillId="0" borderId="12" xfId="8" applyFont="1" applyBorder="1" applyAlignment="1">
      <alignment horizontal="center"/>
    </xf>
    <xf numFmtId="0" fontId="4" fillId="0" borderId="0" xfId="2" applyFont="1" applyAlignment="1">
      <alignment horizontal="left" wrapText="1"/>
    </xf>
    <xf numFmtId="0" fontId="14" fillId="0" borderId="0" xfId="2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</cellXfs>
  <cellStyles count="10">
    <cellStyle name="Comma" xfId="6" builtinId="3"/>
    <cellStyle name="Comma 2" xfId="3"/>
    <cellStyle name="Comma 2 2" xfId="9"/>
    <cellStyle name="Currency" xfId="1" builtinId="4"/>
    <cellStyle name="Normal" xfId="0" builtinId="0"/>
    <cellStyle name="Normal 2" xfId="2"/>
    <cellStyle name="Normal 2 2" xfId="8"/>
    <cellStyle name="Normal 3" xfId="5"/>
    <cellStyle name="Normal 4" xfId="7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sqref="A1:G1"/>
    </sheetView>
  </sheetViews>
  <sheetFormatPr defaultRowHeight="13.2" x14ac:dyDescent="0.25"/>
  <cols>
    <col min="1" max="1" width="7.6640625" bestFit="1" customWidth="1"/>
    <col min="2" max="2" width="26.5546875" bestFit="1" customWidth="1"/>
    <col min="3" max="3" width="15.5546875" bestFit="1" customWidth="1"/>
    <col min="4" max="4" width="21" bestFit="1" customWidth="1"/>
    <col min="5" max="5" width="23.44140625" bestFit="1" customWidth="1"/>
    <col min="6" max="6" width="15.5546875" bestFit="1" customWidth="1"/>
    <col min="7" max="7" width="15.109375" bestFit="1" customWidth="1"/>
  </cols>
  <sheetData>
    <row r="1" spans="1:7" x14ac:dyDescent="0.25">
      <c r="A1" s="100" t="s">
        <v>0</v>
      </c>
      <c r="B1" s="101"/>
      <c r="C1" s="101"/>
      <c r="D1" s="101"/>
      <c r="E1" s="101"/>
      <c r="F1" s="101"/>
      <c r="G1" s="101"/>
    </row>
    <row r="2" spans="1:7" x14ac:dyDescent="0.25">
      <c r="A2" s="100" t="s">
        <v>140</v>
      </c>
      <c r="B2" s="100"/>
      <c r="C2" s="100"/>
      <c r="D2" s="100"/>
      <c r="E2" s="100"/>
      <c r="F2" s="100"/>
      <c r="G2" s="100"/>
    </row>
    <row r="3" spans="1:7" s="70" customFormat="1" ht="14.4" customHeight="1" x14ac:dyDescent="0.25">
      <c r="A3" s="100" t="s">
        <v>70</v>
      </c>
      <c r="B3" s="101"/>
      <c r="C3" s="101"/>
      <c r="D3" s="101"/>
      <c r="E3" s="101"/>
      <c r="F3" s="101"/>
      <c r="G3" s="101"/>
    </row>
    <row r="4" spans="1:7" s="70" customFormat="1" x14ac:dyDescent="0.25">
      <c r="A4" s="100" t="s">
        <v>53</v>
      </c>
      <c r="B4" s="101"/>
      <c r="C4" s="101"/>
      <c r="D4" s="101"/>
      <c r="E4" s="101"/>
      <c r="F4" s="101"/>
      <c r="G4" s="101"/>
    </row>
    <row r="5" spans="1:7" ht="19.2" customHeight="1" x14ac:dyDescent="0.25"/>
    <row r="6" spans="1:7" ht="19.2" customHeight="1" x14ac:dyDescent="0.25">
      <c r="C6" s="99" t="s">
        <v>5</v>
      </c>
      <c r="D6" s="99" t="s">
        <v>6</v>
      </c>
      <c r="E6" s="99" t="s">
        <v>7</v>
      </c>
      <c r="F6" s="99" t="s">
        <v>8</v>
      </c>
    </row>
    <row r="7" spans="1:7" ht="19.2" customHeight="1" x14ac:dyDescent="0.25">
      <c r="A7" s="70" t="s">
        <v>3</v>
      </c>
      <c r="B7" s="70" t="s">
        <v>50</v>
      </c>
      <c r="C7" s="99"/>
      <c r="D7" s="99"/>
      <c r="E7" s="99"/>
      <c r="F7" s="99"/>
      <c r="G7" s="71" t="s">
        <v>9</v>
      </c>
    </row>
    <row r="8" spans="1:7" ht="19.2" customHeight="1" x14ac:dyDescent="0.25">
      <c r="A8" s="70"/>
      <c r="B8" s="70" t="s">
        <v>51</v>
      </c>
      <c r="C8" s="70" t="s">
        <v>52</v>
      </c>
      <c r="D8" s="70" t="s">
        <v>54</v>
      </c>
      <c r="E8" s="70" t="s">
        <v>55</v>
      </c>
      <c r="F8" s="70" t="s">
        <v>56</v>
      </c>
      <c r="G8" s="70" t="s">
        <v>57</v>
      </c>
    </row>
    <row r="9" spans="1:7" ht="21" customHeight="1" x14ac:dyDescent="0.25">
      <c r="A9" s="72" t="s">
        <v>64</v>
      </c>
      <c r="B9" t="s">
        <v>58</v>
      </c>
    </row>
    <row r="10" spans="1:7" ht="21" customHeight="1" x14ac:dyDescent="0.25">
      <c r="A10" s="72"/>
      <c r="B10" t="s">
        <v>59</v>
      </c>
      <c r="C10" s="75">
        <v>5532011.4299999997</v>
      </c>
      <c r="D10" s="75">
        <v>0</v>
      </c>
      <c r="E10" s="75">
        <v>0</v>
      </c>
      <c r="F10" s="75">
        <v>5532011.4299999997</v>
      </c>
      <c r="G10" s="75">
        <v>2962090</v>
      </c>
    </row>
    <row r="11" spans="1:7" ht="21" customHeight="1" x14ac:dyDescent="0.25">
      <c r="A11" s="72"/>
      <c r="B11" t="s">
        <v>60</v>
      </c>
      <c r="C11" s="75">
        <v>141384.24</v>
      </c>
      <c r="D11" s="75">
        <v>0</v>
      </c>
      <c r="E11" s="75">
        <v>2310370.08</v>
      </c>
      <c r="F11" s="75">
        <f>2310370.08+141384.24</f>
        <v>2451754.3200000003</v>
      </c>
      <c r="G11" s="75">
        <f>2310370.08+139813.34</f>
        <v>2450183.42</v>
      </c>
    </row>
    <row r="12" spans="1:7" ht="21" customHeight="1" x14ac:dyDescent="0.25">
      <c r="A12" s="72"/>
      <c r="B12" t="s">
        <v>61</v>
      </c>
      <c r="C12" s="74">
        <v>12456561.379999999</v>
      </c>
      <c r="D12" s="74">
        <f>513400+87400</f>
        <v>600800</v>
      </c>
      <c r="E12" s="75">
        <v>0</v>
      </c>
      <c r="F12" s="74">
        <f>SUM(C12:E12)</f>
        <v>13057361.379999999</v>
      </c>
      <c r="G12" s="74">
        <v>13427071.629447296</v>
      </c>
    </row>
    <row r="13" spans="1:7" ht="21" customHeight="1" x14ac:dyDescent="0.25">
      <c r="A13" s="72"/>
      <c r="B13" t="s">
        <v>62</v>
      </c>
      <c r="C13" s="75">
        <f>+F13-D13</f>
        <v>3201604.3</v>
      </c>
      <c r="D13" s="75">
        <v>1280676.26</v>
      </c>
      <c r="E13" s="75">
        <v>0</v>
      </c>
      <c r="F13" s="75">
        <v>4482280.5599999996</v>
      </c>
      <c r="G13" s="75">
        <v>4187156.11</v>
      </c>
    </row>
    <row r="14" spans="1:7" ht="21" customHeight="1" x14ac:dyDescent="0.25">
      <c r="A14" s="72"/>
      <c r="B14" t="s">
        <v>63</v>
      </c>
      <c r="C14" s="75">
        <v>878505</v>
      </c>
      <c r="D14" s="75">
        <v>124026</v>
      </c>
      <c r="E14" s="75">
        <v>1081940</v>
      </c>
      <c r="F14" s="75">
        <v>1107400</v>
      </c>
      <c r="G14" s="75">
        <v>2675454</v>
      </c>
    </row>
    <row r="15" spans="1:7" ht="21" customHeight="1" x14ac:dyDescent="0.25">
      <c r="A15" s="72" t="s">
        <v>65</v>
      </c>
      <c r="B15" t="s">
        <v>67</v>
      </c>
      <c r="C15" s="77">
        <f>SUM(C10:C14)</f>
        <v>22210066.349999998</v>
      </c>
      <c r="D15" s="77">
        <f t="shared" ref="D15:G15" si="0">SUM(D10:D14)</f>
        <v>2005502.26</v>
      </c>
      <c r="E15" s="77">
        <f t="shared" si="0"/>
        <v>3392310.08</v>
      </c>
      <c r="F15" s="77">
        <f t="shared" si="0"/>
        <v>26630807.689999998</v>
      </c>
      <c r="G15" s="77">
        <f t="shared" si="0"/>
        <v>25701955.159447297</v>
      </c>
    </row>
    <row r="16" spans="1:7" ht="21" customHeight="1" x14ac:dyDescent="0.25">
      <c r="A16" s="72" t="s">
        <v>66</v>
      </c>
      <c r="B16" t="s">
        <v>68</v>
      </c>
      <c r="C16" s="75">
        <v>3012814</v>
      </c>
      <c r="D16" s="75">
        <v>0</v>
      </c>
      <c r="E16" s="75">
        <v>22852</v>
      </c>
      <c r="F16" s="75">
        <v>3035666</v>
      </c>
      <c r="G16" s="75">
        <v>2706896</v>
      </c>
    </row>
    <row r="17" spans="1:7" ht="21" customHeight="1" x14ac:dyDescent="0.25">
      <c r="A17" s="72" t="s">
        <v>53</v>
      </c>
      <c r="B17" t="s">
        <v>69</v>
      </c>
      <c r="C17" s="77">
        <f>SUM(C15:C16)</f>
        <v>25222880.349999998</v>
      </c>
      <c r="D17" s="77">
        <f t="shared" ref="D17:G17" si="1">SUM(D15:D16)</f>
        <v>2005502.26</v>
      </c>
      <c r="E17" s="77">
        <f t="shared" si="1"/>
        <v>3415162.08</v>
      </c>
      <c r="F17" s="77">
        <f t="shared" si="1"/>
        <v>29666473.689999998</v>
      </c>
      <c r="G17" s="77">
        <f t="shared" si="1"/>
        <v>28408851.159447297</v>
      </c>
    </row>
    <row r="18" spans="1:7" x14ac:dyDescent="0.25">
      <c r="A18" s="72"/>
    </row>
    <row r="19" spans="1:7" x14ac:dyDescent="0.25">
      <c r="A19" s="72"/>
    </row>
    <row r="20" spans="1:7" x14ac:dyDescent="0.25">
      <c r="A20" s="73"/>
    </row>
    <row r="21" spans="1:7" x14ac:dyDescent="0.25">
      <c r="A21" s="73"/>
    </row>
  </sheetData>
  <mergeCells count="8">
    <mergeCell ref="C6:C7"/>
    <mergeCell ref="D6:D7"/>
    <mergeCell ref="A1:G1"/>
    <mergeCell ref="A2:G2"/>
    <mergeCell ref="A3:G3"/>
    <mergeCell ref="A4:G4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B17" sqref="B17"/>
    </sheetView>
  </sheetViews>
  <sheetFormatPr defaultColWidth="9.109375" defaultRowHeight="11.4" x14ac:dyDescent="0.2"/>
  <cols>
    <col min="1" max="1" width="7.33203125" style="27" bestFit="1" customWidth="1"/>
    <col min="2" max="2" width="42.5546875" style="27" bestFit="1" customWidth="1"/>
    <col min="3" max="3" width="14.109375" style="27" bestFit="1" customWidth="1"/>
    <col min="4" max="4" width="12.44140625" style="27" bestFit="1" customWidth="1"/>
    <col min="5" max="7" width="14.109375" style="27" bestFit="1" customWidth="1"/>
    <col min="8" max="16384" width="9.109375" style="27"/>
  </cols>
  <sheetData>
    <row r="1" spans="1:7" ht="12.75" customHeight="1" x14ac:dyDescent="0.25">
      <c r="A1" s="102" t="s">
        <v>0</v>
      </c>
      <c r="B1" s="102"/>
      <c r="C1" s="102"/>
      <c r="D1" s="102"/>
      <c r="E1" s="102"/>
      <c r="F1" s="102"/>
      <c r="G1" s="102"/>
    </row>
    <row r="2" spans="1:7" ht="12.75" customHeight="1" x14ac:dyDescent="0.25">
      <c r="A2" s="102" t="s">
        <v>1</v>
      </c>
      <c r="B2" s="102"/>
      <c r="C2" s="102"/>
      <c r="D2" s="102"/>
      <c r="E2" s="102"/>
      <c r="F2" s="102"/>
      <c r="G2" s="102"/>
    </row>
    <row r="3" spans="1:7" ht="12.75" customHeight="1" x14ac:dyDescent="0.25">
      <c r="A3" s="100" t="str">
        <f>+'26b'!A3:G3</f>
        <v>TWELVE MONTHS ENDED FEBRUARY 28, 2017</v>
      </c>
      <c r="B3" s="101"/>
      <c r="C3" s="101"/>
      <c r="D3" s="101"/>
      <c r="E3" s="101"/>
      <c r="F3" s="101"/>
      <c r="G3" s="101"/>
    </row>
    <row r="4" spans="1:7" ht="13.2" x14ac:dyDescent="0.25">
      <c r="C4" s="28"/>
      <c r="D4" s="29"/>
      <c r="E4" s="29"/>
      <c r="F4" s="29"/>
    </row>
    <row r="5" spans="1:7" ht="39.6" x14ac:dyDescent="0.25">
      <c r="A5" s="30" t="s">
        <v>3</v>
      </c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</row>
    <row r="6" spans="1:7" ht="13.2" x14ac:dyDescent="0.25">
      <c r="A6" s="32"/>
      <c r="B6" s="57" t="str">
        <f>'Ohio CAT'!B7</f>
        <v>Gross Receipts (OH CAT) - 4081006</v>
      </c>
      <c r="C6" s="58">
        <f>'Ohio CAT'!C7</f>
        <v>19928</v>
      </c>
      <c r="D6" s="58">
        <f>'Ohio CAT'!D7</f>
        <v>0</v>
      </c>
      <c r="E6" s="58">
        <f>'Ohio CAT'!E7</f>
        <v>0</v>
      </c>
      <c r="F6" s="58">
        <f>'Ohio CAT'!F7</f>
        <v>19928</v>
      </c>
      <c r="G6" s="58">
        <f>'Ohio CAT'!G7</f>
        <v>21328</v>
      </c>
    </row>
    <row r="7" spans="1:7" ht="13.2" x14ac:dyDescent="0.25">
      <c r="A7" s="32"/>
      <c r="B7" s="57" t="str">
        <f>+'Federal Excise'!B7</f>
        <v>Federal Excise Tax - 4081014</v>
      </c>
      <c r="C7" s="58">
        <f>+'Federal Excise'!C7</f>
        <v>8377</v>
      </c>
      <c r="D7" s="58">
        <f>+'Federal Excise'!D7</f>
        <v>0</v>
      </c>
      <c r="E7" s="58">
        <f>+'Federal Excise'!E7</f>
        <v>0</v>
      </c>
      <c r="F7" s="58">
        <f>+'Federal Excise'!F7</f>
        <v>8377</v>
      </c>
      <c r="G7" s="58">
        <f>+'Federal Excise'!G7</f>
        <v>8377</v>
      </c>
    </row>
    <row r="8" spans="1:7" ht="13.2" x14ac:dyDescent="0.25">
      <c r="A8" s="32"/>
      <c r="B8" s="57" t="str">
        <f>+'PSC &amp; Use Tax'!B8</f>
        <v>KY PSC Maintenance - 4081018</v>
      </c>
      <c r="C8" s="58">
        <f>+'PSC &amp; Use Tax'!C8</f>
        <v>1128600.56</v>
      </c>
      <c r="D8" s="58">
        <f>+'PSC &amp; Use Tax'!D8</f>
        <v>0</v>
      </c>
      <c r="E8" s="58">
        <f>+'PSC &amp; Use Tax'!E8</f>
        <v>0</v>
      </c>
      <c r="F8" s="58">
        <f>+'PSC &amp; Use Tax'!F8</f>
        <v>0</v>
      </c>
      <c r="G8" s="58">
        <f>+'PSC &amp; Use Tax'!G8</f>
        <v>1126799.31</v>
      </c>
    </row>
    <row r="9" spans="1:7" ht="13.95" customHeight="1" x14ac:dyDescent="0.25">
      <c r="A9" s="32"/>
      <c r="B9" s="57" t="str">
        <f>+'PSC &amp; Use Tax'!B9</f>
        <v>KY Use Tax - 4081019</v>
      </c>
      <c r="C9" s="58">
        <f>+'PSC &amp; Use Tax'!C9</f>
        <v>11649.69</v>
      </c>
      <c r="D9" s="58">
        <f>+'PSC &amp; Use Tax'!D9</f>
        <v>0</v>
      </c>
      <c r="E9" s="58">
        <f>+'PSC &amp; Use Tax'!E9</f>
        <v>1118620.31</v>
      </c>
      <c r="F9" s="58">
        <f>+'PSC &amp; Use Tax'!F9</f>
        <v>1130270</v>
      </c>
      <c r="G9" s="58">
        <f>+'PSC &amp; Use Tax'!G9</f>
        <v>1183137.01</v>
      </c>
    </row>
    <row r="10" spans="1:7" ht="13.2" x14ac:dyDescent="0.25">
      <c r="A10" s="32"/>
      <c r="B10" s="57" t="str">
        <f>+'PSC &amp; Use Tax'!B10</f>
        <v>WV Use Tax - 4081019</v>
      </c>
      <c r="C10" s="58">
        <f>+'PSC &amp; Use Tax'!C10</f>
        <v>0</v>
      </c>
      <c r="D10" s="58">
        <f>+'PSC &amp; Use Tax'!D10</f>
        <v>0</v>
      </c>
      <c r="E10" s="58">
        <v>68950.55</v>
      </c>
      <c r="F10" s="58">
        <v>68950.55</v>
      </c>
      <c r="G10" s="58">
        <v>63272.51</v>
      </c>
    </row>
    <row r="11" spans="1:7" ht="13.2" x14ac:dyDescent="0.25">
      <c r="A11" s="32"/>
      <c r="B11" s="57" t="s">
        <v>49</v>
      </c>
      <c r="C11" s="58">
        <f>'State Business Occupation Tax'!C8</f>
        <v>4267742.5</v>
      </c>
      <c r="D11" s="58">
        <f>'State Business Occupation Tax'!D8</f>
        <v>0</v>
      </c>
      <c r="E11" s="58">
        <f>'State Business Occupation Tax'!E8</f>
        <v>0</v>
      </c>
      <c r="F11" s="58">
        <f>'State Business Occupation Tax'!F8</f>
        <v>4267742.5</v>
      </c>
      <c r="G11" s="58">
        <f>'State Business Occupation Tax'!G8</f>
        <v>4114792</v>
      </c>
    </row>
    <row r="13" spans="1:7" x14ac:dyDescent="0.2">
      <c r="C13" s="76"/>
      <c r="D13" s="76"/>
      <c r="E13" s="76"/>
      <c r="F13" s="76"/>
      <c r="G13" s="76"/>
    </row>
    <row r="14" spans="1:7" ht="13.2" x14ac:dyDescent="0.25">
      <c r="B14" s="78"/>
      <c r="C14" s="79"/>
      <c r="D14" s="79"/>
      <c r="E14" s="79"/>
      <c r="F14" s="79"/>
      <c r="G14" s="79"/>
    </row>
    <row r="15" spans="1:7" ht="13.2" x14ac:dyDescent="0.25">
      <c r="B15" s="51"/>
      <c r="C15" s="47"/>
      <c r="D15" s="53"/>
    </row>
    <row r="16" spans="1:7" x14ac:dyDescent="0.2">
      <c r="C16" s="76"/>
      <c r="D16" s="76"/>
      <c r="E16" s="76"/>
      <c r="F16" s="76"/>
      <c r="G16" s="76"/>
    </row>
    <row r="23" spans="3:7" x14ac:dyDescent="0.2">
      <c r="C23" s="54"/>
      <c r="D23" s="54"/>
      <c r="E23" s="54"/>
      <c r="F23" s="54"/>
      <c r="G23" s="54"/>
    </row>
  </sheetData>
  <mergeCells count="3">
    <mergeCell ref="A1:G1"/>
    <mergeCell ref="A2:G2"/>
    <mergeCell ref="A3:G3"/>
  </mergeCells>
  <pageMargins left="0.5" right="0.25" top="0.75" bottom="0.5" header="0.25" footer="0.25"/>
  <pageSetup scale="84" orientation="portrait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sqref="A1:G1"/>
    </sheetView>
  </sheetViews>
  <sheetFormatPr defaultColWidth="9.109375" defaultRowHeight="11.4" x14ac:dyDescent="0.2"/>
  <cols>
    <col min="1" max="1" width="9.109375" style="27"/>
    <col min="2" max="2" width="41.109375" style="27" customWidth="1"/>
    <col min="3" max="7" width="14.33203125" style="27" customWidth="1"/>
    <col min="8" max="8" width="16" style="27" bestFit="1" customWidth="1"/>
    <col min="9" max="9" width="9.109375" style="27" customWidth="1"/>
    <col min="10" max="10" width="15.44140625" style="27" bestFit="1" customWidth="1"/>
    <col min="11" max="11" width="56.109375" style="27" customWidth="1"/>
    <col min="12" max="16384" width="9.109375" style="27"/>
  </cols>
  <sheetData>
    <row r="1" spans="1:7" ht="12.75" customHeight="1" x14ac:dyDescent="0.25">
      <c r="A1" s="102" t="s">
        <v>0</v>
      </c>
      <c r="B1" s="102"/>
      <c r="C1" s="102"/>
      <c r="D1" s="102"/>
      <c r="E1" s="102"/>
      <c r="F1" s="102"/>
      <c r="G1" s="102"/>
    </row>
    <row r="2" spans="1:7" ht="12.75" customHeight="1" x14ac:dyDescent="0.25">
      <c r="A2" s="102" t="s">
        <v>1</v>
      </c>
      <c r="B2" s="102"/>
      <c r="C2" s="102"/>
      <c r="D2" s="102"/>
      <c r="E2" s="102"/>
      <c r="F2" s="102"/>
      <c r="G2" s="102"/>
    </row>
    <row r="3" spans="1:7" ht="12.75" customHeight="1" x14ac:dyDescent="0.25">
      <c r="A3" s="102" t="str">
        <f>+'26b'!A3:G3</f>
        <v>TWELVE MONTHS ENDED FEBRUARY 28, 2017</v>
      </c>
      <c r="B3" s="102"/>
      <c r="C3" s="102"/>
      <c r="D3" s="102"/>
      <c r="E3" s="102"/>
      <c r="F3" s="102"/>
      <c r="G3" s="102"/>
    </row>
    <row r="4" spans="1:7" ht="12.75" customHeight="1" x14ac:dyDescent="0.25">
      <c r="A4" s="102" t="s">
        <v>17</v>
      </c>
      <c r="B4" s="102"/>
      <c r="C4" s="102"/>
      <c r="D4" s="102"/>
      <c r="E4" s="102"/>
      <c r="F4" s="102"/>
      <c r="G4" s="102"/>
    </row>
    <row r="5" spans="1:7" ht="13.2" x14ac:dyDescent="0.25">
      <c r="C5" s="65"/>
      <c r="D5" s="29"/>
      <c r="E5" s="29"/>
      <c r="F5" s="29"/>
    </row>
    <row r="6" spans="1:7" ht="39.6" x14ac:dyDescent="0.25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</row>
    <row r="7" spans="1:7" ht="13.2" x14ac:dyDescent="0.25">
      <c r="A7" s="32">
        <v>1</v>
      </c>
      <c r="B7" s="57" t="s">
        <v>40</v>
      </c>
      <c r="C7" s="9">
        <f>H25</f>
        <v>19928</v>
      </c>
      <c r="D7" s="9">
        <v>0</v>
      </c>
      <c r="E7" s="9">
        <v>0</v>
      </c>
      <c r="F7" s="9">
        <f>H25</f>
        <v>19928</v>
      </c>
      <c r="G7" s="9">
        <f>G17</f>
        <v>21328</v>
      </c>
    </row>
    <row r="8" spans="1:7" ht="13.2" x14ac:dyDescent="0.25">
      <c r="C8" s="65"/>
      <c r="D8" s="29"/>
      <c r="E8" s="29"/>
      <c r="F8" s="29"/>
      <c r="G8" s="33"/>
    </row>
    <row r="9" spans="1:7" ht="13.2" x14ac:dyDescent="0.25">
      <c r="C9" s="65"/>
      <c r="D9" s="29"/>
      <c r="E9" s="29"/>
      <c r="F9" s="29"/>
      <c r="G9" s="33"/>
    </row>
    <row r="10" spans="1:7" ht="12" x14ac:dyDescent="0.25">
      <c r="C10" s="84" t="s">
        <v>71</v>
      </c>
      <c r="D10" s="84" t="s">
        <v>72</v>
      </c>
      <c r="E10" s="84" t="s">
        <v>73</v>
      </c>
      <c r="F10" s="84" t="s">
        <v>74</v>
      </c>
      <c r="G10" s="33" t="s">
        <v>18</v>
      </c>
    </row>
    <row r="11" spans="1:7" ht="12" x14ac:dyDescent="0.25">
      <c r="B11" s="34"/>
      <c r="C11" s="35" t="s">
        <v>75</v>
      </c>
      <c r="D11" s="35" t="s">
        <v>76</v>
      </c>
      <c r="E11" s="35" t="s">
        <v>77</v>
      </c>
      <c r="F11" s="35" t="s">
        <v>78</v>
      </c>
      <c r="G11" s="35" t="s">
        <v>19</v>
      </c>
    </row>
    <row r="12" spans="1:7" ht="12" x14ac:dyDescent="0.25">
      <c r="B12" s="34"/>
      <c r="C12" s="36"/>
      <c r="D12" s="36"/>
      <c r="E12" s="36"/>
      <c r="F12" s="36"/>
      <c r="G12" s="33"/>
    </row>
    <row r="13" spans="1:7" x14ac:dyDescent="0.2">
      <c r="B13" s="34" t="s">
        <v>20</v>
      </c>
      <c r="C13" s="37">
        <f>167.01+3529909.9+101.85</f>
        <v>3530178.76</v>
      </c>
      <c r="D13" s="37">
        <f>166.35+3213939.5+99.84</f>
        <v>3214205.69</v>
      </c>
      <c r="E13" s="37">
        <f>163.23+3574315.76+97.23</f>
        <v>3574576.2199999997</v>
      </c>
      <c r="F13" s="37">
        <f>159.63+-2114770.91+94.86</f>
        <v>-2114516.4200000004</v>
      </c>
      <c r="G13" s="38">
        <f>SUM(C13:F13)</f>
        <v>8204444.2499999981</v>
      </c>
    </row>
    <row r="14" spans="1:7" x14ac:dyDescent="0.2">
      <c r="B14" s="34" t="s">
        <v>21</v>
      </c>
      <c r="C14" s="39">
        <v>2.5999999999999999E-3</v>
      </c>
      <c r="D14" s="39">
        <v>2.5999999999999999E-3</v>
      </c>
      <c r="E14" s="39">
        <v>2.5999999999999999E-3</v>
      </c>
      <c r="F14" s="39">
        <v>2.5999999999999999E-3</v>
      </c>
      <c r="G14" s="40"/>
    </row>
    <row r="15" spans="1:7" x14ac:dyDescent="0.2">
      <c r="B15" s="34" t="s">
        <v>22</v>
      </c>
      <c r="C15" s="37">
        <f>ROUND(+C13*C14,)</f>
        <v>9178</v>
      </c>
      <c r="D15" s="37">
        <f>ROUND(+D13*D14,)</f>
        <v>8357</v>
      </c>
      <c r="E15" s="37">
        <f>ROUND(+E13*E14,)</f>
        <v>9294</v>
      </c>
      <c r="F15" s="37">
        <f>ROUND(+F13*F14,)</f>
        <v>-5498</v>
      </c>
      <c r="G15" s="38">
        <f>SUM(C15:F15)</f>
        <v>21331</v>
      </c>
    </row>
    <row r="16" spans="1:7" x14ac:dyDescent="0.2">
      <c r="B16" s="34" t="s">
        <v>43</v>
      </c>
      <c r="C16" s="37">
        <v>-1</v>
      </c>
      <c r="D16" s="37">
        <v>-1</v>
      </c>
      <c r="E16" s="37">
        <v>-1</v>
      </c>
      <c r="F16" s="37">
        <v>0</v>
      </c>
      <c r="G16" s="38">
        <f>SUM(C16:F16)</f>
        <v>-3</v>
      </c>
    </row>
    <row r="17" spans="2:14" ht="12.6" thickBot="1" x14ac:dyDescent="0.3">
      <c r="B17" s="36" t="s">
        <v>44</v>
      </c>
      <c r="C17" s="41">
        <f>SUM(C15:C16)</f>
        <v>9177</v>
      </c>
      <c r="D17" s="41">
        <f t="shared" ref="D17:E17" si="0">SUM(D15:D16)</f>
        <v>8356</v>
      </c>
      <c r="E17" s="41">
        <f t="shared" si="0"/>
        <v>9293</v>
      </c>
      <c r="F17" s="41">
        <f>SUM(F15:F16)</f>
        <v>-5498</v>
      </c>
      <c r="G17" s="41">
        <f>SUM(G15:G16)</f>
        <v>21328</v>
      </c>
    </row>
    <row r="18" spans="2:14" ht="12" thickTop="1" x14ac:dyDescent="0.2">
      <c r="D18" s="42"/>
    </row>
    <row r="19" spans="2:14" ht="13.2" x14ac:dyDescent="0.25">
      <c r="C19" s="29"/>
      <c r="D19" s="29"/>
      <c r="E19" s="29"/>
      <c r="G19" s="33"/>
      <c r="J19" s="80" t="s">
        <v>108</v>
      </c>
    </row>
    <row r="20" spans="2:14" ht="12" x14ac:dyDescent="0.25">
      <c r="C20" s="84" t="s">
        <v>71</v>
      </c>
      <c r="D20" s="84" t="s">
        <v>72</v>
      </c>
      <c r="E20" s="84" t="s">
        <v>73</v>
      </c>
      <c r="F20" s="84" t="s">
        <v>74</v>
      </c>
      <c r="G20" s="84" t="s">
        <v>81</v>
      </c>
      <c r="H20" s="33" t="s">
        <v>23</v>
      </c>
      <c r="J20" s="80" t="s">
        <v>106</v>
      </c>
    </row>
    <row r="21" spans="2:14" ht="12" x14ac:dyDescent="0.25">
      <c r="B21" s="34"/>
      <c r="C21" s="83" t="s">
        <v>80</v>
      </c>
      <c r="D21" s="35" t="s">
        <v>24</v>
      </c>
      <c r="E21" s="35" t="s">
        <v>25</v>
      </c>
      <c r="F21" s="35" t="s">
        <v>26</v>
      </c>
      <c r="G21" s="83" t="s">
        <v>82</v>
      </c>
      <c r="H21" s="35" t="s">
        <v>19</v>
      </c>
      <c r="J21" s="35" t="s">
        <v>107</v>
      </c>
    </row>
    <row r="22" spans="2:14" ht="13.2" customHeight="1" x14ac:dyDescent="0.25">
      <c r="B22" s="34"/>
      <c r="C22" s="36"/>
      <c r="D22" s="36"/>
      <c r="E22" s="36"/>
      <c r="F22" s="36"/>
      <c r="G22" s="36"/>
      <c r="H22" s="33"/>
      <c r="K22" s="105" t="s">
        <v>110</v>
      </c>
    </row>
    <row r="23" spans="2:14" x14ac:dyDescent="0.2">
      <c r="B23" s="34" t="s">
        <v>27</v>
      </c>
      <c r="C23" s="43">
        <v>3000</v>
      </c>
      <c r="D23" s="43">
        <v>9000</v>
      </c>
      <c r="E23" s="43">
        <v>9000</v>
      </c>
      <c r="F23" s="43">
        <v>9000</v>
      </c>
      <c r="G23" s="43">
        <v>4600</v>
      </c>
      <c r="H23" s="38">
        <f>SUM(C23:G23)</f>
        <v>34600</v>
      </c>
      <c r="J23" s="87">
        <v>-78776</v>
      </c>
      <c r="K23" s="105"/>
    </row>
    <row r="24" spans="2:14" x14ac:dyDescent="0.2">
      <c r="B24" s="34" t="s">
        <v>28</v>
      </c>
      <c r="C24" s="44">
        <v>0</v>
      </c>
      <c r="D24" s="44">
        <v>177</v>
      </c>
      <c r="E24" s="44">
        <v>-644</v>
      </c>
      <c r="F24" s="44">
        <v>293</v>
      </c>
      <c r="G24" s="44">
        <v>-14498</v>
      </c>
      <c r="H24" s="44">
        <f>SUM(C24:G24)</f>
        <v>-14672</v>
      </c>
    </row>
    <row r="25" spans="2:14" ht="12" customHeight="1" x14ac:dyDescent="0.25">
      <c r="B25" s="36" t="s">
        <v>29</v>
      </c>
      <c r="C25" s="45">
        <f t="shared" ref="C25:H25" si="1">+C23+C24</f>
        <v>3000</v>
      </c>
      <c r="D25" s="45">
        <f t="shared" si="1"/>
        <v>9177</v>
      </c>
      <c r="E25" s="45">
        <f t="shared" si="1"/>
        <v>8356</v>
      </c>
      <c r="F25" s="45">
        <f t="shared" si="1"/>
        <v>9293</v>
      </c>
      <c r="G25" s="45">
        <f t="shared" si="1"/>
        <v>-9898</v>
      </c>
      <c r="H25" s="45">
        <f t="shared" si="1"/>
        <v>19928</v>
      </c>
      <c r="I25" s="106" t="s">
        <v>83</v>
      </c>
      <c r="J25" s="106"/>
      <c r="K25" s="106"/>
      <c r="L25" s="106"/>
      <c r="M25" s="106"/>
      <c r="N25" s="85"/>
    </row>
    <row r="26" spans="2:14" ht="12" x14ac:dyDescent="0.25">
      <c r="B26" s="36"/>
      <c r="C26" s="45"/>
      <c r="D26" s="45"/>
      <c r="E26" s="45"/>
      <c r="F26" s="45"/>
      <c r="G26" s="45"/>
      <c r="I26" s="106"/>
      <c r="J26" s="106"/>
      <c r="K26" s="106"/>
      <c r="L26" s="106"/>
      <c r="M26" s="106"/>
      <c r="N26" s="85"/>
    </row>
    <row r="27" spans="2:14" ht="12" x14ac:dyDescent="0.25">
      <c r="B27" s="36"/>
      <c r="C27" s="45"/>
      <c r="D27" s="45"/>
      <c r="E27" s="45"/>
      <c r="F27" s="45"/>
      <c r="G27" s="45"/>
      <c r="I27" s="106"/>
      <c r="J27" s="106"/>
      <c r="K27" s="106"/>
      <c r="L27" s="106"/>
      <c r="M27" s="106"/>
      <c r="N27" s="85"/>
    </row>
    <row r="28" spans="2:14" ht="13.2" x14ac:dyDescent="0.25">
      <c r="B28" s="46" t="s">
        <v>30</v>
      </c>
      <c r="C28" s="47"/>
      <c r="D28" s="47"/>
      <c r="I28" s="106"/>
      <c r="J28" s="106"/>
      <c r="K28" s="106"/>
      <c r="L28" s="106"/>
      <c r="M28" s="106"/>
      <c r="N28" s="85"/>
    </row>
    <row r="29" spans="2:14" ht="13.2" x14ac:dyDescent="0.25">
      <c r="B29" s="48" t="s">
        <v>31</v>
      </c>
      <c r="C29" s="47"/>
      <c r="D29" s="47"/>
      <c r="I29" s="106"/>
      <c r="J29" s="106"/>
      <c r="K29" s="106"/>
      <c r="L29" s="106"/>
      <c r="M29" s="106"/>
      <c r="N29" s="85"/>
    </row>
    <row r="30" spans="2:14" ht="13.2" x14ac:dyDescent="0.25">
      <c r="B30" s="68" t="s">
        <v>79</v>
      </c>
      <c r="C30" s="47"/>
      <c r="D30" s="50"/>
      <c r="I30" s="85"/>
      <c r="J30" s="85"/>
      <c r="K30" s="85"/>
      <c r="L30" s="85"/>
      <c r="M30" s="85"/>
      <c r="N30" s="85"/>
    </row>
    <row r="31" spans="2:14" ht="13.2" x14ac:dyDescent="0.25">
      <c r="B31" s="49"/>
      <c r="C31" s="47"/>
      <c r="D31" s="50"/>
    </row>
    <row r="32" spans="2:14" ht="13.2" x14ac:dyDescent="0.25">
      <c r="B32" s="51"/>
      <c r="C32" s="47"/>
      <c r="D32" s="52"/>
    </row>
    <row r="33" spans="3:8" ht="14.4" x14ac:dyDescent="0.3">
      <c r="C33" s="103" t="s">
        <v>100</v>
      </c>
      <c r="D33" s="103"/>
      <c r="E33" s="103"/>
      <c r="F33" s="103"/>
      <c r="G33" s="103"/>
      <c r="H33" s="103"/>
    </row>
    <row r="34" spans="3:8" ht="14.4" x14ac:dyDescent="0.3">
      <c r="C34" s="103" t="s">
        <v>84</v>
      </c>
      <c r="D34" s="103"/>
      <c r="E34" s="103"/>
      <c r="F34" s="103"/>
      <c r="G34" s="103"/>
      <c r="H34" s="103"/>
    </row>
    <row r="35" spans="3:8" ht="15" thickBot="1" x14ac:dyDescent="0.35">
      <c r="C35" s="104" t="s">
        <v>103</v>
      </c>
      <c r="D35" s="104"/>
      <c r="E35" s="104"/>
      <c r="F35" s="104"/>
      <c r="G35" s="104"/>
      <c r="H35" s="104"/>
    </row>
    <row r="37" spans="3:8" ht="14.4" x14ac:dyDescent="0.3">
      <c r="C37" s="94" t="s">
        <v>85</v>
      </c>
      <c r="D37" s="94" t="s">
        <v>86</v>
      </c>
      <c r="E37" s="94" t="s">
        <v>87</v>
      </c>
      <c r="F37" s="94" t="s">
        <v>88</v>
      </c>
      <c r="G37" s="95" t="s">
        <v>89</v>
      </c>
      <c r="H37" s="94" t="s">
        <v>90</v>
      </c>
    </row>
    <row r="38" spans="3:8" ht="14.4" x14ac:dyDescent="0.3">
      <c r="C38" s="91">
        <v>42460</v>
      </c>
      <c r="D38" s="90" t="s">
        <v>91</v>
      </c>
      <c r="E38" s="90">
        <v>117</v>
      </c>
      <c r="F38" s="90">
        <v>408100616</v>
      </c>
      <c r="G38" s="92">
        <v>3000</v>
      </c>
      <c r="H38" s="90" t="s">
        <v>92</v>
      </c>
    </row>
    <row r="39" spans="3:8" ht="14.4" x14ac:dyDescent="0.3">
      <c r="C39" s="91">
        <v>42490</v>
      </c>
      <c r="D39" s="90" t="s">
        <v>91</v>
      </c>
      <c r="E39" s="90">
        <v>117</v>
      </c>
      <c r="F39" s="90">
        <v>408100616</v>
      </c>
      <c r="G39" s="92">
        <v>3000</v>
      </c>
      <c r="H39" s="90" t="s">
        <v>94</v>
      </c>
    </row>
    <row r="40" spans="3:8" ht="14.4" x14ac:dyDescent="0.3">
      <c r="C40" s="91">
        <v>42521</v>
      </c>
      <c r="D40" s="90" t="s">
        <v>93</v>
      </c>
      <c r="E40" s="90">
        <v>117</v>
      </c>
      <c r="F40" s="90">
        <v>408100616</v>
      </c>
      <c r="G40" s="92">
        <v>177</v>
      </c>
      <c r="H40" s="90" t="s">
        <v>95</v>
      </c>
    </row>
    <row r="41" spans="3:8" ht="14.4" x14ac:dyDescent="0.3">
      <c r="C41" s="91">
        <v>42521</v>
      </c>
      <c r="D41" s="90" t="s">
        <v>91</v>
      </c>
      <c r="E41" s="90">
        <v>117</v>
      </c>
      <c r="F41" s="90">
        <v>408100616</v>
      </c>
      <c r="G41" s="92">
        <v>3000</v>
      </c>
      <c r="H41" s="90" t="s">
        <v>94</v>
      </c>
    </row>
    <row r="42" spans="3:8" ht="14.4" x14ac:dyDescent="0.3">
      <c r="C42" s="91">
        <v>42551</v>
      </c>
      <c r="D42" s="90" t="s">
        <v>91</v>
      </c>
      <c r="E42" s="90">
        <v>117</v>
      </c>
      <c r="F42" s="90">
        <v>408100616</v>
      </c>
      <c r="G42" s="92">
        <v>3000</v>
      </c>
      <c r="H42" s="90" t="s">
        <v>94</v>
      </c>
    </row>
    <row r="43" spans="3:8" ht="14.4" x14ac:dyDescent="0.3">
      <c r="C43" s="91">
        <v>42582</v>
      </c>
      <c r="D43" s="90" t="s">
        <v>91</v>
      </c>
      <c r="E43" s="90">
        <v>117</v>
      </c>
      <c r="F43" s="90">
        <v>408100616</v>
      </c>
      <c r="G43" s="92">
        <v>3000</v>
      </c>
      <c r="H43" s="90" t="s">
        <v>96</v>
      </c>
    </row>
    <row r="44" spans="3:8" ht="14.4" x14ac:dyDescent="0.3">
      <c r="C44" s="91">
        <v>42613</v>
      </c>
      <c r="D44" s="90" t="s">
        <v>93</v>
      </c>
      <c r="E44" s="90">
        <v>117</v>
      </c>
      <c r="F44" s="90">
        <v>408100616</v>
      </c>
      <c r="G44" s="92">
        <v>-644</v>
      </c>
      <c r="H44" s="90" t="s">
        <v>97</v>
      </c>
    </row>
    <row r="45" spans="3:8" ht="14.4" x14ac:dyDescent="0.3">
      <c r="C45" s="91">
        <v>42613</v>
      </c>
      <c r="D45" s="90" t="s">
        <v>91</v>
      </c>
      <c r="E45" s="90">
        <v>117</v>
      </c>
      <c r="F45" s="90">
        <v>408100616</v>
      </c>
      <c r="G45" s="92">
        <v>3000</v>
      </c>
      <c r="H45" s="90" t="s">
        <v>96</v>
      </c>
    </row>
    <row r="46" spans="3:8" ht="14.4" x14ac:dyDescent="0.3">
      <c r="C46" s="91">
        <v>42643</v>
      </c>
      <c r="D46" s="90" t="s">
        <v>91</v>
      </c>
      <c r="E46" s="90">
        <v>117</v>
      </c>
      <c r="F46" s="90">
        <v>408100616</v>
      </c>
      <c r="G46" s="92">
        <v>3000</v>
      </c>
      <c r="H46" s="90" t="s">
        <v>96</v>
      </c>
    </row>
    <row r="47" spans="3:8" ht="14.4" x14ac:dyDescent="0.3">
      <c r="C47" s="91">
        <v>42674</v>
      </c>
      <c r="D47" s="90" t="s">
        <v>91</v>
      </c>
      <c r="E47" s="90">
        <v>117</v>
      </c>
      <c r="F47" s="90">
        <v>408100616</v>
      </c>
      <c r="G47" s="92">
        <v>3000</v>
      </c>
      <c r="H47" s="90" t="s">
        <v>98</v>
      </c>
    </row>
    <row r="48" spans="3:8" ht="14.4" x14ac:dyDescent="0.3">
      <c r="C48" s="91">
        <v>42704</v>
      </c>
      <c r="D48" s="90" t="s">
        <v>93</v>
      </c>
      <c r="E48" s="90">
        <v>117</v>
      </c>
      <c r="F48" s="90">
        <v>408100616</v>
      </c>
      <c r="G48" s="92">
        <v>293</v>
      </c>
      <c r="H48" s="90" t="s">
        <v>99</v>
      </c>
    </row>
    <row r="49" spans="1:8" ht="14.4" x14ac:dyDescent="0.3">
      <c r="C49" s="91">
        <v>42704</v>
      </c>
      <c r="D49" s="90" t="s">
        <v>91</v>
      </c>
      <c r="E49" s="90">
        <v>117</v>
      </c>
      <c r="F49" s="90">
        <v>408100616</v>
      </c>
      <c r="G49" s="92">
        <v>3000</v>
      </c>
      <c r="H49" s="90" t="s">
        <v>98</v>
      </c>
    </row>
    <row r="50" spans="1:8" ht="14.4" x14ac:dyDescent="0.3">
      <c r="C50" s="86">
        <v>42704</v>
      </c>
      <c r="D50" s="88" t="s">
        <v>104</v>
      </c>
      <c r="E50" s="88">
        <v>117</v>
      </c>
      <c r="F50" s="88">
        <v>408100609</v>
      </c>
      <c r="G50" s="89">
        <v>-78776</v>
      </c>
      <c r="H50" s="88" t="s">
        <v>105</v>
      </c>
    </row>
    <row r="51" spans="1:8" ht="14.4" x14ac:dyDescent="0.3">
      <c r="C51" s="91">
        <v>42735</v>
      </c>
      <c r="D51" s="90" t="s">
        <v>91</v>
      </c>
      <c r="E51" s="90">
        <v>117</v>
      </c>
      <c r="F51" s="90">
        <v>408100616</v>
      </c>
      <c r="G51" s="92">
        <v>3000</v>
      </c>
      <c r="H51" s="90" t="s">
        <v>98</v>
      </c>
    </row>
    <row r="52" spans="1:8" ht="14.4" x14ac:dyDescent="0.3">
      <c r="B52" s="47"/>
      <c r="C52" s="91">
        <v>42766</v>
      </c>
      <c r="D52" s="90" t="s">
        <v>91</v>
      </c>
      <c r="E52" s="90">
        <v>117</v>
      </c>
      <c r="F52" s="90">
        <v>408100617</v>
      </c>
      <c r="G52" s="92">
        <v>2300</v>
      </c>
      <c r="H52" s="90" t="s">
        <v>102</v>
      </c>
    </row>
    <row r="53" spans="1:8" ht="14.4" x14ac:dyDescent="0.3">
      <c r="C53" s="91">
        <v>42794</v>
      </c>
      <c r="D53" s="90" t="s">
        <v>93</v>
      </c>
      <c r="E53" s="90">
        <v>117</v>
      </c>
      <c r="F53" s="90">
        <v>408100616</v>
      </c>
      <c r="G53" s="92">
        <v>-14498</v>
      </c>
      <c r="H53" s="90" t="s">
        <v>101</v>
      </c>
    </row>
    <row r="54" spans="1:8" ht="14.4" x14ac:dyDescent="0.3">
      <c r="C54" s="91">
        <v>42794</v>
      </c>
      <c r="D54" s="90" t="s">
        <v>91</v>
      </c>
      <c r="E54" s="90">
        <v>117</v>
      </c>
      <c r="F54" s="90">
        <v>408100617</v>
      </c>
      <c r="G54" s="92">
        <v>2300</v>
      </c>
      <c r="H54" s="90" t="s">
        <v>102</v>
      </c>
    </row>
    <row r="55" spans="1:8" ht="15" thickBot="1" x14ac:dyDescent="0.35">
      <c r="C55" s="90"/>
      <c r="D55" s="90"/>
      <c r="E55" s="90"/>
      <c r="F55" s="90"/>
      <c r="G55" s="93">
        <f>SUM(G38:G54)</f>
        <v>-58848</v>
      </c>
      <c r="H55" s="90"/>
    </row>
    <row r="56" spans="1:8" ht="12" thickTop="1" x14ac:dyDescent="0.2"/>
    <row r="58" spans="1:8" x14ac:dyDescent="0.2">
      <c r="A58" s="96" t="s">
        <v>109</v>
      </c>
    </row>
  </sheetData>
  <mergeCells count="9">
    <mergeCell ref="C34:H34"/>
    <mergeCell ref="C35:H35"/>
    <mergeCell ref="C33:H33"/>
    <mergeCell ref="K22:K23"/>
    <mergeCell ref="A1:G1"/>
    <mergeCell ref="A2:G2"/>
    <mergeCell ref="A3:G3"/>
    <mergeCell ref="A4:G4"/>
    <mergeCell ref="I25:M29"/>
  </mergeCells>
  <pageMargins left="0.5" right="0.25" top="0.75" bottom="0.5" header="0.25" footer="0.25"/>
  <pageSetup orientation="landscape" r:id="rId1"/>
  <headerFooter alignWithMargins="0"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sqref="A1:G1"/>
    </sheetView>
  </sheetViews>
  <sheetFormatPr defaultColWidth="9.109375" defaultRowHeight="11.4" x14ac:dyDescent="0.2"/>
  <cols>
    <col min="1" max="1" width="7.44140625" style="1" bestFit="1" customWidth="1"/>
    <col min="2" max="2" width="38" style="1" bestFit="1" customWidth="1"/>
    <col min="3" max="3" width="13.5546875" style="1" bestFit="1" customWidth="1"/>
    <col min="4" max="4" width="12.33203125" style="1" customWidth="1"/>
    <col min="5" max="5" width="11" style="1" bestFit="1" customWidth="1"/>
    <col min="6" max="6" width="25" style="1" bestFit="1" customWidth="1"/>
    <col min="7" max="7" width="23" style="1" bestFit="1" customWidth="1"/>
    <col min="8" max="8" width="19" style="1" bestFit="1" customWidth="1"/>
    <col min="9" max="9" width="20.33203125" style="1" bestFit="1" customWidth="1"/>
    <col min="10" max="11" width="14" style="1" bestFit="1" customWidth="1"/>
    <col min="12" max="16384" width="9.109375" style="1"/>
  </cols>
  <sheetData>
    <row r="1" spans="1:7" ht="12" x14ac:dyDescent="0.25">
      <c r="A1" s="100" t="s">
        <v>0</v>
      </c>
      <c r="B1" s="107"/>
      <c r="C1" s="107"/>
      <c r="D1" s="107"/>
      <c r="E1" s="107"/>
      <c r="F1" s="107"/>
      <c r="G1" s="107"/>
    </row>
    <row r="2" spans="1:7" ht="12" x14ac:dyDescent="0.25">
      <c r="A2" s="100" t="s">
        <v>1</v>
      </c>
      <c r="B2" s="100"/>
      <c r="C2" s="100"/>
      <c r="D2" s="100"/>
      <c r="E2" s="100"/>
      <c r="F2" s="100"/>
      <c r="G2" s="100"/>
    </row>
    <row r="3" spans="1:7" ht="12" x14ac:dyDescent="0.25">
      <c r="A3" s="100" t="str">
        <f>+'26b'!A3:G3</f>
        <v>TWELVE MONTHS ENDED FEBRUARY 28, 2017</v>
      </c>
      <c r="B3" s="107"/>
      <c r="C3" s="107"/>
      <c r="D3" s="107"/>
      <c r="E3" s="107"/>
      <c r="F3" s="107"/>
      <c r="G3" s="107"/>
    </row>
    <row r="4" spans="1:7" ht="12" x14ac:dyDescent="0.25">
      <c r="A4" s="100" t="s">
        <v>2</v>
      </c>
      <c r="B4" s="107"/>
      <c r="C4" s="107"/>
      <c r="D4" s="107"/>
      <c r="E4" s="107"/>
      <c r="F4" s="107"/>
      <c r="G4" s="107"/>
    </row>
    <row r="5" spans="1:7" ht="12" x14ac:dyDescent="0.25">
      <c r="A5" s="81"/>
      <c r="B5" s="97"/>
      <c r="C5" s="97"/>
      <c r="D5" s="97"/>
      <c r="E5" s="97"/>
      <c r="F5" s="97"/>
      <c r="G5" s="97"/>
    </row>
    <row r="6" spans="1:7" s="6" customFormat="1" ht="36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</row>
    <row r="7" spans="1:7" s="10" customFormat="1" x14ac:dyDescent="0.2">
      <c r="A7" s="7">
        <v>1</v>
      </c>
      <c r="B7" s="7" t="s">
        <v>41</v>
      </c>
      <c r="C7" s="98">
        <f>ROUND(E24,0)</f>
        <v>8377</v>
      </c>
      <c r="D7" s="98">
        <v>0</v>
      </c>
      <c r="E7" s="98">
        <v>0</v>
      </c>
      <c r="F7" s="98">
        <f>ROUND(E24,0)</f>
        <v>8377</v>
      </c>
      <c r="G7" s="98">
        <f>ROUND(E24,0)</f>
        <v>8377</v>
      </c>
    </row>
    <row r="8" spans="1:7" ht="12" x14ac:dyDescent="0.25">
      <c r="A8" s="81"/>
      <c r="B8" s="97"/>
      <c r="C8" s="97"/>
      <c r="D8" s="97"/>
      <c r="E8" s="97"/>
      <c r="F8" s="97"/>
      <c r="G8" s="97"/>
    </row>
    <row r="9" spans="1:7" ht="12" x14ac:dyDescent="0.25">
      <c r="A9" s="81"/>
      <c r="B9" s="97"/>
      <c r="C9" s="97"/>
      <c r="D9" s="97"/>
      <c r="E9" s="97"/>
      <c r="F9" s="97"/>
      <c r="G9" s="97"/>
    </row>
    <row r="10" spans="1:7" ht="51.75" customHeight="1" x14ac:dyDescent="0.2">
      <c r="A10" s="108" t="s">
        <v>10</v>
      </c>
      <c r="B10" s="108"/>
      <c r="C10" s="108"/>
      <c r="D10" s="108"/>
      <c r="E10" s="108"/>
      <c r="F10" s="108"/>
      <c r="G10" s="108"/>
    </row>
    <row r="11" spans="1:7" ht="12" customHeight="1" x14ac:dyDescent="0.2">
      <c r="A11" s="82"/>
      <c r="B11" s="82"/>
      <c r="C11" s="82"/>
      <c r="D11" s="82"/>
      <c r="E11" s="82"/>
      <c r="F11" s="82"/>
      <c r="G11" s="82"/>
    </row>
    <row r="12" spans="1:7" ht="12" customHeight="1" x14ac:dyDescent="0.2">
      <c r="A12" s="82"/>
      <c r="B12" s="82"/>
      <c r="C12" s="82"/>
      <c r="D12" s="82"/>
      <c r="E12" s="82"/>
      <c r="F12" s="82"/>
      <c r="G12" s="82"/>
    </row>
    <row r="13" spans="1:7" x14ac:dyDescent="0.2">
      <c r="B13" s="11"/>
      <c r="C13" s="12"/>
      <c r="D13" s="12"/>
      <c r="E13" s="12"/>
      <c r="F13" s="12"/>
      <c r="G13" s="13"/>
    </row>
    <row r="14" spans="1:7" ht="12" x14ac:dyDescent="0.25">
      <c r="B14" s="14"/>
      <c r="C14" s="15" t="s">
        <v>11</v>
      </c>
      <c r="D14" s="15" t="s">
        <v>12</v>
      </c>
      <c r="E14" s="16" t="s">
        <v>13</v>
      </c>
      <c r="F14" s="15" t="s">
        <v>14</v>
      </c>
      <c r="G14" s="17" t="s">
        <v>15</v>
      </c>
    </row>
    <row r="15" spans="1:7" ht="12" x14ac:dyDescent="0.25">
      <c r="B15" s="61" t="s">
        <v>115</v>
      </c>
      <c r="C15" s="18"/>
      <c r="D15" s="18"/>
      <c r="E15" s="18"/>
      <c r="F15" s="18"/>
      <c r="G15" s="19"/>
    </row>
    <row r="16" spans="1:7" s="66" customFormat="1" x14ac:dyDescent="0.2">
      <c r="B16" s="62" t="s">
        <v>112</v>
      </c>
      <c r="C16" s="69" t="s">
        <v>46</v>
      </c>
      <c r="D16" s="67">
        <v>870</v>
      </c>
      <c r="E16" s="67">
        <v>870</v>
      </c>
      <c r="F16" s="63" t="s">
        <v>45</v>
      </c>
      <c r="G16" s="64" t="s">
        <v>111</v>
      </c>
    </row>
    <row r="17" spans="1:7" s="66" customFormat="1" x14ac:dyDescent="0.2">
      <c r="B17" s="62" t="s">
        <v>122</v>
      </c>
      <c r="C17" s="67">
        <v>86169</v>
      </c>
      <c r="D17" s="67">
        <v>3446.76</v>
      </c>
      <c r="E17" s="67">
        <v>137.87</v>
      </c>
      <c r="F17" s="63" t="s">
        <v>16</v>
      </c>
      <c r="G17" s="64" t="s">
        <v>113</v>
      </c>
    </row>
    <row r="18" spans="1:7" s="66" customFormat="1" x14ac:dyDescent="0.2">
      <c r="B18" s="62" t="s">
        <v>114</v>
      </c>
      <c r="C18" s="69" t="s">
        <v>46</v>
      </c>
      <c r="D18" s="67">
        <v>880.73</v>
      </c>
      <c r="E18" s="67">
        <v>880.73</v>
      </c>
      <c r="F18" s="63" t="s">
        <v>45</v>
      </c>
      <c r="G18" s="64" t="s">
        <v>113</v>
      </c>
    </row>
    <row r="19" spans="1:7" s="66" customFormat="1" x14ac:dyDescent="0.2">
      <c r="B19" s="62" t="s">
        <v>123</v>
      </c>
      <c r="C19" s="67">
        <v>1056875</v>
      </c>
      <c r="D19" s="67">
        <v>42275</v>
      </c>
      <c r="E19" s="67">
        <v>1691</v>
      </c>
      <c r="F19" s="63" t="s">
        <v>16</v>
      </c>
      <c r="G19" s="64" t="s">
        <v>116</v>
      </c>
    </row>
    <row r="20" spans="1:7" s="66" customFormat="1" x14ac:dyDescent="0.2">
      <c r="B20" s="62" t="s">
        <v>118</v>
      </c>
      <c r="C20" s="69" t="s">
        <v>46</v>
      </c>
      <c r="D20" s="67">
        <v>1833.09</v>
      </c>
      <c r="E20" s="67">
        <v>1833.09</v>
      </c>
      <c r="F20" s="63" t="s">
        <v>45</v>
      </c>
      <c r="G20" s="64" t="s">
        <v>116</v>
      </c>
    </row>
    <row r="21" spans="1:7" s="66" customFormat="1" x14ac:dyDescent="0.2">
      <c r="B21" s="62" t="s">
        <v>119</v>
      </c>
      <c r="C21" s="69" t="s">
        <v>46</v>
      </c>
      <c r="D21" s="67">
        <v>1191.03</v>
      </c>
      <c r="E21" s="67">
        <v>1191.03</v>
      </c>
      <c r="F21" s="63" t="s">
        <v>45</v>
      </c>
      <c r="G21" s="64" t="s">
        <v>117</v>
      </c>
    </row>
    <row r="22" spans="1:7" s="66" customFormat="1" x14ac:dyDescent="0.2">
      <c r="B22" s="62" t="s">
        <v>120</v>
      </c>
      <c r="C22" s="69" t="s">
        <v>46</v>
      </c>
      <c r="D22" s="67">
        <v>1742.9</v>
      </c>
      <c r="E22" s="67">
        <v>1742.9</v>
      </c>
      <c r="F22" s="63" t="s">
        <v>45</v>
      </c>
      <c r="G22" s="64" t="s">
        <v>121</v>
      </c>
    </row>
    <row r="23" spans="1:7" s="66" customFormat="1" x14ac:dyDescent="0.2">
      <c r="B23" s="62" t="s">
        <v>124</v>
      </c>
      <c r="C23" s="67">
        <v>18854</v>
      </c>
      <c r="D23" s="67">
        <v>754.16</v>
      </c>
      <c r="E23" s="67">
        <v>30.17</v>
      </c>
      <c r="F23" s="63" t="s">
        <v>16</v>
      </c>
      <c r="G23" s="64" t="s">
        <v>121</v>
      </c>
    </row>
    <row r="24" spans="1:7" ht="12" x14ac:dyDescent="0.25">
      <c r="B24" s="14"/>
      <c r="C24" s="20"/>
      <c r="D24" s="20"/>
      <c r="E24" s="21">
        <f>SUM(E16:E23)</f>
        <v>8376.7899999999991</v>
      </c>
      <c r="F24" s="18"/>
      <c r="G24" s="19"/>
    </row>
    <row r="25" spans="1:7" x14ac:dyDescent="0.2">
      <c r="B25" s="22"/>
      <c r="C25" s="23"/>
      <c r="D25" s="23"/>
      <c r="E25" s="23"/>
      <c r="F25" s="24"/>
      <c r="G25" s="25"/>
    </row>
    <row r="26" spans="1:7" x14ac:dyDescent="0.2">
      <c r="C26" s="26"/>
      <c r="D26" s="26"/>
    </row>
    <row r="27" spans="1:7" x14ac:dyDescent="0.2">
      <c r="C27" s="26"/>
      <c r="D27" s="26"/>
    </row>
    <row r="29" spans="1:7" x14ac:dyDescent="0.2">
      <c r="A29" s="96" t="s">
        <v>125</v>
      </c>
    </row>
  </sheetData>
  <mergeCells count="5">
    <mergeCell ref="A1:G1"/>
    <mergeCell ref="A2:G2"/>
    <mergeCell ref="A4:G4"/>
    <mergeCell ref="A10:G10"/>
    <mergeCell ref="A3:G3"/>
  </mergeCells>
  <pageMargins left="0.5" right="0.25" top="0.5" bottom="0.5" header="0.25" footer="0.25"/>
  <pageSetup orientation="landscape" r:id="rId1"/>
  <headerFooter alignWithMargins="0"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>
      <selection sqref="A1:G1"/>
    </sheetView>
  </sheetViews>
  <sheetFormatPr defaultRowHeight="13.2" x14ac:dyDescent="0.25"/>
  <cols>
    <col min="1" max="1" width="7.44140625" bestFit="1" customWidth="1"/>
    <col min="2" max="2" width="38.109375" customWidth="1"/>
    <col min="3" max="3" width="13.88671875" customWidth="1"/>
    <col min="4" max="6" width="15.33203125" customWidth="1"/>
    <col min="7" max="7" width="16.88671875" customWidth="1"/>
  </cols>
  <sheetData>
    <row r="1" spans="1:7" s="1" customFormat="1" x14ac:dyDescent="0.25">
      <c r="A1" s="100" t="s">
        <v>0</v>
      </c>
      <c r="B1" s="101"/>
      <c r="C1" s="101"/>
      <c r="D1" s="101"/>
      <c r="E1" s="101"/>
      <c r="F1" s="101"/>
      <c r="G1" s="101"/>
    </row>
    <row r="2" spans="1:7" s="1" customFormat="1" ht="12" x14ac:dyDescent="0.25">
      <c r="A2" s="100" t="s">
        <v>1</v>
      </c>
      <c r="B2" s="100"/>
      <c r="C2" s="100"/>
      <c r="D2" s="100"/>
      <c r="E2" s="100"/>
      <c r="F2" s="100"/>
      <c r="G2" s="100"/>
    </row>
    <row r="3" spans="1:7" s="1" customFormat="1" x14ac:dyDescent="0.25">
      <c r="A3" s="100" t="str">
        <f>+'26b'!A3:G3</f>
        <v>TWELVE MONTHS ENDED FEBRUARY 28, 2017</v>
      </c>
      <c r="B3" s="101"/>
      <c r="C3" s="101"/>
      <c r="D3" s="101"/>
      <c r="E3" s="101"/>
      <c r="F3" s="101"/>
      <c r="G3" s="101"/>
    </row>
    <row r="4" spans="1:7" s="1" customFormat="1" x14ac:dyDescent="0.25">
      <c r="A4" s="100" t="s">
        <v>36</v>
      </c>
      <c r="B4" s="101"/>
      <c r="C4" s="101"/>
      <c r="D4" s="101"/>
      <c r="E4" s="101"/>
      <c r="F4" s="101"/>
      <c r="G4" s="101"/>
    </row>
    <row r="5" spans="1:7" s="1" customFormat="1" x14ac:dyDescent="0.25">
      <c r="A5" s="2"/>
      <c r="B5" s="3"/>
      <c r="C5" s="3"/>
      <c r="D5" s="3"/>
      <c r="E5" s="3"/>
      <c r="F5" s="3"/>
      <c r="G5" s="3"/>
    </row>
    <row r="6" spans="1:7" s="1" customFormat="1" x14ac:dyDescent="0.25">
      <c r="A6" s="2"/>
      <c r="B6" s="3"/>
      <c r="C6" s="3"/>
      <c r="D6" s="3"/>
      <c r="E6" s="3"/>
      <c r="F6" s="3"/>
      <c r="G6" s="3"/>
    </row>
    <row r="7" spans="1:7" s="6" customFormat="1" ht="26.4" x14ac:dyDescent="0.2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</row>
    <row r="8" spans="1:7" s="6" customFormat="1" x14ac:dyDescent="0.25">
      <c r="A8" s="7"/>
      <c r="B8" s="8" t="s">
        <v>39</v>
      </c>
      <c r="C8" s="9">
        <v>1128600.56</v>
      </c>
      <c r="D8" s="9">
        <v>0</v>
      </c>
      <c r="E8" s="9">
        <v>0</v>
      </c>
      <c r="F8" s="9">
        <f>ROUND(E19,0)</f>
        <v>0</v>
      </c>
      <c r="G8" s="9">
        <v>1126799.31</v>
      </c>
    </row>
    <row r="9" spans="1:7" s="10" customFormat="1" x14ac:dyDescent="0.25">
      <c r="A9" s="7"/>
      <c r="B9" s="8" t="s">
        <v>37</v>
      </c>
      <c r="C9" s="9">
        <v>11649.69</v>
      </c>
      <c r="D9" s="9">
        <v>0</v>
      </c>
      <c r="E9" s="9">
        <v>1118620.31</v>
      </c>
      <c r="F9" s="9">
        <v>1130270</v>
      </c>
      <c r="G9" s="9">
        <v>1183137.01</v>
      </c>
    </row>
    <row r="10" spans="1:7" x14ac:dyDescent="0.25">
      <c r="A10" s="7"/>
      <c r="B10" s="8" t="s">
        <v>38</v>
      </c>
      <c r="C10" s="9">
        <v>0</v>
      </c>
      <c r="D10" s="9">
        <v>0</v>
      </c>
      <c r="E10" s="9">
        <v>68950.55</v>
      </c>
      <c r="F10" s="9">
        <v>68950.55</v>
      </c>
      <c r="G10" s="9">
        <v>63272.51</v>
      </c>
    </row>
    <row r="12" spans="1:7" ht="13.8" x14ac:dyDescent="0.25">
      <c r="B12" s="55" t="s">
        <v>32</v>
      </c>
    </row>
    <row r="13" spans="1:7" ht="13.8" x14ac:dyDescent="0.25">
      <c r="B13" s="56"/>
    </row>
    <row r="14" spans="1:7" ht="13.8" x14ac:dyDescent="0.25">
      <c r="B14" s="56" t="s">
        <v>126</v>
      </c>
    </row>
    <row r="15" spans="1:7" ht="13.8" x14ac:dyDescent="0.25">
      <c r="B15" s="56"/>
    </row>
    <row r="16" spans="1:7" ht="13.8" x14ac:dyDescent="0.25">
      <c r="B16" s="56" t="s">
        <v>136</v>
      </c>
    </row>
    <row r="17" spans="2:2" ht="13.8" x14ac:dyDescent="0.25">
      <c r="B17" s="56" t="s">
        <v>137</v>
      </c>
    </row>
    <row r="18" spans="2:2" ht="13.8" x14ac:dyDescent="0.25">
      <c r="B18" s="56"/>
    </row>
    <row r="19" spans="2:2" ht="13.8" x14ac:dyDescent="0.25">
      <c r="B19" s="56" t="s">
        <v>127</v>
      </c>
    </row>
    <row r="20" spans="2:2" ht="13.8" x14ac:dyDescent="0.25">
      <c r="B20" s="56" t="s">
        <v>128</v>
      </c>
    </row>
    <row r="21" spans="2:2" ht="13.8" x14ac:dyDescent="0.25">
      <c r="B21" s="56"/>
    </row>
    <row r="22" spans="2:2" ht="13.8" x14ac:dyDescent="0.25">
      <c r="B22" s="55" t="s">
        <v>33</v>
      </c>
    </row>
    <row r="23" spans="2:2" ht="13.8" x14ac:dyDescent="0.25">
      <c r="B23" s="56"/>
    </row>
    <row r="24" spans="2:2" ht="13.8" x14ac:dyDescent="0.25">
      <c r="B24" s="56" t="s">
        <v>129</v>
      </c>
    </row>
    <row r="25" spans="2:2" ht="13.8" x14ac:dyDescent="0.25">
      <c r="B25" s="56"/>
    </row>
    <row r="26" spans="2:2" ht="13.8" x14ac:dyDescent="0.25">
      <c r="B26" s="56" t="s">
        <v>130</v>
      </c>
    </row>
    <row r="27" spans="2:2" ht="13.8" x14ac:dyDescent="0.25">
      <c r="B27" s="56"/>
    </row>
    <row r="28" spans="2:2" ht="13.8" x14ac:dyDescent="0.25">
      <c r="B28" s="56" t="s">
        <v>131</v>
      </c>
    </row>
    <row r="29" spans="2:2" ht="13.8" x14ac:dyDescent="0.25">
      <c r="B29" s="56"/>
    </row>
    <row r="30" spans="2:2" ht="13.8" x14ac:dyDescent="0.25">
      <c r="B30" s="56" t="s">
        <v>132</v>
      </c>
    </row>
    <row r="31" spans="2:2" ht="13.8" x14ac:dyDescent="0.25">
      <c r="B31" s="56"/>
    </row>
    <row r="32" spans="2:2" ht="13.8" x14ac:dyDescent="0.25">
      <c r="B32" s="55" t="s">
        <v>34</v>
      </c>
    </row>
    <row r="33" spans="2:2" ht="13.8" x14ac:dyDescent="0.25">
      <c r="B33" s="56"/>
    </row>
    <row r="34" spans="2:2" ht="13.8" x14ac:dyDescent="0.25">
      <c r="B34" s="56" t="s">
        <v>35</v>
      </c>
    </row>
    <row r="35" spans="2:2" ht="13.8" x14ac:dyDescent="0.25">
      <c r="B35" s="56"/>
    </row>
    <row r="36" spans="2:2" ht="13.8" x14ac:dyDescent="0.25">
      <c r="B36" s="56" t="s">
        <v>133</v>
      </c>
    </row>
    <row r="37" spans="2:2" ht="13.8" x14ac:dyDescent="0.25">
      <c r="B37" s="56"/>
    </row>
    <row r="38" spans="2:2" ht="13.8" x14ac:dyDescent="0.25">
      <c r="B38" s="56" t="s">
        <v>134</v>
      </c>
    </row>
    <row r="39" spans="2:2" ht="13.8" x14ac:dyDescent="0.25">
      <c r="B39" s="56"/>
    </row>
    <row r="40" spans="2:2" ht="13.8" x14ac:dyDescent="0.25">
      <c r="B40" s="56" t="s">
        <v>135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75" orientation="portrait" r:id="rId1"/>
  <headerFooter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B8" sqref="B8"/>
    </sheetView>
  </sheetViews>
  <sheetFormatPr defaultRowHeight="13.2" x14ac:dyDescent="0.25"/>
  <cols>
    <col min="1" max="1" width="7.44140625" bestFit="1" customWidth="1"/>
    <col min="2" max="2" width="40.88671875" customWidth="1"/>
    <col min="3" max="3" width="13.88671875" customWidth="1"/>
    <col min="4" max="6" width="15.33203125" customWidth="1"/>
    <col min="7" max="7" width="16.88671875" customWidth="1"/>
  </cols>
  <sheetData>
    <row r="1" spans="1:7" s="1" customFormat="1" x14ac:dyDescent="0.25">
      <c r="A1" s="100" t="s">
        <v>0</v>
      </c>
      <c r="B1" s="101"/>
      <c r="C1" s="101"/>
      <c r="D1" s="101"/>
      <c r="E1" s="101"/>
      <c r="F1" s="101"/>
      <c r="G1" s="101"/>
    </row>
    <row r="2" spans="1:7" s="1" customFormat="1" ht="12" x14ac:dyDescent="0.25">
      <c r="A2" s="100" t="s">
        <v>1</v>
      </c>
      <c r="B2" s="100"/>
      <c r="C2" s="100"/>
      <c r="D2" s="100"/>
      <c r="E2" s="100"/>
      <c r="F2" s="100"/>
      <c r="G2" s="100"/>
    </row>
    <row r="3" spans="1:7" s="1" customFormat="1" x14ac:dyDescent="0.25">
      <c r="A3" s="100" t="str">
        <f>+'26b'!A3:G3</f>
        <v>TWELVE MONTHS ENDED FEBRUARY 28, 2017</v>
      </c>
      <c r="B3" s="101"/>
      <c r="C3" s="101"/>
      <c r="D3" s="101"/>
      <c r="E3" s="101"/>
      <c r="F3" s="101"/>
      <c r="G3" s="101"/>
    </row>
    <row r="4" spans="1:7" s="1" customFormat="1" x14ac:dyDescent="0.25">
      <c r="A4" s="100" t="s">
        <v>48</v>
      </c>
      <c r="B4" s="101"/>
      <c r="C4" s="101"/>
      <c r="D4" s="101"/>
      <c r="E4" s="101"/>
      <c r="F4" s="101"/>
      <c r="G4" s="101"/>
    </row>
    <row r="5" spans="1:7" s="1" customFormat="1" x14ac:dyDescent="0.25">
      <c r="A5" s="59"/>
      <c r="B5" s="60"/>
      <c r="C5" s="60"/>
      <c r="D5" s="60"/>
      <c r="E5" s="60"/>
      <c r="F5" s="60"/>
      <c r="G5" s="60"/>
    </row>
    <row r="6" spans="1:7" s="1" customFormat="1" x14ac:dyDescent="0.25">
      <c r="A6" s="59"/>
      <c r="B6" s="60"/>
      <c r="C6" s="60"/>
      <c r="D6" s="60"/>
      <c r="E6" s="60"/>
      <c r="F6" s="60"/>
      <c r="G6" s="60"/>
    </row>
    <row r="7" spans="1:7" s="6" customFormat="1" ht="26.4" x14ac:dyDescent="0.2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</row>
    <row r="8" spans="1:7" s="6" customFormat="1" x14ac:dyDescent="0.25">
      <c r="A8" s="7"/>
      <c r="B8" s="8" t="s">
        <v>42</v>
      </c>
      <c r="C8" s="9">
        <v>4267742.5</v>
      </c>
      <c r="D8" s="9">
        <v>0</v>
      </c>
      <c r="E8" s="9">
        <v>0</v>
      </c>
      <c r="F8" s="9">
        <v>4267742.5</v>
      </c>
      <c r="G8" s="9">
        <v>4114792</v>
      </c>
    </row>
    <row r="10" spans="1:7" ht="13.8" x14ac:dyDescent="0.25">
      <c r="B10" s="55" t="s">
        <v>47</v>
      </c>
    </row>
    <row r="11" spans="1:7" ht="13.8" x14ac:dyDescent="0.25">
      <c r="B11" s="56"/>
    </row>
    <row r="12" spans="1:7" ht="13.8" x14ac:dyDescent="0.25">
      <c r="B12" s="56" t="s">
        <v>138</v>
      </c>
    </row>
    <row r="13" spans="1:7" ht="13.8" x14ac:dyDescent="0.25">
      <c r="B13" s="56"/>
    </row>
    <row r="14" spans="1:7" ht="13.8" x14ac:dyDescent="0.25">
      <c r="B14" s="56" t="s">
        <v>139</v>
      </c>
    </row>
    <row r="15" spans="1:7" ht="13.8" x14ac:dyDescent="0.25">
      <c r="B15" s="56"/>
    </row>
    <row r="16" spans="1:7" ht="13.8" x14ac:dyDescent="0.25">
      <c r="B16" s="56"/>
    </row>
    <row r="17" spans="2:2" ht="13.8" x14ac:dyDescent="0.25">
      <c r="B17" s="56"/>
    </row>
    <row r="18" spans="2:2" ht="13.8" x14ac:dyDescent="0.25">
      <c r="B18" s="56"/>
    </row>
    <row r="19" spans="2:2" ht="13.8" x14ac:dyDescent="0.25">
      <c r="B19" s="56"/>
    </row>
    <row r="20" spans="2:2" ht="13.8" x14ac:dyDescent="0.25">
      <c r="B20" s="55"/>
    </row>
    <row r="21" spans="2:2" ht="13.8" x14ac:dyDescent="0.25">
      <c r="B21" s="56"/>
    </row>
    <row r="22" spans="2:2" ht="13.8" x14ac:dyDescent="0.25">
      <c r="B22" s="56"/>
    </row>
    <row r="23" spans="2:2" ht="13.8" x14ac:dyDescent="0.25">
      <c r="B23" s="56"/>
    </row>
    <row r="24" spans="2:2" ht="13.8" x14ac:dyDescent="0.25">
      <c r="B24" s="56"/>
    </row>
    <row r="25" spans="2:2" ht="13.8" x14ac:dyDescent="0.25">
      <c r="B25" s="56"/>
    </row>
    <row r="26" spans="2:2" ht="13.8" x14ac:dyDescent="0.25">
      <c r="B26" s="56"/>
    </row>
    <row r="27" spans="2:2" ht="13.8" x14ac:dyDescent="0.25">
      <c r="B27" s="56"/>
    </row>
    <row r="28" spans="2:2" ht="13.8" x14ac:dyDescent="0.25">
      <c r="B28" s="56"/>
    </row>
    <row r="29" spans="2:2" ht="13.8" x14ac:dyDescent="0.25">
      <c r="B29" s="56"/>
    </row>
    <row r="30" spans="2:2" ht="13.8" x14ac:dyDescent="0.25">
      <c r="B30" s="55"/>
    </row>
    <row r="31" spans="2:2" ht="13.8" x14ac:dyDescent="0.25">
      <c r="B31" s="56"/>
    </row>
    <row r="32" spans="2:2" ht="13.8" x14ac:dyDescent="0.25">
      <c r="B32" s="56"/>
    </row>
    <row r="33" spans="2:2" ht="13.8" x14ac:dyDescent="0.25">
      <c r="B33" s="56"/>
    </row>
    <row r="34" spans="2:2" ht="13.8" x14ac:dyDescent="0.25">
      <c r="B34" s="56"/>
    </row>
    <row r="35" spans="2:2" ht="13.8" x14ac:dyDescent="0.25">
      <c r="B35" s="56"/>
    </row>
    <row r="36" spans="2:2" ht="13.8" x14ac:dyDescent="0.25">
      <c r="B36" s="56"/>
    </row>
    <row r="37" spans="2:2" ht="13.8" x14ac:dyDescent="0.25">
      <c r="B37" s="56"/>
    </row>
    <row r="38" spans="2:2" ht="13.8" x14ac:dyDescent="0.25">
      <c r="B38" s="56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74" orientation="portrait" r:id="rId1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26b</vt:lpstr>
      <vt:lpstr>Other Taxes Summary</vt:lpstr>
      <vt:lpstr>Ohio CAT</vt:lpstr>
      <vt:lpstr>Federal Excise</vt:lpstr>
      <vt:lpstr>PSC &amp; Use Tax</vt:lpstr>
      <vt:lpstr>State Business Occupation Tax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2017-05-22T18:41:01Z</cp:lastPrinted>
  <dcterms:created xsi:type="dcterms:W3CDTF">2013-07-17T18:26:06Z</dcterms:created>
  <dcterms:modified xsi:type="dcterms:W3CDTF">2017-07-05T19:46:47Z</dcterms:modified>
</cp:coreProperties>
</file>