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4" i="1" l="1"/>
  <c r="C44" i="1"/>
  <c r="G12" i="1" l="1"/>
  <c r="E45" i="1" l="1"/>
  <c r="C45" i="1"/>
  <c r="E36" i="1"/>
  <c r="C36" i="1"/>
  <c r="E41" i="1" l="1"/>
  <c r="G26" i="1"/>
  <c r="G39" i="1"/>
  <c r="G38" i="1"/>
  <c r="G37" i="1"/>
  <c r="E22" i="1"/>
  <c r="C22" i="1"/>
  <c r="C41" i="1"/>
  <c r="B22" i="1"/>
  <c r="B41" i="1"/>
  <c r="G9" i="1"/>
  <c r="G10" i="1"/>
  <c r="G11" i="1"/>
  <c r="G13" i="1"/>
  <c r="G14" i="1"/>
  <c r="G15" i="1"/>
  <c r="G16" i="1"/>
  <c r="G17" i="1"/>
  <c r="G18" i="1"/>
  <c r="G19" i="1"/>
  <c r="G20" i="1"/>
  <c r="G21" i="1"/>
  <c r="G23" i="1"/>
  <c r="G24" i="1"/>
  <c r="G25" i="1"/>
  <c r="G27" i="1"/>
  <c r="G28" i="1"/>
  <c r="G29" i="1"/>
  <c r="G30" i="1"/>
  <c r="G31" i="1"/>
  <c r="G32" i="1"/>
  <c r="G33" i="1"/>
  <c r="G34" i="1"/>
  <c r="G35" i="1"/>
  <c r="G36" i="1"/>
  <c r="G8" i="1"/>
  <c r="G22" i="1"/>
  <c r="G41" i="1"/>
</calcChain>
</file>

<file path=xl/sharedStrings.xml><?xml version="1.0" encoding="utf-8"?>
<sst xmlns="http://schemas.openxmlformats.org/spreadsheetml/2006/main" count="83" uniqueCount="59">
  <si>
    <t>Kentucky Power Company</t>
  </si>
  <si>
    <t>Regulatory Asset Description</t>
  </si>
  <si>
    <t>Alliance RTO Deferred Expense</t>
  </si>
  <si>
    <t xml:space="preserve">Beginning </t>
  </si>
  <si>
    <t xml:space="preserve">Ending </t>
  </si>
  <si>
    <t>BridgeCO Transmission Org Funding</t>
  </si>
  <si>
    <t>Big Sandy Retirement Rider Unit 2 O&amp;M</t>
  </si>
  <si>
    <t>Big Sandy 1OR Under Recovery</t>
  </si>
  <si>
    <t>Capacity Charge Tariff</t>
  </si>
  <si>
    <t>Carrying Charge - RTO Startup Costs</t>
  </si>
  <si>
    <t>CCS FEED Study Costs</t>
  </si>
  <si>
    <t>Cost of Removal - Big Sandy Coal</t>
  </si>
  <si>
    <t>Deferred Storm Expense - PSC Case 2016-00180</t>
  </si>
  <si>
    <t>Deferred Storm Expense - PSC Case 2014-00396</t>
  </si>
  <si>
    <t>Depreciation Expense - Hanging Rock/Jefferson 765 KV Line</t>
  </si>
  <si>
    <t>Deferred DSM Expense</t>
  </si>
  <si>
    <t>Environmental Surcharge</t>
  </si>
  <si>
    <t>SFAS 158 Employers Accounting for Defined Benefit</t>
  </si>
  <si>
    <t>IGCC Pre-Construction Costs</t>
  </si>
  <si>
    <t>M&amp;S Retiring Plants</t>
  </si>
  <si>
    <t>NBV - ARO's Retired Plants</t>
  </si>
  <si>
    <t>Other PJM Integration</t>
  </si>
  <si>
    <t>Other Regulatory Assets</t>
  </si>
  <si>
    <t>Post In-Service AFUDC - Hanging Rock/Jefferson 765 KV Line</t>
  </si>
  <si>
    <t>RTO Deferred Equity Carrying Charge</t>
  </si>
  <si>
    <t>SFAS 106 Medicare Subsidy</t>
  </si>
  <si>
    <t>SFAS 109 Deferred FIT</t>
  </si>
  <si>
    <t>SFAS 109 Deferred SIT</t>
  </si>
  <si>
    <t>SFAS 112 Post Employment Benefit</t>
  </si>
  <si>
    <t>Spent ARO's Big Sandy Coal</t>
  </si>
  <si>
    <t>Unrealized Loss on Forward Commitments</t>
  </si>
  <si>
    <t>Unrecovered Fuel</t>
  </si>
  <si>
    <t>Unrecovered Plant - Big Sandy</t>
  </si>
  <si>
    <t>Unrecovered Purchase Power</t>
  </si>
  <si>
    <t>NERC Compliance and Cybersecurity</t>
  </si>
  <si>
    <t>Total</t>
  </si>
  <si>
    <t>Test Year - March 2016 - February 2017</t>
  </si>
  <si>
    <t>Big Sandy Recovery Over/Under Recovery</t>
  </si>
  <si>
    <t>Reduction to</t>
  </si>
  <si>
    <t>Regulatory Asset</t>
  </si>
  <si>
    <t>Addition to</t>
  </si>
  <si>
    <t>Balance Sheet</t>
  </si>
  <si>
    <t xml:space="preserve"> </t>
  </si>
  <si>
    <t>Balance Sheet
926 - $5,900</t>
  </si>
  <si>
    <t>Balance Sheet
926 - $340,751</t>
  </si>
  <si>
    <t>Balance Sheet 
456 - $1,784,481</t>
  </si>
  <si>
    <t>Balance Sheet 
456 - 3,876,918</t>
  </si>
  <si>
    <t>Total offset on Income Statement</t>
  </si>
  <si>
    <t>Total offset on Balance Sheet</t>
  </si>
  <si>
    <t>403, 408, 421, 431, 506, 512 &amp; 555</t>
  </si>
  <si>
    <t>407 &amp; 421</t>
  </si>
  <si>
    <t>440, 442 &amp; 444</t>
  </si>
  <si>
    <t>Account(s) Charged</t>
  </si>
  <si>
    <t>456 &amp; 908</t>
  </si>
  <si>
    <t>403, 408, 411, 421, 502, 506, 509 &amp; 555</t>
  </si>
  <si>
    <t xml:space="preserve">403 &amp; 421  </t>
  </si>
  <si>
    <t>Balance ($s)</t>
  </si>
  <si>
    <t>Credits ($s)</t>
  </si>
  <si>
    <t>Debits ($s)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</si>
</sst>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43" fontId="1" fillId="0" borderId="0" xfId="1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1" fontId="0" fillId="0" borderId="0" xfId="1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41" fontId="2" fillId="0" borderId="2" xfId="1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43" fontId="1" fillId="0" borderId="0" xfId="1" applyFont="1" applyFill="1"/>
    <xf numFmtId="43" fontId="0" fillId="0" borderId="0" xfId="1" applyFont="1" applyFill="1"/>
    <xf numFmtId="44" fontId="0" fillId="0" borderId="0" xfId="0" applyNumberFormat="1" applyAlignment="1">
      <alignment horizontal="center"/>
    </xf>
    <xf numFmtId="165" fontId="1" fillId="0" borderId="0" xfId="1" applyNumberFormat="1" applyFont="1" applyFill="1" applyAlignment="1">
      <alignment horizontal="center" vertical="top"/>
    </xf>
    <xf numFmtId="165" fontId="1" fillId="0" borderId="2" xfId="1" applyNumberFormat="1" applyFont="1" applyFill="1" applyBorder="1" applyAlignment="1">
      <alignment horizontal="center" vertical="top"/>
    </xf>
    <xf numFmtId="165" fontId="1" fillId="0" borderId="0" xfId="1" applyNumberFormat="1" applyFont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49" fontId="1" fillId="0" borderId="0" xfId="1" applyNumberFormat="1" applyFont="1" applyFill="1" applyAlignment="1">
      <alignment horizontal="center" vertical="center"/>
    </xf>
    <xf numFmtId="49" fontId="0" fillId="0" borderId="0" xfId="1" applyNumberFormat="1" applyFont="1" applyFill="1" applyAlignment="1">
      <alignment horizontal="center" vertical="center" wrapText="1"/>
    </xf>
    <xf numFmtId="49" fontId="0" fillId="0" borderId="0" xfId="1" applyNumberFormat="1" applyFont="1" applyFill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49" fontId="1" fillId="0" borderId="1" xfId="2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1" applyNumberFormat="1" applyFont="1" applyFill="1" applyAlignment="1">
      <alignment horizontal="center" vertical="top"/>
    </xf>
    <xf numFmtId="49" fontId="1" fillId="0" borderId="0" xfId="1" applyNumberFormat="1" applyFont="1" applyFill="1" applyAlignment="1">
      <alignment horizontal="center" vertical="top"/>
    </xf>
    <xf numFmtId="49" fontId="0" fillId="0" borderId="0" xfId="1" applyNumberFormat="1" applyFont="1" applyFill="1" applyAlignment="1">
      <alignment horizontal="center" vertical="top" wrapText="1"/>
    </xf>
    <xf numFmtId="49" fontId="1" fillId="0" borderId="2" xfId="1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/>
    </xf>
    <xf numFmtId="49" fontId="0" fillId="0" borderId="0" xfId="1" applyNumberFormat="1" applyFont="1" applyFill="1" applyAlignment="1">
      <alignment horizontal="center"/>
    </xf>
    <xf numFmtId="0" fontId="3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00FF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workbookViewId="0">
      <selection activeCell="G7" sqref="G7"/>
    </sheetView>
  </sheetViews>
  <sheetFormatPr defaultRowHeight="15" x14ac:dyDescent="0.25"/>
  <cols>
    <col min="1" max="1" width="54.7109375" bestFit="1" customWidth="1"/>
    <col min="2" max="2" width="17.5703125" style="1" bestFit="1" customWidth="1"/>
    <col min="3" max="3" width="12.5703125" style="1" bestFit="1" customWidth="1"/>
    <col min="4" max="4" width="21.7109375" style="8" customWidth="1"/>
    <col min="5" max="5" width="12.5703125" style="1" bestFit="1" customWidth="1"/>
    <col min="6" max="6" width="21.7109375" style="7" customWidth="1"/>
    <col min="7" max="7" width="12.5703125" style="1" bestFit="1" customWidth="1"/>
  </cols>
  <sheetData>
    <row r="1" spans="1:8" ht="15.75" x14ac:dyDescent="0.25">
      <c r="A1" s="43" t="s">
        <v>0</v>
      </c>
    </row>
    <row r="2" spans="1:8" ht="15.75" x14ac:dyDescent="0.25">
      <c r="A2" s="43" t="s">
        <v>36</v>
      </c>
    </row>
    <row r="4" spans="1:8" x14ac:dyDescent="0.25">
      <c r="B4" s="5">
        <v>42430</v>
      </c>
      <c r="C4" s="4"/>
      <c r="D4" s="9" t="s">
        <v>40</v>
      </c>
      <c r="E4" s="4"/>
      <c r="F4" s="11" t="s">
        <v>38</v>
      </c>
      <c r="G4" s="5">
        <v>42794</v>
      </c>
    </row>
    <row r="5" spans="1:8" x14ac:dyDescent="0.25">
      <c r="A5" s="3" t="s">
        <v>1</v>
      </c>
      <c r="B5" s="4" t="s">
        <v>3</v>
      </c>
      <c r="C5" s="4"/>
      <c r="D5" s="9" t="s">
        <v>39</v>
      </c>
      <c r="E5" s="4"/>
      <c r="F5" s="11" t="s">
        <v>39</v>
      </c>
      <c r="G5" s="4" t="s">
        <v>4</v>
      </c>
    </row>
    <row r="6" spans="1:8" x14ac:dyDescent="0.25">
      <c r="B6" s="6" t="s">
        <v>56</v>
      </c>
      <c r="C6" s="6" t="s">
        <v>58</v>
      </c>
      <c r="D6" s="10" t="s">
        <v>52</v>
      </c>
      <c r="E6" s="6" t="s">
        <v>57</v>
      </c>
      <c r="F6" s="12" t="s">
        <v>52</v>
      </c>
      <c r="G6" s="6" t="s">
        <v>56</v>
      </c>
    </row>
    <row r="7" spans="1:8" x14ac:dyDescent="0.25">
      <c r="A7" s="15"/>
      <c r="B7" s="16"/>
      <c r="C7" s="16"/>
      <c r="D7" s="13"/>
      <c r="E7" s="16"/>
      <c r="G7" s="16"/>
    </row>
    <row r="8" spans="1:8" x14ac:dyDescent="0.25">
      <c r="A8" s="17" t="s">
        <v>2</v>
      </c>
      <c r="B8" s="21">
        <v>79932.28</v>
      </c>
      <c r="C8" s="21">
        <v>0</v>
      </c>
      <c r="D8" s="21"/>
      <c r="E8" s="21">
        <v>18610.46</v>
      </c>
      <c r="F8" s="37" t="s">
        <v>50</v>
      </c>
      <c r="G8" s="21">
        <f>B8+C8-E8</f>
        <v>61321.82</v>
      </c>
      <c r="H8" s="2"/>
    </row>
    <row r="9" spans="1:8" x14ac:dyDescent="0.25">
      <c r="A9" s="17" t="s">
        <v>37</v>
      </c>
      <c r="B9" s="21">
        <v>-1560662.58</v>
      </c>
      <c r="C9" s="21">
        <v>204935.39</v>
      </c>
      <c r="D9" s="31">
        <v>407</v>
      </c>
      <c r="E9" s="21">
        <v>2318998.9900000002</v>
      </c>
      <c r="F9" s="37">
        <v>407</v>
      </c>
      <c r="G9" s="21">
        <f t="shared" ref="G9:G39" si="0">B9+C9-E9</f>
        <v>-3674726.18</v>
      </c>
      <c r="H9" s="2"/>
    </row>
    <row r="10" spans="1:8" x14ac:dyDescent="0.25">
      <c r="A10" s="17" t="s">
        <v>5</v>
      </c>
      <c r="B10" s="21">
        <v>152720.89000000001</v>
      </c>
      <c r="C10" s="21">
        <v>0</v>
      </c>
      <c r="D10" s="29"/>
      <c r="E10" s="21">
        <v>35557.480000000003</v>
      </c>
      <c r="F10" s="37" t="s">
        <v>50</v>
      </c>
      <c r="G10" s="21">
        <f t="shared" si="0"/>
        <v>117163.41</v>
      </c>
      <c r="H10" s="2"/>
    </row>
    <row r="11" spans="1:8" x14ac:dyDescent="0.25">
      <c r="A11" s="17" t="s">
        <v>6</v>
      </c>
      <c r="B11" s="21">
        <v>778672.97</v>
      </c>
      <c r="C11" s="21">
        <v>97473.51</v>
      </c>
      <c r="D11" s="29">
        <v>512</v>
      </c>
      <c r="E11" s="21">
        <v>10151.1</v>
      </c>
      <c r="F11" s="38">
        <v>512</v>
      </c>
      <c r="G11" s="21">
        <f t="shared" si="0"/>
        <v>865995.38</v>
      </c>
      <c r="H11" s="2"/>
    </row>
    <row r="12" spans="1:8" ht="30" x14ac:dyDescent="0.25">
      <c r="A12" s="17" t="s">
        <v>7</v>
      </c>
      <c r="B12" s="21">
        <v>5781053.4000000004</v>
      </c>
      <c r="C12" s="21">
        <v>2928343.88</v>
      </c>
      <c r="D12" s="30" t="s">
        <v>49</v>
      </c>
      <c r="E12" s="21">
        <v>6443307.0999999996</v>
      </c>
      <c r="F12" s="39" t="s">
        <v>49</v>
      </c>
      <c r="G12" s="21">
        <f>B12+C12-E12</f>
        <v>2266090.1800000016</v>
      </c>
      <c r="H12" s="2"/>
    </row>
    <row r="13" spans="1:8" x14ac:dyDescent="0.25">
      <c r="A13" s="17" t="s">
        <v>8</v>
      </c>
      <c r="B13" s="21">
        <v>0</v>
      </c>
      <c r="C13" s="21">
        <v>749852.95</v>
      </c>
      <c r="D13" s="31" t="s">
        <v>51</v>
      </c>
      <c r="E13" s="21">
        <v>500152.08</v>
      </c>
      <c r="F13" s="37" t="s">
        <v>51</v>
      </c>
      <c r="G13" s="21">
        <f t="shared" si="0"/>
        <v>249700.86999999994</v>
      </c>
      <c r="H13" s="2"/>
    </row>
    <row r="14" spans="1:8" x14ac:dyDescent="0.25">
      <c r="A14" s="17" t="s">
        <v>9</v>
      </c>
      <c r="B14" s="21">
        <v>100975.47</v>
      </c>
      <c r="C14" s="21">
        <v>0</v>
      </c>
      <c r="D14" s="29"/>
      <c r="E14" s="21">
        <v>23509.87</v>
      </c>
      <c r="F14" s="37" t="s">
        <v>50</v>
      </c>
      <c r="G14" s="21">
        <f t="shared" si="0"/>
        <v>77465.600000000006</v>
      </c>
      <c r="H14" s="2"/>
    </row>
    <row r="15" spans="1:8" x14ac:dyDescent="0.25">
      <c r="A15" s="17" t="s">
        <v>10</v>
      </c>
      <c r="B15" s="21">
        <v>849582.07</v>
      </c>
      <c r="C15" s="21">
        <v>0</v>
      </c>
      <c r="D15" s="29"/>
      <c r="E15" s="21">
        <v>34914.36</v>
      </c>
      <c r="F15" s="38">
        <v>506</v>
      </c>
      <c r="G15" s="21">
        <f t="shared" si="0"/>
        <v>814667.71</v>
      </c>
      <c r="H15" s="2"/>
    </row>
    <row r="16" spans="1:8" x14ac:dyDescent="0.25">
      <c r="A16" s="17" t="s">
        <v>11</v>
      </c>
      <c r="B16" s="21">
        <v>-58819817.18</v>
      </c>
      <c r="C16" s="21">
        <v>17661970.280000001</v>
      </c>
      <c r="D16" s="31" t="s">
        <v>41</v>
      </c>
      <c r="E16" s="21">
        <v>0</v>
      </c>
      <c r="F16" s="38"/>
      <c r="G16" s="21">
        <f t="shared" si="0"/>
        <v>-41157846.899999999</v>
      </c>
      <c r="H16" s="2"/>
    </row>
    <row r="17" spans="1:8" x14ac:dyDescent="0.25">
      <c r="A17" s="17" t="s">
        <v>12</v>
      </c>
      <c r="B17" s="21">
        <v>4377336</v>
      </c>
      <c r="C17" s="21">
        <v>381439.9</v>
      </c>
      <c r="D17" s="29">
        <v>593</v>
      </c>
      <c r="E17" s="21">
        <v>381439.9</v>
      </c>
      <c r="F17" s="38">
        <v>593</v>
      </c>
      <c r="G17" s="21">
        <f t="shared" si="0"/>
        <v>4377336</v>
      </c>
      <c r="H17" s="2"/>
    </row>
    <row r="18" spans="1:8" x14ac:dyDescent="0.25">
      <c r="A18" s="17" t="s">
        <v>13</v>
      </c>
      <c r="B18" s="21">
        <v>10526533.359999999</v>
      </c>
      <c r="C18" s="21">
        <v>0</v>
      </c>
      <c r="D18" s="29"/>
      <c r="E18" s="21">
        <v>2429199.96</v>
      </c>
      <c r="F18" s="38">
        <v>593</v>
      </c>
      <c r="G18" s="21">
        <f t="shared" si="0"/>
        <v>8097333.3999999994</v>
      </c>
      <c r="H18" s="2"/>
    </row>
    <row r="19" spans="1:8" x14ac:dyDescent="0.25">
      <c r="A19" s="17" t="s">
        <v>14</v>
      </c>
      <c r="B19" s="21">
        <v>87237</v>
      </c>
      <c r="C19" s="21">
        <v>0</v>
      </c>
      <c r="D19" s="29"/>
      <c r="E19" s="21">
        <v>5208</v>
      </c>
      <c r="F19" s="37">
        <v>406</v>
      </c>
      <c r="G19" s="21">
        <f t="shared" si="0"/>
        <v>82029</v>
      </c>
      <c r="H19" s="2"/>
    </row>
    <row r="20" spans="1:8" x14ac:dyDescent="0.25">
      <c r="A20" s="17" t="s">
        <v>15</v>
      </c>
      <c r="B20" s="21">
        <v>4724976.8099999996</v>
      </c>
      <c r="C20" s="21">
        <v>12331859.02</v>
      </c>
      <c r="D20" s="31" t="s">
        <v>53</v>
      </c>
      <c r="E20" s="21">
        <v>9928021</v>
      </c>
      <c r="F20" s="37" t="s">
        <v>53</v>
      </c>
      <c r="G20" s="21">
        <f t="shared" si="0"/>
        <v>7128814.8299999982</v>
      </c>
      <c r="H20" s="2"/>
    </row>
    <row r="21" spans="1:8" s="15" customFormat="1" ht="30" x14ac:dyDescent="0.25">
      <c r="A21" s="17" t="s">
        <v>16</v>
      </c>
      <c r="B21" s="21">
        <v>5833857.7599999998</v>
      </c>
      <c r="C21" s="21">
        <v>12352959.16</v>
      </c>
      <c r="D21" s="30" t="s">
        <v>54</v>
      </c>
      <c r="E21" s="21">
        <v>13480419.24</v>
      </c>
      <c r="F21" s="39" t="s">
        <v>54</v>
      </c>
      <c r="G21" s="21">
        <f t="shared" si="0"/>
        <v>4706397.6800000016</v>
      </c>
      <c r="H21" s="19" t="s">
        <v>42</v>
      </c>
    </row>
    <row r="22" spans="1:8" s="15" customFormat="1" x14ac:dyDescent="0.25">
      <c r="A22" s="17" t="s">
        <v>17</v>
      </c>
      <c r="B22" s="21">
        <f>52181533+629413.22-124059</f>
        <v>52686887.219999999</v>
      </c>
      <c r="C22" s="21">
        <f>53680004+6439378+123962</f>
        <v>60243344</v>
      </c>
      <c r="D22" s="31" t="s">
        <v>41</v>
      </c>
      <c r="E22" s="21">
        <f>52181533+3074883.82+129927</f>
        <v>55386343.82</v>
      </c>
      <c r="F22" s="39" t="s">
        <v>41</v>
      </c>
      <c r="G22" s="21">
        <f t="shared" si="0"/>
        <v>57543887.399999999</v>
      </c>
      <c r="H22" s="18"/>
    </row>
    <row r="23" spans="1:8" s="15" customFormat="1" x14ac:dyDescent="0.25">
      <c r="A23" s="17" t="s">
        <v>18</v>
      </c>
      <c r="B23" s="21">
        <v>1295753.73</v>
      </c>
      <c r="C23" s="21">
        <v>0</v>
      </c>
      <c r="D23" s="29"/>
      <c r="E23" s="21">
        <v>53250.12</v>
      </c>
      <c r="F23" s="38">
        <v>506</v>
      </c>
      <c r="G23" s="21">
        <f t="shared" si="0"/>
        <v>1242503.6099999999</v>
      </c>
      <c r="H23" s="18"/>
    </row>
    <row r="24" spans="1:8" s="15" customFormat="1" x14ac:dyDescent="0.25">
      <c r="A24" s="17" t="s">
        <v>19</v>
      </c>
      <c r="B24" s="21">
        <v>4379164.03</v>
      </c>
      <c r="C24" s="21"/>
      <c r="D24" s="29"/>
      <c r="E24" s="21">
        <v>623922.27</v>
      </c>
      <c r="F24" s="37" t="s">
        <v>41</v>
      </c>
      <c r="G24" s="21">
        <f t="shared" si="0"/>
        <v>3755241.7600000002</v>
      </c>
      <c r="H24" s="18"/>
    </row>
    <row r="25" spans="1:8" s="15" customFormat="1" x14ac:dyDescent="0.25">
      <c r="A25" s="17" t="s">
        <v>20</v>
      </c>
      <c r="B25" s="21">
        <v>57360937.259999998</v>
      </c>
      <c r="C25" s="21">
        <v>5513124.79</v>
      </c>
      <c r="D25" s="31" t="s">
        <v>41</v>
      </c>
      <c r="E25" s="21">
        <v>14534742.42</v>
      </c>
      <c r="F25" s="37" t="s">
        <v>41</v>
      </c>
      <c r="G25" s="21">
        <f t="shared" si="0"/>
        <v>48339319.629999995</v>
      </c>
      <c r="H25" s="18"/>
    </row>
    <row r="26" spans="1:8" s="15" customFormat="1" x14ac:dyDescent="0.25">
      <c r="A26" s="17" t="s">
        <v>34</v>
      </c>
      <c r="B26" s="21">
        <v>0</v>
      </c>
      <c r="C26" s="21">
        <v>71373.73</v>
      </c>
      <c r="D26" s="31" t="s">
        <v>55</v>
      </c>
      <c r="E26" s="21">
        <v>8768.7099999999991</v>
      </c>
      <c r="F26" s="37" t="s">
        <v>55</v>
      </c>
      <c r="G26" s="21">
        <f t="shared" si="0"/>
        <v>62605.02</v>
      </c>
      <c r="H26" s="18"/>
    </row>
    <row r="27" spans="1:8" s="15" customFormat="1" x14ac:dyDescent="0.25">
      <c r="A27" s="17" t="s">
        <v>21</v>
      </c>
      <c r="B27" s="21">
        <v>161349.35</v>
      </c>
      <c r="C27" s="21">
        <v>0</v>
      </c>
      <c r="D27" s="29"/>
      <c r="E27" s="21">
        <v>37566.559999999998</v>
      </c>
      <c r="F27" s="37" t="s">
        <v>50</v>
      </c>
      <c r="G27" s="21">
        <f t="shared" si="0"/>
        <v>123782.79000000001</v>
      </c>
      <c r="H27" s="18"/>
    </row>
    <row r="28" spans="1:8" s="15" customFormat="1" x14ac:dyDescent="0.25">
      <c r="A28" s="17" t="s">
        <v>22</v>
      </c>
      <c r="B28" s="21">
        <v>68150.31</v>
      </c>
      <c r="C28" s="21">
        <v>0</v>
      </c>
      <c r="D28" s="29"/>
      <c r="E28" s="21">
        <v>68150.31</v>
      </c>
      <c r="F28" s="37">
        <v>456</v>
      </c>
      <c r="G28" s="21">
        <f t="shared" si="0"/>
        <v>0</v>
      </c>
      <c r="H28" s="18"/>
    </row>
    <row r="29" spans="1:8" s="15" customFormat="1" x14ac:dyDescent="0.25">
      <c r="A29" s="17" t="s">
        <v>23</v>
      </c>
      <c r="B29" s="21">
        <v>559848</v>
      </c>
      <c r="C29" s="21">
        <v>0</v>
      </c>
      <c r="D29" s="29"/>
      <c r="E29" s="21">
        <v>33408</v>
      </c>
      <c r="F29" s="37">
        <v>406</v>
      </c>
      <c r="G29" s="21">
        <f t="shared" si="0"/>
        <v>526440</v>
      </c>
      <c r="H29" s="18"/>
    </row>
    <row r="30" spans="1:8" s="15" customFormat="1" x14ac:dyDescent="0.25">
      <c r="A30" s="17" t="s">
        <v>24</v>
      </c>
      <c r="B30" s="21">
        <v>-48254</v>
      </c>
      <c r="C30" s="21">
        <v>12588</v>
      </c>
      <c r="D30" s="29">
        <v>407</v>
      </c>
      <c r="E30" s="21">
        <v>0</v>
      </c>
      <c r="F30" s="38"/>
      <c r="G30" s="21">
        <f t="shared" si="0"/>
        <v>-35666</v>
      </c>
      <c r="H30" s="18"/>
    </row>
    <row r="31" spans="1:8" s="15" customFormat="1" x14ac:dyDescent="0.25">
      <c r="A31" s="17" t="s">
        <v>25</v>
      </c>
      <c r="B31" s="21">
        <v>1913476.67</v>
      </c>
      <c r="C31" s="21">
        <v>0</v>
      </c>
      <c r="D31" s="29"/>
      <c r="E31" s="21">
        <v>216620.16</v>
      </c>
      <c r="F31" s="37">
        <v>926</v>
      </c>
      <c r="G31" s="21">
        <f t="shared" si="0"/>
        <v>1696856.51</v>
      </c>
      <c r="H31" s="18"/>
    </row>
    <row r="32" spans="1:8" s="15" customFormat="1" x14ac:dyDescent="0.25">
      <c r="A32" s="17" t="s">
        <v>26</v>
      </c>
      <c r="B32" s="21">
        <v>79448231.780000001</v>
      </c>
      <c r="C32" s="21">
        <v>11838596.82</v>
      </c>
      <c r="D32" s="30" t="s">
        <v>41</v>
      </c>
      <c r="E32" s="21">
        <v>6476696.6100000003</v>
      </c>
      <c r="F32" s="39" t="s">
        <v>41</v>
      </c>
      <c r="G32" s="21">
        <f t="shared" si="0"/>
        <v>84810131.989999995</v>
      </c>
      <c r="H32" s="18"/>
    </row>
    <row r="33" spans="1:8" s="15" customFormat="1" x14ac:dyDescent="0.25">
      <c r="A33" s="17" t="s">
        <v>27</v>
      </c>
      <c r="B33" s="21">
        <v>81983910.340000004</v>
      </c>
      <c r="C33" s="21">
        <v>7283830.3799999999</v>
      </c>
      <c r="D33" s="31" t="s">
        <v>41</v>
      </c>
      <c r="E33" s="21">
        <v>651906</v>
      </c>
      <c r="F33" s="37" t="s">
        <v>41</v>
      </c>
      <c r="G33" s="21">
        <f t="shared" si="0"/>
        <v>88615834.719999999</v>
      </c>
      <c r="H33" s="18"/>
    </row>
    <row r="34" spans="1:8" ht="30" x14ac:dyDescent="0.25">
      <c r="A34" s="17" t="s">
        <v>28</v>
      </c>
      <c r="B34" s="21">
        <v>4631268</v>
      </c>
      <c r="C34" s="21">
        <v>25073.75</v>
      </c>
      <c r="D34" s="30" t="s">
        <v>43</v>
      </c>
      <c r="E34" s="21">
        <v>1368077.17</v>
      </c>
      <c r="F34" s="39" t="s">
        <v>44</v>
      </c>
      <c r="G34" s="21">
        <f t="shared" si="0"/>
        <v>3288264.58</v>
      </c>
      <c r="H34" s="2"/>
    </row>
    <row r="35" spans="1:8" s="15" customFormat="1" x14ac:dyDescent="0.25">
      <c r="A35" s="17" t="s">
        <v>29</v>
      </c>
      <c r="B35" s="21">
        <v>8781498.3599999994</v>
      </c>
      <c r="C35" s="21">
        <v>13454333.449999999</v>
      </c>
      <c r="D35" s="31" t="s">
        <v>41</v>
      </c>
      <c r="E35" s="21">
        <v>2907897.47</v>
      </c>
      <c r="F35" s="37" t="s">
        <v>41</v>
      </c>
      <c r="G35" s="21">
        <f t="shared" si="0"/>
        <v>19327934.34</v>
      </c>
      <c r="H35" s="18"/>
    </row>
    <row r="36" spans="1:8" s="15" customFormat="1" ht="27.75" customHeight="1" x14ac:dyDescent="0.25">
      <c r="A36" s="17" t="s">
        <v>30</v>
      </c>
      <c r="B36" s="21">
        <v>157868</v>
      </c>
      <c r="C36" s="21">
        <f>1784481+2616443</f>
        <v>4400924</v>
      </c>
      <c r="D36" s="30" t="s">
        <v>45</v>
      </c>
      <c r="E36" s="21">
        <f>681874+3876918</f>
        <v>4558792</v>
      </c>
      <c r="F36" s="39" t="s">
        <v>46</v>
      </c>
      <c r="G36" s="21">
        <f t="shared" si="0"/>
        <v>0</v>
      </c>
      <c r="H36" s="18"/>
    </row>
    <row r="37" spans="1:8" s="15" customFormat="1" x14ac:dyDescent="0.25">
      <c r="A37" s="17" t="s">
        <v>31</v>
      </c>
      <c r="B37" s="21">
        <v>637949.48</v>
      </c>
      <c r="C37" s="21">
        <v>5347649.6399999997</v>
      </c>
      <c r="D37" s="31">
        <v>501</v>
      </c>
      <c r="E37" s="21">
        <v>2961833.32</v>
      </c>
      <c r="F37" s="37">
        <v>501</v>
      </c>
      <c r="G37" s="21">
        <f t="shared" si="0"/>
        <v>3023765.7999999993</v>
      </c>
      <c r="H37" s="18"/>
    </row>
    <row r="38" spans="1:8" s="15" customFormat="1" x14ac:dyDescent="0.25">
      <c r="A38" s="17" t="s">
        <v>32</v>
      </c>
      <c r="B38" s="21">
        <v>257195943.66</v>
      </c>
      <c r="C38" s="21">
        <v>0</v>
      </c>
      <c r="D38" s="29"/>
      <c r="E38" s="21">
        <v>0</v>
      </c>
      <c r="F38" s="38"/>
      <c r="G38" s="21">
        <f t="shared" si="0"/>
        <v>257195943.66</v>
      </c>
      <c r="H38" s="18"/>
    </row>
    <row r="39" spans="1:8" s="15" customFormat="1" x14ac:dyDescent="0.25">
      <c r="A39" s="17" t="s">
        <v>33</v>
      </c>
      <c r="B39" s="22">
        <v>211406</v>
      </c>
      <c r="C39" s="22">
        <v>583948</v>
      </c>
      <c r="D39" s="32">
        <v>555</v>
      </c>
      <c r="E39" s="22">
        <v>211406</v>
      </c>
      <c r="F39" s="40">
        <v>555</v>
      </c>
      <c r="G39" s="22">
        <f t="shared" si="0"/>
        <v>583948</v>
      </c>
      <c r="H39" s="18"/>
    </row>
    <row r="40" spans="1:8" x14ac:dyDescent="0.25">
      <c r="A40" s="14"/>
      <c r="B40" s="23"/>
      <c r="C40" s="23"/>
      <c r="D40" s="33"/>
      <c r="E40" s="23"/>
      <c r="F40" s="38"/>
      <c r="G40" s="23"/>
      <c r="H40" s="2"/>
    </row>
    <row r="41" spans="1:8" ht="15.75" thickBot="1" x14ac:dyDescent="0.3">
      <c r="A41" s="14" t="s">
        <v>35</v>
      </c>
      <c r="B41" s="24">
        <f>SUM(B8:B39)</f>
        <v>524337786.44</v>
      </c>
      <c r="C41" s="24">
        <f>SUM(C8:C39)</f>
        <v>155483620.64999998</v>
      </c>
      <c r="D41" s="34"/>
      <c r="E41" s="24">
        <f>SUM(E8:E39)</f>
        <v>125708870.47999999</v>
      </c>
      <c r="F41" s="41"/>
      <c r="G41" s="24">
        <f>SUM(G8:G39)</f>
        <v>554112536.61000001</v>
      </c>
      <c r="H41" s="2"/>
    </row>
    <row r="42" spans="1:8" ht="15.75" thickTop="1" x14ac:dyDescent="0.25">
      <c r="A42" s="14"/>
      <c r="B42" s="23"/>
      <c r="C42" s="23"/>
      <c r="D42" s="33"/>
      <c r="E42" s="23"/>
      <c r="F42" s="38"/>
      <c r="G42" s="23"/>
      <c r="H42" s="2"/>
    </row>
    <row r="43" spans="1:8" x14ac:dyDescent="0.25">
      <c r="A43" s="14"/>
      <c r="B43" s="25"/>
      <c r="C43" s="25"/>
      <c r="D43" s="35"/>
      <c r="E43" s="25"/>
      <c r="F43" s="37"/>
      <c r="G43" s="25"/>
    </row>
    <row r="44" spans="1:8" ht="30" x14ac:dyDescent="0.25">
      <c r="A44" s="14"/>
      <c r="B44" s="26" t="s">
        <v>47</v>
      </c>
      <c r="C44" s="25">
        <f>C9+C11+C12+C13+C17+C20+C21+C26+C30+C37+C39+5900+1784481</f>
        <v>36852804.18</v>
      </c>
      <c r="D44" s="36" t="s">
        <v>47</v>
      </c>
      <c r="E44" s="25">
        <f>E8+E9+E10+E11+E12+E13+E14+E15+E17+E18+E19+E20+E21+E23+E26+E27+E28+E29+E31+E39+340751+3876918+E37+0.17</f>
        <v>43418161.890000001</v>
      </c>
      <c r="F44" s="37"/>
      <c r="G44" s="25"/>
    </row>
    <row r="45" spans="1:8" ht="30" x14ac:dyDescent="0.25">
      <c r="B45" s="26" t="s">
        <v>48</v>
      </c>
      <c r="C45" s="27">
        <f>C16+C22+C25+C32+C33+C35+19174+2616443-0.25</f>
        <v>118630816.47000001</v>
      </c>
      <c r="D45" s="36" t="s">
        <v>48</v>
      </c>
      <c r="E45" s="27">
        <f>E22+E24+E25+E32+E33+E35+1027326+681874</f>
        <v>82290708.590000004</v>
      </c>
      <c r="F45" s="42"/>
      <c r="G45" s="27"/>
    </row>
    <row r="46" spans="1:8" x14ac:dyDescent="0.25">
      <c r="D46" s="28"/>
    </row>
    <row r="48" spans="1:8" x14ac:dyDescent="0.25">
      <c r="E48" s="20"/>
    </row>
  </sheetData>
  <pageMargins left="0.7" right="0.7" top="0.75" bottom="0.75" header="0.3" footer="0.3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Johnson</dc:creator>
  <cp:lastModifiedBy>AEP</cp:lastModifiedBy>
  <cp:lastPrinted>2017-09-15T11:20:39Z</cp:lastPrinted>
  <dcterms:created xsi:type="dcterms:W3CDTF">2017-08-17T13:29:51Z</dcterms:created>
  <dcterms:modified xsi:type="dcterms:W3CDTF">2017-09-15T19:07:13Z</dcterms:modified>
</cp:coreProperties>
</file>