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10272" activeTab="0"/>
  </bookViews>
  <sheets>
    <sheet name="Sheet1" sheetId="1" r:id="rId1"/>
    <sheet name="Summary" sheetId="2" r:id="rId2"/>
    <sheet name="Stites &amp; Harbison" sheetId="3" r:id="rId3"/>
  </sheets>
  <definedNames>
    <definedName name="_xlnm.Print_Titles" localSheetId="1">'Summary'!$1:$7</definedName>
  </definedNames>
  <calcPr fullCalcOnLoad="1"/>
</workbook>
</file>

<file path=xl/sharedStrings.xml><?xml version="1.0" encoding="utf-8"?>
<sst xmlns="http://schemas.openxmlformats.org/spreadsheetml/2006/main" count="521" uniqueCount="201">
  <si>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</si>
  <si>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</si>
  <si>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</si>
  <si>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</si>
  <si>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</si>
  <si>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 val="single"/>
        <sz val="10"/>
        <rFont val="Arial"/>
        <family val="2"/>
      </rPr>
      <t>Total</t>
    </r>
  </si>
  <si>
    <r>
      <t xml:space="preserve">Line                                            </t>
    </r>
    <r>
      <rPr>
        <u val="single"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</si>
  <si>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</si>
  <si>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</si>
  <si>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</si>
  <si>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</si>
  <si>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</si>
  <si>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</si>
  <si>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</si>
  <si>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</si>
  <si>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</si>
  <si>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</si>
  <si>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</si>
  <si>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 val="single"/>
        <sz val="10"/>
        <rFont val="Arial"/>
        <family val="2"/>
      </rPr>
      <t xml:space="preserve">  No</t>
    </r>
  </si>
  <si>
    <r>
      <t>As Filed</t>
    </r>
    <r>
      <rPr>
        <u val="single"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</si>
  <si>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</si>
  <si>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</si>
  <si>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</si>
  <si>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</si>
  <si>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</si>
  <si>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</si>
  <si>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</si>
  <si>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</si>
  <si>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</si>
  <si>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</si>
  <si>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 val="single"/>
        <sz val="10"/>
        <rFont val="Arial"/>
        <family val="2"/>
      </rPr>
      <t xml:space="preserve">        Test Year</t>
    </r>
  </si>
  <si>
    <t>Other</t>
  </si>
  <si>
    <t>`</t>
  </si>
  <si>
    <t>Copies</t>
  </si>
  <si>
    <t>Meal Provided During Meeting</t>
  </si>
  <si>
    <t>COMMUNICATION COUNSEL OF AMERICA INC</t>
  </si>
  <si>
    <t>0000218861</t>
  </si>
  <si>
    <t>Consultant</t>
  </si>
  <si>
    <t>Meal-Self (travel required)</t>
  </si>
  <si>
    <t>Meeting expenses</t>
  </si>
  <si>
    <r>
      <t xml:space="preserve">Time        </t>
    </r>
    <r>
      <rPr>
        <u val="single"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</si>
  <si>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 val="single"/>
        <sz val="10"/>
        <rFont val="Arial"/>
        <family val="2"/>
      </rPr>
      <t>No</t>
    </r>
  </si>
  <si>
    <r>
      <t xml:space="preserve">Account </t>
    </r>
    <r>
      <rPr>
        <b/>
        <u val="single"/>
        <sz val="10"/>
        <rFont val="Arial"/>
        <family val="2"/>
      </rPr>
      <t>Number</t>
    </r>
  </si>
  <si>
    <r>
      <t xml:space="preserve">Voucher                                      </t>
    </r>
    <r>
      <rPr>
        <b/>
        <u val="single"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</si>
  <si>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 val="single"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</si>
  <si>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 val="single"/>
        <sz val="10"/>
        <rFont val="Arial"/>
        <family val="2"/>
      </rPr>
      <t xml:space="preserve"> ID</t>
    </r>
  </si>
  <si>
    <t>Office Supplies</t>
  </si>
  <si>
    <t>FINANCIAL CONCEPTS &amp; APPLICATIONS INC</t>
  </si>
  <si>
    <t>0000191902</t>
  </si>
  <si>
    <t>Shipping</t>
  </si>
  <si>
    <t>KPSC Case No. 2017-00179</t>
  </si>
  <si>
    <t>K Glass</t>
  </si>
  <si>
    <t>7/1/2016-7/31/2016</t>
  </si>
  <si>
    <t>8/1/2016-8/31/2016</t>
  </si>
  <si>
    <t>9/1/2016-9/30/2016</t>
  </si>
  <si>
    <t>10/1/2016-10/31/2016</t>
  </si>
  <si>
    <t>11/1/2016-11/30/2016</t>
  </si>
  <si>
    <t>12/1/2016-12/31/2016</t>
  </si>
  <si>
    <t>1/1/2017-1/31/2017</t>
  </si>
  <si>
    <t>2/1/2017-2/28/2017</t>
  </si>
  <si>
    <t>3/1/2017-3/30/2017</t>
  </si>
  <si>
    <t>4/1/2017-4/30/2017</t>
  </si>
  <si>
    <t>2016-08-16</t>
  </si>
  <si>
    <t>00021907</t>
  </si>
  <si>
    <t>1284321</t>
  </si>
  <si>
    <t>2016-09-12</t>
  </si>
  <si>
    <t>00021983</t>
  </si>
  <si>
    <t>1289108</t>
  </si>
  <si>
    <t>2016-10-13</t>
  </si>
  <si>
    <t>00022083</t>
  </si>
  <si>
    <t>1291503</t>
  </si>
  <si>
    <t>2016-11-23</t>
  </si>
  <si>
    <t>00022167</t>
  </si>
  <si>
    <t>1298173</t>
  </si>
  <si>
    <t>2017-01-05</t>
  </si>
  <si>
    <t>00022281</t>
  </si>
  <si>
    <t>1304117</t>
  </si>
  <si>
    <t>2017-01-30</t>
  </si>
  <si>
    <t>00022336</t>
  </si>
  <si>
    <t>1309156</t>
  </si>
  <si>
    <t>2017-03-13</t>
  </si>
  <si>
    <t>00022436</t>
  </si>
  <si>
    <t>1312796A</t>
  </si>
  <si>
    <t>2017-03-27</t>
  </si>
  <si>
    <t>00022478</t>
  </si>
  <si>
    <t>1318760</t>
  </si>
  <si>
    <t>2017-04-13</t>
  </si>
  <si>
    <t>00022544</t>
  </si>
  <si>
    <t>1320896</t>
  </si>
  <si>
    <t>2017-05-15</t>
  </si>
  <si>
    <t>00022620</t>
  </si>
  <si>
    <t>1327595</t>
  </si>
  <si>
    <t>2017-05-30</t>
  </si>
  <si>
    <t>00022662</t>
  </si>
  <si>
    <t>17000103R3</t>
  </si>
  <si>
    <t>2017-03-23</t>
  </si>
  <si>
    <t>00022467</t>
  </si>
  <si>
    <t>19882</t>
  </si>
  <si>
    <t>2017-03-24</t>
  </si>
  <si>
    <t>00022469</t>
  </si>
  <si>
    <t>19881</t>
  </si>
  <si>
    <t>2017-03-28</t>
  </si>
  <si>
    <t>00022481</t>
  </si>
  <si>
    <t>19883</t>
  </si>
  <si>
    <r>
      <t xml:space="preserve">Approximate Average </t>
    </r>
    <r>
      <rPr>
        <u val="single"/>
        <sz val="10"/>
        <rFont val="Arial"/>
        <family val="2"/>
      </rPr>
      <t>Hourly Rate</t>
    </r>
  </si>
  <si>
    <t>2016-12-19</t>
  </si>
  <si>
    <t>00281931</t>
  </si>
  <si>
    <t>0000161803</t>
  </si>
  <si>
    <t>0000155948EX0000387813</t>
  </si>
  <si>
    <t>Lodging</t>
  </si>
  <si>
    <t>2016-11-22</t>
  </si>
  <si>
    <t>02010171</t>
  </si>
  <si>
    <t>0000291991EX0000379140</t>
  </si>
  <si>
    <t>2016-11-29</t>
  </si>
  <si>
    <t>00281125</t>
  </si>
  <si>
    <t>0000284259EX0000372026</t>
  </si>
  <si>
    <t>2016-12-14</t>
  </si>
  <si>
    <t>02018641</t>
  </si>
  <si>
    <t>0000291991EX0000381201</t>
  </si>
  <si>
    <t>2016-12-20</t>
  </si>
  <si>
    <t>02021261</t>
  </si>
  <si>
    <t>0000236824EX0000391708</t>
  </si>
  <si>
    <t>2017-02-03</t>
  </si>
  <si>
    <t>00283709</t>
  </si>
  <si>
    <t>0000110018EX0000400926</t>
  </si>
  <si>
    <t>2017-02-10</t>
  </si>
  <si>
    <t>00283966</t>
  </si>
  <si>
    <t>0000284259EX0000403524</t>
  </si>
  <si>
    <t>00284932</t>
  </si>
  <si>
    <t>0000284259EX0000419234</t>
  </si>
  <si>
    <t>2017-03-22</t>
  </si>
  <si>
    <t>02054244</t>
  </si>
  <si>
    <t>0000041279EX0000431432</t>
  </si>
  <si>
    <t>2017-04-28</t>
  </si>
  <si>
    <t>02070956</t>
  </si>
  <si>
    <t>0000041279EX0000445931</t>
  </si>
  <si>
    <t>2017-05-02</t>
  </si>
  <si>
    <t>00286854</t>
  </si>
  <si>
    <t>0000284259EX0000450426</t>
  </si>
  <si>
    <t>2017-05-04</t>
  </si>
  <si>
    <t>00286948</t>
  </si>
  <si>
    <t>0000110018EX0000451616</t>
  </si>
  <si>
    <t>2017-05-26</t>
  </si>
  <si>
    <t>00287664</t>
  </si>
  <si>
    <t>0000110018EX0000461600</t>
  </si>
  <si>
    <t>2017-06-13</t>
  </si>
  <si>
    <t>00288227</t>
  </si>
  <si>
    <t>0000284259EX0000463791</t>
  </si>
  <si>
    <t>2017-06-27</t>
  </si>
  <si>
    <t>00288800</t>
  </si>
  <si>
    <t>0000110018EX0000475910</t>
  </si>
  <si>
    <t>2017-03-06</t>
  </si>
  <si>
    <t>00284752</t>
  </si>
  <si>
    <t>0000110018EX0000424043</t>
  </si>
  <si>
    <t>2017-04-27</t>
  </si>
  <si>
    <t>00286688</t>
  </si>
  <si>
    <t>0000284259EX0000426673</t>
  </si>
  <si>
    <t>Office Depot</t>
  </si>
  <si>
    <t>N/A</t>
  </si>
  <si>
    <t>M Overstreet</t>
  </si>
  <si>
    <t>K Gish</t>
  </si>
  <si>
    <t>00286689</t>
  </si>
  <si>
    <t>0000284259</t>
  </si>
  <si>
    <t>02049039</t>
  </si>
  <si>
    <t>0000250635EX0000422854</t>
  </si>
  <si>
    <t>Personal Auto Mileage</t>
  </si>
  <si>
    <t>Transportation - Other</t>
  </si>
  <si>
    <t>Transportation - Rental Car</t>
  </si>
  <si>
    <t>5/1/2017-5/31/2017</t>
  </si>
  <si>
    <t>Expenses As of July 31, 2017</t>
  </si>
  <si>
    <r>
      <t xml:space="preserve">Actual as of July 31, </t>
    </r>
    <r>
      <rPr>
        <u val="single"/>
        <sz val="10"/>
        <rFont val="Arial"/>
        <family val="2"/>
      </rPr>
      <t>2017</t>
    </r>
  </si>
  <si>
    <t>2017-07-03</t>
  </si>
  <si>
    <t>00022755</t>
  </si>
  <si>
    <t>1333207</t>
  </si>
  <si>
    <t>2017-07-18</t>
  </si>
  <si>
    <t>00022786</t>
  </si>
  <si>
    <t>1337749</t>
  </si>
  <si>
    <t>2017-07-25</t>
  </si>
  <si>
    <t>00289678</t>
  </si>
  <si>
    <t>0000110018EX0000478886</t>
  </si>
  <si>
    <t>UNITED PARCEL SERVICE</t>
  </si>
  <si>
    <t>2017-07-19</t>
  </si>
  <si>
    <t>02102478</t>
  </si>
  <si>
    <t>0000106030EX0000485070</t>
  </si>
  <si>
    <t>00022826</t>
  </si>
  <si>
    <t>17000704F</t>
  </si>
  <si>
    <t>KENTUCKY PRESS SERVICE INC</t>
  </si>
  <si>
    <t>2017-07-27</t>
  </si>
  <si>
    <t>00289775</t>
  </si>
  <si>
    <t>0000036308</t>
  </si>
  <si>
    <t>17072KK0</t>
  </si>
  <si>
    <t>Public Notice</t>
  </si>
  <si>
    <t>00022825</t>
  </si>
  <si>
    <t>019884</t>
  </si>
  <si>
    <t>6/1/2017-6/30/2017</t>
  </si>
  <si>
    <t>2017-07-11</t>
  </si>
  <si>
    <t>02099008</t>
  </si>
  <si>
    <t>0000061507</t>
  </si>
  <si>
    <t>0000401995257</t>
  </si>
  <si>
    <t>02099009</t>
  </si>
  <si>
    <t>0000401995267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</si>
</sst>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h:mm:ss\ AM/PM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.00"/>
    <numFmt numFmtId="171" formatCode="_(* #,##0.0_);_(* \(#,##0.0\);_(* &quot;-&quot;??_);_(@_)"/>
    <numFmt numFmtId="172" formatCode="_(* #,##0_);_(* \(#,##0\);_(* &quot;-&quot;??_);_(@_)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3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168" fontId="0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62" applyFont="1" applyAlignment="1">
      <alignment/>
    </xf>
    <xf numFmtId="15" fontId="0" fillId="0" borderId="0" xfId="63" applyFont="1" applyAlignment="1" quotePrefix="1">
      <alignment horizontal="center"/>
    </xf>
    <xf numFmtId="0" fontId="0" fillId="0" borderId="0" xfId="62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62" applyFont="1" applyAlignment="1">
      <alignment horizontal="right"/>
    </xf>
    <xf numFmtId="0" fontId="0" fillId="0" borderId="0" xfId="0" applyFont="1" applyAlignment="1">
      <alignment/>
    </xf>
    <xf numFmtId="0" fontId="0" fillId="0" borderId="0" xfId="62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37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15" fontId="2" fillId="0" borderId="0" xfId="63" applyFont="1" applyAlignment="1" quotePrefix="1">
      <alignment horizontal="center"/>
    </xf>
    <xf numFmtId="0" fontId="2" fillId="0" borderId="0" xfId="6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" fontId="0" fillId="0" borderId="0" xfId="44" applyNumberFormat="1" applyFont="1" applyAlignment="1">
      <alignment/>
    </xf>
    <xf numFmtId="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12" xfId="0" applyNumberFormat="1" applyFont="1" applyBorder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/>
    </xf>
    <xf numFmtId="0" fontId="0" fillId="0" borderId="0" xfId="62" applyFont="1" applyFill="1" applyAlignment="1">
      <alignment/>
    </xf>
    <xf numFmtId="49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5" fontId="0" fillId="0" borderId="0" xfId="63" applyFont="1" applyAlignment="1" quotePrefix="1">
      <alignment/>
    </xf>
    <xf numFmtId="14" fontId="0" fillId="0" borderId="0" xfId="0" applyNumberFormat="1" applyAlignment="1">
      <alignment/>
    </xf>
    <xf numFmtId="170" fontId="2" fillId="0" borderId="11" xfId="44" applyNumberFormat="1" applyFont="1" applyBorder="1" applyAlignment="1">
      <alignment/>
    </xf>
    <xf numFmtId="14" fontId="0" fillId="0" borderId="0" xfId="0" applyNumberFormat="1" applyAlignment="1">
      <alignment horizontal="center" wrapText="1"/>
    </xf>
    <xf numFmtId="168" fontId="0" fillId="0" borderId="0" xfId="44" applyNumberFormat="1" applyFont="1" applyAlignment="1">
      <alignment horizontal="center"/>
    </xf>
    <xf numFmtId="168" fontId="0" fillId="0" borderId="0" xfId="44" applyNumberFormat="1" applyFont="1" applyAlignment="1">
      <alignment horizontal="center"/>
    </xf>
    <xf numFmtId="172" fontId="0" fillId="0" borderId="0" xfId="42" applyNumberFormat="1" applyFont="1" applyAlignment="1">
      <alignment/>
    </xf>
    <xf numFmtId="15" fontId="0" fillId="0" borderId="0" xfId="63" applyFont="1" applyFill="1" applyAlignment="1" quotePrefix="1">
      <alignment/>
    </xf>
    <xf numFmtId="4" fontId="0" fillId="0" borderId="0" xfId="64" applyFont="1" applyFill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 wrapText="1"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3">
      <selection activeCell="Y8" sqref="Y8"/>
    </sheetView>
  </sheetViews>
  <sheetFormatPr defaultColWidth="9.140625" defaultRowHeight="12.75"/>
  <cols>
    <col min="1" max="1" width="6.7109375" style="0" bestFit="1" customWidth="1"/>
    <col min="2" max="2" width="2.28125" style="0" customWidth="1"/>
    <col min="3" max="3" width="23.421875" style="0" bestFit="1" customWidth="1"/>
    <col min="4" max="4" width="2.28125" style="0" customWidth="1"/>
    <col min="5" max="5" width="10.140625" style="0" bestFit="1" customWidth="1"/>
    <col min="6" max="6" width="2.28125" style="0" customWidth="1"/>
    <col min="7" max="7" width="11.28125" style="0" customWidth="1"/>
    <col min="8" max="8" width="2.28125" style="0" customWidth="1"/>
    <col min="9" max="9" width="11.8515625" style="0" customWidth="1"/>
    <col min="10" max="10" width="2.28125" style="0" customWidth="1"/>
    <col min="11" max="11" width="11.7109375" style="0" customWidth="1"/>
    <col min="12" max="12" width="2.28125" style="0" hidden="1" customWidth="1"/>
    <col min="13" max="17" width="0" style="0" hidden="1" customWidth="1"/>
    <col min="18" max="18" width="1.28515625" style="0" customWidth="1"/>
    <col min="19" max="19" width="2.421875" style="0" customWidth="1"/>
    <col min="20" max="20" width="11.421875" style="0" customWidth="1"/>
  </cols>
  <sheetData>
    <row r="1" spans="1:20" ht="12.75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2.75">
      <c r="A3" s="73" t="s">
        <v>169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6" spans="1:20" ht="52.5">
      <c r="A6" s="20" t="s">
        <v>18</v>
      </c>
      <c r="B6" s="13"/>
      <c r="C6" s="16" t="s">
        <v>14</v>
      </c>
      <c r="D6" s="13"/>
      <c r="E6" s="16" t="s">
        <v>2</v>
      </c>
      <c r="F6" s="13"/>
      <c r="G6" s="20" t="s">
        <v>104</v>
      </c>
      <c r="H6" s="14"/>
      <c r="I6" s="20" t="s">
        <v>19</v>
      </c>
      <c r="J6" s="14"/>
      <c r="K6" s="20" t="s">
        <v>170</v>
      </c>
      <c r="L6" s="14"/>
      <c r="T6" s="23" t="s">
        <v>30</v>
      </c>
    </row>
    <row r="7" spans="1:20" ht="12.75">
      <c r="A7" s="4">
        <v>-1</v>
      </c>
      <c r="B7" s="3"/>
      <c r="C7" s="4">
        <f>+A7-1</f>
        <v>-2</v>
      </c>
      <c r="D7" s="3"/>
      <c r="E7" s="4">
        <f>+C7-1</f>
        <v>-3</v>
      </c>
      <c r="F7" s="3"/>
      <c r="G7" s="4">
        <f>+E7-1</f>
        <v>-4</v>
      </c>
      <c r="H7" s="3"/>
      <c r="I7" s="4">
        <f>+G7-1</f>
        <v>-5</v>
      </c>
      <c r="J7" s="3"/>
      <c r="K7" s="4">
        <f>+I7-1</f>
        <v>-6</v>
      </c>
      <c r="L7" s="3"/>
      <c r="T7" s="4">
        <f>K7-1</f>
        <v>-7</v>
      </c>
    </row>
    <row r="9" spans="1:11" ht="12.75">
      <c r="A9">
        <v>1</v>
      </c>
      <c r="C9" s="33" t="s">
        <v>21</v>
      </c>
      <c r="E9" s="21" t="s">
        <v>17</v>
      </c>
      <c r="F9" s="22"/>
      <c r="G9" s="22"/>
      <c r="H9" s="22"/>
      <c r="I9" s="21" t="s">
        <v>17</v>
      </c>
      <c r="J9" s="22"/>
      <c r="K9" s="22"/>
    </row>
    <row r="10" spans="3:11" ht="12.75">
      <c r="C10" s="33"/>
      <c r="E10" s="22"/>
      <c r="F10" s="22"/>
      <c r="G10" s="22"/>
      <c r="H10" s="22"/>
      <c r="I10" s="22"/>
      <c r="J10" s="22"/>
      <c r="K10" s="22"/>
    </row>
    <row r="11" spans="1:11" ht="12.75">
      <c r="A11">
        <v>2</v>
      </c>
      <c r="C11" s="33" t="s">
        <v>20</v>
      </c>
      <c r="E11" s="22"/>
      <c r="F11" s="22"/>
      <c r="G11" s="22"/>
      <c r="H11" s="22"/>
      <c r="I11" s="21" t="s">
        <v>17</v>
      </c>
      <c r="J11" s="22"/>
      <c r="K11" s="22"/>
    </row>
    <row r="12" spans="3:11" ht="12.75">
      <c r="C12" s="33"/>
      <c r="E12" s="22"/>
      <c r="F12" s="22"/>
      <c r="G12" s="22"/>
      <c r="H12" s="22"/>
      <c r="I12" s="22"/>
      <c r="J12" s="22"/>
      <c r="K12" s="22"/>
    </row>
    <row r="13" spans="1:20" ht="12.75">
      <c r="A13">
        <v>3</v>
      </c>
      <c r="C13" s="33" t="s">
        <v>15</v>
      </c>
      <c r="E13" s="70">
        <v>1728.8135593220338</v>
      </c>
      <c r="F13" s="22"/>
      <c r="G13" s="22">
        <v>295</v>
      </c>
      <c r="H13" s="22"/>
      <c r="I13" s="21">
        <f>ROUND(E13*G13,0)</f>
        <v>510000</v>
      </c>
      <c r="J13" s="22"/>
      <c r="K13" s="22">
        <f>'Stites &amp; Harbison'!N65</f>
        <v>397721.66</v>
      </c>
      <c r="T13" s="22">
        <v>80234</v>
      </c>
    </row>
    <row r="14" spans="5:20" ht="12.75">
      <c r="E14" s="22"/>
      <c r="F14" s="22"/>
      <c r="G14" s="22"/>
      <c r="H14" s="22"/>
      <c r="I14" s="22"/>
      <c r="J14" s="22"/>
      <c r="K14" s="22"/>
      <c r="T14" s="22"/>
    </row>
    <row r="15" spans="1:20" ht="12.75">
      <c r="A15">
        <v>4</v>
      </c>
      <c r="C15" s="33" t="s">
        <v>22</v>
      </c>
      <c r="E15" s="68" t="s">
        <v>158</v>
      </c>
      <c r="F15" s="69"/>
      <c r="G15" s="68" t="s">
        <v>158</v>
      </c>
      <c r="H15" s="22"/>
      <c r="I15" s="21">
        <v>210000</v>
      </c>
      <c r="J15" s="22"/>
      <c r="K15" s="22">
        <f>SUM(Summary!I21:I26)</f>
        <v>72140.58</v>
      </c>
      <c r="T15" s="22">
        <v>0</v>
      </c>
    </row>
    <row r="16" spans="3:10" ht="12.75">
      <c r="C16" s="17" t="s">
        <v>17</v>
      </c>
      <c r="E16" s="69"/>
      <c r="F16" s="69"/>
      <c r="G16" s="69"/>
      <c r="H16" s="22"/>
      <c r="I16" s="22"/>
      <c r="J16" s="22"/>
    </row>
    <row r="17" spans="1:20" ht="12.75">
      <c r="A17" s="45">
        <f>A15+1</f>
        <v>5</v>
      </c>
      <c r="C17" s="33" t="s">
        <v>23</v>
      </c>
      <c r="E17" s="68" t="s">
        <v>158</v>
      </c>
      <c r="F17" s="69"/>
      <c r="G17" s="68" t="s">
        <v>158</v>
      </c>
      <c r="H17" s="22"/>
      <c r="I17" s="21">
        <v>640000</v>
      </c>
      <c r="J17" s="22"/>
      <c r="K17" s="22">
        <f>Summary!I8</f>
        <v>663049.56</v>
      </c>
      <c r="T17" s="22">
        <v>0</v>
      </c>
    </row>
    <row r="18" spans="1:20" ht="12.75">
      <c r="A18">
        <f>A17+1</f>
        <v>6</v>
      </c>
      <c r="C18" s="17" t="s">
        <v>24</v>
      </c>
      <c r="E18" s="22"/>
      <c r="F18" s="22"/>
      <c r="G18" s="22"/>
      <c r="H18" s="22"/>
      <c r="I18" s="22"/>
      <c r="J18" s="22"/>
      <c r="K18" s="21" t="s">
        <v>17</v>
      </c>
      <c r="T18" s="22"/>
    </row>
    <row r="19" spans="5:20" ht="12.75">
      <c r="E19" s="22"/>
      <c r="F19" s="22"/>
      <c r="G19" s="22"/>
      <c r="H19" s="22"/>
      <c r="I19" s="22"/>
      <c r="J19" s="22"/>
      <c r="K19" s="22"/>
      <c r="T19" s="22"/>
    </row>
    <row r="20" spans="1:20" ht="12.75">
      <c r="A20">
        <f>A18+1</f>
        <v>7</v>
      </c>
      <c r="C20" s="33" t="s">
        <v>25</v>
      </c>
      <c r="E20" s="22"/>
      <c r="F20" s="22"/>
      <c r="G20" s="22"/>
      <c r="H20" s="22"/>
      <c r="I20" s="21">
        <v>15000</v>
      </c>
      <c r="J20" s="22"/>
      <c r="K20" s="22"/>
      <c r="T20" s="22"/>
    </row>
    <row r="21" spans="1:20" ht="12.75">
      <c r="A21">
        <f>A20+1</f>
        <v>8</v>
      </c>
      <c r="C21" s="17" t="s">
        <v>46</v>
      </c>
      <c r="E21" s="22"/>
      <c r="F21" s="22"/>
      <c r="G21" s="22"/>
      <c r="H21" s="22"/>
      <c r="I21" s="21"/>
      <c r="J21" s="22"/>
      <c r="K21" s="22">
        <f>SUM(Summary!I44:I47)</f>
        <v>4040.6600000000003</v>
      </c>
      <c r="T21" s="22">
        <v>0</v>
      </c>
    </row>
    <row r="22" spans="1:20" ht="12.75">
      <c r="A22">
        <f>A21+1</f>
        <v>9</v>
      </c>
      <c r="C22" s="17" t="s">
        <v>26</v>
      </c>
      <c r="E22" s="22"/>
      <c r="F22" s="22"/>
      <c r="G22" s="22"/>
      <c r="H22" s="22"/>
      <c r="I22" s="22"/>
      <c r="J22" s="22"/>
      <c r="K22" s="22">
        <f>SUM(Summary!I48:I60)</f>
        <v>1008.19</v>
      </c>
      <c r="T22" s="22">
        <v>184.23</v>
      </c>
    </row>
    <row r="23" spans="1:20" ht="12.75">
      <c r="A23">
        <f>A22+1</f>
        <v>10</v>
      </c>
      <c r="C23" s="17" t="s">
        <v>39</v>
      </c>
      <c r="E23" s="22"/>
      <c r="F23" s="22"/>
      <c r="G23" s="22"/>
      <c r="H23" s="22"/>
      <c r="I23" s="22"/>
      <c r="J23" s="22"/>
      <c r="K23" s="22">
        <f>SUM(Summary!I27:I43)</f>
        <v>3169.86</v>
      </c>
      <c r="T23" s="22">
        <v>1315.9700000000003</v>
      </c>
    </row>
    <row r="24" spans="1:20" ht="12.75">
      <c r="A24">
        <v>11</v>
      </c>
      <c r="C24" s="17" t="s">
        <v>49</v>
      </c>
      <c r="E24" s="22"/>
      <c r="F24" s="22"/>
      <c r="G24" s="22"/>
      <c r="H24" s="22"/>
      <c r="I24" s="22"/>
      <c r="J24" s="22"/>
      <c r="K24" s="22">
        <f>SUM(Summary!I61:I64)</f>
        <v>665.26</v>
      </c>
      <c r="T24" s="22">
        <v>0</v>
      </c>
    </row>
    <row r="25" spans="1:20" ht="12.75">
      <c r="A25">
        <v>12</v>
      </c>
      <c r="C25" s="17" t="s">
        <v>31</v>
      </c>
      <c r="E25" s="22"/>
      <c r="F25" s="22"/>
      <c r="G25" s="22"/>
      <c r="H25" s="22"/>
      <c r="I25" s="22"/>
      <c r="J25" s="22"/>
      <c r="K25" s="22">
        <v>0</v>
      </c>
      <c r="T25" s="22">
        <v>0</v>
      </c>
    </row>
    <row r="26" ht="12.75">
      <c r="J26" s="50"/>
    </row>
    <row r="27" spans="1:20" ht="13.5" thickBot="1">
      <c r="A27">
        <v>13</v>
      </c>
      <c r="C27" s="33" t="s">
        <v>16</v>
      </c>
      <c r="I27" s="48">
        <f>SUM(I13:I26)</f>
        <v>1375000</v>
      </c>
      <c r="J27" s="49">
        <f>SUM(J13:J26)</f>
        <v>0</v>
      </c>
      <c r="K27" s="48">
        <f>SUM(K13:K26)</f>
        <v>1141795.77</v>
      </c>
      <c r="L27" s="48">
        <f aca="true" t="shared" si="0" ref="L27:T27">SUM(L13:L26)</f>
        <v>0</v>
      </c>
      <c r="M27" s="48">
        <f t="shared" si="0"/>
        <v>0</v>
      </c>
      <c r="N27" s="48">
        <f t="shared" si="0"/>
        <v>0</v>
      </c>
      <c r="O27" s="48">
        <f t="shared" si="0"/>
        <v>0</v>
      </c>
      <c r="P27" s="48">
        <f t="shared" si="0"/>
        <v>0</v>
      </c>
      <c r="Q27" s="48">
        <f t="shared" si="0"/>
        <v>0</v>
      </c>
      <c r="R27" s="48">
        <f t="shared" si="0"/>
        <v>0</v>
      </c>
      <c r="S27" s="49">
        <f t="shared" si="0"/>
        <v>0</v>
      </c>
      <c r="T27" s="48">
        <f t="shared" si="0"/>
        <v>81734.2</v>
      </c>
    </row>
    <row r="28" spans="10:19" ht="12.75">
      <c r="J28" s="50"/>
      <c r="S28" s="50"/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xSplit="4" ySplit="7" topLeftCell="E5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68" sqref="I68"/>
    </sheetView>
  </sheetViews>
  <sheetFormatPr defaultColWidth="9.140625" defaultRowHeight="12.75"/>
  <cols>
    <col min="1" max="1" width="6.421875" style="17" customWidth="1"/>
    <col min="2" max="2" width="2.28125" style="17" customWidth="1"/>
    <col min="3" max="3" width="46.421875" style="54" customWidth="1"/>
    <col min="4" max="4" width="11.8515625" style="24" customWidth="1"/>
    <col min="5" max="5" width="13.7109375" style="24" customWidth="1"/>
    <col min="6" max="6" width="12.421875" style="15" customWidth="1"/>
    <col min="7" max="7" width="13.421875" style="24" customWidth="1"/>
    <col min="8" max="8" width="25.7109375" style="29" customWidth="1"/>
    <col min="9" max="9" width="12.421875" style="17" customWidth="1"/>
    <col min="10" max="10" width="4.28125" style="17" customWidth="1"/>
    <col min="11" max="11" width="28.7109375" style="17" customWidth="1"/>
    <col min="12" max="12" width="2.28125" style="0" customWidth="1"/>
  </cols>
  <sheetData>
    <row r="1" spans="1:11" ht="12.75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4"/>
      <c r="K1" s="74"/>
    </row>
    <row r="2" spans="1:11" ht="12.75">
      <c r="A2" s="73" t="str">
        <f>Sheet1!A2</f>
        <v>KPSC Case No. 2017-00179</v>
      </c>
      <c r="B2" s="75"/>
      <c r="C2" s="75"/>
      <c r="D2" s="75"/>
      <c r="E2" s="75"/>
      <c r="F2" s="75"/>
      <c r="G2" s="75"/>
      <c r="H2" s="75"/>
      <c r="I2" s="75"/>
      <c r="J2" s="76"/>
      <c r="K2" s="76"/>
    </row>
    <row r="3" spans="1:11" ht="12.75">
      <c r="A3" s="77" t="str">
        <f>Sheet1!A3</f>
        <v>Expenses As of July 31, 2017</v>
      </c>
      <c r="B3" s="77"/>
      <c r="C3" s="77"/>
      <c r="D3" s="77"/>
      <c r="E3" s="77"/>
      <c r="F3" s="77"/>
      <c r="G3" s="77"/>
      <c r="H3" s="77"/>
      <c r="I3" s="77"/>
      <c r="J3" s="78"/>
      <c r="K3" s="78"/>
    </row>
    <row r="4" spans="1:11" ht="12.75">
      <c r="A4" s="41"/>
      <c r="B4" s="41"/>
      <c r="C4" s="81"/>
      <c r="D4" s="39"/>
      <c r="E4" s="39"/>
      <c r="F4" s="42"/>
      <c r="G4" s="39"/>
      <c r="H4" s="40"/>
      <c r="I4" s="41"/>
      <c r="J4" s="41"/>
      <c r="K4" s="41"/>
    </row>
    <row r="5" spans="1:11" s="33" customFormat="1" ht="26.25">
      <c r="A5" s="36" t="s">
        <v>41</v>
      </c>
      <c r="B5" s="41"/>
      <c r="C5" s="82" t="s">
        <v>11</v>
      </c>
      <c r="D5" s="62" t="s">
        <v>12</v>
      </c>
      <c r="E5" s="36" t="s">
        <v>42</v>
      </c>
      <c r="F5" s="36" t="s">
        <v>43</v>
      </c>
      <c r="G5" s="36" t="s">
        <v>44</v>
      </c>
      <c r="H5" s="36" t="s">
        <v>45</v>
      </c>
      <c r="I5" s="62" t="s">
        <v>13</v>
      </c>
      <c r="J5" s="41"/>
      <c r="K5" s="63" t="s">
        <v>14</v>
      </c>
    </row>
    <row r="6" spans="1:11" s="3" customFormat="1" ht="12.75">
      <c r="A6" s="19">
        <v>-1</v>
      </c>
      <c r="B6" s="24"/>
      <c r="C6" s="83">
        <f>+A6-1</f>
        <v>-2</v>
      </c>
      <c r="D6" s="19">
        <f aca="true" t="shared" si="0" ref="D6:I6">+C6-1</f>
        <v>-3</v>
      </c>
      <c r="E6" s="19">
        <f t="shared" si="0"/>
        <v>-4</v>
      </c>
      <c r="F6" s="19">
        <f t="shared" si="0"/>
        <v>-5</v>
      </c>
      <c r="G6" s="19">
        <f t="shared" si="0"/>
        <v>-6</v>
      </c>
      <c r="H6" s="19">
        <f t="shared" si="0"/>
        <v>-7</v>
      </c>
      <c r="I6" s="19">
        <f t="shared" si="0"/>
        <v>-8</v>
      </c>
      <c r="J6" s="24"/>
      <c r="K6" s="19">
        <f>+I6-1</f>
        <v>-9</v>
      </c>
    </row>
    <row r="7" spans="1:11" ht="12.75">
      <c r="A7" s="43"/>
      <c r="B7" s="41"/>
      <c r="C7" s="84"/>
      <c r="D7" s="43"/>
      <c r="E7" s="43"/>
      <c r="F7" s="42"/>
      <c r="G7" s="43"/>
      <c r="H7" s="44"/>
      <c r="I7" s="80"/>
      <c r="J7" s="41"/>
      <c r="K7" s="41"/>
    </row>
    <row r="8" spans="1:11" ht="12.75">
      <c r="A8" s="35">
        <v>1</v>
      </c>
      <c r="B8" s="41"/>
      <c r="C8" s="57" t="s">
        <v>186</v>
      </c>
      <c r="D8" s="64" t="s">
        <v>187</v>
      </c>
      <c r="E8" s="32" t="s">
        <v>28</v>
      </c>
      <c r="F8" s="32" t="s">
        <v>188</v>
      </c>
      <c r="G8" s="32" t="s">
        <v>189</v>
      </c>
      <c r="H8" s="32" t="s">
        <v>190</v>
      </c>
      <c r="I8" s="72">
        <v>663049.56</v>
      </c>
      <c r="J8" s="41"/>
      <c r="K8" s="31" t="s">
        <v>191</v>
      </c>
    </row>
    <row r="9" spans="1:11" ht="12.75">
      <c r="A9" s="35">
        <f>A8+1</f>
        <v>2</v>
      </c>
      <c r="B9" s="31"/>
      <c r="C9" s="57" t="s">
        <v>27</v>
      </c>
      <c r="D9" s="64" t="s">
        <v>62</v>
      </c>
      <c r="E9" s="32" t="s">
        <v>28</v>
      </c>
      <c r="F9" s="32" t="s">
        <v>63</v>
      </c>
      <c r="G9" s="32" t="s">
        <v>29</v>
      </c>
      <c r="H9" s="32" t="s">
        <v>64</v>
      </c>
      <c r="I9" s="72">
        <v>1520</v>
      </c>
      <c r="J9" s="32"/>
      <c r="K9" s="18" t="s">
        <v>15</v>
      </c>
    </row>
    <row r="10" spans="1:11" ht="12.75">
      <c r="A10" s="35">
        <f aca="true" t="shared" si="1" ref="A10:A64">A9+1</f>
        <v>3</v>
      </c>
      <c r="B10" s="31"/>
      <c r="C10" s="57" t="s">
        <v>27</v>
      </c>
      <c r="D10" s="64" t="s">
        <v>65</v>
      </c>
      <c r="E10" s="32" t="s">
        <v>28</v>
      </c>
      <c r="F10" s="32" t="s">
        <v>66</v>
      </c>
      <c r="G10" s="32" t="s">
        <v>29</v>
      </c>
      <c r="H10" s="32" t="s">
        <v>67</v>
      </c>
      <c r="I10" s="72">
        <v>390</v>
      </c>
      <c r="J10" s="32"/>
      <c r="K10" s="18" t="s">
        <v>15</v>
      </c>
    </row>
    <row r="11" spans="1:11" ht="12.75">
      <c r="A11" s="35">
        <f t="shared" si="1"/>
        <v>4</v>
      </c>
      <c r="B11" s="31"/>
      <c r="C11" s="57" t="s">
        <v>27</v>
      </c>
      <c r="D11" s="64" t="s">
        <v>68</v>
      </c>
      <c r="E11" s="32" t="s">
        <v>28</v>
      </c>
      <c r="F11" s="32" t="s">
        <v>69</v>
      </c>
      <c r="G11" s="32" t="s">
        <v>29</v>
      </c>
      <c r="H11" s="32" t="s">
        <v>70</v>
      </c>
      <c r="I11" s="72">
        <v>4292.5</v>
      </c>
      <c r="J11" s="32"/>
      <c r="K11" s="18" t="s">
        <v>15</v>
      </c>
    </row>
    <row r="12" spans="1:11" ht="12.75">
      <c r="A12" s="35">
        <f t="shared" si="1"/>
        <v>5</v>
      </c>
      <c r="B12" s="31"/>
      <c r="C12" s="57" t="s">
        <v>27</v>
      </c>
      <c r="D12" s="64" t="s">
        <v>71</v>
      </c>
      <c r="E12" s="32" t="s">
        <v>28</v>
      </c>
      <c r="F12" s="32" t="s">
        <v>72</v>
      </c>
      <c r="G12" s="32" t="s">
        <v>29</v>
      </c>
      <c r="H12" s="32" t="s">
        <v>73</v>
      </c>
      <c r="I12" s="72">
        <v>3517</v>
      </c>
      <c r="J12" s="32"/>
      <c r="K12" s="18" t="s">
        <v>15</v>
      </c>
    </row>
    <row r="13" spans="1:11" ht="12.75">
      <c r="A13" s="35">
        <f t="shared" si="1"/>
        <v>6</v>
      </c>
      <c r="B13" s="31"/>
      <c r="C13" s="57" t="s">
        <v>27</v>
      </c>
      <c r="D13" s="64" t="s">
        <v>74</v>
      </c>
      <c r="E13" s="32" t="s">
        <v>28</v>
      </c>
      <c r="F13" s="32" t="s">
        <v>75</v>
      </c>
      <c r="G13" s="32" t="s">
        <v>29</v>
      </c>
      <c r="H13" s="32" t="s">
        <v>76</v>
      </c>
      <c r="I13" s="72">
        <v>40597</v>
      </c>
      <c r="J13" s="32"/>
      <c r="K13" s="18" t="s">
        <v>15</v>
      </c>
    </row>
    <row r="14" spans="1:11" ht="12.75">
      <c r="A14" s="35">
        <f t="shared" si="1"/>
        <v>7</v>
      </c>
      <c r="B14" s="31"/>
      <c r="C14" s="57" t="s">
        <v>27</v>
      </c>
      <c r="D14" s="64" t="s">
        <v>77</v>
      </c>
      <c r="E14" s="32" t="s">
        <v>28</v>
      </c>
      <c r="F14" s="32" t="s">
        <v>78</v>
      </c>
      <c r="G14" s="32" t="s">
        <v>29</v>
      </c>
      <c r="H14" s="32" t="s">
        <v>79</v>
      </c>
      <c r="I14" s="72">
        <v>29917.5</v>
      </c>
      <c r="J14" s="32"/>
      <c r="K14" s="18" t="s">
        <v>15</v>
      </c>
    </row>
    <row r="15" spans="1:11" ht="12.75">
      <c r="A15" s="35">
        <f t="shared" si="1"/>
        <v>8</v>
      </c>
      <c r="B15" s="31"/>
      <c r="C15" s="57" t="s">
        <v>27</v>
      </c>
      <c r="D15" s="64" t="s">
        <v>80</v>
      </c>
      <c r="E15" s="32" t="s">
        <v>28</v>
      </c>
      <c r="F15" s="32" t="s">
        <v>81</v>
      </c>
      <c r="G15" s="32" t="s">
        <v>29</v>
      </c>
      <c r="H15" s="32" t="s">
        <v>82</v>
      </c>
      <c r="I15" s="72">
        <v>62520</v>
      </c>
      <c r="J15" s="32"/>
      <c r="K15" s="18" t="s">
        <v>15</v>
      </c>
    </row>
    <row r="16" spans="1:11" ht="12.75">
      <c r="A16" s="35">
        <f t="shared" si="1"/>
        <v>9</v>
      </c>
      <c r="B16" s="31"/>
      <c r="C16" s="57" t="s">
        <v>27</v>
      </c>
      <c r="D16" s="64" t="s">
        <v>83</v>
      </c>
      <c r="E16" s="32" t="s">
        <v>28</v>
      </c>
      <c r="F16" s="32" t="s">
        <v>84</v>
      </c>
      <c r="G16" s="32" t="s">
        <v>29</v>
      </c>
      <c r="H16" s="32" t="s">
        <v>85</v>
      </c>
      <c r="I16" s="72">
        <v>58497.14</v>
      </c>
      <c r="J16" s="32"/>
      <c r="K16" s="18" t="s">
        <v>15</v>
      </c>
    </row>
    <row r="17" spans="1:11" ht="12.75">
      <c r="A17" s="35">
        <f t="shared" si="1"/>
        <v>10</v>
      </c>
      <c r="B17" s="31"/>
      <c r="C17" s="57" t="s">
        <v>27</v>
      </c>
      <c r="D17" s="64" t="s">
        <v>86</v>
      </c>
      <c r="E17" s="32" t="s">
        <v>28</v>
      </c>
      <c r="F17" s="32" t="s">
        <v>87</v>
      </c>
      <c r="G17" s="32" t="s">
        <v>29</v>
      </c>
      <c r="H17" s="32" t="s">
        <v>88</v>
      </c>
      <c r="I17" s="72">
        <v>16892</v>
      </c>
      <c r="J17" s="32"/>
      <c r="K17" s="18" t="s">
        <v>15</v>
      </c>
    </row>
    <row r="18" spans="1:11" ht="12.75">
      <c r="A18" s="35">
        <f t="shared" si="1"/>
        <v>11</v>
      </c>
      <c r="B18" s="31"/>
      <c r="C18" s="57" t="s">
        <v>27</v>
      </c>
      <c r="D18" s="64" t="s">
        <v>89</v>
      </c>
      <c r="E18" s="32" t="s">
        <v>28</v>
      </c>
      <c r="F18" s="32" t="s">
        <v>90</v>
      </c>
      <c r="G18" s="32" t="s">
        <v>29</v>
      </c>
      <c r="H18" s="32" t="s">
        <v>91</v>
      </c>
      <c r="I18" s="72">
        <v>33155.1</v>
      </c>
      <c r="J18" s="32"/>
      <c r="K18" s="18" t="s">
        <v>15</v>
      </c>
    </row>
    <row r="19" spans="1:11" ht="12.75">
      <c r="A19" s="35">
        <f t="shared" si="1"/>
        <v>12</v>
      </c>
      <c r="B19" s="31"/>
      <c r="C19" s="57" t="s">
        <v>27</v>
      </c>
      <c r="D19" s="64" t="s">
        <v>171</v>
      </c>
      <c r="E19" s="32" t="s">
        <v>28</v>
      </c>
      <c r="F19" s="32" t="s">
        <v>172</v>
      </c>
      <c r="G19" s="32" t="s">
        <v>29</v>
      </c>
      <c r="H19" s="32" t="s">
        <v>173</v>
      </c>
      <c r="I19" s="72">
        <v>83161.5</v>
      </c>
      <c r="J19" s="32"/>
      <c r="K19" s="18" t="s">
        <v>15</v>
      </c>
    </row>
    <row r="20" spans="1:11" ht="12.75">
      <c r="A20" s="35">
        <f t="shared" si="1"/>
        <v>13</v>
      </c>
      <c r="B20" s="31"/>
      <c r="C20" s="57" t="s">
        <v>27</v>
      </c>
      <c r="D20" s="64" t="s">
        <v>174</v>
      </c>
      <c r="E20" s="32" t="s">
        <v>28</v>
      </c>
      <c r="F20" s="32" t="s">
        <v>175</v>
      </c>
      <c r="G20" s="32" t="s">
        <v>29</v>
      </c>
      <c r="H20" s="32" t="s">
        <v>176</v>
      </c>
      <c r="I20" s="72">
        <v>63261.92</v>
      </c>
      <c r="J20" s="32"/>
      <c r="K20" s="18" t="s">
        <v>15</v>
      </c>
    </row>
    <row r="21" spans="1:11" ht="12.75">
      <c r="A21" s="35">
        <f t="shared" si="1"/>
        <v>14</v>
      </c>
      <c r="B21" s="31"/>
      <c r="C21" s="57" t="s">
        <v>35</v>
      </c>
      <c r="D21" s="64" t="s">
        <v>92</v>
      </c>
      <c r="E21" s="32" t="s">
        <v>28</v>
      </c>
      <c r="F21" s="32" t="s">
        <v>93</v>
      </c>
      <c r="G21" s="32" t="s">
        <v>36</v>
      </c>
      <c r="H21" s="32" t="s">
        <v>94</v>
      </c>
      <c r="I21" s="72">
        <v>19679.69</v>
      </c>
      <c r="J21" s="32"/>
      <c r="K21" s="26" t="s">
        <v>37</v>
      </c>
    </row>
    <row r="22" spans="1:11" ht="12.75">
      <c r="A22" s="35">
        <f t="shared" si="1"/>
        <v>15</v>
      </c>
      <c r="B22" s="31"/>
      <c r="C22" s="57" t="s">
        <v>35</v>
      </c>
      <c r="D22" s="64" t="s">
        <v>177</v>
      </c>
      <c r="E22" s="32" t="s">
        <v>28</v>
      </c>
      <c r="F22" s="32" t="s">
        <v>184</v>
      </c>
      <c r="G22" s="32" t="s">
        <v>36</v>
      </c>
      <c r="H22" s="32" t="s">
        <v>185</v>
      </c>
      <c r="I22" s="72">
        <v>13710.89</v>
      </c>
      <c r="J22" s="32"/>
      <c r="K22" s="26" t="s">
        <v>37</v>
      </c>
    </row>
    <row r="23" spans="1:11" ht="12.75">
      <c r="A23" s="35">
        <f t="shared" si="1"/>
        <v>16</v>
      </c>
      <c r="B23" s="31"/>
      <c r="C23" s="57" t="s">
        <v>47</v>
      </c>
      <c r="D23" s="64" t="s">
        <v>95</v>
      </c>
      <c r="E23" s="32" t="s">
        <v>28</v>
      </c>
      <c r="F23" s="32" t="s">
        <v>96</v>
      </c>
      <c r="G23" s="32" t="s">
        <v>48</v>
      </c>
      <c r="H23" s="32" t="s">
        <v>97</v>
      </c>
      <c r="I23" s="72">
        <v>21000</v>
      </c>
      <c r="J23" s="57"/>
      <c r="K23" s="26" t="s">
        <v>37</v>
      </c>
    </row>
    <row r="24" spans="1:11" ht="12.75">
      <c r="A24" s="35">
        <f t="shared" si="1"/>
        <v>17</v>
      </c>
      <c r="B24" s="31"/>
      <c r="C24" s="57" t="s">
        <v>47</v>
      </c>
      <c r="D24" s="64" t="s">
        <v>98</v>
      </c>
      <c r="E24" s="32" t="s">
        <v>28</v>
      </c>
      <c r="F24" s="32" t="s">
        <v>99</v>
      </c>
      <c r="G24" s="32" t="s">
        <v>48</v>
      </c>
      <c r="H24" s="32" t="s">
        <v>100</v>
      </c>
      <c r="I24" s="72">
        <v>2550</v>
      </c>
      <c r="J24" s="58"/>
      <c r="K24" s="26" t="s">
        <v>37</v>
      </c>
    </row>
    <row r="25" spans="1:11" ht="12.75">
      <c r="A25" s="35">
        <f t="shared" si="1"/>
        <v>18</v>
      </c>
      <c r="B25" s="31"/>
      <c r="C25" s="57" t="s">
        <v>47</v>
      </c>
      <c r="D25" s="64" t="s">
        <v>101</v>
      </c>
      <c r="E25" s="32" t="s">
        <v>28</v>
      </c>
      <c r="F25" s="32" t="s">
        <v>102</v>
      </c>
      <c r="G25" s="32" t="s">
        <v>48</v>
      </c>
      <c r="H25" s="32" t="s">
        <v>103</v>
      </c>
      <c r="I25" s="72">
        <v>4400</v>
      </c>
      <c r="J25" s="58"/>
      <c r="K25" s="26" t="s">
        <v>37</v>
      </c>
    </row>
    <row r="26" spans="1:11" ht="12.75">
      <c r="A26" s="35">
        <f t="shared" si="1"/>
        <v>19</v>
      </c>
      <c r="B26" s="31"/>
      <c r="C26" s="57" t="s">
        <v>47</v>
      </c>
      <c r="D26" s="64" t="s">
        <v>177</v>
      </c>
      <c r="E26" s="32" t="s">
        <v>28</v>
      </c>
      <c r="F26" s="32" t="s">
        <v>192</v>
      </c>
      <c r="G26" s="32" t="s">
        <v>48</v>
      </c>
      <c r="H26" s="32" t="s">
        <v>193</v>
      </c>
      <c r="I26" s="72">
        <v>10800</v>
      </c>
      <c r="J26" s="58"/>
      <c r="K26" s="26" t="s">
        <v>37</v>
      </c>
    </row>
    <row r="27" spans="1:11" ht="12.75">
      <c r="A27" s="35">
        <f t="shared" si="1"/>
        <v>20</v>
      </c>
      <c r="B27" s="31"/>
      <c r="C27" s="54" t="s">
        <v>34</v>
      </c>
      <c r="D27" s="64" t="s">
        <v>110</v>
      </c>
      <c r="E27" s="32" t="s">
        <v>28</v>
      </c>
      <c r="F27" s="32" t="s">
        <v>111</v>
      </c>
      <c r="G27" s="32" t="s">
        <v>107</v>
      </c>
      <c r="H27" s="32" t="s">
        <v>112</v>
      </c>
      <c r="I27" s="72">
        <v>680.48</v>
      </c>
      <c r="J27" s="57"/>
      <c r="K27" s="54" t="s">
        <v>34</v>
      </c>
    </row>
    <row r="28" spans="1:11" ht="12.75">
      <c r="A28" s="35">
        <f t="shared" si="1"/>
        <v>21</v>
      </c>
      <c r="B28" s="31"/>
      <c r="C28" s="54" t="s">
        <v>34</v>
      </c>
      <c r="D28" s="64" t="s">
        <v>113</v>
      </c>
      <c r="E28" s="32" t="s">
        <v>28</v>
      </c>
      <c r="F28" s="32" t="s">
        <v>114</v>
      </c>
      <c r="G28" s="32" t="s">
        <v>107</v>
      </c>
      <c r="H28" s="32" t="s">
        <v>115</v>
      </c>
      <c r="I28" s="72">
        <v>22.47</v>
      </c>
      <c r="J28" s="56"/>
      <c r="K28" s="54" t="s">
        <v>34</v>
      </c>
    </row>
    <row r="29" spans="1:11" ht="12.75">
      <c r="A29" s="35">
        <f t="shared" si="1"/>
        <v>22</v>
      </c>
      <c r="B29" s="31"/>
      <c r="C29" s="54" t="s">
        <v>34</v>
      </c>
      <c r="D29" s="64" t="s">
        <v>116</v>
      </c>
      <c r="E29" s="32" t="s">
        <v>28</v>
      </c>
      <c r="F29" s="32" t="s">
        <v>117</v>
      </c>
      <c r="G29" s="32" t="s">
        <v>107</v>
      </c>
      <c r="H29" s="32" t="s">
        <v>118</v>
      </c>
      <c r="I29" s="72">
        <v>85.4</v>
      </c>
      <c r="J29" s="56"/>
      <c r="K29" s="54" t="s">
        <v>34</v>
      </c>
    </row>
    <row r="30" spans="1:18" ht="12.75">
      <c r="A30" s="35">
        <f t="shared" si="1"/>
        <v>23</v>
      </c>
      <c r="B30" s="31"/>
      <c r="C30" s="54" t="s">
        <v>34</v>
      </c>
      <c r="D30" s="64" t="s">
        <v>119</v>
      </c>
      <c r="E30" s="32" t="s">
        <v>28</v>
      </c>
      <c r="F30" s="32" t="s">
        <v>120</v>
      </c>
      <c r="G30" s="32" t="s">
        <v>107</v>
      </c>
      <c r="H30" s="32" t="s">
        <v>121</v>
      </c>
      <c r="I30" s="72">
        <v>324.74</v>
      </c>
      <c r="J30" s="32"/>
      <c r="K30" s="54" t="s">
        <v>34</v>
      </c>
      <c r="L30" s="32"/>
      <c r="M30" s="32"/>
      <c r="N30" s="32"/>
      <c r="O30" s="32"/>
      <c r="P30" s="32"/>
      <c r="Q30" s="32"/>
      <c r="R30" s="32"/>
    </row>
    <row r="31" spans="1:11" ht="12.75">
      <c r="A31" s="35">
        <f t="shared" si="1"/>
        <v>24</v>
      </c>
      <c r="B31" s="31"/>
      <c r="C31" s="54" t="s">
        <v>34</v>
      </c>
      <c r="D31" s="64" t="s">
        <v>122</v>
      </c>
      <c r="E31" s="32" t="s">
        <v>28</v>
      </c>
      <c r="F31" s="32" t="s">
        <v>123</v>
      </c>
      <c r="G31" s="32" t="s">
        <v>107</v>
      </c>
      <c r="H31" s="32" t="s">
        <v>124</v>
      </c>
      <c r="I31" s="72">
        <v>161.19</v>
      </c>
      <c r="J31" s="56"/>
      <c r="K31" s="54" t="s">
        <v>34</v>
      </c>
    </row>
    <row r="32" spans="1:18" ht="12.75">
      <c r="A32" s="35">
        <f t="shared" si="1"/>
        <v>25</v>
      </c>
      <c r="B32" s="31"/>
      <c r="C32" s="54" t="s">
        <v>34</v>
      </c>
      <c r="D32" s="64" t="s">
        <v>125</v>
      </c>
      <c r="E32" s="32" t="s">
        <v>28</v>
      </c>
      <c r="F32" s="32" t="s">
        <v>126</v>
      </c>
      <c r="G32" s="32" t="s">
        <v>107</v>
      </c>
      <c r="H32" s="32" t="s">
        <v>127</v>
      </c>
      <c r="I32" s="72">
        <v>41.69</v>
      </c>
      <c r="J32" s="32"/>
      <c r="K32" s="54" t="s">
        <v>34</v>
      </c>
      <c r="L32" s="32"/>
      <c r="M32" s="32"/>
      <c r="N32" s="32"/>
      <c r="O32" s="32"/>
      <c r="P32" s="32"/>
      <c r="Q32" s="32"/>
      <c r="R32" s="32"/>
    </row>
    <row r="33" spans="1:11" ht="15" customHeight="1">
      <c r="A33" s="35">
        <f t="shared" si="1"/>
        <v>26</v>
      </c>
      <c r="B33" s="31"/>
      <c r="C33" s="54" t="s">
        <v>34</v>
      </c>
      <c r="D33" s="64" t="s">
        <v>80</v>
      </c>
      <c r="E33" s="32" t="s">
        <v>28</v>
      </c>
      <c r="F33" s="32" t="s">
        <v>128</v>
      </c>
      <c r="G33" s="32" t="s">
        <v>107</v>
      </c>
      <c r="H33" s="32" t="s">
        <v>129</v>
      </c>
      <c r="I33" s="72">
        <v>26.89</v>
      </c>
      <c r="J33" s="56"/>
      <c r="K33" s="54" t="s">
        <v>34</v>
      </c>
    </row>
    <row r="34" spans="1:11" ht="15" customHeight="1">
      <c r="A34" s="35">
        <f t="shared" si="1"/>
        <v>27</v>
      </c>
      <c r="B34" s="31"/>
      <c r="C34" s="54" t="s">
        <v>34</v>
      </c>
      <c r="D34" s="64" t="s">
        <v>130</v>
      </c>
      <c r="E34" s="32" t="s">
        <v>28</v>
      </c>
      <c r="F34" s="32" t="s">
        <v>131</v>
      </c>
      <c r="G34" s="32" t="s">
        <v>107</v>
      </c>
      <c r="H34" s="32" t="s">
        <v>132</v>
      </c>
      <c r="I34" s="72">
        <v>291.73</v>
      </c>
      <c r="J34" s="56"/>
      <c r="K34" s="54" t="s">
        <v>34</v>
      </c>
    </row>
    <row r="35" spans="1:11" ht="15" customHeight="1">
      <c r="A35" s="35">
        <f t="shared" si="1"/>
        <v>28</v>
      </c>
      <c r="B35" s="31"/>
      <c r="C35" s="54" t="s">
        <v>34</v>
      </c>
      <c r="D35" s="64" t="s">
        <v>133</v>
      </c>
      <c r="E35" s="32" t="s">
        <v>28</v>
      </c>
      <c r="F35" s="32" t="s">
        <v>134</v>
      </c>
      <c r="G35" s="32" t="s">
        <v>107</v>
      </c>
      <c r="H35" s="32" t="s">
        <v>135</v>
      </c>
      <c r="I35" s="72">
        <v>366.79</v>
      </c>
      <c r="J35" s="56"/>
      <c r="K35" s="54" t="s">
        <v>34</v>
      </c>
    </row>
    <row r="36" spans="1:11" ht="15" customHeight="1">
      <c r="A36" s="35">
        <f t="shared" si="1"/>
        <v>29</v>
      </c>
      <c r="B36" s="31"/>
      <c r="C36" s="54" t="s">
        <v>34</v>
      </c>
      <c r="D36" s="64" t="s">
        <v>136</v>
      </c>
      <c r="E36" s="32" t="s">
        <v>28</v>
      </c>
      <c r="F36" s="32" t="s">
        <v>137</v>
      </c>
      <c r="G36" s="32" t="s">
        <v>107</v>
      </c>
      <c r="H36" s="32" t="s">
        <v>138</v>
      </c>
      <c r="I36" s="72">
        <v>46.31</v>
      </c>
      <c r="J36" s="56"/>
      <c r="K36" s="54" t="s">
        <v>34</v>
      </c>
    </row>
    <row r="37" spans="1:11" ht="15" customHeight="1">
      <c r="A37" s="35">
        <f t="shared" si="1"/>
        <v>30</v>
      </c>
      <c r="B37" s="31"/>
      <c r="C37" s="54" t="s">
        <v>34</v>
      </c>
      <c r="D37" s="64" t="s">
        <v>139</v>
      </c>
      <c r="E37" s="32" t="s">
        <v>28</v>
      </c>
      <c r="F37" s="32" t="s">
        <v>140</v>
      </c>
      <c r="G37" s="32" t="s">
        <v>107</v>
      </c>
      <c r="H37" s="32" t="s">
        <v>141</v>
      </c>
      <c r="I37" s="72">
        <v>164.63</v>
      </c>
      <c r="J37" s="56"/>
      <c r="K37" s="54" t="s">
        <v>34</v>
      </c>
    </row>
    <row r="38" spans="1:11" ht="15" customHeight="1">
      <c r="A38" s="35">
        <f t="shared" si="1"/>
        <v>31</v>
      </c>
      <c r="B38" s="31"/>
      <c r="C38" s="54" t="s">
        <v>34</v>
      </c>
      <c r="D38" s="64" t="s">
        <v>142</v>
      </c>
      <c r="E38" s="32" t="s">
        <v>28</v>
      </c>
      <c r="F38" s="32" t="s">
        <v>143</v>
      </c>
      <c r="G38" s="32" t="s">
        <v>107</v>
      </c>
      <c r="H38" s="32" t="s">
        <v>144</v>
      </c>
      <c r="I38" s="72">
        <v>133.44</v>
      </c>
      <c r="J38" s="56"/>
      <c r="K38" s="54" t="s">
        <v>34</v>
      </c>
    </row>
    <row r="39" spans="1:11" s="3" customFormat="1" ht="15" customHeight="1">
      <c r="A39" s="35">
        <f t="shared" si="1"/>
        <v>32</v>
      </c>
      <c r="B39" s="24"/>
      <c r="C39" s="54" t="s">
        <v>34</v>
      </c>
      <c r="D39" s="64" t="s">
        <v>145</v>
      </c>
      <c r="E39" s="32" t="s">
        <v>28</v>
      </c>
      <c r="F39" s="32" t="s">
        <v>146</v>
      </c>
      <c r="G39" s="32" t="s">
        <v>107</v>
      </c>
      <c r="H39" s="32" t="s">
        <v>147</v>
      </c>
      <c r="I39" s="72">
        <v>94.72</v>
      </c>
      <c r="J39" s="55"/>
      <c r="K39" s="54" t="s">
        <v>34</v>
      </c>
    </row>
    <row r="40" spans="1:11" ht="12.75">
      <c r="A40" s="35">
        <f t="shared" si="1"/>
        <v>33</v>
      </c>
      <c r="B40" s="31"/>
      <c r="C40" s="54" t="s">
        <v>34</v>
      </c>
      <c r="D40" s="64" t="s">
        <v>148</v>
      </c>
      <c r="E40" s="32" t="s">
        <v>28</v>
      </c>
      <c r="F40" s="32" t="s">
        <v>149</v>
      </c>
      <c r="G40" s="32" t="s">
        <v>107</v>
      </c>
      <c r="H40" s="32" t="s">
        <v>150</v>
      </c>
      <c r="I40" s="72">
        <v>114.88</v>
      </c>
      <c r="J40" s="56"/>
      <c r="K40" s="54" t="s">
        <v>34</v>
      </c>
    </row>
    <row r="41" spans="1:11" ht="12.75">
      <c r="A41" s="35">
        <f t="shared" si="1"/>
        <v>34</v>
      </c>
      <c r="B41" s="31"/>
      <c r="C41" s="54" t="s">
        <v>34</v>
      </c>
      <c r="D41" s="64" t="s">
        <v>148</v>
      </c>
      <c r="E41" s="32" t="s">
        <v>28</v>
      </c>
      <c r="F41" s="32" t="s">
        <v>149</v>
      </c>
      <c r="G41" s="32" t="s">
        <v>107</v>
      </c>
      <c r="H41" s="32" t="s">
        <v>150</v>
      </c>
      <c r="I41" s="72">
        <v>214.09</v>
      </c>
      <c r="J41" s="56"/>
      <c r="K41" s="54" t="s">
        <v>34</v>
      </c>
    </row>
    <row r="42" spans="1:11" ht="12.75">
      <c r="A42" s="35">
        <f t="shared" si="1"/>
        <v>35</v>
      </c>
      <c r="B42" s="31"/>
      <c r="C42" s="54" t="s">
        <v>34</v>
      </c>
      <c r="D42" s="64" t="s">
        <v>151</v>
      </c>
      <c r="E42" s="32" t="s">
        <v>28</v>
      </c>
      <c r="F42" s="32" t="s">
        <v>152</v>
      </c>
      <c r="G42" s="32" t="s">
        <v>107</v>
      </c>
      <c r="H42" s="32" t="s">
        <v>153</v>
      </c>
      <c r="I42" s="72">
        <v>169</v>
      </c>
      <c r="K42" s="54" t="s">
        <v>34</v>
      </c>
    </row>
    <row r="43" spans="1:11" ht="12.75">
      <c r="A43" s="35">
        <f t="shared" si="1"/>
        <v>36</v>
      </c>
      <c r="B43" s="31"/>
      <c r="C43" s="54" t="s">
        <v>34</v>
      </c>
      <c r="D43" s="64" t="s">
        <v>177</v>
      </c>
      <c r="E43" s="32" t="s">
        <v>28</v>
      </c>
      <c r="F43" s="32" t="s">
        <v>178</v>
      </c>
      <c r="G43" s="32" t="s">
        <v>107</v>
      </c>
      <c r="H43" s="32" t="s">
        <v>179</v>
      </c>
      <c r="I43" s="72">
        <v>231.41</v>
      </c>
      <c r="K43" s="54" t="s">
        <v>34</v>
      </c>
    </row>
    <row r="44" spans="1:11" ht="12.75">
      <c r="A44" s="35">
        <f t="shared" si="1"/>
        <v>37</v>
      </c>
      <c r="B44" s="31"/>
      <c r="C44" s="57" t="s">
        <v>157</v>
      </c>
      <c r="D44" s="64" t="s">
        <v>142</v>
      </c>
      <c r="E44" s="32" t="s">
        <v>28</v>
      </c>
      <c r="F44" s="32" t="s">
        <v>143</v>
      </c>
      <c r="G44" s="32" t="s">
        <v>107</v>
      </c>
      <c r="H44" s="32" t="s">
        <v>144</v>
      </c>
      <c r="I44" s="72">
        <v>1752.19</v>
      </c>
      <c r="J44" s="56"/>
      <c r="K44" s="54" t="s">
        <v>46</v>
      </c>
    </row>
    <row r="45" spans="1:11" ht="13.5" customHeight="1">
      <c r="A45" s="35">
        <f t="shared" si="1"/>
        <v>38</v>
      </c>
      <c r="B45" s="31"/>
      <c r="C45" s="57" t="s">
        <v>157</v>
      </c>
      <c r="D45" s="64" t="s">
        <v>148</v>
      </c>
      <c r="E45" s="32" t="s">
        <v>28</v>
      </c>
      <c r="F45" s="32" t="s">
        <v>149</v>
      </c>
      <c r="G45" s="32" t="s">
        <v>107</v>
      </c>
      <c r="H45" s="32" t="s">
        <v>150</v>
      </c>
      <c r="I45" s="72">
        <v>238.61</v>
      </c>
      <c r="J45" s="56"/>
      <c r="K45" s="54" t="s">
        <v>46</v>
      </c>
    </row>
    <row r="46" spans="1:11" ht="13.5" customHeight="1">
      <c r="A46" s="35">
        <f t="shared" si="1"/>
        <v>39</v>
      </c>
      <c r="B46" s="31"/>
      <c r="C46" s="57" t="s">
        <v>157</v>
      </c>
      <c r="D46" s="64" t="s">
        <v>177</v>
      </c>
      <c r="E46" s="32" t="s">
        <v>28</v>
      </c>
      <c r="F46" s="32" t="s">
        <v>178</v>
      </c>
      <c r="G46" s="32" t="s">
        <v>107</v>
      </c>
      <c r="H46" s="32" t="s">
        <v>179</v>
      </c>
      <c r="I46" s="72">
        <v>677.55</v>
      </c>
      <c r="J46" s="56"/>
      <c r="K46" s="54" t="s">
        <v>46</v>
      </c>
    </row>
    <row r="47" spans="1:11" ht="13.5" customHeight="1">
      <c r="A47" s="35">
        <f t="shared" si="1"/>
        <v>40</v>
      </c>
      <c r="B47" s="31"/>
      <c r="C47" s="57" t="s">
        <v>157</v>
      </c>
      <c r="D47" s="64" t="s">
        <v>177</v>
      </c>
      <c r="E47" s="32" t="s">
        <v>28</v>
      </c>
      <c r="F47" s="32" t="s">
        <v>178</v>
      </c>
      <c r="G47" s="32" t="s">
        <v>107</v>
      </c>
      <c r="H47" s="32" t="s">
        <v>179</v>
      </c>
      <c r="I47" s="72">
        <v>1372.31</v>
      </c>
      <c r="J47" s="56"/>
      <c r="K47" s="54" t="s">
        <v>46</v>
      </c>
    </row>
    <row r="48" spans="1:11" ht="12.75">
      <c r="A48" s="35">
        <f t="shared" si="1"/>
        <v>41</v>
      </c>
      <c r="B48" s="31"/>
      <c r="C48" s="57" t="s">
        <v>26</v>
      </c>
      <c r="D48" s="64" t="s">
        <v>105</v>
      </c>
      <c r="E48" s="32" t="s">
        <v>28</v>
      </c>
      <c r="F48" s="32" t="s">
        <v>106</v>
      </c>
      <c r="G48" s="32" t="s">
        <v>107</v>
      </c>
      <c r="H48" s="32" t="s">
        <v>108</v>
      </c>
      <c r="I48" s="72">
        <v>172.23</v>
      </c>
      <c r="J48" s="58"/>
      <c r="K48" s="58" t="s">
        <v>109</v>
      </c>
    </row>
    <row r="49" spans="1:11" ht="12.75">
      <c r="A49" s="35">
        <f t="shared" si="1"/>
        <v>42</v>
      </c>
      <c r="B49" s="31"/>
      <c r="C49" s="54" t="s">
        <v>26</v>
      </c>
      <c r="D49" s="64" t="s">
        <v>119</v>
      </c>
      <c r="E49" s="32" t="s">
        <v>28</v>
      </c>
      <c r="F49" s="32" t="s">
        <v>120</v>
      </c>
      <c r="G49" s="32" t="s">
        <v>107</v>
      </c>
      <c r="H49" s="32" t="s">
        <v>121</v>
      </c>
      <c r="I49" s="72">
        <v>12</v>
      </c>
      <c r="J49" s="56"/>
      <c r="K49" s="54" t="s">
        <v>38</v>
      </c>
    </row>
    <row r="50" spans="1:11" ht="12.75">
      <c r="A50" s="35">
        <f t="shared" si="1"/>
        <v>43</v>
      </c>
      <c r="B50" s="31"/>
      <c r="C50" s="54" t="s">
        <v>26</v>
      </c>
      <c r="D50" s="64" t="s">
        <v>80</v>
      </c>
      <c r="E50" s="32" t="s">
        <v>28</v>
      </c>
      <c r="F50" s="32" t="s">
        <v>128</v>
      </c>
      <c r="G50" s="32" t="s">
        <v>107</v>
      </c>
      <c r="H50" s="32" t="s">
        <v>129</v>
      </c>
      <c r="I50" s="72">
        <v>6.88</v>
      </c>
      <c r="J50" s="56"/>
      <c r="K50" s="54" t="s">
        <v>38</v>
      </c>
    </row>
    <row r="51" spans="1:11" ht="12.75">
      <c r="A51" s="35">
        <f t="shared" si="1"/>
        <v>44</v>
      </c>
      <c r="B51" s="31"/>
      <c r="C51" s="54" t="s">
        <v>26</v>
      </c>
      <c r="D51" s="64" t="s">
        <v>154</v>
      </c>
      <c r="E51" s="32" t="s">
        <v>28</v>
      </c>
      <c r="F51" s="32" t="s">
        <v>155</v>
      </c>
      <c r="G51" s="32" t="s">
        <v>107</v>
      </c>
      <c r="H51" s="32" t="s">
        <v>156</v>
      </c>
      <c r="I51" s="72">
        <v>9.52</v>
      </c>
      <c r="J51" s="56"/>
      <c r="K51" s="54" t="s">
        <v>38</v>
      </c>
    </row>
    <row r="52" spans="1:11" ht="13.5" customHeight="1">
      <c r="A52" s="35">
        <f t="shared" si="1"/>
        <v>45</v>
      </c>
      <c r="B52" s="31"/>
      <c r="C52" s="57" t="s">
        <v>26</v>
      </c>
      <c r="D52" s="64" t="s">
        <v>154</v>
      </c>
      <c r="E52" s="32" t="s">
        <v>28</v>
      </c>
      <c r="F52" s="32" t="s">
        <v>161</v>
      </c>
      <c r="G52" s="32" t="s">
        <v>162</v>
      </c>
      <c r="H52" s="32" t="s">
        <v>156</v>
      </c>
      <c r="I52" s="72">
        <v>120.91</v>
      </c>
      <c r="J52" s="56"/>
      <c r="K52" s="58" t="s">
        <v>165</v>
      </c>
    </row>
    <row r="53" spans="1:11" ht="13.5" customHeight="1">
      <c r="A53" s="35">
        <f t="shared" si="1"/>
        <v>46</v>
      </c>
      <c r="B53" s="31"/>
      <c r="C53" s="57" t="s">
        <v>26</v>
      </c>
      <c r="D53" s="64" t="s">
        <v>151</v>
      </c>
      <c r="E53" s="32" t="s">
        <v>28</v>
      </c>
      <c r="F53" s="32" t="s">
        <v>163</v>
      </c>
      <c r="G53" s="32" t="s">
        <v>107</v>
      </c>
      <c r="H53" s="32" t="s">
        <v>164</v>
      </c>
      <c r="I53" s="72">
        <v>30.61</v>
      </c>
      <c r="J53" s="56"/>
      <c r="K53" s="32" t="s">
        <v>166</v>
      </c>
    </row>
    <row r="54" spans="1:11" ht="12.75">
      <c r="A54" s="35">
        <f t="shared" si="1"/>
        <v>47</v>
      </c>
      <c r="B54" s="31"/>
      <c r="C54" s="57" t="s">
        <v>26</v>
      </c>
      <c r="D54" s="64" t="s">
        <v>80</v>
      </c>
      <c r="E54" s="32" t="s">
        <v>28</v>
      </c>
      <c r="F54" s="32" t="s">
        <v>128</v>
      </c>
      <c r="G54" s="32" t="s">
        <v>107</v>
      </c>
      <c r="H54" s="32" t="s">
        <v>129</v>
      </c>
      <c r="I54" s="72">
        <v>142.44</v>
      </c>
      <c r="J54" s="54"/>
      <c r="K54" s="32" t="s">
        <v>166</v>
      </c>
    </row>
    <row r="55" spans="1:11" ht="12.75">
      <c r="A55" s="35">
        <f t="shared" si="1"/>
        <v>48</v>
      </c>
      <c r="B55" s="31"/>
      <c r="C55" s="57" t="s">
        <v>26</v>
      </c>
      <c r="D55" s="64" t="s">
        <v>154</v>
      </c>
      <c r="E55" s="32" t="s">
        <v>28</v>
      </c>
      <c r="F55" s="32" t="s">
        <v>155</v>
      </c>
      <c r="G55" s="32" t="s">
        <v>107</v>
      </c>
      <c r="H55" s="32" t="s">
        <v>156</v>
      </c>
      <c r="I55" s="72">
        <v>17.45</v>
      </c>
      <c r="J55" s="56"/>
      <c r="K55" s="32" t="s">
        <v>166</v>
      </c>
    </row>
    <row r="56" spans="1:11" ht="12.75">
      <c r="A56" s="35">
        <f t="shared" si="1"/>
        <v>49</v>
      </c>
      <c r="B56" s="31"/>
      <c r="C56" s="57" t="s">
        <v>26</v>
      </c>
      <c r="D56" s="64" t="s">
        <v>136</v>
      </c>
      <c r="E56" s="32" t="s">
        <v>28</v>
      </c>
      <c r="F56" s="32" t="s">
        <v>137</v>
      </c>
      <c r="G56" s="32" t="s">
        <v>107</v>
      </c>
      <c r="H56" s="32" t="s">
        <v>138</v>
      </c>
      <c r="I56" s="72">
        <v>27.57</v>
      </c>
      <c r="J56" s="56"/>
      <c r="K56" s="32" t="s">
        <v>166</v>
      </c>
    </row>
    <row r="57" spans="1:11" ht="12.75">
      <c r="A57" s="35">
        <f t="shared" si="1"/>
        <v>50</v>
      </c>
      <c r="B57" s="31"/>
      <c r="C57" s="57" t="s">
        <v>26</v>
      </c>
      <c r="D57" s="71" t="s">
        <v>151</v>
      </c>
      <c r="E57" s="57" t="s">
        <v>28</v>
      </c>
      <c r="F57" s="57" t="s">
        <v>163</v>
      </c>
      <c r="G57" s="57" t="s">
        <v>107</v>
      </c>
      <c r="H57" s="57" t="s">
        <v>164</v>
      </c>
      <c r="I57" s="72">
        <v>124.78</v>
      </c>
      <c r="J57" s="56"/>
      <c r="K57" s="32" t="s">
        <v>167</v>
      </c>
    </row>
    <row r="58" spans="1:11" ht="12.75">
      <c r="A58" s="35">
        <f t="shared" si="1"/>
        <v>51</v>
      </c>
      <c r="B58" s="31"/>
      <c r="C58" s="57" t="s">
        <v>26</v>
      </c>
      <c r="D58" s="64" t="s">
        <v>80</v>
      </c>
      <c r="E58" s="32" t="s">
        <v>28</v>
      </c>
      <c r="F58" s="32" t="s">
        <v>128</v>
      </c>
      <c r="G58" s="32" t="s">
        <v>107</v>
      </c>
      <c r="H58" s="32" t="s">
        <v>129</v>
      </c>
      <c r="I58" s="72">
        <v>267.4</v>
      </c>
      <c r="J58" s="54"/>
      <c r="K58" s="32" t="s">
        <v>167</v>
      </c>
    </row>
    <row r="59" spans="1:11" ht="12.75">
      <c r="A59" s="35">
        <f t="shared" si="1"/>
        <v>52</v>
      </c>
      <c r="B59" s="31"/>
      <c r="C59" s="57" t="s">
        <v>26</v>
      </c>
      <c r="D59" s="64" t="s">
        <v>154</v>
      </c>
      <c r="E59" s="32" t="s">
        <v>28</v>
      </c>
      <c r="F59" s="32" t="s">
        <v>155</v>
      </c>
      <c r="G59" s="32" t="s">
        <v>107</v>
      </c>
      <c r="H59" s="32" t="s">
        <v>156</v>
      </c>
      <c r="I59" s="72">
        <v>38.2</v>
      </c>
      <c r="J59" s="54"/>
      <c r="K59" s="32" t="s">
        <v>167</v>
      </c>
    </row>
    <row r="60" spans="1:11" ht="12.75">
      <c r="A60" s="35">
        <f t="shared" si="1"/>
        <v>53</v>
      </c>
      <c r="B60" s="31"/>
      <c r="C60" s="57" t="s">
        <v>26</v>
      </c>
      <c r="D60" s="64" t="s">
        <v>136</v>
      </c>
      <c r="E60" s="32" t="s">
        <v>28</v>
      </c>
      <c r="F60" s="32" t="s">
        <v>137</v>
      </c>
      <c r="G60" s="32" t="s">
        <v>107</v>
      </c>
      <c r="H60" s="32" t="s">
        <v>138</v>
      </c>
      <c r="I60" s="72">
        <v>38.2</v>
      </c>
      <c r="J60" s="54"/>
      <c r="K60" s="32" t="s">
        <v>167</v>
      </c>
    </row>
    <row r="61" spans="1:11" ht="12.75">
      <c r="A61" s="35">
        <f t="shared" si="1"/>
        <v>54</v>
      </c>
      <c r="B61" s="31"/>
      <c r="C61" s="57" t="s">
        <v>180</v>
      </c>
      <c r="D61" s="64" t="s">
        <v>181</v>
      </c>
      <c r="E61" s="32" t="s">
        <v>28</v>
      </c>
      <c r="F61" s="32" t="s">
        <v>182</v>
      </c>
      <c r="G61" s="32" t="s">
        <v>107</v>
      </c>
      <c r="H61" s="32" t="s">
        <v>183</v>
      </c>
      <c r="I61" s="72">
        <v>40.39</v>
      </c>
      <c r="J61" s="54"/>
      <c r="K61" s="26" t="s">
        <v>49</v>
      </c>
    </row>
    <row r="62" spans="1:11" ht="12.75">
      <c r="A62" s="35">
        <f t="shared" si="1"/>
        <v>55</v>
      </c>
      <c r="B62" s="31"/>
      <c r="C62" s="57" t="s">
        <v>180</v>
      </c>
      <c r="D62" s="64" t="s">
        <v>177</v>
      </c>
      <c r="E62" s="32" t="s">
        <v>28</v>
      </c>
      <c r="F62" s="32" t="s">
        <v>178</v>
      </c>
      <c r="G62" s="32" t="s">
        <v>107</v>
      </c>
      <c r="H62" s="32" t="s">
        <v>179</v>
      </c>
      <c r="I62" s="72">
        <v>193.06</v>
      </c>
      <c r="J62" s="54"/>
      <c r="K62" s="26" t="s">
        <v>49</v>
      </c>
    </row>
    <row r="63" spans="1:11" ht="12.75">
      <c r="A63" s="35">
        <f t="shared" si="1"/>
        <v>56</v>
      </c>
      <c r="B63" s="31"/>
      <c r="C63" s="57" t="s">
        <v>180</v>
      </c>
      <c r="D63" s="64" t="s">
        <v>195</v>
      </c>
      <c r="E63" s="32" t="s">
        <v>28</v>
      </c>
      <c r="F63" s="32" t="s">
        <v>196</v>
      </c>
      <c r="G63" s="32" t="s">
        <v>197</v>
      </c>
      <c r="H63" s="32" t="s">
        <v>198</v>
      </c>
      <c r="I63" s="72">
        <v>96.01</v>
      </c>
      <c r="J63" s="54"/>
      <c r="K63" s="26" t="s">
        <v>49</v>
      </c>
    </row>
    <row r="64" spans="1:11" ht="12.75">
      <c r="A64" s="35">
        <f t="shared" si="1"/>
        <v>57</v>
      </c>
      <c r="B64" s="31"/>
      <c r="C64" s="57" t="s">
        <v>180</v>
      </c>
      <c r="D64" s="64" t="s">
        <v>195</v>
      </c>
      <c r="E64" s="32" t="s">
        <v>28</v>
      </c>
      <c r="F64" s="32" t="s">
        <v>199</v>
      </c>
      <c r="G64" s="32" t="s">
        <v>197</v>
      </c>
      <c r="H64" s="32" t="s">
        <v>200</v>
      </c>
      <c r="I64" s="72">
        <v>335.8</v>
      </c>
      <c r="J64" s="54"/>
      <c r="K64" s="26" t="s">
        <v>49</v>
      </c>
    </row>
    <row r="66" ht="12.75">
      <c r="A66" s="25"/>
    </row>
    <row r="67" spans="1:14" ht="12.75">
      <c r="A67" s="25"/>
      <c r="C67" s="57"/>
      <c r="D67" s="27"/>
      <c r="E67" s="28"/>
      <c r="F67" s="28"/>
      <c r="G67" s="28"/>
      <c r="H67" s="30"/>
      <c r="I67" s="34"/>
      <c r="J67" s="26"/>
      <c r="K67" s="26"/>
      <c r="L67" s="17"/>
      <c r="M67" s="17"/>
      <c r="N67" s="17"/>
    </row>
    <row r="68" spans="1:14" ht="13.5" thickBot="1">
      <c r="A68" s="25"/>
      <c r="D68" s="37"/>
      <c r="E68" s="38"/>
      <c r="F68" s="38"/>
      <c r="G68" s="39"/>
      <c r="H68" s="40"/>
      <c r="I68" s="66">
        <f>SUM(I8:I67)</f>
        <v>1141795.769999999</v>
      </c>
      <c r="L68" s="17"/>
      <c r="M68" s="17"/>
      <c r="N68" s="17"/>
    </row>
    <row r="69" ht="12.75">
      <c r="C69" s="84" t="s">
        <v>16</v>
      </c>
    </row>
    <row r="71" ht="12.75">
      <c r="C71" s="54" t="s">
        <v>32</v>
      </c>
    </row>
    <row r="73" ht="12.75">
      <c r="C73" s="54" t="s">
        <v>17</v>
      </c>
    </row>
    <row r="74" ht="12.75">
      <c r="B74" s="24" t="s">
        <v>17</v>
      </c>
    </row>
  </sheetData>
  <sheetProtection/>
  <mergeCells count="3">
    <mergeCell ref="A1:K1"/>
    <mergeCell ref="A2:K2"/>
    <mergeCell ref="A3:K3"/>
  </mergeCells>
  <printOptions horizontalCentered="1"/>
  <pageMargins left="0.5" right="0" top="1" bottom="0.25" header="0.5" footer="0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125" zoomScaleNormal="125" workbookViewId="0" topLeftCell="A43">
      <selection activeCell="L55" sqref="L55"/>
    </sheetView>
  </sheetViews>
  <sheetFormatPr defaultColWidth="9.140625" defaultRowHeight="12.75"/>
  <cols>
    <col min="1" max="1" width="4.421875" style="0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6.140625" style="7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>
      <c r="A2" s="73" t="str">
        <f>Sheet1!A2</f>
        <v>KPSC Case No. 2017-00179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>
      <c r="A4" s="73" t="s">
        <v>10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7" spans="1:14" ht="26.25">
      <c r="A7" s="12" t="s">
        <v>6</v>
      </c>
      <c r="B7" s="20" t="s">
        <v>40</v>
      </c>
      <c r="C7" s="9"/>
      <c r="D7" s="10" t="s">
        <v>0</v>
      </c>
      <c r="E7" s="9"/>
      <c r="F7" s="10" t="s">
        <v>1</v>
      </c>
      <c r="G7" s="9"/>
      <c r="H7" s="11" t="s">
        <v>2</v>
      </c>
      <c r="I7" s="9"/>
      <c r="J7" s="10" t="s">
        <v>3</v>
      </c>
      <c r="K7" s="9"/>
      <c r="L7" s="10" t="s">
        <v>4</v>
      </c>
      <c r="M7" s="9"/>
      <c r="N7" s="12" t="s">
        <v>5</v>
      </c>
    </row>
    <row r="8" spans="1:14" ht="12.75">
      <c r="A8" s="4">
        <v>-1</v>
      </c>
      <c r="B8" s="4">
        <f>A8-1</f>
        <v>-2</v>
      </c>
      <c r="D8" s="4">
        <f>+B8-1</f>
        <v>-3</v>
      </c>
      <c r="F8" s="4">
        <f>+D8-1</f>
        <v>-4</v>
      </c>
      <c r="H8" s="4">
        <f>+F8-1</f>
        <v>-5</v>
      </c>
      <c r="J8" s="4">
        <f>+H8-1</f>
        <v>-6</v>
      </c>
      <c r="L8" s="4">
        <f>+J8-1</f>
        <v>-7</v>
      </c>
      <c r="N8" s="4">
        <f>+L8-1</f>
        <v>-8</v>
      </c>
    </row>
    <row r="9" spans="1:14" ht="12.75">
      <c r="A9" s="4"/>
      <c r="B9" s="4"/>
      <c r="D9" s="4"/>
      <c r="F9" s="4"/>
      <c r="H9" s="6"/>
      <c r="J9" s="4"/>
      <c r="L9" s="4"/>
      <c r="N9" s="4"/>
    </row>
    <row r="10" spans="1:14" ht="26.25">
      <c r="A10" s="2">
        <v>1</v>
      </c>
      <c r="B10" s="59" t="s">
        <v>52</v>
      </c>
      <c r="D10" s="17" t="s">
        <v>159</v>
      </c>
      <c r="F10" s="5">
        <v>325</v>
      </c>
      <c r="H10" s="60">
        <v>1.8</v>
      </c>
      <c r="J10" s="5">
        <f>ROUND(F10*H10,2)</f>
        <v>585</v>
      </c>
      <c r="L10" s="5">
        <v>0</v>
      </c>
      <c r="N10" s="5">
        <f>+J10+L10</f>
        <v>585</v>
      </c>
    </row>
    <row r="11" spans="1:14" ht="12.75">
      <c r="A11" s="2">
        <f>+A10+1</f>
        <v>2</v>
      </c>
      <c r="B11" s="59" t="s">
        <v>17</v>
      </c>
      <c r="D11" s="17" t="s">
        <v>160</v>
      </c>
      <c r="F11" s="5">
        <v>275</v>
      </c>
      <c r="H11" s="8">
        <v>3.4</v>
      </c>
      <c r="J11" s="5">
        <f>H11*F11</f>
        <v>935</v>
      </c>
      <c r="L11" s="5">
        <v>0</v>
      </c>
      <c r="N11" s="5">
        <f>SUM(J11:L11)</f>
        <v>935</v>
      </c>
    </row>
    <row r="12" spans="1:14" ht="12.75">
      <c r="A12" s="2"/>
      <c r="B12" s="20"/>
      <c r="D12" s="17"/>
      <c r="F12" s="5"/>
      <c r="H12" s="8"/>
      <c r="J12" s="5"/>
      <c r="L12" s="5"/>
      <c r="N12" s="5"/>
    </row>
    <row r="13" spans="1:14" ht="26.25">
      <c r="A13" s="2">
        <f>+A11+1</f>
        <v>3</v>
      </c>
      <c r="B13" s="59" t="s">
        <v>53</v>
      </c>
      <c r="D13" s="17" t="s">
        <v>159</v>
      </c>
      <c r="F13" s="5">
        <v>325</v>
      </c>
      <c r="H13" s="8">
        <v>1.2</v>
      </c>
      <c r="J13" s="5">
        <f>ROUND(F13*H13,2)</f>
        <v>390</v>
      </c>
      <c r="L13" s="5">
        <v>0</v>
      </c>
      <c r="N13" s="5">
        <f>+J13+L13</f>
        <v>390</v>
      </c>
    </row>
    <row r="14" spans="1:14" ht="12.75">
      <c r="A14" s="2">
        <v>4</v>
      </c>
      <c r="B14" s="59" t="s">
        <v>17</v>
      </c>
      <c r="D14" s="17" t="s">
        <v>160</v>
      </c>
      <c r="F14" s="5">
        <v>275</v>
      </c>
      <c r="H14" s="8">
        <v>0</v>
      </c>
      <c r="J14" s="5">
        <f>ROUND(F14*H14,2)</f>
        <v>0</v>
      </c>
      <c r="L14" s="5">
        <v>0</v>
      </c>
      <c r="N14" s="5">
        <f>+J14+L14</f>
        <v>0</v>
      </c>
    </row>
    <row r="15" spans="1:14" ht="12.75">
      <c r="A15" s="2"/>
      <c r="B15" s="59"/>
      <c r="D15" s="17"/>
      <c r="F15" s="5"/>
      <c r="H15" s="8"/>
      <c r="J15" s="5"/>
      <c r="L15" s="5"/>
      <c r="N15" s="5"/>
    </row>
    <row r="16" spans="1:14" ht="26.25">
      <c r="A16" s="2">
        <f>A14+1</f>
        <v>5</v>
      </c>
      <c r="B16" s="59" t="s">
        <v>54</v>
      </c>
      <c r="D16" s="17" t="s">
        <v>159</v>
      </c>
      <c r="F16" s="5">
        <v>325</v>
      </c>
      <c r="H16" s="15">
        <v>0.6</v>
      </c>
      <c r="J16" s="5">
        <f>ROUND(F16*H16,2)</f>
        <v>195</v>
      </c>
      <c r="L16" s="5">
        <v>0</v>
      </c>
      <c r="N16" s="5">
        <f>SUM(J16:L16)</f>
        <v>195</v>
      </c>
    </row>
    <row r="17" spans="1:14" ht="12.75">
      <c r="A17" s="2">
        <f>+A16+1</f>
        <v>6</v>
      </c>
      <c r="B17" s="1" t="s">
        <v>17</v>
      </c>
      <c r="D17" s="17" t="s">
        <v>160</v>
      </c>
      <c r="F17" s="5">
        <v>275</v>
      </c>
      <c r="H17" s="6">
        <v>14.9</v>
      </c>
      <c r="J17" s="5">
        <f>ROUND(F17*H17,2)</f>
        <v>4097.5</v>
      </c>
      <c r="L17" s="5">
        <v>0</v>
      </c>
      <c r="N17" s="5">
        <f>+J17+L17</f>
        <v>4097.5</v>
      </c>
    </row>
    <row r="18" spans="1:14" ht="12.75">
      <c r="A18" s="2"/>
      <c r="B18" s="1"/>
      <c r="D18" s="17"/>
      <c r="F18" s="5"/>
      <c r="H18" s="6"/>
      <c r="J18" s="5"/>
      <c r="L18" s="5"/>
      <c r="N18" s="5"/>
    </row>
    <row r="19" spans="1:14" ht="26.25">
      <c r="A19" s="2">
        <f>A17+1</f>
        <v>7</v>
      </c>
      <c r="B19" s="1" t="s">
        <v>55</v>
      </c>
      <c r="D19" s="17" t="s">
        <v>159</v>
      </c>
      <c r="F19" s="5">
        <v>325</v>
      </c>
      <c r="H19" s="6">
        <v>5.3</v>
      </c>
      <c r="J19" s="5">
        <f>ROUND(F19*H19,2)</f>
        <v>1722.5</v>
      </c>
      <c r="L19" s="5">
        <v>0</v>
      </c>
      <c r="N19" s="5">
        <f>J19+L19</f>
        <v>1722.5</v>
      </c>
    </row>
    <row r="20" spans="1:14" ht="12.75">
      <c r="A20" s="2">
        <v>8</v>
      </c>
      <c r="B20" s="1" t="s">
        <v>17</v>
      </c>
      <c r="D20" s="17" t="s">
        <v>160</v>
      </c>
      <c r="F20" s="5">
        <v>275</v>
      </c>
      <c r="H20" s="6">
        <v>5.1</v>
      </c>
      <c r="J20" s="5">
        <f>ROUND(F20*H20,2)</f>
        <v>1402.5</v>
      </c>
      <c r="L20" s="5">
        <v>32</v>
      </c>
      <c r="N20" s="5">
        <f>J20+L20</f>
        <v>1434.5</v>
      </c>
    </row>
    <row r="21" spans="1:14" ht="12.75">
      <c r="A21" s="2">
        <v>9</v>
      </c>
      <c r="B21" s="1"/>
      <c r="D21" s="17" t="s">
        <v>51</v>
      </c>
      <c r="F21" s="5">
        <v>180</v>
      </c>
      <c r="H21" s="6">
        <v>2</v>
      </c>
      <c r="J21" s="5">
        <f>ROUND(F21*H21,2)</f>
        <v>360</v>
      </c>
      <c r="L21" s="5">
        <v>0</v>
      </c>
      <c r="N21" s="5">
        <f>J21+L21</f>
        <v>360</v>
      </c>
    </row>
    <row r="22" spans="1:14" ht="12.75">
      <c r="A22" s="2"/>
      <c r="B22" s="1"/>
      <c r="D22" s="61"/>
      <c r="F22" s="5"/>
      <c r="H22" s="6" t="s">
        <v>17</v>
      </c>
      <c r="J22" s="5" t="s">
        <v>17</v>
      </c>
      <c r="L22" s="5"/>
      <c r="N22" s="5" t="s">
        <v>17</v>
      </c>
    </row>
    <row r="23" spans="1:14" ht="26.25">
      <c r="A23" s="2">
        <v>10</v>
      </c>
      <c r="B23" s="59" t="s">
        <v>56</v>
      </c>
      <c r="D23" s="17" t="s">
        <v>159</v>
      </c>
      <c r="F23" s="5">
        <v>325</v>
      </c>
      <c r="H23" s="8">
        <v>39.6</v>
      </c>
      <c r="J23" s="5">
        <f>ROUND(F23*H23,2)</f>
        <v>12870</v>
      </c>
      <c r="L23" s="5">
        <v>0</v>
      </c>
      <c r="N23" s="5">
        <f>SUM(J23:L23)</f>
        <v>12870</v>
      </c>
    </row>
    <row r="24" spans="1:14" ht="12.75">
      <c r="A24" s="2">
        <v>11</v>
      </c>
      <c r="B24" s="59" t="s">
        <v>17</v>
      </c>
      <c r="D24" s="17" t="s">
        <v>160</v>
      </c>
      <c r="F24" s="5">
        <v>275</v>
      </c>
      <c r="H24" s="7">
        <v>98.6</v>
      </c>
      <c r="J24" s="5">
        <f>ROUND(F24*H24,2)</f>
        <v>27115</v>
      </c>
      <c r="L24" s="51">
        <v>0</v>
      </c>
      <c r="N24" s="5">
        <f>SUM(J24:L24)</f>
        <v>27115</v>
      </c>
    </row>
    <row r="25" spans="1:14" ht="12.75">
      <c r="A25" s="2">
        <v>12</v>
      </c>
      <c r="B25" s="59"/>
      <c r="D25" s="17" t="s">
        <v>51</v>
      </c>
      <c r="F25" s="5">
        <v>180</v>
      </c>
      <c r="H25" s="7">
        <v>3.4</v>
      </c>
      <c r="J25" s="5">
        <f>ROUND(F25*H25,2)</f>
        <v>612</v>
      </c>
      <c r="L25" s="51">
        <v>0</v>
      </c>
      <c r="N25" s="5">
        <f>SUM(J25:L25)</f>
        <v>612</v>
      </c>
    </row>
    <row r="27" spans="1:15" ht="26.25">
      <c r="A27" s="2">
        <v>13</v>
      </c>
      <c r="B27" s="59" t="s">
        <v>57</v>
      </c>
      <c r="D27" s="17" t="s">
        <v>159</v>
      </c>
      <c r="F27" s="5">
        <v>325</v>
      </c>
      <c r="H27" s="7">
        <v>53.3</v>
      </c>
      <c r="J27" s="5">
        <f>ROUND(F27*H27,2)</f>
        <v>17322.5</v>
      </c>
      <c r="L27" s="5">
        <v>0</v>
      </c>
      <c r="N27" s="52">
        <f>SUM(J27:L27)</f>
        <v>17322.5</v>
      </c>
      <c r="O27" s="33"/>
    </row>
    <row r="28" spans="1:15" ht="12.75">
      <c r="A28" s="2">
        <v>14</v>
      </c>
      <c r="B28" s="59" t="s">
        <v>17</v>
      </c>
      <c r="D28" s="17" t="s">
        <v>160</v>
      </c>
      <c r="F28" s="5">
        <v>275</v>
      </c>
      <c r="H28" s="7">
        <v>45.8</v>
      </c>
      <c r="J28" s="5">
        <f>ROUND(F28*H28,2)</f>
        <v>12595</v>
      </c>
      <c r="L28" s="5">
        <v>0</v>
      </c>
      <c r="N28" s="52">
        <f>SUM(J28:L28)</f>
        <v>12595</v>
      </c>
      <c r="O28" s="33"/>
    </row>
    <row r="29" ht="12.75">
      <c r="A29" t="s">
        <v>17</v>
      </c>
    </row>
    <row r="30" spans="1:14" ht="26.25">
      <c r="A30" s="2">
        <v>15</v>
      </c>
      <c r="B30" s="67" t="s">
        <v>58</v>
      </c>
      <c r="D30" s="17" t="s">
        <v>159</v>
      </c>
      <c r="F30" s="51">
        <v>325</v>
      </c>
      <c r="H30" s="7">
        <v>103.4</v>
      </c>
      <c r="J30" s="5">
        <f>ROUND(F30*H30,2)</f>
        <v>33605</v>
      </c>
      <c r="L30" s="5">
        <v>0</v>
      </c>
      <c r="N30" s="52">
        <f>SUM(J30:L30)</f>
        <v>33605</v>
      </c>
    </row>
    <row r="31" spans="1:14" ht="12.75">
      <c r="A31" s="2">
        <v>16</v>
      </c>
      <c r="B31" s="65" t="s">
        <v>17</v>
      </c>
      <c r="D31" s="17" t="s">
        <v>160</v>
      </c>
      <c r="F31" s="51">
        <v>275</v>
      </c>
      <c r="H31" s="7">
        <v>99.4</v>
      </c>
      <c r="J31" s="5">
        <f>ROUND(F31*H31,2)</f>
        <v>27335</v>
      </c>
      <c r="L31" s="5">
        <v>32</v>
      </c>
      <c r="N31" s="52">
        <f>SUM(J31:L31)</f>
        <v>27367</v>
      </c>
    </row>
    <row r="32" spans="1:14" ht="12.75">
      <c r="A32" s="2">
        <v>17</v>
      </c>
      <c r="B32" s="65"/>
      <c r="D32" s="17" t="s">
        <v>51</v>
      </c>
      <c r="F32" s="5">
        <v>180</v>
      </c>
      <c r="H32" s="7">
        <v>8.6</v>
      </c>
      <c r="J32" s="5">
        <f>ROUND(F32*H32,2)</f>
        <v>1548</v>
      </c>
      <c r="L32" s="51">
        <v>0</v>
      </c>
      <c r="N32" s="5">
        <f>SUM(J32:L32)</f>
        <v>1548</v>
      </c>
    </row>
    <row r="33" spans="1:14" ht="12.75">
      <c r="A33" s="2"/>
      <c r="B33" s="65"/>
      <c r="F33" s="51"/>
      <c r="J33" s="5"/>
      <c r="L33" s="5"/>
      <c r="N33" s="52"/>
    </row>
    <row r="34" spans="1:14" ht="26.25">
      <c r="A34" s="2">
        <v>18</v>
      </c>
      <c r="B34" s="67" t="s">
        <v>59</v>
      </c>
      <c r="D34" s="17" t="s">
        <v>159</v>
      </c>
      <c r="F34" s="51">
        <v>325</v>
      </c>
      <c r="H34" s="7">
        <v>81.3</v>
      </c>
      <c r="J34" s="5">
        <f>F34*H34</f>
        <v>26422.5</v>
      </c>
      <c r="L34" s="5">
        <v>0</v>
      </c>
      <c r="N34" s="52">
        <f>SUM(J34:L34)</f>
        <v>26422.5</v>
      </c>
    </row>
    <row r="35" spans="1:14" ht="12.75">
      <c r="A35" s="2">
        <v>19</v>
      </c>
      <c r="B35" s="65" t="s">
        <v>17</v>
      </c>
      <c r="D35" s="17" t="s">
        <v>160</v>
      </c>
      <c r="F35" s="51">
        <v>275</v>
      </c>
      <c r="H35" s="7">
        <v>107.4</v>
      </c>
      <c r="J35" s="5">
        <f>F35*H35</f>
        <v>29535</v>
      </c>
      <c r="L35" s="5">
        <v>0</v>
      </c>
      <c r="N35" s="52">
        <f>SUM(J35:L35)</f>
        <v>29535</v>
      </c>
    </row>
    <row r="36" spans="1:14" ht="12.75">
      <c r="A36" s="2">
        <v>20</v>
      </c>
      <c r="B36" s="65"/>
      <c r="D36" s="17" t="s">
        <v>51</v>
      </c>
      <c r="F36" s="5">
        <v>180</v>
      </c>
      <c r="H36" s="7">
        <v>14.1</v>
      </c>
      <c r="J36" s="5">
        <f>ROUND(F36*H36,2)</f>
        <v>2538</v>
      </c>
      <c r="L36" s="51">
        <v>0</v>
      </c>
      <c r="N36" s="5">
        <f>SUM(J36:L36)</f>
        <v>2538</v>
      </c>
    </row>
    <row r="37" spans="1:14" ht="12.75">
      <c r="A37" s="2">
        <v>21</v>
      </c>
      <c r="B37" s="65"/>
      <c r="D37" t="s">
        <v>33</v>
      </c>
      <c r="F37" s="51"/>
      <c r="J37" s="5"/>
      <c r="L37" s="5">
        <v>1.64</v>
      </c>
      <c r="N37" s="52">
        <f>L37</f>
        <v>1.64</v>
      </c>
    </row>
    <row r="38" spans="1:14" ht="12.75">
      <c r="A38" s="2"/>
      <c r="B38" s="65"/>
      <c r="F38" s="51"/>
      <c r="J38" s="5"/>
      <c r="L38" s="5"/>
      <c r="N38" s="52"/>
    </row>
    <row r="39" spans="1:14" ht="26.25">
      <c r="A39" s="2">
        <v>22</v>
      </c>
      <c r="B39" s="67" t="s">
        <v>60</v>
      </c>
      <c r="D39" s="17" t="s">
        <v>159</v>
      </c>
      <c r="F39" s="51">
        <v>325</v>
      </c>
      <c r="H39" s="7">
        <v>23.4</v>
      </c>
      <c r="J39" s="5">
        <f>F39*H39</f>
        <v>7604.999999999999</v>
      </c>
      <c r="L39" s="5">
        <v>0</v>
      </c>
      <c r="N39" s="52">
        <f>SUM(J39:L39)</f>
        <v>7604.999999999999</v>
      </c>
    </row>
    <row r="40" spans="1:14" ht="12.75">
      <c r="A40" s="2">
        <v>23</v>
      </c>
      <c r="B40" s="65" t="s">
        <v>17</v>
      </c>
      <c r="D40" s="17" t="s">
        <v>160</v>
      </c>
      <c r="F40" s="51">
        <v>275</v>
      </c>
      <c r="H40" s="7">
        <v>33</v>
      </c>
      <c r="J40" s="5">
        <f>F40*H40</f>
        <v>9075</v>
      </c>
      <c r="L40" s="5">
        <v>32</v>
      </c>
      <c r="N40" s="52">
        <f>SUM(J40:L40)</f>
        <v>9107</v>
      </c>
    </row>
    <row r="41" spans="1:14" ht="12.75">
      <c r="A41" s="2">
        <v>24</v>
      </c>
      <c r="B41" s="65"/>
      <c r="D41" t="s">
        <v>51</v>
      </c>
      <c r="F41" s="51">
        <v>180</v>
      </c>
      <c r="H41" s="7">
        <v>1</v>
      </c>
      <c r="J41" s="5">
        <f>ROUND(F41*H41,2)</f>
        <v>180</v>
      </c>
      <c r="L41" s="5">
        <v>0</v>
      </c>
      <c r="N41" s="52">
        <f>SUM(J41:L41)</f>
        <v>180</v>
      </c>
    </row>
    <row r="42" spans="1:14" ht="12.75">
      <c r="A42" s="2"/>
      <c r="B42" s="65"/>
      <c r="F42" s="51"/>
      <c r="J42" s="5"/>
      <c r="L42" s="5"/>
      <c r="N42" s="52"/>
    </row>
    <row r="43" spans="1:14" ht="26.25">
      <c r="A43" s="2">
        <v>25</v>
      </c>
      <c r="B43" s="67" t="s">
        <v>61</v>
      </c>
      <c r="D43" s="17" t="s">
        <v>159</v>
      </c>
      <c r="F43" s="51">
        <v>325</v>
      </c>
      <c r="H43" s="7">
        <v>36</v>
      </c>
      <c r="J43" s="5">
        <f>F43*H43</f>
        <v>11700</v>
      </c>
      <c r="L43" s="5">
        <v>0</v>
      </c>
      <c r="N43" s="52">
        <f>SUM(J43:L43)</f>
        <v>11700</v>
      </c>
    </row>
    <row r="44" spans="1:14" ht="12.75">
      <c r="A44" s="2">
        <v>26</v>
      </c>
      <c r="B44" s="65"/>
      <c r="D44" s="17" t="s">
        <v>160</v>
      </c>
      <c r="F44" s="51">
        <v>275</v>
      </c>
      <c r="H44" s="7">
        <v>73.3</v>
      </c>
      <c r="J44" s="5">
        <f>F44*H44</f>
        <v>20157.5</v>
      </c>
      <c r="L44" s="5">
        <v>34</v>
      </c>
      <c r="N44" s="52">
        <f>SUM(J44:L44)</f>
        <v>20191.5</v>
      </c>
    </row>
    <row r="45" spans="1:14" ht="12.75">
      <c r="A45" s="2">
        <v>27</v>
      </c>
      <c r="B45" s="65"/>
      <c r="D45" t="s">
        <v>51</v>
      </c>
      <c r="F45" s="51">
        <v>180</v>
      </c>
      <c r="H45" s="7">
        <v>7</v>
      </c>
      <c r="J45" s="5">
        <f>ROUND(F45*H45,2)</f>
        <v>1260</v>
      </c>
      <c r="L45" s="5">
        <v>0</v>
      </c>
      <c r="N45" s="52">
        <f>SUM(J45:L45)</f>
        <v>1260</v>
      </c>
    </row>
    <row r="46" spans="1:14" ht="12.75">
      <c r="A46" s="2">
        <v>28</v>
      </c>
      <c r="B46" s="65"/>
      <c r="D46" t="s">
        <v>33</v>
      </c>
      <c r="F46" s="51"/>
      <c r="J46" s="5"/>
      <c r="L46" s="5">
        <v>3.6</v>
      </c>
      <c r="N46" s="52">
        <f>L46</f>
        <v>3.6</v>
      </c>
    </row>
    <row r="47" spans="1:14" ht="12.75">
      <c r="A47" s="2"/>
      <c r="B47" s="65"/>
      <c r="F47" s="51"/>
      <c r="J47" s="5"/>
      <c r="L47" s="5"/>
      <c r="N47" s="52"/>
    </row>
    <row r="48" spans="1:14" ht="26.25">
      <c r="A48" s="2">
        <v>29</v>
      </c>
      <c r="B48" s="67" t="s">
        <v>168</v>
      </c>
      <c r="D48" s="17" t="s">
        <v>159</v>
      </c>
      <c r="F48" s="51">
        <v>325</v>
      </c>
      <c r="H48" s="7">
        <v>130.6</v>
      </c>
      <c r="J48" s="5">
        <f>F48*H48</f>
        <v>42445</v>
      </c>
      <c r="L48" s="5">
        <v>0</v>
      </c>
      <c r="N48" s="52">
        <f>SUM(J48:L48)</f>
        <v>42445</v>
      </c>
    </row>
    <row r="49" spans="1:14" ht="12.75">
      <c r="A49" s="2">
        <v>30</v>
      </c>
      <c r="B49" s="65"/>
      <c r="D49" s="17" t="s">
        <v>160</v>
      </c>
      <c r="F49" s="51">
        <v>275</v>
      </c>
      <c r="H49" s="7">
        <v>143.9</v>
      </c>
      <c r="J49" s="5">
        <f>F49*H49</f>
        <v>39572.5</v>
      </c>
      <c r="L49" s="5">
        <v>136</v>
      </c>
      <c r="N49" s="52">
        <f>SUM(J49:L49)</f>
        <v>39708.5</v>
      </c>
    </row>
    <row r="50" spans="1:14" ht="12.75">
      <c r="A50" s="2">
        <v>31</v>
      </c>
      <c r="B50" s="65"/>
      <c r="D50" t="s">
        <v>51</v>
      </c>
      <c r="F50" s="51">
        <v>180</v>
      </c>
      <c r="H50" s="7">
        <v>5.6</v>
      </c>
      <c r="J50" s="5">
        <f>ROUND(F50*H50,2)</f>
        <v>1008</v>
      </c>
      <c r="L50" s="5">
        <v>0</v>
      </c>
      <c r="N50" s="52">
        <f>SUM(J50:L50)</f>
        <v>1008</v>
      </c>
    </row>
    <row r="51" spans="1:14" ht="12.75">
      <c r="A51" s="2">
        <v>32</v>
      </c>
      <c r="B51" s="65"/>
      <c r="D51" t="s">
        <v>33</v>
      </c>
      <c r="F51" s="51"/>
      <c r="J51" s="5"/>
      <c r="L51" s="5">
        <v>0</v>
      </c>
      <c r="N51" s="52">
        <f>L51</f>
        <v>0</v>
      </c>
    </row>
    <row r="52" spans="1:14" ht="12.75">
      <c r="A52" s="2"/>
      <c r="B52" s="65"/>
      <c r="F52" s="51"/>
      <c r="J52" s="5"/>
      <c r="L52" s="5"/>
      <c r="N52" s="52"/>
    </row>
    <row r="53" spans="1:14" ht="26.25">
      <c r="A53" s="2">
        <v>29</v>
      </c>
      <c r="B53" s="79" t="s">
        <v>194</v>
      </c>
      <c r="D53" s="17" t="s">
        <v>159</v>
      </c>
      <c r="F53" s="51">
        <v>325</v>
      </c>
      <c r="H53" s="7">
        <v>101.9</v>
      </c>
      <c r="J53" s="5">
        <f>F53*H53</f>
        <v>33117.5</v>
      </c>
      <c r="L53" s="5">
        <v>0</v>
      </c>
      <c r="N53" s="52">
        <f>SUM(J53:L53)</f>
        <v>33117.5</v>
      </c>
    </row>
    <row r="54" spans="1:14" ht="12.75">
      <c r="A54" s="2">
        <v>30</v>
      </c>
      <c r="B54" s="65"/>
      <c r="D54" s="17" t="s">
        <v>160</v>
      </c>
      <c r="F54" s="51">
        <v>275</v>
      </c>
      <c r="H54" s="7">
        <v>92.5</v>
      </c>
      <c r="J54" s="5">
        <f>F54*H54</f>
        <v>25437.5</v>
      </c>
      <c r="L54" s="5">
        <v>332.92</v>
      </c>
      <c r="N54" s="52">
        <f>SUM(J54:L54)</f>
        <v>25770.42</v>
      </c>
    </row>
    <row r="55" spans="1:14" ht="12.75">
      <c r="A55" s="2">
        <v>31</v>
      </c>
      <c r="B55" s="65"/>
      <c r="D55" t="s">
        <v>51</v>
      </c>
      <c r="F55" s="51">
        <v>180</v>
      </c>
      <c r="H55" s="7">
        <v>24.3</v>
      </c>
      <c r="J55" s="5">
        <f>ROUND(F55*H55,2)</f>
        <v>4374</v>
      </c>
      <c r="L55" s="5">
        <v>0</v>
      </c>
      <c r="N55" s="52">
        <f>SUM(J55:L55)</f>
        <v>4374</v>
      </c>
    </row>
    <row r="56" spans="1:14" ht="12.75">
      <c r="A56" s="2">
        <v>32</v>
      </c>
      <c r="B56" s="65"/>
      <c r="D56" t="s">
        <v>33</v>
      </c>
      <c r="F56" s="51"/>
      <c r="J56" s="5"/>
      <c r="L56" s="5">
        <v>0</v>
      </c>
      <c r="N56" s="52">
        <f>L56</f>
        <v>0</v>
      </c>
    </row>
    <row r="57" spans="1:14" ht="12.75">
      <c r="A57" s="2"/>
      <c r="B57" s="65"/>
      <c r="F57" s="51"/>
      <c r="J57" s="5"/>
      <c r="L57" s="5"/>
      <c r="N57" s="52"/>
    </row>
    <row r="58" spans="1:16" ht="12.75">
      <c r="A58" s="2"/>
      <c r="B58" s="65"/>
      <c r="F58" s="51"/>
      <c r="J58" s="5"/>
      <c r="L58" s="5"/>
      <c r="N58" s="52"/>
      <c r="P58" s="17" t="s">
        <v>17</v>
      </c>
    </row>
    <row r="59" spans="1:16" ht="12.75">
      <c r="A59" s="2"/>
      <c r="B59" s="65"/>
      <c r="F59" s="51"/>
      <c r="J59" s="5"/>
      <c r="L59" s="5"/>
      <c r="N59" s="52"/>
      <c r="P59" s="17" t="s">
        <v>17</v>
      </c>
    </row>
    <row r="60" spans="1:14" ht="12.75">
      <c r="A60" s="2"/>
      <c r="B60" s="65"/>
      <c r="F60" s="51"/>
      <c r="J60" s="5"/>
      <c r="L60" s="5"/>
      <c r="N60" s="52"/>
    </row>
    <row r="61" spans="1:16" ht="12.75">
      <c r="A61" s="2"/>
      <c r="B61" s="65"/>
      <c r="F61" s="51"/>
      <c r="J61" s="5"/>
      <c r="L61" s="5"/>
      <c r="N61" s="52"/>
      <c r="P61" s="17" t="s">
        <v>17</v>
      </c>
    </row>
    <row r="62" spans="1:14" ht="12.75">
      <c r="A62" s="2"/>
      <c r="B62" s="65"/>
      <c r="F62" s="51"/>
      <c r="J62" s="5"/>
      <c r="L62" s="5"/>
      <c r="N62" s="52"/>
    </row>
    <row r="63" spans="1:14" ht="12.75">
      <c r="A63" s="2"/>
      <c r="B63" s="65"/>
      <c r="F63" s="51"/>
      <c r="J63" s="5"/>
      <c r="L63" s="5"/>
      <c r="N63" s="52"/>
    </row>
    <row r="65" spans="4:14" ht="13.5" thickBot="1">
      <c r="D65" s="39" t="s">
        <v>7</v>
      </c>
      <c r="E65" s="33"/>
      <c r="F65" s="46"/>
      <c r="G65" s="33"/>
      <c r="H65" s="47"/>
      <c r="I65" s="33"/>
      <c r="J65" s="46"/>
      <c r="K65" s="33"/>
      <c r="L65" s="46"/>
      <c r="M65" s="33"/>
      <c r="N65" s="53">
        <f>SUM(N10:N64)</f>
        <v>397721.66</v>
      </c>
    </row>
    <row r="66" ht="13.5" thickTop="1"/>
    <row r="69" ht="12.75">
      <c r="O69" s="33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2015-02-03T00:52:40Z</cp:lastPrinted>
  <dcterms:created xsi:type="dcterms:W3CDTF">2010-03-03T13:59:24Z</dcterms:created>
  <dcterms:modified xsi:type="dcterms:W3CDTF">2017-09-01T21:28:37Z</dcterms:modified>
  <cp:category/>
  <cp:version/>
  <cp:contentType/>
  <cp:contentStatus/>
</cp:coreProperties>
</file>