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35" activeTab="1"/>
  </bookViews>
  <sheets>
    <sheet name="Table 1" sheetId="2" r:id="rId1"/>
    <sheet name="Table 2" sheetId="1" r:id="rId2"/>
  </sheets>
  <calcPr calcId="145621"/>
</workbook>
</file>

<file path=xl/calcChain.xml><?xml version="1.0" encoding="utf-8"?>
<calcChain xmlns="http://schemas.openxmlformats.org/spreadsheetml/2006/main">
  <c r="F11" i="1" l="1"/>
  <c r="G11" i="1" s="1"/>
  <c r="E12" i="1"/>
  <c r="E10" i="1"/>
  <c r="E11" i="1" s="1"/>
  <c r="H11" i="1" l="1"/>
  <c r="H10" i="1"/>
  <c r="G10" i="1"/>
  <c r="C11" i="1"/>
  <c r="E9" i="2" l="1"/>
  <c r="D9" i="2" l="1"/>
  <c r="J9" i="2" s="1"/>
  <c r="K9" i="2" s="1"/>
  <c r="H7" i="1"/>
  <c r="H8" i="1"/>
  <c r="D8" i="1"/>
  <c r="D7" i="1"/>
  <c r="B9" i="1"/>
  <c r="B11" i="1" s="1"/>
  <c r="D11" i="1" s="1"/>
  <c r="E11" i="2" l="1"/>
  <c r="E10" i="2"/>
  <c r="H10" i="2" l="1"/>
  <c r="D11" i="2"/>
  <c r="H11" i="2"/>
  <c r="D10" i="2"/>
  <c r="E20" i="2"/>
  <c r="D20" i="2" s="1"/>
  <c r="J11" i="2" l="1"/>
  <c r="I8" i="1"/>
  <c r="J8" i="1" s="1"/>
  <c r="K8" i="1" s="1"/>
  <c r="J10" i="2"/>
  <c r="I7" i="1"/>
  <c r="J7" i="1" s="1"/>
  <c r="K7" i="1" s="1"/>
  <c r="J20" i="2"/>
  <c r="L17" i="1" s="1"/>
  <c r="K11" i="2" l="1"/>
  <c r="L11" i="2" s="1"/>
  <c r="L8" i="1"/>
  <c r="M8" i="1" s="1"/>
  <c r="N8" i="1" s="1"/>
  <c r="L7" i="1"/>
  <c r="M7" i="1" s="1"/>
  <c r="N7" i="1" s="1"/>
  <c r="K10" i="2"/>
  <c r="E19" i="2"/>
  <c r="E18" i="2"/>
  <c r="E17" i="2"/>
  <c r="E16" i="2"/>
  <c r="E15" i="2"/>
  <c r="E13" i="2"/>
  <c r="E12" i="2"/>
  <c r="L10" i="2" l="1"/>
  <c r="D19" i="2"/>
  <c r="J19" i="2" s="1"/>
  <c r="D18" i="2"/>
  <c r="J18" i="2" s="1"/>
  <c r="D17" i="2"/>
  <c r="J17" i="2" s="1"/>
  <c r="D15" i="2"/>
  <c r="J15" i="2" s="1"/>
  <c r="D16" i="2"/>
  <c r="J16" i="2" s="1"/>
  <c r="E14" i="2"/>
  <c r="H14" i="2" s="1"/>
  <c r="D13" i="2"/>
  <c r="J13" i="2" s="1"/>
  <c r="D12" i="2"/>
  <c r="B17" i="1"/>
  <c r="D14" i="2" l="1"/>
  <c r="I11" i="1" s="1"/>
  <c r="J11" i="1" s="1"/>
  <c r="K11" i="1" s="1"/>
  <c r="J12" i="2"/>
  <c r="J14" i="2" s="1"/>
  <c r="B16" i="1"/>
  <c r="D16" i="1" s="1"/>
  <c r="C15" i="1"/>
  <c r="B15" i="1"/>
  <c r="D15" i="1" s="1"/>
  <c r="E15" i="1"/>
  <c r="F15" i="1"/>
  <c r="C14" i="1"/>
  <c r="B14" i="1"/>
  <c r="D14" i="1" s="1"/>
  <c r="F13" i="1"/>
  <c r="C13" i="1"/>
  <c r="B13" i="1"/>
  <c r="B12" i="1"/>
  <c r="C6" i="1"/>
  <c r="H6" i="1" s="1"/>
  <c r="H16" i="2"/>
  <c r="L11" i="1" l="1"/>
  <c r="M11" i="1" s="1"/>
  <c r="N11" i="1" s="1"/>
  <c r="H14" i="1"/>
  <c r="E14" i="1"/>
  <c r="D6" i="1"/>
  <c r="H13" i="1"/>
  <c r="E13" i="1"/>
  <c r="I13" i="1"/>
  <c r="I14" i="1"/>
  <c r="D9" i="1"/>
  <c r="G13" i="1"/>
  <c r="G14" i="1"/>
  <c r="L14" i="1"/>
  <c r="L16" i="1"/>
  <c r="M14" i="1" l="1"/>
  <c r="N14" i="1" s="1"/>
  <c r="J14" i="1"/>
  <c r="K14" i="1" s="1"/>
  <c r="J13" i="1"/>
  <c r="K13" i="1" s="1"/>
  <c r="K16" i="2"/>
  <c r="L16" i="2" s="1"/>
  <c r="L13" i="1"/>
  <c r="K12" i="2"/>
  <c r="K13" i="2"/>
  <c r="K15" i="2"/>
  <c r="K17" i="2"/>
  <c r="K18" i="2"/>
  <c r="K19" i="2"/>
  <c r="K20" i="2"/>
  <c r="K14" i="2" l="1"/>
  <c r="L14" i="2" s="1"/>
  <c r="L15" i="1"/>
  <c r="L12" i="1"/>
  <c r="L10" i="1"/>
  <c r="L9" i="1"/>
  <c r="L20" i="2" l="1"/>
  <c r="H20" i="2"/>
  <c r="L19" i="2"/>
  <c r="H19" i="2"/>
  <c r="L18" i="2"/>
  <c r="H18" i="2"/>
  <c r="L17" i="2"/>
  <c r="H17" i="2"/>
  <c r="L15" i="2"/>
  <c r="H15" i="2"/>
  <c r="L13" i="2"/>
  <c r="H13" i="2"/>
  <c r="L12" i="2"/>
  <c r="H12" i="2"/>
  <c r="I17" i="1"/>
  <c r="H17" i="1"/>
  <c r="M17" i="1" s="1"/>
  <c r="N17" i="1" s="1"/>
  <c r="D17" i="1"/>
  <c r="I16" i="1"/>
  <c r="H16" i="1"/>
  <c r="I15" i="1"/>
  <c r="H15" i="1"/>
  <c r="G15" i="1"/>
  <c r="D13" i="1"/>
  <c r="I12" i="1"/>
  <c r="H12" i="1"/>
  <c r="G12" i="1"/>
  <c r="D12" i="1"/>
  <c r="I10" i="1"/>
  <c r="D10" i="1"/>
  <c r="I9" i="1"/>
  <c r="H9" i="1"/>
  <c r="J16" i="1" l="1"/>
  <c r="K16" i="1" s="1"/>
  <c r="J12" i="1"/>
  <c r="K12" i="1" s="1"/>
  <c r="J15" i="1"/>
  <c r="K15" i="1" s="1"/>
  <c r="J10" i="1"/>
  <c r="K10" i="1" s="1"/>
  <c r="M10" i="1"/>
  <c r="N10" i="1" s="1"/>
  <c r="M12" i="1"/>
  <c r="N12" i="1" s="1"/>
  <c r="M9" i="1"/>
  <c r="N9" i="1" s="1"/>
  <c r="M13" i="1"/>
  <c r="N13" i="1" s="1"/>
  <c r="J9" i="1"/>
  <c r="K9" i="1" s="1"/>
  <c r="M15" i="1"/>
  <c r="N15" i="1" s="1"/>
  <c r="M16" i="1"/>
  <c r="N16" i="1" s="1"/>
  <c r="J17" i="1"/>
  <c r="K17" i="1" s="1"/>
  <c r="H9" i="2" l="1"/>
  <c r="L9" i="2"/>
  <c r="I6" i="1"/>
  <c r="J6" i="1" s="1"/>
  <c r="K6" i="1" s="1"/>
  <c r="L6" i="1" l="1"/>
  <c r="M6" i="1" s="1"/>
  <c r="N6" i="1" s="1"/>
</calcChain>
</file>

<file path=xl/sharedStrings.xml><?xml version="1.0" encoding="utf-8"?>
<sst xmlns="http://schemas.openxmlformats.org/spreadsheetml/2006/main" count="74" uniqueCount="44">
  <si>
    <t>Tariff                 Class</t>
  </si>
  <si>
    <t>Year End Adjusted Metered kWh*</t>
  </si>
  <si>
    <t xml:space="preserve"> Year End Adjusted Number of Customers*</t>
  </si>
  <si>
    <t>Average Customer                         Usage         (kWh)</t>
  </si>
  <si>
    <t>Customer Charge (Used for kW Average)</t>
  </si>
  <si>
    <t>Present Average     Billing</t>
  </si>
  <si>
    <t>Proposed Average Billing</t>
  </si>
  <si>
    <t>Average Billing     Change</t>
  </si>
  <si>
    <t>Average Percent      Change</t>
  </si>
  <si>
    <t>Proposed Average     Billing</t>
  </si>
  <si>
    <t>RS</t>
  </si>
  <si>
    <t>SGS</t>
  </si>
  <si>
    <t>MGS</t>
  </si>
  <si>
    <t>LGS</t>
  </si>
  <si>
    <t>MW</t>
  </si>
  <si>
    <t>OL</t>
  </si>
  <si>
    <t>SL</t>
  </si>
  <si>
    <t xml:space="preserve"> </t>
  </si>
  <si>
    <t>Customer  Classification</t>
  </si>
  <si>
    <t>Current        Revenue</t>
  </si>
  <si>
    <t>Proposed      Revenue</t>
  </si>
  <si>
    <t>Proposed    Increase</t>
  </si>
  <si>
    <t>Percent    Change</t>
  </si>
  <si>
    <t>IGS</t>
  </si>
  <si>
    <t>LGS-Schools</t>
  </si>
  <si>
    <t>GS</t>
  </si>
  <si>
    <t xml:space="preserve">* The Company is proposing to add the new tariff General Service (GS) as a combination of SGS &amp; MGS.  The proposed average billing combines SGS and MGS.  </t>
  </si>
  <si>
    <t>ECP Amount</t>
  </si>
  <si>
    <t>** For purposes of this analysis, customers previously on the Pilot K-12 Schools Tariff have been moved to  Tariff LGS.</t>
  </si>
  <si>
    <t>GS**</t>
  </si>
  <si>
    <t>LGS-Schools***</t>
  </si>
  <si>
    <t>* Includes Base Rate Increase and Increase for KEDS and HEAP.</t>
  </si>
  <si>
    <t>General Rate Increase*</t>
  </si>
  <si>
    <t xml:space="preserve">General Rate Increase* </t>
  </si>
  <si>
    <t>General Rate Increase With Environmental Compliance Plan</t>
  </si>
  <si>
    <t>Base</t>
  </si>
  <si>
    <t>HEAP/KEDS</t>
  </si>
  <si>
    <t>SGS-TOD</t>
  </si>
  <si>
    <t>MGS-TOD</t>
  </si>
  <si>
    <t>Proposed  Increase</t>
  </si>
  <si>
    <t>INCREMENTAL</t>
  </si>
  <si>
    <t>billing  kW</t>
  </si>
  <si>
    <t>Average Customer  On Peak  Billing Demand (kW)</t>
  </si>
  <si>
    <t xml:space="preserve">** The Company is proposing to add the new tariff General Service (GS) as a combination of SGS &amp; MGS.  The proposed average billing combines SGS and MGS.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</si>
</sst>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_(* #,##0.0_);_(* \(#,##0.0\);&quot;&quot;;_(@_)"/>
    <numFmt numFmtId="168" formatCode="[Blue]#,##0,_);[Red]\(#,##0,\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Helv"/>
    </font>
    <font>
      <sz val="10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MS Sans Serif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b/>
      <i/>
      <u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5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7" applyNumberFormat="0" applyAlignment="0" applyProtection="0"/>
    <xf numFmtId="0" fontId="14" fillId="21" borderId="8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7" applyNumberFormat="0" applyAlignment="0" applyProtection="0"/>
    <xf numFmtId="0" fontId="21" fillId="0" borderId="12" applyNumberFormat="0" applyFill="0" applyAlignment="0" applyProtection="0"/>
    <xf numFmtId="0" fontId="22" fillId="22" borderId="0" applyNumberFormat="0" applyBorder="0" applyAlignment="0" applyProtection="0"/>
    <xf numFmtId="37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7" fontId="23" fillId="0" borderId="0"/>
    <xf numFmtId="0" fontId="8" fillId="0" borderId="0"/>
    <xf numFmtId="0" fontId="8" fillId="0" borderId="0"/>
    <xf numFmtId="0" fontId="8" fillId="23" borderId="13" applyNumberFormat="0" applyFont="0" applyAlignment="0" applyProtection="0"/>
    <xf numFmtId="0" fontId="8" fillId="23" borderId="13" applyNumberFormat="0" applyFont="0" applyAlignment="0" applyProtection="0"/>
    <xf numFmtId="0" fontId="8" fillId="23" borderId="13" applyNumberFormat="0" applyFont="0" applyAlignment="0" applyProtection="0"/>
    <xf numFmtId="0" fontId="8" fillId="23" borderId="13" applyNumberFormat="0" applyFont="0" applyAlignment="0" applyProtection="0"/>
    <xf numFmtId="0" fontId="24" fillId="20" borderId="14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5" fillId="0" borderId="0" applyNumberFormat="0" applyFont="0" applyFill="0" applyBorder="0" applyAlignment="0" applyProtection="0">
      <alignment horizontal="left"/>
    </xf>
    <xf numFmtId="4" fontId="25" fillId="0" borderId="0" applyFont="0" applyFill="0" applyBorder="0" applyAlignment="0" applyProtection="0"/>
    <xf numFmtId="0" fontId="29" fillId="0" borderId="16">
      <alignment horizontal="center"/>
    </xf>
    <xf numFmtId="3" fontId="2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5" fillId="0" borderId="0"/>
    <xf numFmtId="40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9" fillId="0" borderId="16">
      <alignment horizontal="center"/>
    </xf>
    <xf numFmtId="0" fontId="25" fillId="24" borderId="0" applyNumberFormat="0" applyFont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3" borderId="13" applyNumberFormat="0" applyFont="0" applyAlignment="0" applyProtection="0"/>
    <xf numFmtId="0" fontId="8" fillId="23" borderId="13" applyNumberFormat="0" applyFont="0" applyAlignment="0" applyProtection="0"/>
    <xf numFmtId="0" fontId="8" fillId="23" borderId="1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8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0" borderId="0"/>
    <xf numFmtId="40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5" fillId="24" borderId="0" applyNumberFormat="0" applyFont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" borderId="0" applyNumberFormat="0" applyBorder="0" applyAlignment="0" applyProtection="0"/>
    <xf numFmtId="0" fontId="31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2" fillId="4" borderId="0" applyNumberFormat="0" applyBorder="0" applyAlignment="0" applyProtection="0"/>
    <xf numFmtId="0" fontId="31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5" borderId="0" applyNumberFormat="0" applyBorder="0" applyAlignment="0" applyProtection="0"/>
    <xf numFmtId="0" fontId="31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2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7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5" borderId="0" applyNumberFormat="0" applyBorder="0" applyAlignment="0" applyProtection="0"/>
    <xf numFmtId="0" fontId="31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2" borderId="0" applyNumberFormat="0" applyBorder="0" applyAlignment="0" applyProtection="0"/>
    <xf numFmtId="0" fontId="33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11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10" borderId="0" applyNumberFormat="0" applyBorder="0" applyAlignment="0" applyProtection="0"/>
    <xf numFmtId="0" fontId="33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13" borderId="0" applyNumberFormat="0" applyBorder="0" applyAlignment="0" applyProtection="0"/>
    <xf numFmtId="0" fontId="33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11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15" borderId="0" applyNumberFormat="0" applyBorder="0" applyAlignment="0" applyProtection="0"/>
    <xf numFmtId="0" fontId="33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6" borderId="0" applyNumberFormat="0" applyBorder="0" applyAlignment="0" applyProtection="0"/>
    <xf numFmtId="0" fontId="33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4" fillId="17" borderId="0" applyNumberFormat="0" applyBorder="0" applyAlignment="0" applyProtection="0"/>
    <xf numFmtId="0" fontId="11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11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4" fillId="13" borderId="0" applyNumberFormat="0" applyBorder="0" applyAlignment="0" applyProtection="0"/>
    <xf numFmtId="0" fontId="33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11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12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6" fillId="3" borderId="0" applyNumberFormat="0" applyBorder="0" applyAlignment="0" applyProtection="0"/>
    <xf numFmtId="0" fontId="35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7" applyNumberFormat="0" applyAlignment="0" applyProtection="0"/>
    <xf numFmtId="0" fontId="37" fillId="20" borderId="7" applyNumberFormat="0" applyAlignment="0" applyProtection="0"/>
    <xf numFmtId="0" fontId="37" fillId="20" borderId="7" applyNumberFormat="0" applyAlignment="0" applyProtection="0"/>
    <xf numFmtId="0" fontId="37" fillId="20" borderId="7" applyNumberFormat="0" applyAlignment="0" applyProtection="0"/>
    <xf numFmtId="0" fontId="38" fillId="20" borderId="7" applyNumberFormat="0" applyAlignment="0" applyProtection="0"/>
    <xf numFmtId="0" fontId="14" fillId="25" borderId="8" applyNumberFormat="0" applyAlignment="0" applyProtection="0"/>
    <xf numFmtId="0" fontId="39" fillId="25" borderId="8" applyNumberFormat="0" applyAlignment="0" applyProtection="0"/>
    <xf numFmtId="0" fontId="39" fillId="25" borderId="8" applyNumberFormat="0" applyAlignment="0" applyProtection="0"/>
    <xf numFmtId="0" fontId="39" fillId="25" borderId="8" applyNumberFormat="0" applyAlignment="0" applyProtection="0"/>
    <xf numFmtId="0" fontId="40" fillId="21" borderId="8" applyNumberFormat="0" applyAlignment="0" applyProtection="0"/>
    <xf numFmtId="0" fontId="39" fillId="21" borderId="8" applyNumberFormat="0" applyAlignment="0" applyProtection="0"/>
    <xf numFmtId="0" fontId="14" fillId="21" borderId="8" applyNumberFormat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8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5" fillId="4" borderId="0" applyNumberFormat="0" applyBorder="0" applyAlignment="0" applyProtection="0"/>
    <xf numFmtId="0" fontId="46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8" fillId="0" borderId="9" applyNumberFormat="0" applyFill="0" applyAlignment="0" applyProtection="0"/>
    <xf numFmtId="0" fontId="49" fillId="0" borderId="9" applyNumberFormat="0" applyFill="0" applyAlignment="0" applyProtection="0"/>
    <xf numFmtId="0" fontId="17" fillId="0" borderId="9" applyNumberFormat="0" applyFill="0" applyAlignment="0" applyProtection="0"/>
    <xf numFmtId="0" fontId="50" fillId="0" borderId="18" applyNumberFormat="0" applyFill="0" applyAlignment="0" applyProtection="0"/>
    <xf numFmtId="0" fontId="51" fillId="0" borderId="18" applyNumberFormat="0" applyFill="0" applyAlignment="0" applyProtection="0"/>
    <xf numFmtId="0" fontId="51" fillId="0" borderId="18" applyNumberFormat="0" applyFill="0" applyAlignment="0" applyProtection="0"/>
    <xf numFmtId="0" fontId="51" fillId="0" borderId="18" applyNumberFormat="0" applyFill="0" applyAlignment="0" applyProtection="0"/>
    <xf numFmtId="0" fontId="52" fillId="0" borderId="10" applyNumberFormat="0" applyFill="0" applyAlignment="0" applyProtection="0"/>
    <xf numFmtId="0" fontId="53" fillId="0" borderId="10" applyNumberFormat="0" applyFill="0" applyAlignment="0" applyProtection="0"/>
    <xf numFmtId="0" fontId="18" fillId="0" borderId="10" applyNumberFormat="0" applyFill="0" applyAlignment="0" applyProtection="0"/>
    <xf numFmtId="0" fontId="54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11" applyNumberFormat="0" applyFill="0" applyAlignment="0" applyProtection="0"/>
    <xf numFmtId="0" fontId="57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7" applyNumberFormat="0" applyAlignment="0" applyProtection="0"/>
    <xf numFmtId="0" fontId="58" fillId="7" borderId="7" applyNumberFormat="0" applyAlignment="0" applyProtection="0"/>
    <xf numFmtId="0" fontId="58" fillId="7" borderId="7" applyNumberFormat="0" applyAlignment="0" applyProtection="0"/>
    <xf numFmtId="0" fontId="58" fillId="7" borderId="7" applyNumberFormat="0" applyAlignment="0" applyProtection="0"/>
    <xf numFmtId="0" fontId="59" fillId="7" borderId="7" applyNumberFormat="0" applyAlignment="0" applyProtection="0"/>
    <xf numFmtId="41" fontId="60" fillId="0" borderId="0">
      <alignment horizontal="left"/>
    </xf>
    <xf numFmtId="0" fontId="2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1" fillId="0" borderId="12" applyNumberFormat="0" applyFill="0" applyAlignment="0" applyProtection="0"/>
    <xf numFmtId="0" fontId="62" fillId="0" borderId="12" applyNumberFormat="0" applyFill="0" applyAlignment="0" applyProtection="0"/>
    <xf numFmtId="0" fontId="22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4" fillId="22" borderId="0" applyNumberFormat="0" applyBorder="0" applyAlignment="0" applyProtection="0"/>
    <xf numFmtId="0" fontId="65" fillId="0" borderId="0"/>
    <xf numFmtId="0" fontId="30" fillId="0" borderId="0"/>
    <xf numFmtId="37" fontId="23" fillId="0" borderId="0"/>
    <xf numFmtId="0" fontId="23" fillId="0" borderId="0"/>
    <xf numFmtId="0" fontId="25" fillId="0" borderId="0"/>
    <xf numFmtId="0" fontId="1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0" fontId="25" fillId="0" borderId="0"/>
    <xf numFmtId="0" fontId="25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0" fontId="30" fillId="0" borderId="0"/>
    <xf numFmtId="0" fontId="66" fillId="0" borderId="0"/>
    <xf numFmtId="0" fontId="66" fillId="0" borderId="0"/>
    <xf numFmtId="0" fontId="30" fillId="0" borderId="0"/>
    <xf numFmtId="0" fontId="66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38" fontId="8" fillId="0" borderId="0"/>
    <xf numFmtId="0" fontId="1" fillId="0" borderId="0"/>
    <xf numFmtId="0" fontId="30" fillId="0" borderId="0"/>
    <xf numFmtId="0" fontId="8" fillId="0" borderId="0"/>
    <xf numFmtId="0" fontId="8" fillId="0" borderId="0"/>
    <xf numFmtId="0" fontId="65" fillId="0" borderId="0"/>
    <xf numFmtId="0" fontId="65" fillId="0" borderId="0"/>
    <xf numFmtId="0" fontId="65" fillId="0" borderId="0"/>
    <xf numFmtId="0" fontId="8" fillId="23" borderId="13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43" fontId="58" fillId="0" borderId="0"/>
    <xf numFmtId="168" fontId="67" fillId="0" borderId="0"/>
    <xf numFmtId="0" fontId="24" fillId="20" borderId="14" applyNumberFormat="0" applyAlignment="0" applyProtection="0"/>
    <xf numFmtId="0" fontId="68" fillId="20" borderId="14" applyNumberFormat="0" applyAlignment="0" applyProtection="0"/>
    <xf numFmtId="0" fontId="68" fillId="20" borderId="14" applyNumberFormat="0" applyAlignment="0" applyProtection="0"/>
    <xf numFmtId="0" fontId="68" fillId="20" borderId="14" applyNumberFormat="0" applyAlignment="0" applyProtection="0"/>
    <xf numFmtId="0" fontId="69" fillId="20" borderId="14" applyNumberFormat="0" applyAlignment="0" applyProtection="0"/>
    <xf numFmtId="9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0" fontId="29" fillId="0" borderId="16">
      <alignment horizontal="center"/>
    </xf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24" borderId="0" applyNumberFormat="0" applyFont="0" applyBorder="0" applyAlignment="0" applyProtection="0"/>
    <xf numFmtId="0" fontId="25" fillId="24" borderId="0" applyNumberFormat="0" applyFont="0" applyBorder="0" applyAlignment="0" applyProtection="0"/>
    <xf numFmtId="0" fontId="25" fillId="24" borderId="0" applyNumberFormat="0" applyFont="0" applyBorder="0" applyAlignment="0" applyProtection="0"/>
    <xf numFmtId="0" fontId="25" fillId="24" borderId="0" applyNumberFormat="0" applyFont="0" applyBorder="0" applyAlignment="0" applyProtection="0"/>
    <xf numFmtId="0" fontId="25" fillId="24" borderId="0" applyNumberFormat="0" applyFont="0" applyBorder="0" applyAlignment="0" applyProtection="0"/>
    <xf numFmtId="0" fontId="25" fillId="24" borderId="0" applyNumberFormat="0" applyFont="0" applyBorder="0" applyAlignment="0" applyProtection="0"/>
    <xf numFmtId="0" fontId="25" fillId="24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1" fillId="0" borderId="20" applyNumberFormat="0" applyFill="0" applyAlignment="0" applyProtection="0"/>
    <xf numFmtId="0" fontId="72" fillId="0" borderId="15" applyNumberFormat="0" applyFill="0" applyAlignment="0" applyProtection="0"/>
    <xf numFmtId="0" fontId="71" fillId="0" borderId="15" applyNumberFormat="0" applyFill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165" fontId="4" fillId="0" borderId="1" xfId="2" applyNumberFormat="1" applyFont="1" applyFill="1" applyBorder="1" applyAlignment="1"/>
    <xf numFmtId="165" fontId="4" fillId="0" borderId="1" xfId="4" applyNumberFormat="1" applyFont="1" applyFill="1" applyBorder="1" applyAlignment="1"/>
    <xf numFmtId="0" fontId="2" fillId="0" borderId="23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 wrapText="1"/>
    </xf>
    <xf numFmtId="44" fontId="2" fillId="0" borderId="23" xfId="2" applyFont="1" applyFill="1" applyBorder="1" applyAlignment="1">
      <alignment horizontal="center" wrapText="1"/>
    </xf>
    <xf numFmtId="44" fontId="2" fillId="0" borderId="27" xfId="2" applyFont="1" applyFill="1" applyBorder="1" applyAlignment="1">
      <alignment horizontal="center" wrapText="1"/>
    </xf>
    <xf numFmtId="0" fontId="0" fillId="0" borderId="0" xfId="0" applyFill="1"/>
    <xf numFmtId="0" fontId="74" fillId="0" borderId="0" xfId="0" applyFont="1" applyFill="1" applyAlignment="1">
      <alignment horizontal="center"/>
    </xf>
    <xf numFmtId="0" fontId="2" fillId="0" borderId="3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10" fontId="2" fillId="0" borderId="1" xfId="0" applyNumberFormat="1" applyFont="1" applyFill="1" applyBorder="1" applyAlignment="1">
      <alignment horizontal="center" wrapText="1"/>
    </xf>
    <xf numFmtId="166" fontId="4" fillId="0" borderId="1" xfId="2" applyNumberFormat="1" applyFont="1" applyFill="1" applyBorder="1" applyAlignment="1"/>
    <xf numFmtId="166" fontId="2" fillId="0" borderId="1" xfId="2" applyNumberFormat="1" applyFont="1" applyFill="1" applyBorder="1" applyAlignment="1"/>
    <xf numFmtId="10" fontId="2" fillId="0" borderId="1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166" fontId="4" fillId="0" borderId="1" xfId="1" applyNumberFormat="1" applyFont="1" applyFill="1" applyBorder="1" applyAlignment="1"/>
    <xf numFmtId="165" fontId="0" fillId="0" borderId="0" xfId="2" applyNumberFormat="1" applyFont="1" applyFill="1"/>
    <xf numFmtId="165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" fillId="0" borderId="0" xfId="0" applyFont="1" applyFill="1"/>
    <xf numFmtId="165" fontId="2" fillId="0" borderId="0" xfId="0" applyNumberFormat="1" applyFont="1" applyFill="1"/>
    <xf numFmtId="44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37" fontId="4" fillId="0" borderId="23" xfId="0" applyNumberFormat="1" applyFont="1" applyFill="1" applyBorder="1"/>
    <xf numFmtId="3" fontId="2" fillId="0" borderId="23" xfId="0" applyNumberFormat="1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44" fontId="2" fillId="0" borderId="23" xfId="2" applyFont="1" applyFill="1" applyBorder="1" applyAlignment="1">
      <alignment horizontal="right" vertical="center" wrapText="1"/>
    </xf>
    <xf numFmtId="10" fontId="2" fillId="0" borderId="23" xfId="0" applyNumberFormat="1" applyFont="1" applyFill="1" applyBorder="1" applyAlignment="1">
      <alignment horizontal="center" vertical="center" wrapText="1"/>
    </xf>
    <xf numFmtId="44" fontId="2" fillId="0" borderId="32" xfId="2" applyFont="1" applyFill="1" applyBorder="1" applyAlignment="1">
      <alignment horizontal="right" vertical="center" wrapText="1"/>
    </xf>
    <xf numFmtId="10" fontId="2" fillId="0" borderId="24" xfId="0" applyNumberFormat="1" applyFont="1" applyFill="1" applyBorder="1" applyAlignment="1">
      <alignment horizontal="center" vertical="center" wrapText="1"/>
    </xf>
    <xf numFmtId="37" fontId="4" fillId="0" borderId="3" xfId="0" applyNumberFormat="1" applyFont="1" applyFill="1" applyBorder="1"/>
    <xf numFmtId="3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44" fontId="2" fillId="0" borderId="3" xfId="2" applyFont="1" applyFill="1" applyBorder="1" applyAlignment="1">
      <alignment horizontal="right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44" fontId="2" fillId="0" borderId="37" xfId="2" applyFont="1" applyFill="1" applyBorder="1" applyAlignment="1">
      <alignment horizontal="right" vertical="center" wrapText="1"/>
    </xf>
    <xf numFmtId="10" fontId="2" fillId="0" borderId="38" xfId="0" applyNumberFormat="1" applyFont="1" applyFill="1" applyBorder="1" applyAlignment="1">
      <alignment horizontal="center" vertical="center" wrapText="1"/>
    </xf>
    <xf numFmtId="37" fontId="4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44" fontId="2" fillId="0" borderId="1" xfId="2" applyFont="1" applyFill="1" applyBorder="1" applyAlignment="1">
      <alignment horizontal="righ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4" fontId="2" fillId="0" borderId="4" xfId="2" applyFont="1" applyFill="1" applyBorder="1" applyAlignment="1">
      <alignment horizontal="right" vertical="center" wrapText="1"/>
    </xf>
    <xf numFmtId="10" fontId="2" fillId="0" borderId="3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44" fontId="5" fillId="0" borderId="0" xfId="2" applyFont="1" applyFill="1"/>
    <xf numFmtId="0" fontId="5" fillId="0" borderId="0" xfId="0" applyFont="1" applyFill="1" applyAlignment="1">
      <alignment horizontal="center"/>
    </xf>
    <xf numFmtId="44" fontId="1" fillId="0" borderId="0" xfId="2" applyFont="1" applyFill="1"/>
    <xf numFmtId="0" fontId="0" fillId="0" borderId="0" xfId="0" applyFill="1" applyAlignment="1">
      <alignment horizontal="center"/>
    </xf>
    <xf numFmtId="44" fontId="1" fillId="0" borderId="0" xfId="2" applyFont="1" applyFill="1" applyBorder="1"/>
    <xf numFmtId="0" fontId="0" fillId="0" borderId="0" xfId="0" applyFill="1" applyAlignment="1">
      <alignment wrapText="1"/>
    </xf>
    <xf numFmtId="0" fontId="8" fillId="0" borderId="0" xfId="4" applyFont="1" applyFill="1" applyAlignment="1">
      <alignment horizontal="center"/>
    </xf>
    <xf numFmtId="44" fontId="8" fillId="0" borderId="0" xfId="2" applyFont="1" applyFill="1"/>
    <xf numFmtId="0" fontId="8" fillId="0" borderId="0" xfId="4" applyFont="1" applyFill="1"/>
    <xf numFmtId="37" fontId="8" fillId="0" borderId="0" xfId="4" applyNumberFormat="1" applyFont="1" applyFill="1"/>
    <xf numFmtId="37" fontId="0" fillId="0" borderId="0" xfId="0" applyNumberFormat="1" applyFill="1" applyBorder="1"/>
    <xf numFmtId="10" fontId="6" fillId="0" borderId="0" xfId="0" applyNumberFormat="1" applyFont="1" applyFill="1" applyBorder="1" applyAlignment="1">
      <alignment horizontal="center" vertical="center" wrapText="1"/>
    </xf>
  </cellXfs>
  <cellStyles count="857">
    <cellStyle name="20% - Accent1 2" xfId="192"/>
    <cellStyle name="20% - Accent1 2 2" xfId="193"/>
    <cellStyle name="20% - Accent1 3" xfId="194"/>
    <cellStyle name="20% - Accent1 4" xfId="195"/>
    <cellStyle name="20% - Accent1 5" xfId="196"/>
    <cellStyle name="20% - Accent1 6" xfId="197"/>
    <cellStyle name="20% - Accent1 7" xfId="198"/>
    <cellStyle name="20% - Accent1 8" xfId="199"/>
    <cellStyle name="20% - Accent1 9" xfId="6"/>
    <cellStyle name="20% - Accent2 2" xfId="200"/>
    <cellStyle name="20% - Accent2 2 2" xfId="201"/>
    <cellStyle name="20% - Accent2 3" xfId="202"/>
    <cellStyle name="20% - Accent2 4" xfId="203"/>
    <cellStyle name="20% - Accent2 5" xfId="204"/>
    <cellStyle name="20% - Accent2 6" xfId="205"/>
    <cellStyle name="20% - Accent2 7" xfId="7"/>
    <cellStyle name="20% - Accent3 2" xfId="206"/>
    <cellStyle name="20% - Accent3 2 2" xfId="207"/>
    <cellStyle name="20% - Accent3 3" xfId="208"/>
    <cellStyle name="20% - Accent3 4" xfId="209"/>
    <cellStyle name="20% - Accent3 5" xfId="210"/>
    <cellStyle name="20% - Accent3 6" xfId="211"/>
    <cellStyle name="20% - Accent3 7" xfId="212"/>
    <cellStyle name="20% - Accent3 8" xfId="213"/>
    <cellStyle name="20% - Accent3 9" xfId="8"/>
    <cellStyle name="20% - Accent4 2" xfId="214"/>
    <cellStyle name="20% - Accent4 2 2" xfId="215"/>
    <cellStyle name="20% - Accent4 3" xfId="216"/>
    <cellStyle name="20% - Accent4 4" xfId="217"/>
    <cellStyle name="20% - Accent4 5" xfId="218"/>
    <cellStyle name="20% - Accent4 6" xfId="219"/>
    <cellStyle name="20% - Accent4 7" xfId="220"/>
    <cellStyle name="20% - Accent4 8" xfId="221"/>
    <cellStyle name="20% - Accent4 9" xfId="9"/>
    <cellStyle name="20% - Accent5 2" xfId="222"/>
    <cellStyle name="20% - Accent5 2 2" xfId="223"/>
    <cellStyle name="20% - Accent5 3" xfId="224"/>
    <cellStyle name="20% - Accent5 4" xfId="225"/>
    <cellStyle name="20% - Accent5 5" xfId="226"/>
    <cellStyle name="20% - Accent5 6" xfId="227"/>
    <cellStyle name="20% - Accent5 7" xfId="10"/>
    <cellStyle name="20% - Accent6 2" xfId="228"/>
    <cellStyle name="20% - Accent6 2 2" xfId="229"/>
    <cellStyle name="20% - Accent6 3" xfId="230"/>
    <cellStyle name="20% - Accent6 4" xfId="231"/>
    <cellStyle name="20% - Accent6 5" xfId="232"/>
    <cellStyle name="20% - Accent6 6" xfId="233"/>
    <cellStyle name="20% - Accent6 7" xfId="11"/>
    <cellStyle name="40% - Accent1 2" xfId="234"/>
    <cellStyle name="40% - Accent1 2 2" xfId="235"/>
    <cellStyle name="40% - Accent1 3" xfId="236"/>
    <cellStyle name="40% - Accent1 4" xfId="237"/>
    <cellStyle name="40% - Accent1 5" xfId="238"/>
    <cellStyle name="40% - Accent1 6" xfId="239"/>
    <cellStyle name="40% - Accent1 7" xfId="240"/>
    <cellStyle name="40% - Accent1 8" xfId="241"/>
    <cellStyle name="40% - Accent1 9" xfId="12"/>
    <cellStyle name="40% - Accent2 2" xfId="242"/>
    <cellStyle name="40% - Accent2 2 2" xfId="243"/>
    <cellStyle name="40% - Accent2 3" xfId="244"/>
    <cellStyle name="40% - Accent2 4" xfId="245"/>
    <cellStyle name="40% - Accent2 5" xfId="246"/>
    <cellStyle name="40% - Accent2 6" xfId="247"/>
    <cellStyle name="40% - Accent2 7" xfId="13"/>
    <cellStyle name="40% - Accent3 2" xfId="248"/>
    <cellStyle name="40% - Accent3 2 2" xfId="249"/>
    <cellStyle name="40% - Accent3 3" xfId="250"/>
    <cellStyle name="40% - Accent3 4" xfId="251"/>
    <cellStyle name="40% - Accent3 5" xfId="252"/>
    <cellStyle name="40% - Accent3 6" xfId="253"/>
    <cellStyle name="40% - Accent3 7" xfId="254"/>
    <cellStyle name="40% - Accent3 8" xfId="255"/>
    <cellStyle name="40% - Accent3 9" xfId="14"/>
    <cellStyle name="40% - Accent4 2" xfId="256"/>
    <cellStyle name="40% - Accent4 2 2" xfId="257"/>
    <cellStyle name="40% - Accent4 3" xfId="258"/>
    <cellStyle name="40% - Accent4 4" xfId="259"/>
    <cellStyle name="40% - Accent4 5" xfId="260"/>
    <cellStyle name="40% - Accent4 6" xfId="261"/>
    <cellStyle name="40% - Accent4 7" xfId="262"/>
    <cellStyle name="40% - Accent4 8" xfId="263"/>
    <cellStyle name="40% - Accent4 9" xfId="15"/>
    <cellStyle name="40% - Accent5 2" xfId="264"/>
    <cellStyle name="40% - Accent5 2 2" xfId="265"/>
    <cellStyle name="40% - Accent5 3" xfId="266"/>
    <cellStyle name="40% - Accent5 4" xfId="267"/>
    <cellStyle name="40% - Accent5 5" xfId="268"/>
    <cellStyle name="40% - Accent5 6" xfId="269"/>
    <cellStyle name="40% - Accent5 7" xfId="16"/>
    <cellStyle name="40% - Accent6 2" xfId="270"/>
    <cellStyle name="40% - Accent6 2 2" xfId="271"/>
    <cellStyle name="40% - Accent6 3" xfId="272"/>
    <cellStyle name="40% - Accent6 4" xfId="273"/>
    <cellStyle name="40% - Accent6 5" xfId="274"/>
    <cellStyle name="40% - Accent6 6" xfId="275"/>
    <cellStyle name="40% - Accent6 7" xfId="276"/>
    <cellStyle name="40% - Accent6 8" xfId="277"/>
    <cellStyle name="40% - Accent6 9" xfId="17"/>
    <cellStyle name="60% - Accent1 2" xfId="278"/>
    <cellStyle name="60% - Accent1 3" xfId="279"/>
    <cellStyle name="60% - Accent1 4" xfId="280"/>
    <cellStyle name="60% - Accent1 5" xfId="281"/>
    <cellStyle name="60% - Accent1 6" xfId="282"/>
    <cellStyle name="60% - Accent1 7" xfId="283"/>
    <cellStyle name="60% - Accent1 8" xfId="284"/>
    <cellStyle name="60% - Accent1 9" xfId="18"/>
    <cellStyle name="60% - Accent2 2" xfId="285"/>
    <cellStyle name="60% - Accent2 3" xfId="286"/>
    <cellStyle name="60% - Accent2 4" xfId="287"/>
    <cellStyle name="60% - Accent2 5" xfId="288"/>
    <cellStyle name="60% - Accent2 6" xfId="289"/>
    <cellStyle name="60% - Accent2 7" xfId="19"/>
    <cellStyle name="60% - Accent3 2" xfId="290"/>
    <cellStyle name="60% - Accent3 3" xfId="291"/>
    <cellStyle name="60% - Accent3 4" xfId="292"/>
    <cellStyle name="60% - Accent3 5" xfId="293"/>
    <cellStyle name="60% - Accent3 6" xfId="294"/>
    <cellStyle name="60% - Accent3 7" xfId="295"/>
    <cellStyle name="60% - Accent3 8" xfId="296"/>
    <cellStyle name="60% - Accent3 9" xfId="20"/>
    <cellStyle name="60% - Accent4 2" xfId="297"/>
    <cellStyle name="60% - Accent4 3" xfId="298"/>
    <cellStyle name="60% - Accent4 4" xfId="299"/>
    <cellStyle name="60% - Accent4 5" xfId="300"/>
    <cellStyle name="60% - Accent4 6" xfId="301"/>
    <cellStyle name="60% - Accent4 7" xfId="302"/>
    <cellStyle name="60% - Accent4 8" xfId="303"/>
    <cellStyle name="60% - Accent4 9" xfId="21"/>
    <cellStyle name="60% - Accent5 2" xfId="304"/>
    <cellStyle name="60% - Accent5 3" xfId="305"/>
    <cellStyle name="60% - Accent5 4" xfId="306"/>
    <cellStyle name="60% - Accent5 5" xfId="307"/>
    <cellStyle name="60% - Accent5 6" xfId="308"/>
    <cellStyle name="60% - Accent5 7" xfId="22"/>
    <cellStyle name="60% - Accent6 2" xfId="309"/>
    <cellStyle name="60% - Accent6 3" xfId="310"/>
    <cellStyle name="60% - Accent6 4" xfId="311"/>
    <cellStyle name="60% - Accent6 5" xfId="312"/>
    <cellStyle name="60% - Accent6 6" xfId="313"/>
    <cellStyle name="60% - Accent6 7" xfId="314"/>
    <cellStyle name="60% - Accent6 8" xfId="315"/>
    <cellStyle name="60% - Accent6 9" xfId="23"/>
    <cellStyle name="Accent1 2" xfId="316"/>
    <cellStyle name="Accent1 3" xfId="317"/>
    <cellStyle name="Accent1 4" xfId="318"/>
    <cellStyle name="Accent1 5" xfId="319"/>
    <cellStyle name="Accent1 6" xfId="320"/>
    <cellStyle name="Accent1 7" xfId="321"/>
    <cellStyle name="Accent1 8" xfId="322"/>
    <cellStyle name="Accent1 9" xfId="24"/>
    <cellStyle name="Accent2 2" xfId="323"/>
    <cellStyle name="Accent2 3" xfId="324"/>
    <cellStyle name="Accent2 4" xfId="325"/>
    <cellStyle name="Accent2 5" xfId="326"/>
    <cellStyle name="Accent2 6" xfId="327"/>
    <cellStyle name="Accent2 7" xfId="25"/>
    <cellStyle name="Accent3 2" xfId="328"/>
    <cellStyle name="Accent3 3" xfId="329"/>
    <cellStyle name="Accent3 4" xfId="330"/>
    <cellStyle name="Accent3 5" xfId="331"/>
    <cellStyle name="Accent3 6" xfId="332"/>
    <cellStyle name="Accent3 7" xfId="26"/>
    <cellStyle name="Accent4 2" xfId="333"/>
    <cellStyle name="Accent4 3" xfId="334"/>
    <cellStyle name="Accent4 4" xfId="335"/>
    <cellStyle name="Accent4 5" xfId="336"/>
    <cellStyle name="Accent4 6" xfId="337"/>
    <cellStyle name="Accent4 7" xfId="338"/>
    <cellStyle name="Accent4 8" xfId="339"/>
    <cellStyle name="Accent4 9" xfId="27"/>
    <cellStyle name="Accent5 2" xfId="340"/>
    <cellStyle name="Accent5 3" xfId="341"/>
    <cellStyle name="Accent5 4" xfId="342"/>
    <cellStyle name="Accent5 5" xfId="343"/>
    <cellStyle name="Accent5 6" xfId="344"/>
    <cellStyle name="Accent5 7" xfId="28"/>
    <cellStyle name="Accent6 2" xfId="345"/>
    <cellStyle name="Accent6 3" xfId="346"/>
    <cellStyle name="Accent6 4" xfId="347"/>
    <cellStyle name="Accent6 5" xfId="348"/>
    <cellStyle name="Accent6 6" xfId="349"/>
    <cellStyle name="Accent6 7" xfId="29"/>
    <cellStyle name="Bad 2" xfId="350"/>
    <cellStyle name="Bad 3" xfId="351"/>
    <cellStyle name="Bad 4" xfId="352"/>
    <cellStyle name="Bad 5" xfId="353"/>
    <cellStyle name="Bad 6" xfId="354"/>
    <cellStyle name="Bad 7" xfId="355"/>
    <cellStyle name="Bad 8" xfId="356"/>
    <cellStyle name="Bad 9" xfId="30"/>
    <cellStyle name="Calculation 2" xfId="357"/>
    <cellStyle name="Calculation 3" xfId="358"/>
    <cellStyle name="Calculation 4" xfId="359"/>
    <cellStyle name="Calculation 5" xfId="360"/>
    <cellStyle name="Calculation 6" xfId="361"/>
    <cellStyle name="Calculation 7" xfId="31"/>
    <cellStyle name="Check Cell 2" xfId="362"/>
    <cellStyle name="Check Cell 3" xfId="363"/>
    <cellStyle name="Check Cell 4" xfId="364"/>
    <cellStyle name="Check Cell 5" xfId="365"/>
    <cellStyle name="Check Cell 6" xfId="366"/>
    <cellStyle name="Check Cell 7" xfId="367"/>
    <cellStyle name="Check Cell 8" xfId="368"/>
    <cellStyle name="Check Cell 9" xfId="32"/>
    <cellStyle name="Comma" xfId="1" builtinId="3"/>
    <cellStyle name="Comma 10" xfId="369"/>
    <cellStyle name="Comma 11" xfId="370"/>
    <cellStyle name="Comma 12" xfId="371"/>
    <cellStyle name="Comma 13" xfId="372"/>
    <cellStyle name="Comma 14" xfId="373"/>
    <cellStyle name="Comma 15" xfId="374"/>
    <cellStyle name="Comma 16" xfId="189"/>
    <cellStyle name="Comma 17" xfId="375"/>
    <cellStyle name="Comma 17 2" xfId="623"/>
    <cellStyle name="Comma 17 2 2" xfId="672"/>
    <cellStyle name="Comma 17 2 2 2" xfId="796"/>
    <cellStyle name="Comma 17 2 3" xfId="755"/>
    <cellStyle name="Comma 17 3" xfId="651"/>
    <cellStyle name="Comma 17 3 2" xfId="673"/>
    <cellStyle name="Comma 17 3 2 2" xfId="797"/>
    <cellStyle name="Comma 17 3 3" xfId="775"/>
    <cellStyle name="Comma 17 4" xfId="671"/>
    <cellStyle name="Comma 17 4 2" xfId="795"/>
    <cellStyle name="Comma 17 5" xfId="733"/>
    <cellStyle name="Comma 18" xfId="376"/>
    <cellStyle name="Comma 19" xfId="190"/>
    <cellStyle name="Comma 2" xfId="34"/>
    <cellStyle name="Comma 2 2" xfId="35"/>
    <cellStyle name="Comma 2 2 2" xfId="36"/>
    <cellStyle name="Comma 2 2 2 2" xfId="130"/>
    <cellStyle name="Comma 2 2 3" xfId="37"/>
    <cellStyle name="Comma 2 2 3 2" xfId="131"/>
    <cellStyle name="Comma 2 2 3 3" xfId="624"/>
    <cellStyle name="Comma 2 2 4" xfId="38"/>
    <cellStyle name="Comma 2 2 4 2" xfId="132"/>
    <cellStyle name="Comma 2 2 5" xfId="115"/>
    <cellStyle name="Comma 2 2 6" xfId="377"/>
    <cellStyle name="Comma 2 3" xfId="39"/>
    <cellStyle name="Comma 2 3 2" xfId="40"/>
    <cellStyle name="Comma 2 3 2 2" xfId="133"/>
    <cellStyle name="Comma 2 3 3" xfId="41"/>
    <cellStyle name="Comma 2 3 3 2" xfId="134"/>
    <cellStyle name="Comma 2 3 4" xfId="42"/>
    <cellStyle name="Comma 2 3 4 2" xfId="135"/>
    <cellStyle name="Comma 2 4" xfId="43"/>
    <cellStyle name="Comma 2 4 2" xfId="136"/>
    <cellStyle name="Comma 2 4 3" xfId="378"/>
    <cellStyle name="Comma 2 5" xfId="44"/>
    <cellStyle name="Comma 2 5 2" xfId="137"/>
    <cellStyle name="Comma 2 6" xfId="45"/>
    <cellStyle name="Comma 2 6 2" xfId="138"/>
    <cellStyle name="Comma 2 7" xfId="104"/>
    <cellStyle name="Comma 2 8" xfId="113"/>
    <cellStyle name="Comma 2 9" xfId="175"/>
    <cellStyle name="Comma 2_Allocators" xfId="379"/>
    <cellStyle name="Comma 20" xfId="380"/>
    <cellStyle name="Comma 20 2" xfId="625"/>
    <cellStyle name="Comma 20 2 2" xfId="675"/>
    <cellStyle name="Comma 20 2 2 2" xfId="799"/>
    <cellStyle name="Comma 20 2 3" xfId="756"/>
    <cellStyle name="Comma 20 3" xfId="652"/>
    <cellStyle name="Comma 20 3 2" xfId="676"/>
    <cellStyle name="Comma 20 3 2 2" xfId="800"/>
    <cellStyle name="Comma 20 3 3" xfId="776"/>
    <cellStyle name="Comma 20 4" xfId="674"/>
    <cellStyle name="Comma 20 4 2" xfId="798"/>
    <cellStyle name="Comma 20 5" xfId="734"/>
    <cellStyle name="Comma 21" xfId="33"/>
    <cellStyle name="Comma 3" xfId="46"/>
    <cellStyle name="Comma 3 10" xfId="619"/>
    <cellStyle name="Comma 3 10 2" xfId="649"/>
    <cellStyle name="Comma 3 10 2 2" xfId="678"/>
    <cellStyle name="Comma 3 10 2 2 2" xfId="802"/>
    <cellStyle name="Comma 3 10 2 3" xfId="773"/>
    <cellStyle name="Comma 3 10 3" xfId="669"/>
    <cellStyle name="Comma 3 10 3 2" xfId="679"/>
    <cellStyle name="Comma 3 10 3 2 2" xfId="803"/>
    <cellStyle name="Comma 3 10 3 3" xfId="793"/>
    <cellStyle name="Comma 3 10 4" xfId="677"/>
    <cellStyle name="Comma 3 10 4 2" xfId="801"/>
    <cellStyle name="Comma 3 10 5" xfId="751"/>
    <cellStyle name="Comma 3 11" xfId="626"/>
    <cellStyle name="Comma 3 12" xfId="621"/>
    <cellStyle name="Comma 3 12 2" xfId="680"/>
    <cellStyle name="Comma 3 12 2 2" xfId="804"/>
    <cellStyle name="Comma 3 12 3" xfId="753"/>
    <cellStyle name="Comma 3 2" xfId="47"/>
    <cellStyle name="Comma 3 2 2" xfId="139"/>
    <cellStyle name="Comma 3 3" xfId="48"/>
    <cellStyle name="Comma 3 3 2" xfId="140"/>
    <cellStyle name="Comma 3 4" xfId="49"/>
    <cellStyle name="Comma 3 4 2" xfId="141"/>
    <cellStyle name="Comma 3 4 2 2" xfId="682"/>
    <cellStyle name="Comma 3 4 2 2 2" xfId="806"/>
    <cellStyle name="Comma 3 4 2 3" xfId="761"/>
    <cellStyle name="Comma 3 4 2 4" xfId="637"/>
    <cellStyle name="Comma 3 4 3" xfId="657"/>
    <cellStyle name="Comma 3 4 3 2" xfId="683"/>
    <cellStyle name="Comma 3 4 3 2 2" xfId="807"/>
    <cellStyle name="Comma 3 4 3 3" xfId="781"/>
    <cellStyle name="Comma 3 4 4" xfId="681"/>
    <cellStyle name="Comma 3 4 4 2" xfId="805"/>
    <cellStyle name="Comma 3 4 5" xfId="739"/>
    <cellStyle name="Comma 3 4 6" xfId="604"/>
    <cellStyle name="Comma 3 5" xfId="116"/>
    <cellStyle name="Comma 3 5 2" xfId="168"/>
    <cellStyle name="Comma 3 5 2 2" xfId="685"/>
    <cellStyle name="Comma 3 5 2 2 2" xfId="809"/>
    <cellStyle name="Comma 3 5 2 3" xfId="763"/>
    <cellStyle name="Comma 3 5 2 4" xfId="639"/>
    <cellStyle name="Comma 3 5 3" xfId="659"/>
    <cellStyle name="Comma 3 5 3 2" xfId="686"/>
    <cellStyle name="Comma 3 5 3 2 2" xfId="810"/>
    <cellStyle name="Comma 3 5 3 3" xfId="783"/>
    <cellStyle name="Comma 3 5 4" xfId="684"/>
    <cellStyle name="Comma 3 5 4 2" xfId="808"/>
    <cellStyle name="Comma 3 5 5" xfId="741"/>
    <cellStyle name="Comma 3 5 6" xfId="609"/>
    <cellStyle name="Comma 3 6" xfId="177"/>
    <cellStyle name="Comma 3 6 2" xfId="641"/>
    <cellStyle name="Comma 3 6 2 2" xfId="688"/>
    <cellStyle name="Comma 3 6 2 2 2" xfId="812"/>
    <cellStyle name="Comma 3 6 2 3" xfId="765"/>
    <cellStyle name="Comma 3 6 3" xfId="661"/>
    <cellStyle name="Comma 3 6 3 2" xfId="689"/>
    <cellStyle name="Comma 3 6 3 2 2" xfId="813"/>
    <cellStyle name="Comma 3 6 3 3" xfId="785"/>
    <cellStyle name="Comma 3 6 4" xfId="687"/>
    <cellStyle name="Comma 3 6 4 2" xfId="811"/>
    <cellStyle name="Comma 3 6 5" xfId="743"/>
    <cellStyle name="Comma 3 6 6" xfId="611"/>
    <cellStyle name="Comma 3 7" xfId="613"/>
    <cellStyle name="Comma 3 7 2" xfId="643"/>
    <cellStyle name="Comma 3 7 2 2" xfId="691"/>
    <cellStyle name="Comma 3 7 2 2 2" xfId="815"/>
    <cellStyle name="Comma 3 7 2 3" xfId="767"/>
    <cellStyle name="Comma 3 7 3" xfId="663"/>
    <cellStyle name="Comma 3 7 3 2" xfId="692"/>
    <cellStyle name="Comma 3 7 3 2 2" xfId="816"/>
    <cellStyle name="Comma 3 7 3 3" xfId="787"/>
    <cellStyle name="Comma 3 7 4" xfId="690"/>
    <cellStyle name="Comma 3 7 4 2" xfId="814"/>
    <cellStyle name="Comma 3 7 5" xfId="745"/>
    <cellStyle name="Comma 3 8" xfId="615"/>
    <cellStyle name="Comma 3 8 2" xfId="645"/>
    <cellStyle name="Comma 3 8 2 2" xfId="694"/>
    <cellStyle name="Comma 3 8 2 2 2" xfId="818"/>
    <cellStyle name="Comma 3 8 2 3" xfId="769"/>
    <cellStyle name="Comma 3 8 3" xfId="665"/>
    <cellStyle name="Comma 3 8 3 2" xfId="695"/>
    <cellStyle name="Comma 3 8 3 2 2" xfId="819"/>
    <cellStyle name="Comma 3 8 3 3" xfId="789"/>
    <cellStyle name="Comma 3 8 4" xfId="693"/>
    <cellStyle name="Comma 3 8 4 2" xfId="817"/>
    <cellStyle name="Comma 3 8 5" xfId="747"/>
    <cellStyle name="Comma 3 9" xfId="617"/>
    <cellStyle name="Comma 3 9 2" xfId="647"/>
    <cellStyle name="Comma 3 9 2 2" xfId="697"/>
    <cellStyle name="Comma 3 9 2 2 2" xfId="821"/>
    <cellStyle name="Comma 3 9 2 3" xfId="771"/>
    <cellStyle name="Comma 3 9 3" xfId="667"/>
    <cellStyle name="Comma 3 9 3 2" xfId="698"/>
    <cellStyle name="Comma 3 9 3 2 2" xfId="822"/>
    <cellStyle name="Comma 3 9 3 3" xfId="791"/>
    <cellStyle name="Comma 3 9 4" xfId="696"/>
    <cellStyle name="Comma 3 9 4 2" xfId="820"/>
    <cellStyle name="Comma 3 9 5" xfId="749"/>
    <cellStyle name="Comma 4" xfId="171"/>
    <cellStyle name="Comma 4 2" xfId="117"/>
    <cellStyle name="Comma 4 2 2" xfId="191"/>
    <cellStyle name="Comma 4 3" xfId="178"/>
    <cellStyle name="Comma 5" xfId="381"/>
    <cellStyle name="Comma 6" xfId="382"/>
    <cellStyle name="Comma 6 2" xfId="383"/>
    <cellStyle name="Comma 7" xfId="102"/>
    <cellStyle name="Comma 7 2" xfId="167"/>
    <cellStyle name="Comma 7 2 2" xfId="385"/>
    <cellStyle name="Comma 7 3" xfId="384"/>
    <cellStyle name="Comma 8" xfId="386"/>
    <cellStyle name="Comma 8 2" xfId="387"/>
    <cellStyle name="Comma 9" xfId="388"/>
    <cellStyle name="CommaBlank" xfId="389"/>
    <cellStyle name="CommaBlank 2" xfId="390"/>
    <cellStyle name="Currency" xfId="2" builtinId="4"/>
    <cellStyle name="Currency 10" xfId="391"/>
    <cellStyle name="Currency 10 2" xfId="627"/>
    <cellStyle name="Currency 10 2 2" xfId="700"/>
    <cellStyle name="Currency 10 2 2 2" xfId="824"/>
    <cellStyle name="Currency 10 2 3" xfId="757"/>
    <cellStyle name="Currency 10 3" xfId="653"/>
    <cellStyle name="Currency 10 3 2" xfId="701"/>
    <cellStyle name="Currency 10 3 2 2" xfId="825"/>
    <cellStyle name="Currency 10 3 3" xfId="777"/>
    <cellStyle name="Currency 10 4" xfId="699"/>
    <cellStyle name="Currency 10 4 2" xfId="823"/>
    <cellStyle name="Currency 10 5" xfId="735"/>
    <cellStyle name="Currency 2" xfId="50"/>
    <cellStyle name="Currency 2 2" xfId="51"/>
    <cellStyle name="Currency 2 2 2" xfId="118"/>
    <cellStyle name="Currency 2 2 3" xfId="142"/>
    <cellStyle name="Currency 2 3" xfId="52"/>
    <cellStyle name="Currency 2 3 2" xfId="143"/>
    <cellStyle name="Currency 2 3 3" xfId="603"/>
    <cellStyle name="Currency 2 4" xfId="53"/>
    <cellStyle name="Currency 2 4 2" xfId="144"/>
    <cellStyle name="Currency 2 5" xfId="114"/>
    <cellStyle name="Currency 2 6" xfId="176"/>
    <cellStyle name="Currency 3" xfId="119"/>
    <cellStyle name="Currency 3 2" xfId="179"/>
    <cellStyle name="Currency 3 3" xfId="393"/>
    <cellStyle name="Currency 3 4" xfId="394"/>
    <cellStyle name="Currency 3 5" xfId="628"/>
    <cellStyle name="Currency 3 6" xfId="392"/>
    <cellStyle name="Currency 4" xfId="111"/>
    <cellStyle name="Currency 4 2" xfId="396"/>
    <cellStyle name="Currency 4 3" xfId="397"/>
    <cellStyle name="Currency 4 4" xfId="398"/>
    <cellStyle name="Currency 4 5" xfId="395"/>
    <cellStyle name="Currency 5" xfId="399"/>
    <cellStyle name="Currency 6" xfId="400"/>
    <cellStyle name="Currency 7" xfId="401"/>
    <cellStyle name="Currency 8" xfId="402"/>
    <cellStyle name="Currency 9" xfId="403"/>
    <cellStyle name="Explanatory Text 2" xfId="404"/>
    <cellStyle name="Explanatory Text 3" xfId="405"/>
    <cellStyle name="Explanatory Text 4" xfId="406"/>
    <cellStyle name="Explanatory Text 5" xfId="407"/>
    <cellStyle name="Explanatory Text 6" xfId="408"/>
    <cellStyle name="Explanatory Text 7" xfId="54"/>
    <cellStyle name="Good 2" xfId="409"/>
    <cellStyle name="Good 3" xfId="410"/>
    <cellStyle name="Good 4" xfId="411"/>
    <cellStyle name="Good 5" xfId="412"/>
    <cellStyle name="Good 6" xfId="413"/>
    <cellStyle name="Good 7" xfId="55"/>
    <cellStyle name="Heading 1 2" xfId="414"/>
    <cellStyle name="Heading 1 3" xfId="415"/>
    <cellStyle name="Heading 1 4" xfId="416"/>
    <cellStyle name="Heading 1 5" xfId="417"/>
    <cellStyle name="Heading 1 6" xfId="418"/>
    <cellStyle name="Heading 1 7" xfId="419"/>
    <cellStyle name="Heading 1 8" xfId="420"/>
    <cellStyle name="Heading 1 9" xfId="56"/>
    <cellStyle name="Heading 2 2" xfId="421"/>
    <cellStyle name="Heading 2 3" xfId="422"/>
    <cellStyle name="Heading 2 4" xfId="423"/>
    <cellStyle name="Heading 2 5" xfId="424"/>
    <cellStyle name="Heading 2 6" xfId="425"/>
    <cellStyle name="Heading 2 7" xfId="426"/>
    <cellStyle name="Heading 2 8" xfId="427"/>
    <cellStyle name="Heading 2 9" xfId="57"/>
    <cellStyle name="Heading 3 2" xfId="428"/>
    <cellStyle name="Heading 3 3" xfId="429"/>
    <cellStyle name="Heading 3 4" xfId="430"/>
    <cellStyle name="Heading 3 5" xfId="431"/>
    <cellStyle name="Heading 3 6" xfId="432"/>
    <cellStyle name="Heading 3 7" xfId="433"/>
    <cellStyle name="Heading 3 8" xfId="434"/>
    <cellStyle name="Heading 3 9" xfId="58"/>
    <cellStyle name="Heading 4 2" xfId="435"/>
    <cellStyle name="Heading 4 3" xfId="436"/>
    <cellStyle name="Heading 4 4" xfId="437"/>
    <cellStyle name="Heading 4 5" xfId="438"/>
    <cellStyle name="Heading 4 6" xfId="439"/>
    <cellStyle name="Heading 4 7" xfId="440"/>
    <cellStyle name="Heading 4 8" xfId="441"/>
    <cellStyle name="Heading 4 9" xfId="59"/>
    <cellStyle name="Input 2" xfId="442"/>
    <cellStyle name="Input 3" xfId="443"/>
    <cellStyle name="Input 4" xfId="444"/>
    <cellStyle name="Input 5" xfId="445"/>
    <cellStyle name="Input 6" xfId="446"/>
    <cellStyle name="Input 7" xfId="60"/>
    <cellStyle name="kirkdollars" xfId="447"/>
    <cellStyle name="Linked Cell 2" xfId="448"/>
    <cellStyle name="Linked Cell 3" xfId="449"/>
    <cellStyle name="Linked Cell 4" xfId="450"/>
    <cellStyle name="Linked Cell 5" xfId="451"/>
    <cellStyle name="Linked Cell 6" xfId="452"/>
    <cellStyle name="Linked Cell 7" xfId="61"/>
    <cellStyle name="Neutral 2" xfId="453"/>
    <cellStyle name="Neutral 3" xfId="454"/>
    <cellStyle name="Neutral 4" xfId="455"/>
    <cellStyle name="Neutral 5" xfId="456"/>
    <cellStyle name="Neutral 6" xfId="457"/>
    <cellStyle name="Neutral 7" xfId="62"/>
    <cellStyle name="Normal" xfId="0" builtinId="0"/>
    <cellStyle name="Normal 10" xfId="458"/>
    <cellStyle name="Normal 11" xfId="459"/>
    <cellStyle name="Normal 12" xfId="460"/>
    <cellStyle name="Normal 13" xfId="461"/>
    <cellStyle name="Normal 14" xfId="462"/>
    <cellStyle name="Normal 15" xfId="463"/>
    <cellStyle name="Normal 15 2" xfId="629"/>
    <cellStyle name="Normal 15 2 2" xfId="703"/>
    <cellStyle name="Normal 15 2 2 2" xfId="827"/>
    <cellStyle name="Normal 15 2 3" xfId="758"/>
    <cellStyle name="Normal 15 3" xfId="654"/>
    <cellStyle name="Normal 15 3 2" xfId="704"/>
    <cellStyle name="Normal 15 3 2 2" xfId="828"/>
    <cellStyle name="Normal 15 3 3" xfId="778"/>
    <cellStyle name="Normal 15 4" xfId="702"/>
    <cellStyle name="Normal 15 4 2" xfId="826"/>
    <cellStyle name="Normal 15 5" xfId="736"/>
    <cellStyle name="Normal 16" xfId="464"/>
    <cellStyle name="Normal 17" xfId="465"/>
    <cellStyle name="Normal 18" xfId="466"/>
    <cellStyle name="Normal 19" xfId="467"/>
    <cellStyle name="Normal 2" xfId="63"/>
    <cellStyle name="Normal 2 2" xfId="64"/>
    <cellStyle name="Normal 2 2 2" xfId="65"/>
    <cellStyle name="Normal 2 2 2 2" xfId="145"/>
    <cellStyle name="Normal 2 2 3" xfId="66"/>
    <cellStyle name="Normal 2 2 3 2" xfId="146"/>
    <cellStyle name="Normal 2 2 4" xfId="67"/>
    <cellStyle name="Normal 2 2 4 2" xfId="147"/>
    <cellStyle name="Normal 2 2 5" xfId="120"/>
    <cellStyle name="Normal 2 2 6" xfId="180"/>
    <cellStyle name="Normal 2 3" xfId="68"/>
    <cellStyle name="Normal 2 3 2" xfId="69"/>
    <cellStyle name="Normal 2 3 2 2" xfId="148"/>
    <cellStyle name="Normal 2 3 3" xfId="70"/>
    <cellStyle name="Normal 2 3 3 2" xfId="149"/>
    <cellStyle name="Normal 2 3 4" xfId="71"/>
    <cellStyle name="Normal 2 3 4 2" xfId="150"/>
    <cellStyle name="Normal 2 4" xfId="106"/>
    <cellStyle name="Normal 2 4 2" xfId="468"/>
    <cellStyle name="Normal 2_Adjustment WP" xfId="469"/>
    <cellStyle name="Normal 20" xfId="470"/>
    <cellStyle name="Normal 21" xfId="471"/>
    <cellStyle name="Normal 22" xfId="472"/>
    <cellStyle name="Normal 23" xfId="473"/>
    <cellStyle name="Normal 24" xfId="474"/>
    <cellStyle name="Normal 25" xfId="475"/>
    <cellStyle name="Normal 26" xfId="476"/>
    <cellStyle name="Normal 27" xfId="477"/>
    <cellStyle name="Normal 28" xfId="478"/>
    <cellStyle name="Normal 29" xfId="479"/>
    <cellStyle name="Normal 3" xfId="72"/>
    <cellStyle name="Normal 3 2" xfId="103"/>
    <cellStyle name="Normal 3 2 2" xfId="481"/>
    <cellStyle name="Normal 3 3" xfId="112"/>
    <cellStyle name="Normal 3 3 2" xfId="482"/>
    <cellStyle name="Normal 3 4" xfId="174"/>
    <cellStyle name="Normal 3 4 2" xfId="483"/>
    <cellStyle name="Normal 3 5" xfId="602"/>
    <cellStyle name="Normal 3 6" xfId="630"/>
    <cellStyle name="Normal 3 7" xfId="480"/>
    <cellStyle name="Normal 3_108 Summary" xfId="484"/>
    <cellStyle name="Normal 30" xfId="485"/>
    <cellStyle name="Normal 31" xfId="486"/>
    <cellStyle name="Normal 32" xfId="487"/>
    <cellStyle name="Normal 33" xfId="488"/>
    <cellStyle name="Normal 34" xfId="489"/>
    <cellStyle name="Normal 35" xfId="490"/>
    <cellStyle name="Normal 35 2" xfId="631"/>
    <cellStyle name="Normal 35 2 2" xfId="706"/>
    <cellStyle name="Normal 35 2 2 2" xfId="830"/>
    <cellStyle name="Normal 35 2 3" xfId="759"/>
    <cellStyle name="Normal 35 3" xfId="655"/>
    <cellStyle name="Normal 35 3 2" xfId="707"/>
    <cellStyle name="Normal 35 3 2 2" xfId="831"/>
    <cellStyle name="Normal 35 3 3" xfId="779"/>
    <cellStyle name="Normal 35 4" xfId="705"/>
    <cellStyle name="Normal 35 4 2" xfId="829"/>
    <cellStyle name="Normal 35 5" xfId="737"/>
    <cellStyle name="Normal 36" xfId="5"/>
    <cellStyle name="Normal 4" xfId="101"/>
    <cellStyle name="Normal 4 2" xfId="121"/>
    <cellStyle name="Normal 4 2 2" xfId="605"/>
    <cellStyle name="Normal 4 3" xfId="166"/>
    <cellStyle name="Normal 4 3 2" xfId="632"/>
    <cellStyle name="Normal 4 4" xfId="181"/>
    <cellStyle name="Normal 4 5" xfId="491"/>
    <cellStyle name="Normal 5" xfId="73"/>
    <cellStyle name="Normal 5 2" xfId="122"/>
    <cellStyle name="Normal 5 2 2" xfId="606"/>
    <cellStyle name="Normal 5 3" xfId="182"/>
    <cellStyle name="Normal 5 3 2" xfId="633"/>
    <cellStyle name="Normal 5 4" xfId="492"/>
    <cellStyle name="Normal 6" xfId="74"/>
    <cellStyle name="Normal 6 10" xfId="622"/>
    <cellStyle name="Normal 6 10 2" xfId="708"/>
    <cellStyle name="Normal 6 10 2 2" xfId="832"/>
    <cellStyle name="Normal 6 10 3" xfId="754"/>
    <cellStyle name="Normal 6 11" xfId="493"/>
    <cellStyle name="Normal 6 2" xfId="129"/>
    <cellStyle name="Normal 6 2 2" xfId="169"/>
    <cellStyle name="Normal 6 2 2 2" xfId="710"/>
    <cellStyle name="Normal 6 2 2 2 2" xfId="834"/>
    <cellStyle name="Normal 6 2 2 3" xfId="762"/>
    <cellStyle name="Normal 6 2 2 4" xfId="638"/>
    <cellStyle name="Normal 6 2 3" xfId="658"/>
    <cellStyle name="Normal 6 2 3 2" xfId="711"/>
    <cellStyle name="Normal 6 2 3 2 2" xfId="835"/>
    <cellStyle name="Normal 6 2 3 3" xfId="782"/>
    <cellStyle name="Normal 6 2 4" xfId="709"/>
    <cellStyle name="Normal 6 2 4 2" xfId="833"/>
    <cellStyle name="Normal 6 2 5" xfId="740"/>
    <cellStyle name="Normal 6 2 6" xfId="608"/>
    <cellStyle name="Normal 6 3" xfId="188"/>
    <cellStyle name="Normal 6 3 2" xfId="640"/>
    <cellStyle name="Normal 6 3 2 2" xfId="713"/>
    <cellStyle name="Normal 6 3 2 2 2" xfId="837"/>
    <cellStyle name="Normal 6 3 2 3" xfId="764"/>
    <cellStyle name="Normal 6 3 3" xfId="660"/>
    <cellStyle name="Normal 6 3 3 2" xfId="714"/>
    <cellStyle name="Normal 6 3 3 2 2" xfId="838"/>
    <cellStyle name="Normal 6 3 3 3" xfId="784"/>
    <cellStyle name="Normal 6 3 4" xfId="712"/>
    <cellStyle name="Normal 6 3 4 2" xfId="836"/>
    <cellStyle name="Normal 6 3 5" xfId="742"/>
    <cellStyle name="Normal 6 3 6" xfId="610"/>
    <cellStyle name="Normal 6 4" xfId="612"/>
    <cellStyle name="Normal 6 4 2" xfId="642"/>
    <cellStyle name="Normal 6 4 2 2" xfId="716"/>
    <cellStyle name="Normal 6 4 2 2 2" xfId="840"/>
    <cellStyle name="Normal 6 4 2 3" xfId="766"/>
    <cellStyle name="Normal 6 4 3" xfId="662"/>
    <cellStyle name="Normal 6 4 3 2" xfId="717"/>
    <cellStyle name="Normal 6 4 3 2 2" xfId="841"/>
    <cellStyle name="Normal 6 4 3 3" xfId="786"/>
    <cellStyle name="Normal 6 4 4" xfId="715"/>
    <cellStyle name="Normal 6 4 4 2" xfId="839"/>
    <cellStyle name="Normal 6 4 5" xfId="744"/>
    <cellStyle name="Normal 6 5" xfId="614"/>
    <cellStyle name="Normal 6 5 2" xfId="644"/>
    <cellStyle name="Normal 6 5 2 2" xfId="719"/>
    <cellStyle name="Normal 6 5 2 2 2" xfId="843"/>
    <cellStyle name="Normal 6 5 2 3" xfId="768"/>
    <cellStyle name="Normal 6 5 3" xfId="664"/>
    <cellStyle name="Normal 6 5 3 2" xfId="720"/>
    <cellStyle name="Normal 6 5 3 2 2" xfId="844"/>
    <cellStyle name="Normal 6 5 3 3" xfId="788"/>
    <cellStyle name="Normal 6 5 4" xfId="718"/>
    <cellStyle name="Normal 6 5 4 2" xfId="842"/>
    <cellStyle name="Normal 6 5 5" xfId="746"/>
    <cellStyle name="Normal 6 6" xfId="616"/>
    <cellStyle name="Normal 6 6 2" xfId="646"/>
    <cellStyle name="Normal 6 6 2 2" xfId="722"/>
    <cellStyle name="Normal 6 6 2 2 2" xfId="846"/>
    <cellStyle name="Normal 6 6 2 3" xfId="770"/>
    <cellStyle name="Normal 6 6 3" xfId="666"/>
    <cellStyle name="Normal 6 6 3 2" xfId="723"/>
    <cellStyle name="Normal 6 6 3 2 2" xfId="847"/>
    <cellStyle name="Normal 6 6 3 3" xfId="790"/>
    <cellStyle name="Normal 6 6 4" xfId="721"/>
    <cellStyle name="Normal 6 6 4 2" xfId="845"/>
    <cellStyle name="Normal 6 6 5" xfId="748"/>
    <cellStyle name="Normal 6 7" xfId="618"/>
    <cellStyle name="Normal 6 7 2" xfId="648"/>
    <cellStyle name="Normal 6 7 2 2" xfId="725"/>
    <cellStyle name="Normal 6 7 2 2 2" xfId="849"/>
    <cellStyle name="Normal 6 7 2 3" xfId="772"/>
    <cellStyle name="Normal 6 7 3" xfId="668"/>
    <cellStyle name="Normal 6 7 3 2" xfId="726"/>
    <cellStyle name="Normal 6 7 3 2 2" xfId="850"/>
    <cellStyle name="Normal 6 7 3 3" xfId="792"/>
    <cellStyle name="Normal 6 7 4" xfId="724"/>
    <cellStyle name="Normal 6 7 4 2" xfId="848"/>
    <cellStyle name="Normal 6 7 5" xfId="750"/>
    <cellStyle name="Normal 6 8" xfId="620"/>
    <cellStyle name="Normal 6 8 2" xfId="650"/>
    <cellStyle name="Normal 6 8 2 2" xfId="728"/>
    <cellStyle name="Normal 6 8 2 2 2" xfId="852"/>
    <cellStyle name="Normal 6 8 2 3" xfId="774"/>
    <cellStyle name="Normal 6 8 3" xfId="670"/>
    <cellStyle name="Normal 6 8 3 2" xfId="729"/>
    <cellStyle name="Normal 6 8 3 2 2" xfId="853"/>
    <cellStyle name="Normal 6 8 3 3" xfId="794"/>
    <cellStyle name="Normal 6 8 4" xfId="727"/>
    <cellStyle name="Normal 6 8 4 2" xfId="851"/>
    <cellStyle name="Normal 6 8 5" xfId="752"/>
    <cellStyle name="Normal 6 9" xfId="634"/>
    <cellStyle name="Normal 7" xfId="4"/>
    <cellStyle name="Normal 7 2" xfId="494"/>
    <cellStyle name="Normal 8" xfId="495"/>
    <cellStyle name="Normal 9" xfId="496"/>
    <cellStyle name="Note 10" xfId="497"/>
    <cellStyle name="Note 11" xfId="498"/>
    <cellStyle name="Note 12" xfId="75"/>
    <cellStyle name="Note 2" xfId="76"/>
    <cellStyle name="Note 2 2" xfId="151"/>
    <cellStyle name="Note 2 2 2" xfId="500"/>
    <cellStyle name="Note 2 3" xfId="499"/>
    <cellStyle name="Note 2_Allocators" xfId="501"/>
    <cellStyle name="Note 3" xfId="77"/>
    <cellStyle name="Note 3 2" xfId="152"/>
    <cellStyle name="Note 3 2 2" xfId="503"/>
    <cellStyle name="Note 3 3" xfId="504"/>
    <cellStyle name="Note 3 4" xfId="502"/>
    <cellStyle name="Note 3_Allocators" xfId="505"/>
    <cellStyle name="Note 4" xfId="78"/>
    <cellStyle name="Note 4 2" xfId="153"/>
    <cellStyle name="Note 4 2 2" xfId="507"/>
    <cellStyle name="Note 4 3" xfId="506"/>
    <cellStyle name="Note 4_Allocators" xfId="508"/>
    <cellStyle name="Note 5" xfId="509"/>
    <cellStyle name="Note 6" xfId="510"/>
    <cellStyle name="Note 6 2" xfId="511"/>
    <cellStyle name="Note 6_Allocators" xfId="512"/>
    <cellStyle name="Note 7" xfId="513"/>
    <cellStyle name="Note 7 2" xfId="514"/>
    <cellStyle name="Note 8" xfId="515"/>
    <cellStyle name="Note 9" xfId="516"/>
    <cellStyle name="nPlosion" xfId="517"/>
    <cellStyle name="nvision" xfId="518"/>
    <cellStyle name="Output 2" xfId="519"/>
    <cellStyle name="Output 3" xfId="520"/>
    <cellStyle name="Output 4" xfId="521"/>
    <cellStyle name="Output 5" xfId="522"/>
    <cellStyle name="Output 6" xfId="523"/>
    <cellStyle name="Output 7" xfId="79"/>
    <cellStyle name="Percent" xfId="3" builtinId="5"/>
    <cellStyle name="Percent 10" xfId="524"/>
    <cellStyle name="Percent 11" xfId="525"/>
    <cellStyle name="Percent 12" xfId="526"/>
    <cellStyle name="Percent 13" xfId="527"/>
    <cellStyle name="Percent 13 2" xfId="635"/>
    <cellStyle name="Percent 13 2 2" xfId="731"/>
    <cellStyle name="Percent 13 2 2 2" xfId="855"/>
    <cellStyle name="Percent 13 2 3" xfId="760"/>
    <cellStyle name="Percent 13 3" xfId="656"/>
    <cellStyle name="Percent 13 3 2" xfId="732"/>
    <cellStyle name="Percent 13 3 2 2" xfId="856"/>
    <cellStyle name="Percent 13 3 3" xfId="780"/>
    <cellStyle name="Percent 13 4" xfId="730"/>
    <cellStyle name="Percent 13 4 2" xfId="854"/>
    <cellStyle name="Percent 13 5" xfId="738"/>
    <cellStyle name="Percent 14" xfId="80"/>
    <cellStyle name="Percent 2" xfId="81"/>
    <cellStyle name="Percent 2 2" xfId="82"/>
    <cellStyle name="Percent 2 2 2" xfId="83"/>
    <cellStyle name="Percent 2 2 2 2" xfId="154"/>
    <cellStyle name="Percent 2 2 3" xfId="84"/>
    <cellStyle name="Percent 2 2 3 2" xfId="155"/>
    <cellStyle name="Percent 2 2 4" xfId="85"/>
    <cellStyle name="Percent 2 2 4 2" xfId="156"/>
    <cellStyle name="Percent 2 3" xfId="86"/>
    <cellStyle name="Percent 2 3 2" xfId="87"/>
    <cellStyle name="Percent 2 3 2 2" xfId="157"/>
    <cellStyle name="Percent 2 3 3" xfId="88"/>
    <cellStyle name="Percent 2 3 3 2" xfId="158"/>
    <cellStyle name="Percent 2 3 4" xfId="89"/>
    <cellStyle name="Percent 2 3 4 2" xfId="159"/>
    <cellStyle name="Percent 2 4" xfId="90"/>
    <cellStyle name="Percent 2 4 2" xfId="160"/>
    <cellStyle name="Percent 2 5" xfId="91"/>
    <cellStyle name="Percent 2 5 2" xfId="161"/>
    <cellStyle name="Percent 2 6" xfId="92"/>
    <cellStyle name="Percent 2 6 2" xfId="162"/>
    <cellStyle name="Percent 2 7" xfId="105"/>
    <cellStyle name="Percent 3" xfId="93"/>
    <cellStyle name="Percent 3 2" xfId="94"/>
    <cellStyle name="Percent 3 2 2" xfId="163"/>
    <cellStyle name="Percent 3 3" xfId="95"/>
    <cellStyle name="Percent 3 3 2" xfId="164"/>
    <cellStyle name="Percent 3 4" xfId="96"/>
    <cellStyle name="Percent 3 4 2" xfId="165"/>
    <cellStyle name="Percent 3 4 3" xfId="607"/>
    <cellStyle name="Percent 3 5" xfId="123"/>
    <cellStyle name="Percent 3 5 2" xfId="636"/>
    <cellStyle name="Percent 3 6" xfId="183"/>
    <cellStyle name="Percent 4" xfId="170"/>
    <cellStyle name="Percent 4 2" xfId="529"/>
    <cellStyle name="Percent 4 3" xfId="530"/>
    <cellStyle name="Percent 4 4" xfId="531"/>
    <cellStyle name="Percent 4 5" xfId="528"/>
    <cellStyle name="Percent 5" xfId="532"/>
    <cellStyle name="Percent 5 2" xfId="533"/>
    <cellStyle name="Percent 6" xfId="534"/>
    <cellStyle name="Percent 6 2" xfId="535"/>
    <cellStyle name="Percent 7" xfId="536"/>
    <cellStyle name="Percent 8" xfId="537"/>
    <cellStyle name="Percent 9" xfId="538"/>
    <cellStyle name="PSChar" xfId="97"/>
    <cellStyle name="PSChar 2" xfId="124"/>
    <cellStyle name="PSChar 2 2" xfId="184"/>
    <cellStyle name="PSChar 2 3" xfId="539"/>
    <cellStyle name="PSChar 3" xfId="107"/>
    <cellStyle name="PSChar 3 2" xfId="541"/>
    <cellStyle name="PSChar 3 3" xfId="540"/>
    <cellStyle name="PSChar 4" xfId="542"/>
    <cellStyle name="PSChar 5" xfId="543"/>
    <cellStyle name="PSChar 6" xfId="544"/>
    <cellStyle name="PSDate" xfId="125"/>
    <cellStyle name="PSDate 2" xfId="185"/>
    <cellStyle name="PSDate 2 2" xfId="545"/>
    <cellStyle name="PSDate 2 3" xfId="546"/>
    <cellStyle name="PSDate 3" xfId="547"/>
    <cellStyle name="PSDate 3 2" xfId="548"/>
    <cellStyle name="PSDate 4" xfId="549"/>
    <cellStyle name="PSDate 5" xfId="550"/>
    <cellStyle name="PSDate 6" xfId="551"/>
    <cellStyle name="PSDec" xfId="108"/>
    <cellStyle name="PSDec 2" xfId="126"/>
    <cellStyle name="PSDec 2 2" xfId="186"/>
    <cellStyle name="PSDec 2 3" xfId="552"/>
    <cellStyle name="PSDec 3" xfId="172"/>
    <cellStyle name="PSDec 3 2" xfId="553"/>
    <cellStyle name="PSDec 4" xfId="554"/>
    <cellStyle name="PSDec 5" xfId="555"/>
    <cellStyle name="PSDec 6" xfId="556"/>
    <cellStyle name="PSHeading" xfId="109"/>
    <cellStyle name="PSHeading 10" xfId="557"/>
    <cellStyle name="PSHeading 11" xfId="558"/>
    <cellStyle name="PSHeading 2" xfId="127"/>
    <cellStyle name="PSHeading 2 2" xfId="559"/>
    <cellStyle name="PSHeading 2 3" xfId="560"/>
    <cellStyle name="PSHeading 2_108 Summary" xfId="561"/>
    <cellStyle name="PSHeading 3" xfId="562"/>
    <cellStyle name="PSHeading 3 2" xfId="563"/>
    <cellStyle name="PSHeading 3_108 Summary" xfId="564"/>
    <cellStyle name="PSHeading 4" xfId="565"/>
    <cellStyle name="PSHeading 5" xfId="566"/>
    <cellStyle name="PSHeading 6" xfId="567"/>
    <cellStyle name="PSHeading 7" xfId="568"/>
    <cellStyle name="PSHeading 8" xfId="569"/>
    <cellStyle name="PSHeading 9" xfId="570"/>
    <cellStyle name="PSHeading_101 check" xfId="571"/>
    <cellStyle name="PSInt" xfId="110"/>
    <cellStyle name="PSInt 2" xfId="173"/>
    <cellStyle name="PSInt 2 2" xfId="572"/>
    <cellStyle name="PSInt 2 3" xfId="573"/>
    <cellStyle name="PSInt 3" xfId="574"/>
    <cellStyle name="PSInt 3 2" xfId="575"/>
    <cellStyle name="PSInt 4" xfId="576"/>
    <cellStyle name="PSInt 5" xfId="577"/>
    <cellStyle name="PSInt 6" xfId="578"/>
    <cellStyle name="PSSpacer" xfId="128"/>
    <cellStyle name="PSSpacer 2" xfId="187"/>
    <cellStyle name="PSSpacer 2 2" xfId="579"/>
    <cellStyle name="PSSpacer 2 3" xfId="580"/>
    <cellStyle name="PSSpacer 3" xfId="581"/>
    <cellStyle name="PSSpacer 3 2" xfId="582"/>
    <cellStyle name="PSSpacer 4" xfId="583"/>
    <cellStyle name="PSSpacer 5" xfId="584"/>
    <cellStyle name="PSSpacer 6" xfId="585"/>
    <cellStyle name="Title 2" xfId="586"/>
    <cellStyle name="Title 3" xfId="587"/>
    <cellStyle name="Title 4" xfId="588"/>
    <cellStyle name="Title 5" xfId="589"/>
    <cellStyle name="Title 6" xfId="98"/>
    <cellStyle name="Total 2" xfId="590"/>
    <cellStyle name="Total 3" xfId="591"/>
    <cellStyle name="Total 4" xfId="592"/>
    <cellStyle name="Total 5" xfId="593"/>
    <cellStyle name="Total 6" xfId="594"/>
    <cellStyle name="Total 7" xfId="595"/>
    <cellStyle name="Total 8" xfId="596"/>
    <cellStyle name="Total 9" xfId="99"/>
    <cellStyle name="Warning Text 2" xfId="597"/>
    <cellStyle name="Warning Text 3" xfId="598"/>
    <cellStyle name="Warning Text 4" xfId="599"/>
    <cellStyle name="Warning Text 5" xfId="600"/>
    <cellStyle name="Warning Text 6" xfId="601"/>
    <cellStyle name="Warning Text 7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9"/>
  <sheetViews>
    <sheetView zoomScale="115" zoomScaleNormal="115" workbookViewId="0">
      <selection activeCell="J3" sqref="A3:J3"/>
    </sheetView>
  </sheetViews>
  <sheetFormatPr defaultRowHeight="15"/>
  <cols>
    <col min="1" max="1" width="12" style="9" customWidth="1"/>
    <col min="2" max="2" width="11.5703125" style="9" customWidth="1"/>
    <col min="3" max="3" width="16" style="9" bestFit="1" customWidth="1"/>
    <col min="4" max="4" width="12" style="9" customWidth="1"/>
    <col min="5" max="5" width="15.42578125" style="9" bestFit="1" customWidth="1"/>
    <col min="6" max="6" width="13.28515625" style="9" bestFit="1" customWidth="1"/>
    <col min="7" max="7" width="11.85546875" style="9" customWidth="1"/>
    <col min="8" max="8" width="8.7109375" style="9" customWidth="1"/>
    <col min="9" max="9" width="21.42578125" style="9" customWidth="1"/>
    <col min="10" max="10" width="12.42578125" style="9" customWidth="1"/>
    <col min="11" max="11" width="13.140625" style="9" customWidth="1"/>
    <col min="12" max="12" width="8.7109375" style="9" customWidth="1"/>
    <col min="13" max="13" width="14.28515625" style="9" bestFit="1" customWidth="1"/>
    <col min="14" max="16384" width="9.140625" style="9"/>
  </cols>
  <sheetData>
    <row r="3" spans="1:13">
      <c r="I3" s="10"/>
    </row>
    <row r="5" spans="1:13" ht="15.75" thickBot="1"/>
    <row r="6" spans="1:13" ht="25.5" customHeight="1">
      <c r="A6" s="11" t="s">
        <v>0</v>
      </c>
      <c r="B6" s="12"/>
      <c r="C6" s="12"/>
      <c r="D6" s="13" t="s">
        <v>33</v>
      </c>
      <c r="E6" s="14"/>
      <c r="F6" s="14"/>
      <c r="G6" s="14"/>
      <c r="H6" s="15"/>
      <c r="I6" s="16"/>
      <c r="J6" s="13" t="s">
        <v>34</v>
      </c>
      <c r="K6" s="14"/>
      <c r="L6" s="15"/>
    </row>
    <row r="7" spans="1:13" ht="15" customHeight="1">
      <c r="A7" s="17"/>
      <c r="B7" s="18" t="s">
        <v>18</v>
      </c>
      <c r="C7" s="18" t="s">
        <v>19</v>
      </c>
      <c r="D7" s="18" t="s">
        <v>20</v>
      </c>
      <c r="E7" s="18" t="s">
        <v>39</v>
      </c>
      <c r="F7" s="19"/>
      <c r="G7" s="19" t="s">
        <v>40</v>
      </c>
      <c r="H7" s="18" t="s">
        <v>22</v>
      </c>
      <c r="I7" s="20" t="s">
        <v>27</v>
      </c>
      <c r="J7" s="21" t="s">
        <v>20</v>
      </c>
      <c r="K7" s="21" t="s">
        <v>21</v>
      </c>
      <c r="L7" s="18" t="s">
        <v>22</v>
      </c>
    </row>
    <row r="8" spans="1:13" ht="15.75" thickBot="1">
      <c r="A8" s="22"/>
      <c r="B8" s="18"/>
      <c r="C8" s="18"/>
      <c r="D8" s="18"/>
      <c r="E8" s="18"/>
      <c r="F8" s="19" t="s">
        <v>35</v>
      </c>
      <c r="G8" s="19" t="s">
        <v>36</v>
      </c>
      <c r="H8" s="18"/>
      <c r="I8" s="23"/>
      <c r="J8" s="21"/>
      <c r="K8" s="21"/>
      <c r="L8" s="18"/>
    </row>
    <row r="9" spans="1:13" ht="15" customHeight="1">
      <c r="A9" s="24" t="s">
        <v>10</v>
      </c>
      <c r="B9" s="25" t="s">
        <v>10</v>
      </c>
      <c r="C9" s="1">
        <v>232952481</v>
      </c>
      <c r="D9" s="1">
        <f>C9+E9</f>
        <v>270431039</v>
      </c>
      <c r="E9" s="1">
        <f>F9+G9</f>
        <v>37478558</v>
      </c>
      <c r="F9" s="1">
        <v>37232071</v>
      </c>
      <c r="G9" s="1">
        <v>246487</v>
      </c>
      <c r="H9" s="26">
        <f>E9/C9</f>
        <v>0.16088499181942603</v>
      </c>
      <c r="I9" s="27">
        <v>1751685</v>
      </c>
      <c r="J9" s="1">
        <f>+D9+I9</f>
        <v>272182724</v>
      </c>
      <c r="K9" s="28">
        <f>+J9-C9</f>
        <v>39230243</v>
      </c>
      <c r="L9" s="29">
        <f t="shared" ref="L9:L14" si="0">K9/C9</f>
        <v>0.16840448675023983</v>
      </c>
    </row>
    <row r="10" spans="1:13" ht="15" customHeight="1">
      <c r="A10" s="30" t="s">
        <v>37</v>
      </c>
      <c r="B10" s="25"/>
      <c r="C10" s="1">
        <v>123507</v>
      </c>
      <c r="D10" s="1">
        <f t="shared" ref="D10:D20" si="1">C10+E10</f>
        <v>141245</v>
      </c>
      <c r="E10" s="1">
        <f t="shared" ref="E10:E11" si="2">F10+G10</f>
        <v>17738</v>
      </c>
      <c r="F10" s="1">
        <v>17521</v>
      </c>
      <c r="G10" s="1">
        <v>217</v>
      </c>
      <c r="H10" s="26">
        <f t="shared" ref="H10:H11" si="3">E10/C10</f>
        <v>0.14361938999408941</v>
      </c>
      <c r="I10" s="27">
        <v>1148</v>
      </c>
      <c r="J10" s="1">
        <f>+D10+I10</f>
        <v>142393</v>
      </c>
      <c r="K10" s="28">
        <f>+J10-C10</f>
        <v>18886</v>
      </c>
      <c r="L10" s="29">
        <f t="shared" si="0"/>
        <v>0.15291440970957113</v>
      </c>
    </row>
    <row r="11" spans="1:13" ht="15" customHeight="1">
      <c r="A11" s="30" t="s">
        <v>38</v>
      </c>
      <c r="B11" s="25"/>
      <c r="C11" s="1">
        <v>411941</v>
      </c>
      <c r="D11" s="1">
        <f t="shared" si="1"/>
        <v>446302</v>
      </c>
      <c r="E11" s="1">
        <f t="shared" si="2"/>
        <v>34361</v>
      </c>
      <c r="F11" s="1">
        <v>34268</v>
      </c>
      <c r="G11" s="1">
        <v>93</v>
      </c>
      <c r="H11" s="26">
        <f t="shared" si="3"/>
        <v>8.3412430420861244E-2</v>
      </c>
      <c r="I11" s="27">
        <v>3217</v>
      </c>
      <c r="J11" s="1">
        <f>+D11+I11</f>
        <v>449519</v>
      </c>
      <c r="K11" s="28">
        <f>+J11-C11</f>
        <v>37578</v>
      </c>
      <c r="L11" s="29">
        <f t="shared" si="0"/>
        <v>9.1221801180266113E-2</v>
      </c>
    </row>
    <row r="12" spans="1:13" ht="15" customHeight="1">
      <c r="A12" s="31" t="s">
        <v>11</v>
      </c>
      <c r="B12" s="25" t="s">
        <v>11</v>
      </c>
      <c r="C12" s="2">
        <v>21248222</v>
      </c>
      <c r="D12" s="1">
        <f t="shared" si="1"/>
        <v>23106822</v>
      </c>
      <c r="E12" s="1">
        <f t="shared" ref="E12:E19" si="4">F12+G12</f>
        <v>1858600</v>
      </c>
      <c r="F12" s="2">
        <v>1829658</v>
      </c>
      <c r="G12" s="2">
        <v>28942</v>
      </c>
      <c r="H12" s="26">
        <f>E12/C12</f>
        <v>8.7470848149082778E-2</v>
      </c>
      <c r="I12" s="32">
        <v>173216</v>
      </c>
      <c r="J12" s="1">
        <f t="shared" ref="J12:J20" si="5">+D12+I12</f>
        <v>23280038</v>
      </c>
      <c r="K12" s="28">
        <f>+J12-C12</f>
        <v>2031816</v>
      </c>
      <c r="L12" s="29">
        <f t="shared" si="0"/>
        <v>9.5622871410134924E-2</v>
      </c>
      <c r="M12" s="33"/>
    </row>
    <row r="13" spans="1:13" ht="15" customHeight="1">
      <c r="A13" s="31" t="s">
        <v>12</v>
      </c>
      <c r="B13" s="25" t="s">
        <v>12</v>
      </c>
      <c r="C13" s="2">
        <v>59833848</v>
      </c>
      <c r="D13" s="1">
        <f t="shared" si="1"/>
        <v>65691477</v>
      </c>
      <c r="E13" s="1">
        <f t="shared" si="4"/>
        <v>5857629</v>
      </c>
      <c r="F13" s="2">
        <v>5849566</v>
      </c>
      <c r="G13" s="2">
        <v>8063</v>
      </c>
      <c r="H13" s="26">
        <f>E13/C13</f>
        <v>9.7898249833438755E-2</v>
      </c>
      <c r="I13" s="32">
        <v>477259</v>
      </c>
      <c r="J13" s="1">
        <f t="shared" si="5"/>
        <v>66168736</v>
      </c>
      <c r="K13" s="28">
        <f>+J13-C13</f>
        <v>6334888</v>
      </c>
      <c r="L13" s="29">
        <f t="shared" si="0"/>
        <v>0.10587465476062981</v>
      </c>
      <c r="M13" s="33"/>
    </row>
    <row r="14" spans="1:13" ht="15" customHeight="1">
      <c r="A14" s="31" t="s">
        <v>29</v>
      </c>
      <c r="B14" s="25" t="s">
        <v>25</v>
      </c>
      <c r="C14" s="2">
        <v>81082069</v>
      </c>
      <c r="D14" s="2">
        <f>D13+D12</f>
        <v>88798299</v>
      </c>
      <c r="E14" s="2">
        <f>E13+E12</f>
        <v>7716229</v>
      </c>
      <c r="F14" s="2">
        <v>7679224</v>
      </c>
      <c r="G14" s="2">
        <v>37005</v>
      </c>
      <c r="H14" s="26">
        <f>E14/C14</f>
        <v>9.5165664803151487E-2</v>
      </c>
      <c r="I14" s="2">
        <v>650475</v>
      </c>
      <c r="J14" s="2">
        <f>J13+J12</f>
        <v>89448774</v>
      </c>
      <c r="K14" s="2">
        <f>K13+K12</f>
        <v>8366704</v>
      </c>
      <c r="L14" s="29">
        <f t="shared" si="0"/>
        <v>0.1031880920552237</v>
      </c>
      <c r="M14" s="9" t="s">
        <v>17</v>
      </c>
    </row>
    <row r="15" spans="1:13" ht="15" customHeight="1">
      <c r="A15" s="31" t="s">
        <v>13</v>
      </c>
      <c r="B15" s="25" t="s">
        <v>13</v>
      </c>
      <c r="C15" s="2">
        <v>57443992</v>
      </c>
      <c r="D15" s="1">
        <f t="shared" si="1"/>
        <v>62280742</v>
      </c>
      <c r="E15" s="1">
        <f t="shared" si="4"/>
        <v>4836750</v>
      </c>
      <c r="F15" s="2">
        <v>4835948</v>
      </c>
      <c r="G15" s="2">
        <v>802</v>
      </c>
      <c r="H15" s="26">
        <f t="shared" ref="H15:H20" si="6">E15/C15</f>
        <v>8.4199405918725143E-2</v>
      </c>
      <c r="I15" s="32">
        <v>430696</v>
      </c>
      <c r="J15" s="1">
        <f t="shared" si="5"/>
        <v>62711438</v>
      </c>
      <c r="K15" s="28">
        <f t="shared" ref="K15:K20" si="7">+J15-C15</f>
        <v>5267446</v>
      </c>
      <c r="L15" s="29">
        <f t="shared" ref="L15:L20" si="8">K15/C15</f>
        <v>9.1697074256259906E-2</v>
      </c>
    </row>
    <row r="16" spans="1:13" ht="15" customHeight="1">
      <c r="A16" s="31" t="s">
        <v>30</v>
      </c>
      <c r="B16" s="25" t="s">
        <v>24</v>
      </c>
      <c r="C16" s="2">
        <v>13123224</v>
      </c>
      <c r="D16" s="1">
        <f t="shared" si="1"/>
        <v>14869783</v>
      </c>
      <c r="E16" s="1">
        <f t="shared" si="4"/>
        <v>1746559</v>
      </c>
      <c r="F16" s="2">
        <v>1746365</v>
      </c>
      <c r="G16" s="2">
        <v>194</v>
      </c>
      <c r="H16" s="26">
        <f t="shared" si="6"/>
        <v>0.13308917077084106</v>
      </c>
      <c r="I16" s="32">
        <v>104866</v>
      </c>
      <c r="J16" s="1">
        <f t="shared" si="5"/>
        <v>14974649</v>
      </c>
      <c r="K16" s="28">
        <f t="shared" si="7"/>
        <v>1851425</v>
      </c>
      <c r="L16" s="29">
        <f t="shared" si="8"/>
        <v>0.14108004252613535</v>
      </c>
      <c r="M16" s="9" t="s">
        <v>17</v>
      </c>
    </row>
    <row r="17" spans="1:13" ht="15" customHeight="1">
      <c r="A17" s="31" t="s">
        <v>23</v>
      </c>
      <c r="B17" s="25" t="s">
        <v>23</v>
      </c>
      <c r="C17" s="2">
        <v>157911866</v>
      </c>
      <c r="D17" s="1">
        <f t="shared" si="1"/>
        <v>170769361</v>
      </c>
      <c r="E17" s="1">
        <f t="shared" si="4"/>
        <v>12857495</v>
      </c>
      <c r="F17" s="2">
        <v>12857413</v>
      </c>
      <c r="G17" s="2">
        <v>82</v>
      </c>
      <c r="H17" s="26">
        <f t="shared" si="6"/>
        <v>8.1421968631540331E-2</v>
      </c>
      <c r="I17" s="32">
        <v>863988</v>
      </c>
      <c r="J17" s="1">
        <f t="shared" si="5"/>
        <v>171633349</v>
      </c>
      <c r="K17" s="28">
        <f t="shared" si="7"/>
        <v>13721483</v>
      </c>
      <c r="L17" s="29">
        <f t="shared" si="8"/>
        <v>8.6893299076080829E-2</v>
      </c>
    </row>
    <row r="18" spans="1:13" ht="15" customHeight="1">
      <c r="A18" s="31" t="s">
        <v>14</v>
      </c>
      <c r="B18" s="25" t="s">
        <v>14</v>
      </c>
      <c r="C18" s="2">
        <v>221405</v>
      </c>
      <c r="D18" s="1">
        <f t="shared" si="1"/>
        <v>237892</v>
      </c>
      <c r="E18" s="1">
        <f t="shared" si="4"/>
        <v>16487</v>
      </c>
      <c r="F18" s="2">
        <v>16475</v>
      </c>
      <c r="G18" s="2">
        <v>12</v>
      </c>
      <c r="H18" s="26">
        <f t="shared" si="6"/>
        <v>7.4465346311058916E-2</v>
      </c>
      <c r="I18" s="32">
        <v>1604</v>
      </c>
      <c r="J18" s="1">
        <f t="shared" si="5"/>
        <v>239496</v>
      </c>
      <c r="K18" s="28">
        <f t="shared" si="7"/>
        <v>18091</v>
      </c>
      <c r="L18" s="29">
        <f t="shared" si="8"/>
        <v>8.1709988482644921E-2</v>
      </c>
    </row>
    <row r="19" spans="1:13" ht="15" customHeight="1">
      <c r="A19" s="31" t="s">
        <v>15</v>
      </c>
      <c r="B19" s="25" t="s">
        <v>15</v>
      </c>
      <c r="C19" s="2">
        <v>8984564</v>
      </c>
      <c r="D19" s="1">
        <f t="shared" si="1"/>
        <v>9843414</v>
      </c>
      <c r="E19" s="1">
        <f t="shared" si="4"/>
        <v>858850</v>
      </c>
      <c r="F19" s="2">
        <v>858850</v>
      </c>
      <c r="G19" s="2">
        <v>0</v>
      </c>
      <c r="H19" s="26">
        <f t="shared" si="6"/>
        <v>9.5591728212966146E-2</v>
      </c>
      <c r="I19" s="32">
        <v>82017</v>
      </c>
      <c r="J19" s="1">
        <f t="shared" si="5"/>
        <v>9925431</v>
      </c>
      <c r="K19" s="28">
        <f t="shared" si="7"/>
        <v>940867</v>
      </c>
      <c r="L19" s="29">
        <f t="shared" si="8"/>
        <v>0.10472038487343403</v>
      </c>
    </row>
    <row r="20" spans="1:13" ht="15" customHeight="1">
      <c r="A20" s="31" t="s">
        <v>16</v>
      </c>
      <c r="B20" s="25" t="s">
        <v>16</v>
      </c>
      <c r="C20" s="2">
        <v>1645931</v>
      </c>
      <c r="D20" s="1">
        <f t="shared" si="1"/>
        <v>1755783</v>
      </c>
      <c r="E20" s="1">
        <f>F20+G20</f>
        <v>109852</v>
      </c>
      <c r="F20" s="2">
        <v>109852</v>
      </c>
      <c r="G20" s="2">
        <v>0</v>
      </c>
      <c r="H20" s="26">
        <f t="shared" si="6"/>
        <v>6.6741558424988648E-2</v>
      </c>
      <c r="I20" s="32">
        <v>13361</v>
      </c>
      <c r="J20" s="1">
        <f t="shared" si="5"/>
        <v>1769144</v>
      </c>
      <c r="K20" s="28">
        <f t="shared" si="7"/>
        <v>123213</v>
      </c>
      <c r="L20" s="29">
        <f t="shared" si="8"/>
        <v>7.4859152661928108E-2</v>
      </c>
    </row>
    <row r="21" spans="1:13" ht="15.75" customHeight="1">
      <c r="C21" s="34"/>
      <c r="E21" s="34"/>
      <c r="F21" s="34"/>
      <c r="G21" s="34"/>
      <c r="H21" s="35"/>
      <c r="I21" s="34"/>
      <c r="K21" s="34"/>
      <c r="L21" s="35"/>
    </row>
    <row r="22" spans="1:13" ht="15.75" customHeight="1">
      <c r="A22" s="36" t="s">
        <v>31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42" customHeight="1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3" ht="15" hidden="1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3" ht="1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3">
      <c r="A26" s="9" t="s">
        <v>28</v>
      </c>
      <c r="C26" s="38"/>
      <c r="D26" s="39"/>
      <c r="E26" s="39"/>
      <c r="F26" s="39"/>
      <c r="G26" s="39"/>
    </row>
    <row r="27" spans="1:13">
      <c r="C27" s="38"/>
      <c r="D27" s="39"/>
      <c r="E27" s="39"/>
      <c r="F27" s="39"/>
      <c r="G27" s="39"/>
    </row>
    <row r="28" spans="1:13">
      <c r="A28" s="9" t="s">
        <v>17</v>
      </c>
      <c r="C28" s="38"/>
      <c r="D28" s="39"/>
      <c r="E28" s="39"/>
      <c r="F28" s="39"/>
      <c r="G28" s="39"/>
    </row>
    <row r="29" spans="1:13">
      <c r="C29" s="38"/>
      <c r="D29" s="39"/>
      <c r="E29" s="39"/>
      <c r="F29" s="39"/>
      <c r="G29" s="39"/>
    </row>
    <row r="30" spans="1:13">
      <c r="C30" s="38"/>
      <c r="D30" s="39"/>
      <c r="E30" s="39"/>
      <c r="F30" s="39"/>
      <c r="G30" s="39"/>
    </row>
    <row r="31" spans="1:13">
      <c r="C31" s="38"/>
      <c r="D31" s="38"/>
      <c r="E31" s="38"/>
      <c r="F31" s="38"/>
      <c r="G31" s="38"/>
    </row>
    <row r="32" spans="1:13">
      <c r="C32" s="38"/>
      <c r="D32" s="39"/>
      <c r="E32" s="39"/>
      <c r="F32" s="39"/>
      <c r="G32" s="39"/>
    </row>
    <row r="33" spans="3:7">
      <c r="C33" s="38"/>
      <c r="D33" s="39"/>
      <c r="E33" s="39"/>
      <c r="F33" s="39"/>
      <c r="G33" s="39"/>
    </row>
    <row r="34" spans="3:7">
      <c r="C34" s="38"/>
      <c r="D34" s="39"/>
      <c r="E34" s="39"/>
      <c r="F34" s="39"/>
      <c r="G34" s="39"/>
    </row>
    <row r="35" spans="3:7">
      <c r="C35" s="38"/>
      <c r="D35" s="39"/>
      <c r="E35" s="39"/>
      <c r="F35" s="39"/>
      <c r="G35" s="39"/>
    </row>
    <row r="36" spans="3:7">
      <c r="C36" s="38"/>
      <c r="D36" s="38"/>
      <c r="E36" s="38"/>
      <c r="F36" s="38"/>
      <c r="G36" s="38"/>
    </row>
    <row r="37" spans="3:7">
      <c r="D37" s="39"/>
      <c r="E37" s="39"/>
      <c r="F37" s="39"/>
      <c r="G37" s="39"/>
    </row>
    <row r="39" spans="3:7">
      <c r="D39" s="39"/>
    </row>
  </sheetData>
  <mergeCells count="15">
    <mergeCell ref="A23:L24"/>
    <mergeCell ref="A22:M22"/>
    <mergeCell ref="A6:A8"/>
    <mergeCell ref="B6:C6"/>
    <mergeCell ref="D6:H6"/>
    <mergeCell ref="J6:L6"/>
    <mergeCell ref="B7:B8"/>
    <mergeCell ref="C7:C8"/>
    <mergeCell ref="D7:D8"/>
    <mergeCell ref="E7:E8"/>
    <mergeCell ref="H7:H8"/>
    <mergeCell ref="J7:J8"/>
    <mergeCell ref="K7:K8"/>
    <mergeCell ref="L7:L8"/>
    <mergeCell ref="I7:I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abSelected="1" zoomScaleNormal="100" workbookViewId="0">
      <selection activeCell="D28" sqref="D28"/>
    </sheetView>
  </sheetViews>
  <sheetFormatPr defaultColWidth="4.5703125" defaultRowHeight="15"/>
  <cols>
    <col min="1" max="1" width="11" style="9" customWidth="1"/>
    <col min="2" max="2" width="14.140625" style="9" bestFit="1" customWidth="1"/>
    <col min="3" max="3" width="16.7109375" style="9" bestFit="1" customWidth="1"/>
    <col min="4" max="4" width="14.140625" style="9" bestFit="1" customWidth="1"/>
    <col min="5" max="5" width="17.42578125" style="9" bestFit="1" customWidth="1"/>
    <col min="6" max="6" width="8.42578125" style="9" bestFit="1" customWidth="1"/>
    <col min="7" max="7" width="14.140625" style="9" bestFit="1" customWidth="1"/>
    <col min="8" max="8" width="13.140625" style="81" bestFit="1" customWidth="1"/>
    <col min="9" max="9" width="12.5703125" style="81" customWidth="1"/>
    <col min="10" max="10" width="11.28515625" style="9" bestFit="1" customWidth="1"/>
    <col min="11" max="11" width="12.7109375" style="82" bestFit="1" customWidth="1"/>
    <col min="12" max="12" width="13.140625" style="81" bestFit="1" customWidth="1"/>
    <col min="13" max="13" width="11.28515625" style="9" bestFit="1" customWidth="1"/>
    <col min="14" max="14" width="12.7109375" style="82" bestFit="1" customWidth="1"/>
    <col min="15" max="16" width="4.5703125" style="9"/>
    <col min="17" max="17" width="9.5703125" style="9" customWidth="1"/>
    <col min="18" max="16384" width="4.5703125" style="9"/>
  </cols>
  <sheetData>
    <row r="1" spans="1:21" ht="21.75" customHeight="1">
      <c r="G1" s="38"/>
      <c r="H1" s="40"/>
      <c r="I1" s="40"/>
      <c r="J1" s="38"/>
      <c r="K1" s="41"/>
      <c r="L1" s="40"/>
      <c r="M1" s="38"/>
      <c r="N1" s="41"/>
      <c r="O1" s="42"/>
      <c r="P1" s="42"/>
      <c r="Q1" s="42"/>
      <c r="R1" s="42"/>
      <c r="S1" s="42"/>
      <c r="T1" s="42"/>
      <c r="U1" s="42"/>
    </row>
    <row r="2" spans="1:21" ht="3.75" customHeight="1">
      <c r="A2" s="43"/>
      <c r="B2" s="43"/>
      <c r="C2" s="43"/>
      <c r="D2" s="43"/>
      <c r="E2" s="43"/>
      <c r="F2" s="43"/>
      <c r="G2" s="43"/>
      <c r="H2" s="43"/>
      <c r="I2" s="44" t="s">
        <v>32</v>
      </c>
      <c r="J2" s="44"/>
      <c r="K2" s="44"/>
      <c r="L2" s="45" t="s">
        <v>34</v>
      </c>
      <c r="M2" s="45"/>
      <c r="N2" s="45"/>
      <c r="O2" s="46"/>
      <c r="P2" s="47"/>
      <c r="Q2" s="47"/>
      <c r="R2" s="47"/>
      <c r="S2" s="47"/>
      <c r="T2" s="42"/>
      <c r="U2" s="42"/>
    </row>
    <row r="3" spans="1:21" ht="21.75" customHeight="1" thickBot="1">
      <c r="A3" s="48"/>
      <c r="B3" s="48"/>
      <c r="C3" s="48"/>
      <c r="D3" s="48"/>
      <c r="E3" s="48"/>
      <c r="F3" s="48"/>
      <c r="G3" s="48"/>
      <c r="H3" s="48"/>
      <c r="I3" s="49"/>
      <c r="J3" s="49"/>
      <c r="K3" s="49"/>
      <c r="L3" s="50"/>
      <c r="M3" s="50"/>
      <c r="N3" s="50"/>
      <c r="O3" s="46"/>
      <c r="P3" s="47"/>
      <c r="Q3" s="47"/>
      <c r="R3" s="47"/>
      <c r="S3" s="47"/>
      <c r="T3" s="42"/>
      <c r="U3" s="42"/>
    </row>
    <row r="4" spans="1:21" ht="24.75" customHeight="1">
      <c r="A4" s="51" t="s">
        <v>0</v>
      </c>
      <c r="B4" s="52" t="s">
        <v>1</v>
      </c>
      <c r="C4" s="52" t="s">
        <v>2</v>
      </c>
      <c r="D4" s="3" t="s">
        <v>3</v>
      </c>
      <c r="E4" s="52" t="s">
        <v>4</v>
      </c>
      <c r="F4" s="52" t="s">
        <v>41</v>
      </c>
      <c r="G4" s="3" t="s">
        <v>42</v>
      </c>
      <c r="H4" s="7" t="s">
        <v>5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7</v>
      </c>
      <c r="N4" s="5" t="s">
        <v>8</v>
      </c>
      <c r="O4" s="42"/>
      <c r="P4" s="42"/>
      <c r="Q4" s="42"/>
      <c r="R4" s="42"/>
      <c r="S4" s="42"/>
      <c r="T4" s="42"/>
      <c r="U4" s="42"/>
    </row>
    <row r="5" spans="1:21" ht="29.25" customHeight="1" thickBot="1">
      <c r="A5" s="53"/>
      <c r="B5" s="54"/>
      <c r="C5" s="54"/>
      <c r="D5" s="4"/>
      <c r="E5" s="54"/>
      <c r="F5" s="54"/>
      <c r="G5" s="4"/>
      <c r="H5" s="8"/>
      <c r="I5" s="4"/>
      <c r="J5" s="4"/>
      <c r="K5" s="4"/>
      <c r="L5" s="4"/>
      <c r="M5" s="4"/>
      <c r="N5" s="6"/>
    </row>
    <row r="6" spans="1:21" ht="15.75" thickBot="1">
      <c r="A6" s="24" t="s">
        <v>10</v>
      </c>
      <c r="B6" s="55">
        <v>2042413438</v>
      </c>
      <c r="C6" s="55">
        <f>1636224+1944+60</f>
        <v>1638228</v>
      </c>
      <c r="D6" s="56">
        <f>B6/C6</f>
        <v>1246.7211145212998</v>
      </c>
      <c r="E6" s="56"/>
      <c r="F6" s="56"/>
      <c r="G6" s="57"/>
      <c r="H6" s="58">
        <f>'Table 1'!C9/C6</f>
        <v>142.19783876237008</v>
      </c>
      <c r="I6" s="58">
        <f>'Table 1'!D9/C6</f>
        <v>165.07533688839405</v>
      </c>
      <c r="J6" s="58">
        <f>I6-H6</f>
        <v>22.877498126023966</v>
      </c>
      <c r="K6" s="59">
        <f>J6/H6</f>
        <v>0.16088499181942598</v>
      </c>
      <c r="L6" s="60">
        <f>'Table 1'!J9/C6</f>
        <v>166.14459281614037</v>
      </c>
      <c r="M6" s="58">
        <f>L6-H6</f>
        <v>23.946754053770292</v>
      </c>
      <c r="N6" s="61">
        <f>M6/H6</f>
        <v>0.16840448675023983</v>
      </c>
    </row>
    <row r="7" spans="1:21" ht="15.75" thickBot="1">
      <c r="A7" s="30" t="s">
        <v>37</v>
      </c>
      <c r="B7" s="62">
        <v>711130</v>
      </c>
      <c r="C7" s="62">
        <v>2170</v>
      </c>
      <c r="D7" s="56">
        <f t="shared" ref="D7:D8" si="0">B7/C7</f>
        <v>327.70967741935482</v>
      </c>
      <c r="E7" s="63"/>
      <c r="F7" s="63"/>
      <c r="G7" s="64"/>
      <c r="H7" s="65">
        <f>'Table 1'!C10/C7</f>
        <v>56.915668202764977</v>
      </c>
      <c r="I7" s="65">
        <f>'Table 1'!D10/C7</f>
        <v>65.089861751152071</v>
      </c>
      <c r="J7" s="65">
        <f t="shared" ref="J7:J8" si="1">I7-H7</f>
        <v>8.1741935483870947</v>
      </c>
      <c r="K7" s="66">
        <f t="shared" ref="K7:K8" si="2">J7/H7</f>
        <v>0.14361938999408938</v>
      </c>
      <c r="L7" s="67">
        <f>'Table 1'!J10/C7</f>
        <v>65.618894009216589</v>
      </c>
      <c r="M7" s="65">
        <f t="shared" ref="M7:M8" si="3">L7-H7</f>
        <v>8.7032258064516128</v>
      </c>
      <c r="N7" s="68">
        <f t="shared" ref="N7:N8" si="4">M7/H7</f>
        <v>0.15291440970957113</v>
      </c>
    </row>
    <row r="8" spans="1:21">
      <c r="A8" s="30" t="s">
        <v>38</v>
      </c>
      <c r="B8" s="62">
        <v>3585557</v>
      </c>
      <c r="C8" s="62">
        <v>925</v>
      </c>
      <c r="D8" s="56">
        <f t="shared" si="0"/>
        <v>3876.277837837838</v>
      </c>
      <c r="E8" s="63"/>
      <c r="F8" s="63"/>
      <c r="G8" s="64"/>
      <c r="H8" s="65">
        <f>'Table 1'!C11/C8</f>
        <v>445.34162162162164</v>
      </c>
      <c r="I8" s="65">
        <f>'Table 1'!D11/C8</f>
        <v>482.48864864864862</v>
      </c>
      <c r="J8" s="65">
        <f t="shared" si="1"/>
        <v>37.147027027026979</v>
      </c>
      <c r="K8" s="66">
        <f t="shared" si="2"/>
        <v>8.3412430420861133E-2</v>
      </c>
      <c r="L8" s="67">
        <f>'Table 1'!J11/C8</f>
        <v>485.96648648648647</v>
      </c>
      <c r="M8" s="65">
        <f t="shared" si="3"/>
        <v>40.624864864864833</v>
      </c>
      <c r="N8" s="68">
        <f t="shared" si="4"/>
        <v>9.1221801180266029E-2</v>
      </c>
    </row>
    <row r="9" spans="1:21">
      <c r="A9" s="31" t="s">
        <v>11</v>
      </c>
      <c r="B9" s="69">
        <f>127595291+304390+3764896</f>
        <v>131664577</v>
      </c>
      <c r="C9" s="69">
        <v>288653</v>
      </c>
      <c r="D9" s="70">
        <f>B9/C9</f>
        <v>456.1344486286302</v>
      </c>
      <c r="E9" s="70"/>
      <c r="F9" s="70"/>
      <c r="G9" s="71"/>
      <c r="H9" s="72">
        <f>'Table 1'!C12/C9</f>
        <v>73.611644431202862</v>
      </c>
      <c r="I9" s="72">
        <f>'Table 1'!D12/C9</f>
        <v>80.05051740324889</v>
      </c>
      <c r="J9" s="72">
        <f>I9-H9</f>
        <v>6.4388729720460276</v>
      </c>
      <c r="K9" s="73">
        <f>J9/H9</f>
        <v>8.7470848149082875E-2</v>
      </c>
      <c r="L9" s="74">
        <f>'Table 1'!J12/C9</f>
        <v>80.650601240936354</v>
      </c>
      <c r="M9" s="72">
        <f>L9-H9</f>
        <v>7.0389568097334916</v>
      </c>
      <c r="N9" s="75">
        <f>M9/H9</f>
        <v>9.5622871410135007E-2</v>
      </c>
    </row>
    <row r="10" spans="1:21">
      <c r="A10" s="31" t="s">
        <v>12</v>
      </c>
      <c r="B10" s="69">
        <v>456676626</v>
      </c>
      <c r="C10" s="69">
        <v>80633</v>
      </c>
      <c r="D10" s="70">
        <f t="shared" ref="D10:D16" si="5">B10/C10</f>
        <v>5663.6442399513844</v>
      </c>
      <c r="E10" s="70">
        <f>C10</f>
        <v>80633</v>
      </c>
      <c r="F10" s="70">
        <v>1143813</v>
      </c>
      <c r="G10" s="76">
        <f t="shared" ref="G10:G15" si="6">F10/E10</f>
        <v>14.185420361390499</v>
      </c>
      <c r="H10" s="72">
        <f>'Table 1'!C13/C10</f>
        <v>742.05161658378086</v>
      </c>
      <c r="I10" s="72">
        <f>'Table 1'!D13/C10</f>
        <v>814.69717113340687</v>
      </c>
      <c r="J10" s="72">
        <f>I10-H10</f>
        <v>72.645554549626013</v>
      </c>
      <c r="K10" s="73">
        <f>J10/H10</f>
        <v>9.7898249833438658E-2</v>
      </c>
      <c r="L10" s="74">
        <f>'Table 1'!J13/C10</f>
        <v>820.61607530415586</v>
      </c>
      <c r="M10" s="72">
        <f>L10-H10</f>
        <v>78.564458720375001</v>
      </c>
      <c r="N10" s="75">
        <f>M10/H10</f>
        <v>0.10587465476062975</v>
      </c>
    </row>
    <row r="11" spans="1:21">
      <c r="A11" s="31" t="s">
        <v>29</v>
      </c>
      <c r="B11" s="69">
        <f>B10+B9</f>
        <v>588341203</v>
      </c>
      <c r="C11" s="69">
        <f>C10+C9</f>
        <v>369286</v>
      </c>
      <c r="D11" s="70">
        <f t="shared" si="5"/>
        <v>1593.1857774191278</v>
      </c>
      <c r="E11" s="69">
        <f>E10</f>
        <v>80633</v>
      </c>
      <c r="F11" s="69">
        <f>F10</f>
        <v>1143813</v>
      </c>
      <c r="G11" s="76">
        <f>F11/E11</f>
        <v>14.185420361390499</v>
      </c>
      <c r="H11" s="72">
        <f>'Table 1'!C14/C11</f>
        <v>219.56442702945685</v>
      </c>
      <c r="I11" s="72">
        <f>'Table 1'!D14/C11</f>
        <v>240.45942440276642</v>
      </c>
      <c r="J11" s="72">
        <f>I11-H11</f>
        <v>20.894997373309565</v>
      </c>
      <c r="K11" s="73">
        <f>J11/H11</f>
        <v>9.5165677136334489E-2</v>
      </c>
      <c r="L11" s="74">
        <f>'Table 1'!J14/C11</f>
        <v>242.22086404575316</v>
      </c>
      <c r="M11" s="72">
        <f>L11-H11</f>
        <v>22.656437016296309</v>
      </c>
      <c r="N11" s="75">
        <f>M11/H11</f>
        <v>0.10318810438840674</v>
      </c>
    </row>
    <row r="12" spans="1:21">
      <c r="A12" s="31" t="s">
        <v>13</v>
      </c>
      <c r="B12" s="69">
        <f>400083459+1930735+2985027+78019019+35936561+1688152</f>
        <v>520642953</v>
      </c>
      <c r="C12" s="69">
        <v>7889</v>
      </c>
      <c r="D12" s="70">
        <f t="shared" si="5"/>
        <v>65996.064520218031</v>
      </c>
      <c r="E12" s="70">
        <f>C12</f>
        <v>7889</v>
      </c>
      <c r="F12" s="70">
        <v>1496487</v>
      </c>
      <c r="G12" s="76">
        <f t="shared" si="6"/>
        <v>189.69286348079603</v>
      </c>
      <c r="H12" s="72">
        <f>'Table 1'!C15/C12</f>
        <v>7281.5302319685634</v>
      </c>
      <c r="I12" s="72">
        <f>'Table 1'!D15/C12</f>
        <v>7894.6307516795541</v>
      </c>
      <c r="J12" s="72">
        <f t="shared" ref="J12:J17" si="7">I12-H12</f>
        <v>613.10051971099074</v>
      </c>
      <c r="K12" s="73">
        <f t="shared" ref="K12:K17" si="8">J12/H12</f>
        <v>8.4199405918725254E-2</v>
      </c>
      <c r="L12" s="74">
        <f>'Table 1'!J15/C12</f>
        <v>7949.225250348587</v>
      </c>
      <c r="M12" s="72">
        <f t="shared" ref="M12:M16" si="9">L12-H12</f>
        <v>667.69501838002361</v>
      </c>
      <c r="N12" s="75">
        <f t="shared" ref="N12:N16" si="10">M12/H12</f>
        <v>9.1697074256260017E-2</v>
      </c>
    </row>
    <row r="13" spans="1:21" ht="21.75" customHeight="1">
      <c r="A13" s="31" t="s">
        <v>30</v>
      </c>
      <c r="B13" s="69">
        <f>109712261+1855532</f>
        <v>111567793</v>
      </c>
      <c r="C13" s="69">
        <f>12+1932</f>
        <v>1944</v>
      </c>
      <c r="D13" s="70">
        <f t="shared" si="5"/>
        <v>57390.840020576128</v>
      </c>
      <c r="E13" s="70">
        <f>C13</f>
        <v>1944</v>
      </c>
      <c r="F13" s="70">
        <f>424786+6136</f>
        <v>430922</v>
      </c>
      <c r="G13" s="76">
        <f t="shared" si="6"/>
        <v>221.66769547325103</v>
      </c>
      <c r="H13" s="72">
        <f>'Table 1'!C16/C13</f>
        <v>6750.6296296296296</v>
      </c>
      <c r="I13" s="72">
        <f>'Table 1'!D16/C13</f>
        <v>7649.0653292181069</v>
      </c>
      <c r="J13" s="72">
        <f t="shared" si="7"/>
        <v>898.43569958847729</v>
      </c>
      <c r="K13" s="73">
        <f t="shared" si="8"/>
        <v>0.13308917077084106</v>
      </c>
      <c r="L13" s="74">
        <f>'Table 1'!J16/C13</f>
        <v>7703.0087448559671</v>
      </c>
      <c r="M13" s="72">
        <f t="shared" si="9"/>
        <v>952.37911522633749</v>
      </c>
      <c r="N13" s="75">
        <f t="shared" si="10"/>
        <v>0.14108004252613535</v>
      </c>
    </row>
    <row r="14" spans="1:21">
      <c r="A14" s="31" t="s">
        <v>23</v>
      </c>
      <c r="B14" s="69">
        <f>15517623+283356811+1630090947+313600300+148272000</f>
        <v>2390837681</v>
      </c>
      <c r="C14" s="69">
        <f>12+36+300+420+48</f>
        <v>816</v>
      </c>
      <c r="D14" s="70">
        <f>B14/C14</f>
        <v>2929948.1384803923</v>
      </c>
      <c r="E14" s="70">
        <f>C14</f>
        <v>816</v>
      </c>
      <c r="F14" s="70">
        <v>3500606</v>
      </c>
      <c r="G14" s="77">
        <f t="shared" si="6"/>
        <v>4289.958333333333</v>
      </c>
      <c r="H14" s="72">
        <f>'Table 1'!C17/C14</f>
        <v>193519.44362745099</v>
      </c>
      <c r="I14" s="72">
        <f>'Table 1'!D17/C14</f>
        <v>209276.17769607843</v>
      </c>
      <c r="J14" s="72">
        <f t="shared" si="7"/>
        <v>15756.73406862744</v>
      </c>
      <c r="K14" s="73">
        <f t="shared" si="8"/>
        <v>8.1421968631540262E-2</v>
      </c>
      <c r="L14" s="74">
        <f>'Table 1'!J17/C14</f>
        <v>210334.98651960783</v>
      </c>
      <c r="M14" s="72">
        <f t="shared" si="9"/>
        <v>16815.542892156838</v>
      </c>
      <c r="N14" s="75">
        <f t="shared" si="10"/>
        <v>8.6893299076080704E-2</v>
      </c>
    </row>
    <row r="15" spans="1:21">
      <c r="A15" s="31" t="s">
        <v>14</v>
      </c>
      <c r="B15" s="69">
        <f>1992095</f>
        <v>1992095</v>
      </c>
      <c r="C15" s="69">
        <f>120</f>
        <v>120</v>
      </c>
      <c r="D15" s="70">
        <f>B15/C15</f>
        <v>16600.791666666668</v>
      </c>
      <c r="E15" s="70">
        <f>120</f>
        <v>120</v>
      </c>
      <c r="F15" s="70">
        <f>1791</f>
        <v>1791</v>
      </c>
      <c r="G15" s="77">
        <f t="shared" si="6"/>
        <v>14.925000000000001</v>
      </c>
      <c r="H15" s="72">
        <f>'Table 1'!C18/C15</f>
        <v>1845.0416666666667</v>
      </c>
      <c r="I15" s="72">
        <f>'Table 1'!D18/C15</f>
        <v>1982.4333333333334</v>
      </c>
      <c r="J15" s="72">
        <f t="shared" si="7"/>
        <v>137.39166666666665</v>
      </c>
      <c r="K15" s="73">
        <f t="shared" si="8"/>
        <v>7.4465346311058903E-2</v>
      </c>
      <c r="L15" s="74">
        <f>'Table 1'!J18/C15</f>
        <v>1995.8</v>
      </c>
      <c r="M15" s="72">
        <f t="shared" si="9"/>
        <v>150.75833333333321</v>
      </c>
      <c r="N15" s="75">
        <f t="shared" si="10"/>
        <v>8.1709988482644852E-2</v>
      </c>
    </row>
    <row r="16" spans="1:21">
      <c r="A16" s="31" t="s">
        <v>15</v>
      </c>
      <c r="B16" s="69">
        <f>43044440</f>
        <v>43044440</v>
      </c>
      <c r="C16" s="69">
        <v>672336</v>
      </c>
      <c r="D16" s="70">
        <f t="shared" si="5"/>
        <v>64.022215082934721</v>
      </c>
      <c r="E16" s="70"/>
      <c r="F16" s="70"/>
      <c r="G16" s="76"/>
      <c r="H16" s="72">
        <f>'Table 1'!C19/C16</f>
        <v>13.363205302110849</v>
      </c>
      <c r="I16" s="72">
        <f>'Table 1'!D19/C16</f>
        <v>14.640617191404298</v>
      </c>
      <c r="J16" s="72">
        <f t="shared" si="7"/>
        <v>1.2774118892934485</v>
      </c>
      <c r="K16" s="73">
        <f t="shared" si="8"/>
        <v>9.5591728212966146E-2</v>
      </c>
      <c r="L16" s="74">
        <f>'Table 1'!J19/C16</f>
        <v>14.762605304490611</v>
      </c>
      <c r="M16" s="72">
        <f t="shared" si="9"/>
        <v>1.3994000023797621</v>
      </c>
      <c r="N16" s="75">
        <f t="shared" si="10"/>
        <v>0.10472038487343401</v>
      </c>
    </row>
    <row r="17" spans="1:14">
      <c r="A17" s="31" t="s">
        <v>16</v>
      </c>
      <c r="B17" s="69">
        <f>8283856</f>
        <v>8283856</v>
      </c>
      <c r="C17" s="69">
        <v>142116</v>
      </c>
      <c r="D17" s="70">
        <f>B17/C17</f>
        <v>58.289397393678406</v>
      </c>
      <c r="E17" s="70"/>
      <c r="F17" s="70"/>
      <c r="G17" s="76"/>
      <c r="H17" s="72">
        <f>'Table 1'!C20/C17</f>
        <v>11.581602353007403</v>
      </c>
      <c r="I17" s="72">
        <f>'Table 1'!D20/C17</f>
        <v>12.354576543105631</v>
      </c>
      <c r="J17" s="72">
        <f t="shared" si="7"/>
        <v>0.77297419009822832</v>
      </c>
      <c r="K17" s="73">
        <f t="shared" si="8"/>
        <v>6.6741558424988537E-2</v>
      </c>
      <c r="L17" s="74">
        <f>'Table 1'!J20/C17</f>
        <v>12.448591291620929</v>
      </c>
      <c r="M17" s="72">
        <f>L17-H17</f>
        <v>0.86698893861352566</v>
      </c>
      <c r="N17" s="75">
        <f>M17/H17</f>
        <v>7.4859152661927997E-2</v>
      </c>
    </row>
    <row r="18" spans="1:14">
      <c r="A18" s="78"/>
      <c r="B18" s="78"/>
      <c r="C18" s="78"/>
      <c r="D18" s="78"/>
      <c r="E18" s="78"/>
      <c r="F18" s="78"/>
      <c r="G18" s="78"/>
      <c r="H18" s="79"/>
      <c r="I18" s="79"/>
      <c r="J18" s="78"/>
      <c r="K18" s="80"/>
      <c r="L18" s="79"/>
      <c r="M18" s="78"/>
      <c r="N18" s="80"/>
    </row>
    <row r="19" spans="1:14" ht="15.75" customHeight="1">
      <c r="A19" s="36" t="s">
        <v>31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4" ht="18" customHeight="1">
      <c r="A20" s="42"/>
      <c r="B20" s="42"/>
      <c r="C20" s="42"/>
      <c r="D20" s="42"/>
      <c r="E20" s="42"/>
      <c r="F20" s="42"/>
      <c r="G20" s="42"/>
      <c r="H20" s="83"/>
      <c r="I20" s="83"/>
      <c r="J20" s="42"/>
      <c r="M20" s="84"/>
    </row>
    <row r="21" spans="1:14" ht="30" customHeight="1">
      <c r="A21" s="36" t="s">
        <v>26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4" ht="15" hidden="1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4" ht="22.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85"/>
    </row>
    <row r="24" spans="1:14" ht="15" customHeight="1">
      <c r="A24" s="9" t="s">
        <v>28</v>
      </c>
      <c r="C24" s="38"/>
      <c r="D24" s="39"/>
      <c r="E24" s="39"/>
      <c r="H24" s="9"/>
      <c r="I24" s="9"/>
      <c r="K24" s="85"/>
    </row>
    <row r="25" spans="1:14">
      <c r="K25" s="85"/>
      <c r="L25" s="86"/>
    </row>
    <row r="26" spans="1:14">
      <c r="J26" s="87"/>
      <c r="K26" s="85"/>
      <c r="L26" s="86"/>
    </row>
    <row r="27" spans="1:14">
      <c r="J27" s="87"/>
      <c r="K27" s="85"/>
      <c r="L27" s="86"/>
    </row>
    <row r="28" spans="1:14">
      <c r="J28" s="87"/>
      <c r="K28" s="85"/>
      <c r="L28" s="86"/>
    </row>
    <row r="29" spans="1:14">
      <c r="J29" s="87"/>
      <c r="K29" s="85"/>
      <c r="L29" s="86"/>
    </row>
    <row r="30" spans="1:14">
      <c r="J30" s="87"/>
      <c r="K30" s="85"/>
      <c r="L30" s="86"/>
    </row>
    <row r="31" spans="1:14">
      <c r="J31" s="87"/>
      <c r="K31" s="85"/>
      <c r="L31" s="86"/>
      <c r="M31" s="88"/>
    </row>
    <row r="32" spans="1:14">
      <c r="J32" s="87"/>
      <c r="L32" s="86"/>
    </row>
    <row r="33" spans="2:13">
      <c r="J33" s="87"/>
      <c r="K33" s="85"/>
      <c r="L33" s="86"/>
      <c r="M33" s="88"/>
    </row>
    <row r="34" spans="2:13">
      <c r="J34" s="87"/>
      <c r="L34" s="86"/>
    </row>
    <row r="35" spans="2:13">
      <c r="B35" s="89"/>
      <c r="C35" s="89"/>
      <c r="D35" s="90"/>
      <c r="E35" s="90"/>
      <c r="F35" s="42"/>
      <c r="G35" s="42"/>
      <c r="H35" s="83"/>
    </row>
    <row r="40" spans="2:13">
      <c r="G40" s="87"/>
    </row>
    <row r="41" spans="2:13">
      <c r="G41" s="87"/>
      <c r="H41" s="86"/>
    </row>
    <row r="42" spans="2:13">
      <c r="G42" s="87"/>
    </row>
    <row r="43" spans="2:13">
      <c r="G43" s="87"/>
      <c r="H43" s="86"/>
    </row>
    <row r="44" spans="2:13">
      <c r="G44" s="87"/>
    </row>
    <row r="45" spans="2:13">
      <c r="G45" s="87"/>
      <c r="H45" s="86"/>
    </row>
    <row r="46" spans="2:13">
      <c r="G46" s="87"/>
    </row>
    <row r="47" spans="2:13">
      <c r="G47" s="87"/>
      <c r="H47" s="86"/>
    </row>
    <row r="48" spans="2:13">
      <c r="G48" s="87"/>
    </row>
    <row r="49" spans="7:8">
      <c r="G49" s="87"/>
      <c r="H49" s="86"/>
    </row>
    <row r="50" spans="7:8">
      <c r="G50" s="87"/>
    </row>
    <row r="51" spans="7:8">
      <c r="G51" s="87"/>
      <c r="H51" s="86"/>
    </row>
    <row r="52" spans="7:8">
      <c r="G52" s="87"/>
    </row>
    <row r="53" spans="7:8">
      <c r="G53" s="87"/>
      <c r="H53" s="86"/>
    </row>
    <row r="54" spans="7:8">
      <c r="G54" s="87"/>
    </row>
    <row r="55" spans="7:8">
      <c r="G55" s="87"/>
      <c r="H55" s="86"/>
    </row>
    <row r="56" spans="7:8">
      <c r="G56" s="87"/>
    </row>
  </sheetData>
  <mergeCells count="20">
    <mergeCell ref="P2:S3"/>
    <mergeCell ref="F4:F5"/>
    <mergeCell ref="A2:H3"/>
    <mergeCell ref="I2:K3"/>
    <mergeCell ref="L2:N3"/>
    <mergeCell ref="A4:A5"/>
    <mergeCell ref="B4:B5"/>
    <mergeCell ref="C4:C5"/>
    <mergeCell ref="D4:D5"/>
    <mergeCell ref="E4:E5"/>
    <mergeCell ref="M4:M5"/>
    <mergeCell ref="N4:N5"/>
    <mergeCell ref="G4:G5"/>
    <mergeCell ref="H4:H5"/>
    <mergeCell ref="I4:I5"/>
    <mergeCell ref="J4:J5"/>
    <mergeCell ref="K4:K5"/>
    <mergeCell ref="L4:L5"/>
    <mergeCell ref="A19:K19"/>
    <mergeCell ref="A21:M22"/>
  </mergeCells>
  <pageMargins left="0.7" right="0.7" top="0.75" bottom="0.75" header="0.3" footer="0.3"/>
  <pageSetup paperSize="5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Alex Vaughan</cp:lastModifiedBy>
  <cp:lastPrinted>2017-05-01T18:30:53Z</cp:lastPrinted>
  <dcterms:created xsi:type="dcterms:W3CDTF">2013-06-10T18:21:32Z</dcterms:created>
  <dcterms:modified xsi:type="dcterms:W3CDTF">2017-08-23T12:11:24Z</dcterms:modified>
</cp:coreProperties>
</file>