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Internal\Regulatory Services\2017 KY Rate Case\Rate Case Data Request - Working Files\"/>
    </mc:Choice>
  </mc:AlternateContent>
  <bookViews>
    <workbookView xWindow="0" yWindow="0" windowWidth="15360" windowHeight="7224" activeTab="1"/>
  </bookViews>
  <sheets>
    <sheet name="AJE-1" sheetId="3" r:id="rId1"/>
    <sheet name="AJE-4" sheetId="2" r:id="rId2"/>
    <sheet name="AJE-5" sheetId="1" r:id="rId3"/>
  </sheets>
  <externalReferences>
    <externalReference r:id="rId4"/>
    <externalReference r:id="rId5"/>
    <externalReference r:id="rId6"/>
    <externalReference r:id="rId7"/>
    <externalReference r:id="rId8"/>
    <externalReference r:id="rId9"/>
  </externalReferences>
  <definedNames>
    <definedName name="AllocFactors">[1]Table!$G$6:$H$13</definedName>
    <definedName name="Begin_Print1" localSheetId="1">'[2]Big Sandy Detail'!#REF!</definedName>
    <definedName name="Begin_Print1">'[2]Big Sandy Detail'!#REF!</definedName>
    <definedName name="Begin_Print2" localSheetId="1">'[2]Big Sandy Detail'!#REF!</definedName>
    <definedName name="Begin_Print2">'[2]Big Sandy Detail'!#REF!</definedName>
    <definedName name="End_of_Report" localSheetId="1">'[2]Big Sandy Detail'!#REF!</definedName>
    <definedName name="End_of_Report">'[2]Big Sandy Detail'!#REF!</definedName>
    <definedName name="End_Print1" localSheetId="1">'[2]Big Sandy Detail'!#REF!</definedName>
    <definedName name="End_Print1">'[2]Big Sandy Detail'!#REF!</definedName>
    <definedName name="End_Print2" localSheetId="1">'[2]Big Sandy Detail'!#REF!</definedName>
    <definedName name="End_Print2">'[2]Big Sandy Detail'!#REF!</definedName>
    <definedName name="Marshall_Rate" localSheetId="0">'[3]Property Tax'!$B$2</definedName>
    <definedName name="Marshall_Rate" localSheetId="1">'[3]Property Tax'!$B$2</definedName>
    <definedName name="Marshall_Rate">'[4]Property Tax'!$B$2</definedName>
    <definedName name="NvsASD">"V2013-03-31"</definedName>
    <definedName name="NvsAutoDrillOk">"VN"</definedName>
    <definedName name="NvsElapsedTime">0.000115740738692693</definedName>
    <definedName name="NvsEndTime">41370.633587963</definedName>
    <definedName name="NvsInstanceHook">"""nvsMacro"""</definedName>
    <definedName name="NvsInstLang">"VENG"</definedName>
    <definedName name="NvsInstSpec">"%,FBUSINESS_UNIT,V117"</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"%,X,RZF.ACCOUNT.,CNF.."</definedName>
    <definedName name="NvsPanelBusUnit">"V100"</definedName>
    <definedName name="NvsPanelEffdt">"V2099-01-01"</definedName>
    <definedName name="NvsPanelSetid">"VAEP"</definedName>
    <definedName name="NvsReqBU">"VX999"</definedName>
    <definedName name="NvsReqBUOnly">"VN"</definedName>
    <definedName name="NvsTransLed">"VN"</definedName>
    <definedName name="NvsTree.GL_PRPT_CONS">"NNNNN"</definedName>
    <definedName name="NvsTreeASD">"V2099-01-01"</definedName>
    <definedName name="NvsValTbl.ACCOUNT">"GL_ACCOUNT_TBL"</definedName>
    <definedName name="NvsValTbl.CURRENCY_CD">"CURRENCY_CD_TBL"</definedName>
    <definedName name="PC_Percent" localSheetId="0">'[3]Property Tax'!$B$6</definedName>
    <definedName name="PC_Percent" localSheetId="1">'[3]Property Tax'!$B$6</definedName>
    <definedName name="PC_Percent">'[4]Property Tax'!$B$6</definedName>
    <definedName name="_xlnm.Print_Area" localSheetId="1">'AJE-4'!$A$1:$L$35</definedName>
    <definedName name="Rev_End" localSheetId="1">[5]IS!#REF!</definedName>
    <definedName name="Rev_End">#REF!</definedName>
    <definedName name="search_directory_name">"R:\fcm90prd\nvision\rpts\Fin_Reports\"</definedName>
    <definedName name="tim" localSheetId="1">#REF!</definedName>
    <definedName name="tim">#REF!</definedName>
    <definedName name="WV_List" localSheetId="0">'[3]Property Tax'!$B$4</definedName>
    <definedName name="WV_List" localSheetId="1">'[3]Property Tax'!$B$4</definedName>
    <definedName name="WV_List">'[4]Property Tax'!$B$4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4" i="2" l="1"/>
  <c r="U12" i="2"/>
  <c r="U8" i="2"/>
  <c r="S32" i="2"/>
  <c r="Q32" i="2"/>
  <c r="O32" i="2"/>
  <c r="U30" i="2"/>
  <c r="U28" i="2"/>
  <c r="U26" i="2"/>
  <c r="U24" i="2"/>
  <c r="U22" i="2"/>
  <c r="U20" i="2"/>
  <c r="U18" i="2"/>
  <c r="U16" i="2"/>
  <c r="U10" i="2"/>
  <c r="U32" i="2" l="1"/>
  <c r="F5" i="2"/>
  <c r="H5" i="2"/>
  <c r="J5" i="2" s="1"/>
  <c r="L5" i="2" s="1"/>
  <c r="O5" i="2" s="1"/>
  <c r="Q5" i="2" s="1"/>
  <c r="S5" i="2" s="1"/>
  <c r="U5" i="2" s="1"/>
  <c r="J32" i="2"/>
  <c r="H32" i="2"/>
  <c r="F32" i="2"/>
  <c r="L30" i="2"/>
  <c r="L28" i="2"/>
  <c r="L26" i="2"/>
  <c r="L24" i="2"/>
  <c r="L22" i="2"/>
  <c r="L20" i="2"/>
  <c r="L18" i="2"/>
  <c r="L16" i="2"/>
  <c r="L14" i="2"/>
  <c r="L12" i="2"/>
  <c r="L10" i="2"/>
  <c r="A10" i="2"/>
  <c r="A12" i="2" s="1"/>
  <c r="A14" i="2" s="1"/>
  <c r="A16" i="2" s="1"/>
  <c r="A18" i="2" s="1"/>
  <c r="A20" i="2" s="1"/>
  <c r="A22" i="2" s="1"/>
  <c r="A24" i="2" s="1"/>
  <c r="A26" i="2" s="1"/>
  <c r="A28" i="2" s="1"/>
  <c r="A30" i="2" s="1"/>
  <c r="L8" i="2"/>
  <c r="Q21" i="1"/>
  <c r="K21" i="1"/>
  <c r="G21" i="1"/>
  <c r="Q20" i="1"/>
  <c r="K20" i="1"/>
  <c r="G20" i="1"/>
  <c r="Q19" i="1"/>
  <c r="K19" i="1"/>
  <c r="G19" i="1"/>
  <c r="Q18" i="1"/>
  <c r="K18" i="1"/>
  <c r="G18" i="1"/>
  <c r="Q17" i="1"/>
  <c r="K17" i="1"/>
  <c r="G17" i="1"/>
  <c r="Q16" i="1"/>
  <c r="K16" i="1"/>
  <c r="G16" i="1"/>
  <c r="Q15" i="1"/>
  <c r="K15" i="1"/>
  <c r="G15" i="1"/>
  <c r="Q14" i="1"/>
  <c r="K14" i="1"/>
  <c r="G14" i="1"/>
  <c r="Q13" i="1"/>
  <c r="K13" i="1"/>
  <c r="G13" i="1"/>
  <c r="Q12" i="1"/>
  <c r="K12" i="1"/>
  <c r="G12" i="1"/>
  <c r="Q11" i="1"/>
  <c r="K11" i="1"/>
  <c r="G11" i="1"/>
  <c r="Q10" i="1"/>
  <c r="K10" i="1"/>
  <c r="G10" i="1"/>
  <c r="E10" i="1"/>
  <c r="E11" i="1" s="1"/>
  <c r="B7" i="1"/>
  <c r="C7" i="1" s="1"/>
  <c r="E7" i="1" s="1"/>
  <c r="G7" i="1" s="1"/>
  <c r="I7" i="1" s="1"/>
  <c r="K7" i="1" s="1"/>
  <c r="M7" i="1" s="1"/>
  <c r="O7" i="1" s="1"/>
  <c r="Q7" i="1" s="1"/>
  <c r="S7" i="1" s="1"/>
  <c r="U7" i="1" s="1"/>
  <c r="W7" i="1" s="1"/>
  <c r="Y7" i="1" s="1"/>
  <c r="L32" i="2" l="1"/>
  <c r="E12" i="1"/>
  <c r="I11" i="1"/>
  <c r="M11" i="1" s="1"/>
  <c r="S11" i="1" s="1"/>
  <c r="Y11" i="1" s="1"/>
  <c r="I10" i="1"/>
  <c r="M10" i="1" s="1"/>
  <c r="S10" i="1" s="1"/>
  <c r="Y10" i="1" s="1"/>
  <c r="E13" i="1" l="1"/>
  <c r="I12" i="1"/>
  <c r="M12" i="1" s="1"/>
  <c r="S12" i="1" s="1"/>
  <c r="Y12" i="1" s="1"/>
  <c r="E14" i="1" l="1"/>
  <c r="I13" i="1"/>
  <c r="M13" i="1" s="1"/>
  <c r="S13" i="1" s="1"/>
  <c r="Y13" i="1" s="1"/>
  <c r="E15" i="1" l="1"/>
  <c r="I14" i="1"/>
  <c r="M14" i="1" s="1"/>
  <c r="S14" i="1" s="1"/>
  <c r="Y14" i="1" s="1"/>
  <c r="E16" i="1" l="1"/>
  <c r="I15" i="1"/>
  <c r="M15" i="1" s="1"/>
  <c r="S15" i="1" s="1"/>
  <c r="Y15" i="1" s="1"/>
  <c r="E17" i="1" l="1"/>
  <c r="I16" i="1"/>
  <c r="M16" i="1" s="1"/>
  <c r="S16" i="1" s="1"/>
  <c r="Y16" i="1" s="1"/>
  <c r="E18" i="1" l="1"/>
  <c r="I17" i="1"/>
  <c r="M17" i="1" s="1"/>
  <c r="S17" i="1" s="1"/>
  <c r="Y17" i="1" s="1"/>
  <c r="E19" i="1" l="1"/>
  <c r="I18" i="1"/>
  <c r="M18" i="1" s="1"/>
  <c r="S18" i="1" s="1"/>
  <c r="Y18" i="1" s="1"/>
  <c r="E20" i="1" l="1"/>
  <c r="I19" i="1"/>
  <c r="M19" i="1" s="1"/>
  <c r="S19" i="1" s="1"/>
  <c r="Y19" i="1" s="1"/>
  <c r="E21" i="1" l="1"/>
  <c r="I21" i="1" s="1"/>
  <c r="M21" i="1" s="1"/>
  <c r="S21" i="1" s="1"/>
  <c r="Y21" i="1" s="1"/>
  <c r="I20" i="1"/>
  <c r="M20" i="1" s="1"/>
  <c r="S20" i="1" s="1"/>
  <c r="Y20" i="1" s="1"/>
  <c r="Y23" i="1" l="1"/>
</calcChain>
</file>

<file path=xl/sharedStrings.xml><?xml version="1.0" encoding="utf-8"?>
<sst xmlns="http://schemas.openxmlformats.org/spreadsheetml/2006/main" count="197" uniqueCount="110">
  <si>
    <t>Kentucky Power Company</t>
  </si>
  <si>
    <t>Estimated Rockport SCR Revenue Requirement</t>
  </si>
  <si>
    <t xml:space="preserve"> </t>
  </si>
  <si>
    <t>Total SCR Monthly Environmental Revenue Requirement</t>
  </si>
  <si>
    <t>Average Retail Allocation for Test Year</t>
  </si>
  <si>
    <t>Proposed Revenue Increase</t>
  </si>
  <si>
    <t>Environmental Utility Plant at Original Cost</t>
  </si>
  <si>
    <t>Accumulated Depreciation</t>
  </si>
  <si>
    <t xml:space="preserve">ADFIT </t>
  </si>
  <si>
    <t>Rate Base</t>
  </si>
  <si>
    <t>WACC</t>
  </si>
  <si>
    <t>Monthly Return on Rate Base</t>
  </si>
  <si>
    <t>Monthly O &amp; M</t>
  </si>
  <si>
    <t>Monthly Depreciation Expense</t>
  </si>
  <si>
    <t>KPCo Share of Rockport</t>
  </si>
  <si>
    <t>Expense Month</t>
  </si>
  <si>
    <t>Year</t>
  </si>
  <si>
    <t>November</t>
  </si>
  <si>
    <t>December</t>
  </si>
  <si>
    <t>January</t>
  </si>
  <si>
    <t>February</t>
  </si>
  <si>
    <t>March</t>
  </si>
  <si>
    <t>April</t>
  </si>
  <si>
    <t>May</t>
  </si>
  <si>
    <t>June</t>
  </si>
  <si>
    <t>July</t>
  </si>
  <si>
    <t>August</t>
  </si>
  <si>
    <t>September</t>
  </si>
  <si>
    <t>October</t>
  </si>
  <si>
    <t>Estimated Total Annual Revenue Requirement</t>
  </si>
  <si>
    <r>
      <t>Mitchell Non-</t>
    </r>
    <r>
      <rPr>
        <b/>
        <u/>
        <sz val="10"/>
        <rFont val="Arial"/>
        <family val="2"/>
      </rPr>
      <t xml:space="preserve">FGD Costs        </t>
    </r>
  </si>
  <si>
    <r>
      <t xml:space="preserve">Kentucky Power's share of Rockport </t>
    </r>
    <r>
      <rPr>
        <b/>
        <u/>
        <sz val="10"/>
        <rFont val="Arial"/>
        <family val="2"/>
      </rPr>
      <t>Environmental Costs</t>
    </r>
  </si>
  <si>
    <r>
      <rPr>
        <b/>
        <sz val="10"/>
        <rFont val="Arial"/>
        <family val="2"/>
      </rPr>
      <t xml:space="preserve">Ln </t>
    </r>
    <r>
      <rPr>
        <b/>
        <u/>
        <sz val="10"/>
        <rFont val="Arial"/>
        <family val="2"/>
      </rPr>
      <t>No</t>
    </r>
  </si>
  <si>
    <t>Month / Year</t>
  </si>
  <si>
    <r>
      <rPr>
        <b/>
        <sz val="10"/>
        <rFont val="Arial"/>
        <family val="2"/>
      </rPr>
      <t xml:space="preserve">Gains on Sale of </t>
    </r>
    <r>
      <rPr>
        <b/>
        <u/>
        <sz val="10"/>
        <rFont val="Arial"/>
        <family val="2"/>
      </rPr>
      <t>Allowances</t>
    </r>
  </si>
  <si>
    <r>
      <rPr>
        <b/>
        <sz val="10"/>
        <rFont val="Arial"/>
        <family val="2"/>
      </rPr>
      <t xml:space="preserve">Adjusted Environmental </t>
    </r>
    <r>
      <rPr>
        <b/>
        <u/>
        <sz val="10"/>
        <rFont val="Arial"/>
        <family val="2"/>
      </rPr>
      <t>Base</t>
    </r>
  </si>
  <si>
    <t>March 2016</t>
  </si>
  <si>
    <t>April 2016</t>
  </si>
  <si>
    <t>May 2016</t>
  </si>
  <si>
    <t>June 2016</t>
  </si>
  <si>
    <t>July 2016</t>
  </si>
  <si>
    <t>August 2016</t>
  </si>
  <si>
    <t>September 2016</t>
  </si>
  <si>
    <t>October 2016</t>
  </si>
  <si>
    <t>November 2016</t>
  </si>
  <si>
    <t>December 2016</t>
  </si>
  <si>
    <t>January 2016</t>
  </si>
  <si>
    <t>February 2016</t>
  </si>
  <si>
    <t>Total</t>
  </si>
  <si>
    <t>As-Needed</t>
  </si>
  <si>
    <t>Cost of consumables used in conjunction with approved ECP projects.  The costs include the cost of the consumables used as well as the return on the consumable inventory.   Consumables include, but are not limited to, sodium bicarbonate, activated carbon, anhydrous ammonia, trona, lime hydrate, limestone, polymer, and urea.</t>
  </si>
  <si>
    <t>Consumables</t>
  </si>
  <si>
    <t>Rockport and Mitchell</t>
  </si>
  <si>
    <t>SCR Unit 1</t>
  </si>
  <si>
    <r>
      <t>NO</t>
    </r>
    <r>
      <rPr>
        <vertAlign val="subscript"/>
        <sz val="12"/>
        <rFont val="Times New Roman"/>
        <family val="1"/>
      </rPr>
      <t>X</t>
    </r>
  </si>
  <si>
    <t>Rockport</t>
  </si>
  <si>
    <t>2013 and 2015</t>
  </si>
  <si>
    <t>Coal Combustion Waste Landfill Upgrade To Accept Type 1 Ash -- Rockport Plant</t>
  </si>
  <si>
    <t>Fly Ash and Bottom Ash</t>
  </si>
  <si>
    <t>Dry Sorbent Injection - Rockport Plant Units 1 and 2</t>
  </si>
  <si>
    <t>HAPS</t>
  </si>
  <si>
    <t>2009-2010</t>
  </si>
  <si>
    <t>Activated Carbon Injection (ACI)  and Mercury Monitoring - Rockport Plant Units 1 &amp; 2</t>
  </si>
  <si>
    <t xml:space="preserve">Mercury </t>
  </si>
  <si>
    <t>2004-2009</t>
  </si>
  <si>
    <t>Precipitator Modifications -  Rockport Plant Units 1 &amp; 2</t>
  </si>
  <si>
    <t>Particulates</t>
  </si>
  <si>
    <t>Electrostatic Precipitator Upgrade - Mitchell Plant Unit 2</t>
  </si>
  <si>
    <t>Mitchell</t>
  </si>
  <si>
    <t>2014 &amp; 2015</t>
  </si>
  <si>
    <t>Coal Combustion Waste Landfill - Mitchell Plant Units 1 and 2</t>
  </si>
  <si>
    <t>Fly Ash, Bottom Ash, Gypsum, and WWTP Solids</t>
  </si>
  <si>
    <t>Dry Fly Ash Handling Conversion - Mitchell Plant Units 1 and 2</t>
  </si>
  <si>
    <t>Selenium</t>
  </si>
  <si>
    <t>Mercury Monitoring (MATS) - Mitchell Plant Units 1 and 2</t>
  </si>
  <si>
    <t>Mercury</t>
  </si>
  <si>
    <t>2008 &amp; 2010</t>
  </si>
  <si>
    <t>Bottom Ash and Fly Ash Handling - Mitchell Plant Units 1 and 2</t>
  </si>
  <si>
    <t>2007-2013</t>
  </si>
  <si>
    <t xml:space="preserve">Precipitator Modifications - Mitchell Plant Units 1 and 2 </t>
  </si>
  <si>
    <t xml:space="preserve">Costs associated with the CSAPR Allowances </t>
  </si>
  <si>
    <r>
      <t>SO</t>
    </r>
    <r>
      <rPr>
        <vertAlign val="subscript"/>
        <sz val="12"/>
        <rFont val="Times New Roman"/>
        <family val="1"/>
      </rPr>
      <t xml:space="preserve">2 </t>
    </r>
    <r>
      <rPr>
        <sz val="12"/>
        <rFont val="Times New Roman"/>
        <family val="1"/>
      </rPr>
      <t>/ NO</t>
    </r>
    <r>
      <rPr>
        <vertAlign val="subscript"/>
        <sz val="12"/>
        <rFont val="Times New Roman"/>
        <family val="1"/>
      </rPr>
      <t>X</t>
    </r>
  </si>
  <si>
    <t>Big Sandy, Mitchell, and Rockport</t>
  </si>
  <si>
    <t>In-Service Year</t>
  </si>
  <si>
    <t>Description</t>
  </si>
  <si>
    <t>Pollutant</t>
  </si>
  <si>
    <t>Plant</t>
  </si>
  <si>
    <t xml:space="preserve">Project </t>
  </si>
  <si>
    <t>Kentucky Power Company's Proposed Environmental Compliance Projects</t>
  </si>
  <si>
    <r>
      <t>Costs Associated with SO</t>
    </r>
    <r>
      <rPr>
        <vertAlign val="subscript"/>
        <sz val="12"/>
        <rFont val="Times New Roman"/>
        <family val="1"/>
      </rPr>
      <t>2</t>
    </r>
    <r>
      <rPr>
        <sz val="12"/>
        <rFont val="Times New Roman"/>
        <family val="1"/>
      </rPr>
      <t xml:space="preserve"> Allowances</t>
    </r>
  </si>
  <si>
    <r>
      <t>SO</t>
    </r>
    <r>
      <rPr>
        <vertAlign val="subscript"/>
        <sz val="12"/>
        <rFont val="Times New Roman"/>
        <family val="1"/>
      </rPr>
      <t>2</t>
    </r>
  </si>
  <si>
    <t>Costs Associated with Nox Allowances</t>
  </si>
  <si>
    <t>Annual</t>
  </si>
  <si>
    <t>Title V Air Emission Fees at Mitchell and Rockport Plants</t>
  </si>
  <si>
    <r>
      <t>SO</t>
    </r>
    <r>
      <rPr>
        <vertAlign val="subscript"/>
        <sz val="12"/>
        <rFont val="Times New Roman"/>
        <family val="1"/>
      </rPr>
      <t>2</t>
    </r>
    <r>
      <rPr>
        <sz val="12"/>
        <rFont val="Times New Roman"/>
        <family val="1"/>
      </rPr>
      <t>/NO</t>
    </r>
    <r>
      <rPr>
        <vertAlign val="subscript"/>
        <sz val="12"/>
        <rFont val="Times New Roman"/>
        <family val="1"/>
      </rPr>
      <t>X</t>
    </r>
    <r>
      <rPr>
        <sz val="12"/>
        <rFont val="Times New Roman"/>
        <family val="1"/>
      </rPr>
      <t>/Particulates/VOC and etc.</t>
    </r>
  </si>
  <si>
    <t>Mitchell and Rockport</t>
  </si>
  <si>
    <t>2003-2008</t>
  </si>
  <si>
    <t xml:space="preserve">Rockport Units 1 and 2 Low NOX Burners, Over Fire Air, and Landfill </t>
  </si>
  <si>
    <r>
      <t>NO</t>
    </r>
    <r>
      <rPr>
        <vertAlign val="subscript"/>
        <sz val="12"/>
        <rFont val="Times New Roman"/>
        <family val="1"/>
      </rPr>
      <t>X</t>
    </r>
    <r>
      <rPr>
        <sz val="12"/>
        <rFont val="Times New Roman"/>
        <family val="1"/>
      </rPr>
      <t>, Fly Ash, and Bottom Ash</t>
    </r>
  </si>
  <si>
    <t>Continuous Emission Monitors (CEMS) - Rockport Plant</t>
  </si>
  <si>
    <r>
      <t>SO</t>
    </r>
    <r>
      <rPr>
        <vertAlign val="subscript"/>
        <sz val="12"/>
        <rFont val="Times New Roman"/>
        <family val="1"/>
      </rPr>
      <t>2</t>
    </r>
    <r>
      <rPr>
        <sz val="12"/>
        <rFont val="Times New Roman"/>
        <family val="1"/>
      </rPr>
      <t xml:space="preserve"> / NO</t>
    </r>
    <r>
      <rPr>
        <vertAlign val="subscript"/>
        <sz val="12"/>
        <rFont val="Times New Roman"/>
        <family val="1"/>
      </rPr>
      <t>X</t>
    </r>
  </si>
  <si>
    <t>1993-2004-2007</t>
  </si>
  <si>
    <t>Mitchell Plant Common CEMS, Replace Burner Barrier Valves and Gypsum Material Handling Facilities</t>
  </si>
  <si>
    <r>
      <t>SO</t>
    </r>
    <r>
      <rPr>
        <vertAlign val="subscript"/>
        <sz val="12"/>
        <rFont val="Times New Roman"/>
        <family val="1"/>
      </rPr>
      <t>2</t>
    </r>
    <r>
      <rPr>
        <sz val="12"/>
        <rFont val="Times New Roman"/>
        <family val="1"/>
      </rPr>
      <t xml:space="preserve"> , NO</t>
    </r>
    <r>
      <rPr>
        <vertAlign val="subscript"/>
        <sz val="12"/>
        <rFont val="Times New Roman"/>
        <family val="1"/>
      </rPr>
      <t xml:space="preserve">X, </t>
    </r>
    <r>
      <rPr>
        <sz val="12"/>
        <rFont val="Times New Roman"/>
        <family val="1"/>
      </rPr>
      <t>and Gypsum</t>
    </r>
  </si>
  <si>
    <t>1993-1994-2002-2007</t>
  </si>
  <si>
    <r>
      <t>Mitchell Units 1 and 2 Water Injection, Low NO</t>
    </r>
    <r>
      <rPr>
        <vertAlign val="subscript"/>
        <sz val="12"/>
        <rFont val="Times New Roman"/>
        <family val="1"/>
      </rPr>
      <t xml:space="preserve">X </t>
    </r>
    <r>
      <rPr>
        <sz val="12"/>
        <rFont val="Times New Roman"/>
        <family val="1"/>
      </rPr>
      <t>Burners, Low NO</t>
    </r>
    <r>
      <rPr>
        <vertAlign val="subscript"/>
        <sz val="12"/>
        <rFont val="Times New Roman"/>
        <family val="1"/>
      </rPr>
      <t>X</t>
    </r>
    <r>
      <rPr>
        <sz val="12"/>
        <rFont val="Times New Roman"/>
        <family val="1"/>
      </rPr>
      <t xml:space="preserve"> Burner Modification, SCR, FGD, Landfill, Coal Blending Facilities and SO</t>
    </r>
    <r>
      <rPr>
        <vertAlign val="subscript"/>
        <sz val="12"/>
        <rFont val="Times New Roman"/>
        <family val="1"/>
      </rPr>
      <t>3</t>
    </r>
    <r>
      <rPr>
        <sz val="12"/>
        <rFont val="Times New Roman"/>
        <family val="1"/>
      </rPr>
      <t xml:space="preserve"> Mitigation</t>
    </r>
  </si>
  <si>
    <r>
      <t>NO</t>
    </r>
    <r>
      <rPr>
        <vertAlign val="subscript"/>
        <sz val="12"/>
        <rFont val="Times New Roman"/>
        <family val="1"/>
      </rPr>
      <t>X</t>
    </r>
    <r>
      <rPr>
        <sz val="12"/>
        <rFont val="Times New Roman"/>
        <family val="1"/>
      </rPr>
      <t>, SO</t>
    </r>
    <r>
      <rPr>
        <vertAlign val="subscript"/>
        <sz val="12"/>
        <rFont val="Times New Roman"/>
        <family val="1"/>
      </rPr>
      <t>2</t>
    </r>
    <r>
      <rPr>
        <sz val="12"/>
        <rFont val="Times New Roman"/>
        <family val="1"/>
      </rPr>
      <t>, and SO</t>
    </r>
    <r>
      <rPr>
        <vertAlign val="subscript"/>
        <sz val="12"/>
        <rFont val="Times New Roman"/>
        <family val="1"/>
      </rPr>
      <t>3</t>
    </r>
  </si>
  <si>
    <t>Kentucky Power Company's Previously Approved Environmental Compliance Projects</t>
  </si>
  <si>
    <t>As-Filed Base Revenue Requirement Calculation</t>
  </si>
  <si>
    <t>As-Revised Base Revenue Requirement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</si>
</sst>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6" formatCode="&quot;$&quot;#,##0_);[Red]\(&quot;$&quot;#,##0\)"/>
    <numFmt numFmtId="8" formatCode="&quot;$&quot;#,##0.00_);[Red]\(&quot;$&quot;#,##0.00\)"/>
    <numFmt numFmtId="44" formatCode="_(&quot;$&quot;* #,##0.00_);_(&quot;$&quot;* \(#,##0.00\);_(&quot;$&quot;* &quot;-&quot;??_);_(@_)"/>
    <numFmt numFmtId="164" formatCode="0_);\(0\)"/>
    <numFmt numFmtId="165" formatCode="&quot;$&quot;#,##0"/>
    <numFmt numFmtId="166" formatCode="0.0%"/>
    <numFmt numFmtId="167" formatCode="&quot;$&quot;#,##0.00"/>
    <numFmt numFmtId="168" formatCode="_(&quot;$&quot;* #,##0_);_(&quot;$&quot;* \(#,##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u/>
      <sz val="10"/>
      <name val="Arial"/>
      <family val="2"/>
    </font>
    <font>
      <sz val="12"/>
      <name val="Times New Roman"/>
      <family val="1"/>
    </font>
    <font>
      <vertAlign val="subscript"/>
      <sz val="12"/>
      <name val="Times New Roman"/>
      <family val="1"/>
    </font>
    <font>
      <sz val="12"/>
      <name val="Arial"/>
      <family val="2"/>
    </font>
    <font>
      <b/>
      <sz val="12"/>
      <name val="Times New Roman"/>
      <family val="1"/>
    </font>
    <font>
      <b/>
      <sz val="12"/>
      <name val="Arial"/>
      <family val="2"/>
    </font>
    <font>
      <sz val="8"/>
      <name val="Times New Roman"/>
      <family val="1"/>
    </font>
    <font>
      <sz val="10"/>
      <color theme="1"/>
      <name val="Arial"/>
      <family val="2"/>
    </font>
  </fonts>
  <fills count="3">
    <fill>
      <patternFill patternType="none"/>
    </fill>
    <fill>
      <patternFill patternType="gray125"/>
    </fill>
    <fill>
      <patternFill patternType="solid">
        <fgColor theme="0" tint="-0.34998626667073579"/>
        <bgColor indexed="64"/>
      </patternFill>
    </fill>
  </fills>
  <borders count="10">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3" fillId="0" borderId="0"/>
    <xf numFmtId="0" fontId="1" fillId="0" borderId="0"/>
  </cellStyleXfs>
  <cellXfs count="86">
    <xf numFmtId="0" fontId="0" fillId="0" borderId="0" xfId="0"/>
    <xf numFmtId="0" fontId="1" fillId="0" borderId="0" xfId="3"/>
    <xf numFmtId="0" fontId="1" fillId="0" borderId="0" xfId="3" applyFont="1"/>
    <xf numFmtId="0" fontId="2" fillId="0" borderId="0" xfId="3" applyFont="1"/>
    <xf numFmtId="0" fontId="2" fillId="0" borderId="0" xfId="3" applyFont="1" applyAlignment="1">
      <alignment horizontal="center" wrapText="1"/>
    </xf>
    <xf numFmtId="0" fontId="2" fillId="0" borderId="0" xfId="3" applyFont="1" applyAlignment="1">
      <alignment horizontal="center"/>
    </xf>
    <xf numFmtId="0" fontId="1" fillId="0" borderId="0" xfId="3" applyAlignment="1">
      <alignment horizontal="center"/>
    </xf>
    <xf numFmtId="164" fontId="1" fillId="0" borderId="0" xfId="3" applyNumberFormat="1" applyAlignment="1">
      <alignment horizontal="center"/>
    </xf>
    <xf numFmtId="6" fontId="1" fillId="0" borderId="0" xfId="3" applyNumberFormat="1"/>
    <xf numFmtId="6" fontId="0" fillId="0" borderId="0" xfId="3" applyNumberFormat="1" applyFont="1"/>
    <xf numFmtId="5" fontId="0" fillId="0" borderId="0" xfId="3" applyNumberFormat="1" applyFont="1"/>
    <xf numFmtId="0" fontId="2" fillId="0" borderId="0" xfId="3" quotePrefix="1" applyFont="1"/>
    <xf numFmtId="6" fontId="1" fillId="0" borderId="0" xfId="3" applyNumberFormat="1" applyFont="1" applyAlignment="1">
      <alignment horizontal="center" vertical="center" wrapText="1"/>
    </xf>
    <xf numFmtId="10" fontId="1" fillId="0" borderId="0" xfId="2" applyNumberFormat="1" applyFont="1"/>
    <xf numFmtId="165" fontId="1" fillId="0" borderId="0" xfId="4" applyNumberFormat="1" applyFont="1"/>
    <xf numFmtId="9" fontId="1" fillId="0" borderId="0" xfId="2"/>
    <xf numFmtId="166" fontId="1" fillId="0" borderId="0" xfId="2" applyNumberFormat="1"/>
    <xf numFmtId="165" fontId="1" fillId="0" borderId="0" xfId="3" applyNumberFormat="1"/>
    <xf numFmtId="17" fontId="2" fillId="0" borderId="0" xfId="3" quotePrefix="1" applyNumberFormat="1" applyFont="1"/>
    <xf numFmtId="6" fontId="2" fillId="0" borderId="0" xfId="3" applyNumberFormat="1" applyFont="1"/>
    <xf numFmtId="0" fontId="0" fillId="0" borderId="0" xfId="3" applyFont="1"/>
    <xf numFmtId="8" fontId="1" fillId="0" borderId="0" xfId="3" applyNumberFormat="1"/>
    <xf numFmtId="167" fontId="1" fillId="0" borderId="0" xfId="3" applyNumberFormat="1"/>
    <xf numFmtId="0" fontId="3" fillId="0" borderId="0" xfId="5"/>
    <xf numFmtId="0" fontId="4" fillId="0" borderId="0" xfId="5" applyFont="1" applyAlignment="1">
      <alignment horizontal="center"/>
    </xf>
    <xf numFmtId="0" fontId="3" fillId="0" borderId="0" xfId="5" applyAlignment="1"/>
    <xf numFmtId="0" fontId="3" fillId="0" borderId="0" xfId="5" applyBorder="1"/>
    <xf numFmtId="0" fontId="3" fillId="0" borderId="0" xfId="5" applyFont="1" applyAlignment="1">
      <alignment horizontal="center"/>
    </xf>
    <xf numFmtId="0" fontId="5" fillId="0" borderId="0" xfId="5" applyFont="1" applyAlignment="1">
      <alignment horizontal="center" wrapText="1"/>
    </xf>
    <xf numFmtId="0" fontId="5" fillId="0" borderId="0" xfId="5" applyFont="1" applyAlignment="1">
      <alignment horizontal="center"/>
    </xf>
    <xf numFmtId="0" fontId="5" fillId="0" borderId="0" xfId="5" applyFont="1" applyBorder="1" applyAlignment="1">
      <alignment horizontal="center" wrapText="1"/>
    </xf>
    <xf numFmtId="0" fontId="4" fillId="0" borderId="0" xfId="5" applyFont="1" applyAlignment="1"/>
    <xf numFmtId="0" fontId="4" fillId="0" borderId="0" xfId="5" applyFont="1"/>
    <xf numFmtId="164" fontId="4" fillId="0" borderId="0" xfId="5" applyNumberFormat="1" applyFont="1" applyAlignment="1">
      <alignment horizontal="center"/>
    </xf>
    <xf numFmtId="164" fontId="4" fillId="0" borderId="0" xfId="5" applyNumberFormat="1" applyFont="1" applyFill="1" applyAlignment="1">
      <alignment horizontal="center"/>
    </xf>
    <xf numFmtId="164" fontId="4" fillId="0" borderId="0" xfId="5" applyNumberFormat="1" applyFont="1" applyBorder="1" applyAlignment="1">
      <alignment horizontal="center"/>
    </xf>
    <xf numFmtId="0" fontId="3" fillId="0" borderId="0" xfId="5" applyFill="1"/>
    <xf numFmtId="2" fontId="3" fillId="0" borderId="0" xfId="5" applyNumberFormat="1"/>
    <xf numFmtId="165" fontId="3" fillId="0" borderId="0" xfId="5" applyNumberFormat="1"/>
    <xf numFmtId="165" fontId="3" fillId="0" borderId="0" xfId="5" applyNumberFormat="1" applyFill="1"/>
    <xf numFmtId="165" fontId="3" fillId="0" borderId="0" xfId="5" applyNumberFormat="1" applyFont="1"/>
    <xf numFmtId="165" fontId="3" fillId="0" borderId="0" xfId="5" applyNumberFormat="1" applyBorder="1"/>
    <xf numFmtId="5" fontId="3" fillId="0" borderId="0" xfId="5" applyNumberFormat="1" applyFont="1"/>
    <xf numFmtId="2" fontId="3" fillId="0" borderId="0" xfId="5" quotePrefix="1" applyNumberFormat="1" applyFont="1"/>
    <xf numFmtId="168" fontId="1" fillId="0" borderId="0" xfId="1" applyNumberFormat="1" applyFont="1"/>
    <xf numFmtId="168" fontId="0" fillId="0" borderId="0" xfId="1" applyNumberFormat="1" applyFont="1"/>
    <xf numFmtId="168" fontId="0" fillId="0" borderId="0" xfId="1" applyNumberFormat="1" applyFont="1" applyBorder="1"/>
    <xf numFmtId="5" fontId="3" fillId="0" borderId="0" xfId="5" applyNumberFormat="1"/>
    <xf numFmtId="49" fontId="3" fillId="0" borderId="0" xfId="5" quotePrefix="1" applyNumberFormat="1"/>
    <xf numFmtId="49" fontId="3" fillId="0" borderId="0" xfId="5" applyNumberFormat="1"/>
    <xf numFmtId="165" fontId="4" fillId="0" borderId="0" xfId="5" applyNumberFormat="1" applyFont="1"/>
    <xf numFmtId="165" fontId="4" fillId="0" borderId="1" xfId="5" applyNumberFormat="1" applyFont="1" applyBorder="1"/>
    <xf numFmtId="165" fontId="4" fillId="0" borderId="0" xfId="5" applyNumberFormat="1" applyFont="1" applyBorder="1"/>
    <xf numFmtId="5" fontId="4" fillId="0" borderId="1" xfId="5" applyNumberFormat="1" applyFont="1" applyBorder="1"/>
    <xf numFmtId="5" fontId="3" fillId="0" borderId="0" xfId="5" applyNumberFormat="1" applyBorder="1"/>
    <xf numFmtId="0" fontId="6" fillId="0" borderId="2" xfId="5" applyFont="1" applyBorder="1" applyAlignment="1" applyProtection="1">
      <alignment horizontal="center" vertical="center" wrapText="1"/>
    </xf>
    <xf numFmtId="0" fontId="6" fillId="0" borderId="2" xfId="5" applyFont="1" applyFill="1" applyBorder="1" applyAlignment="1">
      <alignment horizontal="center" vertical="center" wrapText="1"/>
    </xf>
    <xf numFmtId="0" fontId="6" fillId="0" borderId="2" xfId="5" applyFont="1" applyFill="1" applyBorder="1" applyAlignment="1" applyProtection="1">
      <alignment horizontal="center" vertical="center" wrapText="1"/>
    </xf>
    <xf numFmtId="0" fontId="6" fillId="0" borderId="0" xfId="5" applyFont="1" applyAlignment="1" applyProtection="1">
      <alignment horizontal="center" vertical="center" wrapText="1"/>
    </xf>
    <xf numFmtId="0" fontId="6" fillId="0" borderId="3" xfId="5" applyFont="1" applyFill="1" applyBorder="1" applyAlignment="1">
      <alignment horizontal="center" vertical="center" wrapText="1"/>
    </xf>
    <xf numFmtId="0" fontId="6" fillId="0" borderId="3" xfId="5" applyFont="1" applyFill="1" applyBorder="1" applyAlignment="1" applyProtection="1">
      <alignment horizontal="center" vertical="center" wrapText="1"/>
    </xf>
    <xf numFmtId="0" fontId="6" fillId="0" borderId="4" xfId="5" applyFont="1" applyFill="1" applyBorder="1" applyAlignment="1" applyProtection="1">
      <alignment horizontal="center" vertical="center" wrapText="1"/>
    </xf>
    <xf numFmtId="0" fontId="6" fillId="0" borderId="5" xfId="5" applyFont="1" applyFill="1" applyBorder="1" applyAlignment="1" applyProtection="1">
      <alignment horizontal="center" vertical="center" wrapText="1"/>
    </xf>
    <xf numFmtId="0" fontId="6" fillId="0" borderId="5" xfId="5" applyFont="1" applyBorder="1" applyAlignment="1" applyProtection="1">
      <alignment horizontal="center" vertical="center" wrapText="1"/>
    </xf>
    <xf numFmtId="0" fontId="9" fillId="0" borderId="2" xfId="5" applyFont="1" applyBorder="1" applyAlignment="1" applyProtection="1">
      <alignment horizontal="center" vertical="center" wrapText="1"/>
    </xf>
    <xf numFmtId="0" fontId="9" fillId="0" borderId="5" xfId="5" applyFont="1" applyBorder="1" applyAlignment="1" applyProtection="1">
      <alignment horizontal="center" vertical="center" wrapText="1"/>
    </xf>
    <xf numFmtId="0" fontId="6" fillId="0" borderId="8" xfId="5" applyFont="1" applyBorder="1" applyAlignment="1" applyProtection="1">
      <alignment horizontal="center" vertical="center" wrapText="1"/>
    </xf>
    <xf numFmtId="0" fontId="6" fillId="0" borderId="9" xfId="5" applyFont="1" applyBorder="1" applyAlignment="1" applyProtection="1">
      <alignment horizontal="center" vertical="center" wrapText="1"/>
    </xf>
    <xf numFmtId="0" fontId="3" fillId="0" borderId="0" xfId="5" applyFont="1" applyFill="1" applyBorder="1"/>
    <xf numFmtId="165" fontId="3" fillId="0" borderId="0" xfId="5" applyNumberFormat="1" applyFont="1" applyFill="1" applyBorder="1"/>
    <xf numFmtId="168" fontId="12" fillId="0" borderId="0" xfId="6" applyNumberFormat="1" applyFont="1" applyBorder="1"/>
    <xf numFmtId="0" fontId="6" fillId="2" borderId="5" xfId="5" applyFont="1" applyFill="1" applyBorder="1" applyAlignment="1" applyProtection="1">
      <alignment horizontal="center" vertical="center" wrapText="1"/>
    </xf>
    <xf numFmtId="0" fontId="8" fillId="2" borderId="2" xfId="5" applyFont="1" applyFill="1" applyBorder="1" applyAlignment="1">
      <alignment horizontal="center" vertical="center" wrapText="1"/>
    </xf>
    <xf numFmtId="0" fontId="9" fillId="0" borderId="7" xfId="5" applyFont="1" applyBorder="1" applyAlignment="1" applyProtection="1">
      <alignment horizontal="center" vertical="center" wrapText="1"/>
    </xf>
    <xf numFmtId="0" fontId="10" fillId="0" borderId="6" xfId="5" applyFont="1" applyBorder="1" applyAlignment="1">
      <alignment horizontal="center" vertical="center" wrapText="1"/>
    </xf>
    <xf numFmtId="0" fontId="9" fillId="2" borderId="5" xfId="5" applyFont="1" applyFill="1" applyBorder="1" applyAlignment="1" applyProtection="1">
      <alignment horizontal="center" vertical="center" wrapText="1"/>
    </xf>
    <xf numFmtId="0" fontId="11" fillId="2" borderId="5" xfId="5" applyFont="1" applyFill="1" applyBorder="1" applyAlignment="1" applyProtection="1">
      <alignment horizontal="center" vertical="center" wrapText="1"/>
    </xf>
    <xf numFmtId="0" fontId="3" fillId="2" borderId="2" xfId="5" applyFill="1" applyBorder="1" applyAlignment="1">
      <alignment horizontal="center" vertical="center" wrapText="1"/>
    </xf>
    <xf numFmtId="0" fontId="4" fillId="0" borderId="0" xfId="5" applyFont="1" applyAlignment="1">
      <alignment horizontal="center" wrapText="1"/>
    </xf>
    <xf numFmtId="0" fontId="4" fillId="0" borderId="0" xfId="5" applyFont="1" applyBorder="1" applyAlignment="1">
      <alignment horizontal="center" wrapText="1"/>
    </xf>
    <xf numFmtId="0" fontId="3" fillId="0" borderId="0" xfId="5" applyAlignment="1">
      <alignment horizontal="center"/>
    </xf>
    <xf numFmtId="165" fontId="2" fillId="0" borderId="0" xfId="3" applyNumberFormat="1" applyFont="1" applyAlignment="1">
      <alignment horizontal="center" wrapText="1"/>
    </xf>
    <xf numFmtId="0" fontId="2" fillId="0" borderId="0" xfId="3" applyFont="1" applyAlignment="1">
      <alignment horizontal="center" wrapText="1"/>
    </xf>
    <xf numFmtId="165" fontId="2" fillId="0" borderId="0" xfId="4" applyNumberFormat="1" applyFont="1" applyAlignment="1">
      <alignment horizontal="left" wrapText="1"/>
    </xf>
    <xf numFmtId="0" fontId="1" fillId="0" borderId="0" xfId="3" applyAlignment="1">
      <alignment horizontal="center"/>
    </xf>
    <xf numFmtId="0" fontId="0" fillId="0" borderId="0" xfId="3" applyFont="1" applyAlignment="1">
      <alignment horizontal="center"/>
    </xf>
  </cellXfs>
  <cellStyles count="7">
    <cellStyle name="Currency" xfId="1" builtinId="4"/>
    <cellStyle name="Currency 2" xfId="4"/>
    <cellStyle name="Normal" xfId="0" builtinId="0"/>
    <cellStyle name="Normal 105" xfId="5"/>
    <cellStyle name="Normal 2" xfId="3"/>
    <cellStyle name="Normal 4"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ase%20No%202009%20-%20Potential%20Rate%20Case\Section%20V%20-%20Schedule%2010%20-%20Tax%20Workpapers\KPCo%20Rate%20Case%20-%20Sch%2010%20-%20Internal%20Version%20-%2009-30-2009%20-%20Tom%20Syn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notes7FB054\Remove%20Big%20Sandy%20COS%20from%20Base%20Ca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ternal/Regulatory%20Services/2014%20Compliance%20Plan/Mitchell%20Plant%20Environmental%20at%20201312,%20used%20for%20BRR--Updated%20with%202014%20projec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nternal\Regulatory%20Services\2014%20Compliance%20Plan\Mitchell%20Plant%20Environmental%20at%20201312,%20used%20for%20BRR--Updated%20with%202014%20projec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nternal/Regulatory%20Services/Amy%20Elliott/2017%20Environmental%20Compliance%20Plan/Base%20Revenue%20Calculat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nternal/Regulatory%20Services/Amy%20Elliott/2017%20Environmental%20Compliance%20Plan/Estimated%20SCR%20Costs-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IV - Taxes"/>
      <sheetName val="Schedule 10"/>
      <sheetName val="Workpaper S-10, Page 1"/>
      <sheetName val="Workpaper S-10, Page 2"/>
      <sheetName val="Workpaper S-10, Page 3"/>
      <sheetName val="Table"/>
      <sheetName val="Rpt 51000 and 51020 Summary"/>
      <sheetName val="Rpt 51020_ 2008-12-31 YTD"/>
      <sheetName val="Rpt 51020_ 2008-09-30 YTD"/>
      <sheetName val="Rpt 51020_ 2009-09-30 YTD"/>
      <sheetName val="Rpt 51020_ 2008 Oct Adj"/>
      <sheetName val="Rpt 51020_ 2008 Nov Adj"/>
      <sheetName val="Workpaper S-10 - Bob Russell"/>
      <sheetName val="Schedule 5 - Bob Russell"/>
    </sheetNames>
    <sheetDataSet>
      <sheetData sheetId="0" refreshError="1"/>
      <sheetData sheetId="1" refreshError="1"/>
      <sheetData sheetId="2" refreshError="1"/>
      <sheetData sheetId="3" refreshError="1"/>
      <sheetData sheetId="4" refreshError="1"/>
      <sheetData sheetId="5">
        <row r="6">
          <cell r="G6" t="str">
            <v>EAF</v>
          </cell>
          <cell r="H6">
            <v>0.98699999999999999</v>
          </cell>
        </row>
        <row r="7">
          <cell r="G7" t="str">
            <v>GP-TOT</v>
          </cell>
          <cell r="H7">
            <v>0.99099999999999999</v>
          </cell>
        </row>
        <row r="8">
          <cell r="G8" t="str">
            <v>GP-TRANS</v>
          </cell>
          <cell r="H8">
            <v>0.98599999999999999</v>
          </cell>
        </row>
        <row r="9">
          <cell r="G9" t="str">
            <v>OML</v>
          </cell>
          <cell r="H9">
            <v>0.99399999999999999</v>
          </cell>
        </row>
        <row r="10">
          <cell r="G10" t="str">
            <v>OP-REV</v>
          </cell>
          <cell r="H10">
            <v>0.98699999999999999</v>
          </cell>
        </row>
        <row r="11">
          <cell r="G11" t="str">
            <v>PDAF</v>
          </cell>
          <cell r="H11">
            <v>0.98599999999999999</v>
          </cell>
        </row>
        <row r="12">
          <cell r="G12" t="str">
            <v>WAITING</v>
          </cell>
          <cell r="H12">
            <v>1</v>
          </cell>
        </row>
        <row r="13">
          <cell r="G13" t="str">
            <v>SPECIF.</v>
          </cell>
          <cell r="H13">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ove BS OM Depr WXX"/>
      <sheetName val="Amortize BS OM Depr"/>
      <sheetName val="Big Sandy Summary"/>
      <sheetName val="Amortization"/>
      <sheetName val="WACC"/>
      <sheetName val="Pivot"/>
      <sheetName val="Big Sandy Detail"/>
      <sheetName val="Modification History"/>
      <sheetName val="Alloc BS Normalization"/>
      <sheetName val="Payroll Adjustment"/>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VY"/>
      <sheetName val="FGD"/>
      <sheetName val="Non-FGD"/>
      <sheetName val="Depreciation"/>
      <sheetName val="January"/>
      <sheetName val="February"/>
      <sheetName val="March"/>
      <sheetName val="April"/>
      <sheetName val="May"/>
      <sheetName val="June"/>
      <sheetName val="July"/>
      <sheetName val="August"/>
      <sheetName val="September"/>
      <sheetName val="October"/>
      <sheetName val="ADFIT"/>
      <sheetName val="S2"/>
      <sheetName val="AN"/>
      <sheetName val="NOx"/>
      <sheetName val="Cash Working Capital"/>
      <sheetName val="Property Tax"/>
      <sheetName val="Summary"/>
      <sheetName val="Precipitator O &amp; 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B2">
            <v>2.1464E-2</v>
          </cell>
        </row>
        <row r="4">
          <cell r="B4">
            <v>0.6</v>
          </cell>
        </row>
        <row r="6">
          <cell r="B6">
            <v>0.05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VY"/>
      <sheetName val="FGD"/>
      <sheetName val="Non-FGD"/>
      <sheetName val="Depreciation"/>
      <sheetName val="January"/>
      <sheetName val="February"/>
      <sheetName val="March"/>
      <sheetName val="April"/>
      <sheetName val="May"/>
      <sheetName val="June"/>
      <sheetName val="July"/>
      <sheetName val="August"/>
      <sheetName val="September"/>
      <sheetName val="October"/>
      <sheetName val="ADFIT"/>
      <sheetName val="S2"/>
      <sheetName val="AN"/>
      <sheetName val="NOx"/>
      <sheetName val="Cash Working Capital"/>
      <sheetName val="Property Tax"/>
      <sheetName val="Summary"/>
      <sheetName val="Precipitator O &amp; 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B2">
            <v>2.1464E-2</v>
          </cell>
        </row>
        <row r="4">
          <cell r="B4">
            <v>0.6</v>
          </cell>
        </row>
        <row r="6">
          <cell r="B6">
            <v>0.05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JE - 3 (2)"/>
      <sheetName val="AJE - 3"/>
      <sheetName val="Environmental"/>
      <sheetName val="IS"/>
      <sheetName val="Mitchell Retirements by Mth ADJ"/>
      <sheetName val="03 Remove FGD Expenses  "/>
      <sheetName val="05 Revenue Adjustment"/>
      <sheetName val="Rockport"/>
      <sheetName val="Non-FGD"/>
      <sheetName val="FGD"/>
      <sheetName val="Property Tax"/>
      <sheetName val="Rate Base Adjustment"/>
      <sheetName val="Allocation Factors"/>
      <sheetName val="Query"/>
      <sheetName val="403 &amp; 408 que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ADFIT"/>
      <sheetName val="AJE-4"/>
      <sheetName val="Depreciation "/>
    </sheetNames>
    <sheetDataSet>
      <sheetData sheetId="0">
        <row r="39">
          <cell r="H39">
            <v>-43311512</v>
          </cell>
          <cell r="J39">
            <v>-47098553</v>
          </cell>
          <cell r="L39">
            <v>-47105562</v>
          </cell>
          <cell r="N39">
            <v>-47112572</v>
          </cell>
          <cell r="P39">
            <v>-47119581</v>
          </cell>
          <cell r="R39">
            <v>-47126590</v>
          </cell>
          <cell r="T39">
            <v>-47133600</v>
          </cell>
          <cell r="V39">
            <v>-47140609</v>
          </cell>
          <cell r="X39">
            <v>-47147618</v>
          </cell>
          <cell r="Y39">
            <v>-47154628</v>
          </cell>
          <cell r="Z39">
            <v>-47161637</v>
          </cell>
          <cell r="AA39">
            <v>-47168647</v>
          </cell>
        </row>
      </sheetData>
      <sheetData sheetId="1"/>
      <sheetData sheetId="2">
        <row r="7">
          <cell r="C7">
            <v>-3938250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4"/>
  <sheetViews>
    <sheetView view="pageBreakPreview" topLeftCell="A16" zoomScale="60" zoomScaleNormal="100" workbookViewId="0">
      <selection activeCell="C12" sqref="C12"/>
    </sheetView>
  </sheetViews>
  <sheetFormatPr defaultColWidth="9.109375" defaultRowHeight="13.2" x14ac:dyDescent="0.25"/>
  <cols>
    <col min="1" max="1" width="8.44140625" style="23" bestFit="1" customWidth="1"/>
    <col min="2" max="2" width="12.6640625" style="23" customWidth="1"/>
    <col min="3" max="3" width="34.5546875" style="23" customWidth="1"/>
    <col min="4" max="4" width="68.44140625" style="23" customWidth="1"/>
    <col min="5" max="5" width="23.109375" style="23" customWidth="1"/>
    <col min="6" max="16384" width="9.109375" style="23"/>
  </cols>
  <sheetData>
    <row r="1" spans="1:5" s="58" customFormat="1" ht="15.6" x14ac:dyDescent="0.3">
      <c r="A1" s="73" t="s">
        <v>107</v>
      </c>
      <c r="B1" s="74"/>
      <c r="C1" s="74"/>
      <c r="D1" s="74"/>
      <c r="E1" s="74"/>
    </row>
    <row r="2" spans="1:5" s="58" customFormat="1" ht="30" customHeight="1" x14ac:dyDescent="0.3">
      <c r="A2" s="65" t="s">
        <v>87</v>
      </c>
      <c r="B2" s="64" t="s">
        <v>86</v>
      </c>
      <c r="C2" s="64" t="s">
        <v>85</v>
      </c>
      <c r="D2" s="64" t="s">
        <v>84</v>
      </c>
      <c r="E2" s="64" t="s">
        <v>83</v>
      </c>
    </row>
    <row r="3" spans="1:5" s="58" customFormat="1" ht="15.6" x14ac:dyDescent="0.3">
      <c r="A3" s="75"/>
      <c r="B3" s="72"/>
      <c r="C3" s="72"/>
      <c r="D3" s="72"/>
      <c r="E3" s="72"/>
    </row>
    <row r="4" spans="1:5" s="58" customFormat="1" ht="51.6" x14ac:dyDescent="0.3">
      <c r="A4" s="62">
        <v>1</v>
      </c>
      <c r="B4" s="57" t="s">
        <v>68</v>
      </c>
      <c r="C4" s="56" t="s">
        <v>106</v>
      </c>
      <c r="D4" s="56" t="s">
        <v>105</v>
      </c>
      <c r="E4" s="56" t="s">
        <v>104</v>
      </c>
    </row>
    <row r="5" spans="1:5" s="58" customFormat="1" ht="31.2" x14ac:dyDescent="0.3">
      <c r="A5" s="62">
        <v>2</v>
      </c>
      <c r="B5" s="57" t="s">
        <v>68</v>
      </c>
      <c r="C5" s="56" t="s">
        <v>103</v>
      </c>
      <c r="D5" s="56" t="s">
        <v>102</v>
      </c>
      <c r="E5" s="56" t="s">
        <v>101</v>
      </c>
    </row>
    <row r="6" spans="1:5" s="58" customFormat="1" ht="15.6" x14ac:dyDescent="0.3">
      <c r="A6" s="75"/>
      <c r="B6" s="72"/>
      <c r="C6" s="72"/>
      <c r="D6" s="72"/>
      <c r="E6" s="72"/>
    </row>
    <row r="7" spans="1:5" s="58" customFormat="1" ht="18" x14ac:dyDescent="0.3">
      <c r="A7" s="62">
        <v>3</v>
      </c>
      <c r="B7" s="57" t="s">
        <v>55</v>
      </c>
      <c r="C7" s="56" t="s">
        <v>100</v>
      </c>
      <c r="D7" s="56" t="s">
        <v>99</v>
      </c>
      <c r="E7" s="56">
        <v>1994</v>
      </c>
    </row>
    <row r="8" spans="1:5" s="58" customFormat="1" ht="18" x14ac:dyDescent="0.3">
      <c r="A8" s="62">
        <v>4</v>
      </c>
      <c r="B8" s="57" t="s">
        <v>55</v>
      </c>
      <c r="C8" s="56" t="s">
        <v>98</v>
      </c>
      <c r="D8" s="56" t="s">
        <v>97</v>
      </c>
      <c r="E8" s="57" t="s">
        <v>96</v>
      </c>
    </row>
    <row r="9" spans="1:5" s="58" customFormat="1" ht="15.6" x14ac:dyDescent="0.3">
      <c r="A9" s="76"/>
      <c r="B9" s="77"/>
      <c r="C9" s="77"/>
      <c r="D9" s="77"/>
      <c r="E9" s="77"/>
    </row>
    <row r="10" spans="1:5" s="58" customFormat="1" ht="64.5" customHeight="1" x14ac:dyDescent="0.3">
      <c r="A10" s="63">
        <v>5</v>
      </c>
      <c r="B10" s="55" t="s">
        <v>95</v>
      </c>
      <c r="C10" s="56" t="s">
        <v>94</v>
      </c>
      <c r="D10" s="55" t="s">
        <v>93</v>
      </c>
      <c r="E10" s="55" t="s">
        <v>92</v>
      </c>
    </row>
    <row r="11" spans="1:5" s="58" customFormat="1" ht="62.25" customHeight="1" x14ac:dyDescent="0.3">
      <c r="A11" s="63">
        <v>6</v>
      </c>
      <c r="B11" s="55" t="s">
        <v>82</v>
      </c>
      <c r="C11" s="56" t="s">
        <v>54</v>
      </c>
      <c r="D11" s="55" t="s">
        <v>91</v>
      </c>
      <c r="E11" s="55" t="s">
        <v>49</v>
      </c>
    </row>
    <row r="12" spans="1:5" s="58" customFormat="1" ht="66" customHeight="1" thickBot="1" x14ac:dyDescent="0.35">
      <c r="A12" s="67">
        <v>7</v>
      </c>
      <c r="B12" s="66" t="s">
        <v>82</v>
      </c>
      <c r="C12" s="66" t="s">
        <v>90</v>
      </c>
      <c r="D12" s="66" t="s">
        <v>89</v>
      </c>
      <c r="E12" s="66" t="s">
        <v>49</v>
      </c>
    </row>
    <row r="13" spans="1:5" s="58" customFormat="1" ht="15.6" x14ac:dyDescent="0.3"/>
    <row r="14" spans="1:5" s="58" customFormat="1" ht="16.2" thickBot="1" x14ac:dyDescent="0.35"/>
    <row r="15" spans="1:5" s="58" customFormat="1" ht="15.6" x14ac:dyDescent="0.3">
      <c r="A15" s="73" t="s">
        <v>88</v>
      </c>
      <c r="B15" s="74"/>
      <c r="C15" s="74"/>
      <c r="D15" s="74"/>
      <c r="E15" s="74"/>
    </row>
    <row r="16" spans="1:5" s="58" customFormat="1" ht="15.6" x14ac:dyDescent="0.3">
      <c r="A16" s="65" t="s">
        <v>87</v>
      </c>
      <c r="B16" s="64" t="s">
        <v>86</v>
      </c>
      <c r="C16" s="64" t="s">
        <v>85</v>
      </c>
      <c r="D16" s="64" t="s">
        <v>84</v>
      </c>
      <c r="E16" s="64" t="s">
        <v>83</v>
      </c>
    </row>
    <row r="17" spans="1:5" s="58" customFormat="1" ht="64.5" customHeight="1" x14ac:dyDescent="0.3">
      <c r="A17" s="63">
        <v>8</v>
      </c>
      <c r="B17" s="55" t="s">
        <v>82</v>
      </c>
      <c r="C17" s="56" t="s">
        <v>81</v>
      </c>
      <c r="D17" s="56" t="s">
        <v>80</v>
      </c>
      <c r="E17" s="55" t="s">
        <v>49</v>
      </c>
    </row>
    <row r="18" spans="1:5" s="58" customFormat="1" ht="15.6" x14ac:dyDescent="0.3">
      <c r="A18" s="71"/>
      <c r="B18" s="72"/>
      <c r="C18" s="72"/>
      <c r="D18" s="72"/>
      <c r="E18" s="72"/>
    </row>
    <row r="19" spans="1:5" s="58" customFormat="1" ht="15.6" x14ac:dyDescent="0.3">
      <c r="A19" s="62">
        <v>9</v>
      </c>
      <c r="B19" s="57" t="s">
        <v>68</v>
      </c>
      <c r="C19" s="56" t="s">
        <v>66</v>
      </c>
      <c r="D19" s="56" t="s">
        <v>79</v>
      </c>
      <c r="E19" s="56" t="s">
        <v>78</v>
      </c>
    </row>
    <row r="20" spans="1:5" s="58" customFormat="1" ht="15.6" x14ac:dyDescent="0.3">
      <c r="A20" s="62">
        <v>10</v>
      </c>
      <c r="B20" s="57" t="s">
        <v>68</v>
      </c>
      <c r="C20" s="56" t="s">
        <v>66</v>
      </c>
      <c r="D20" s="56" t="s">
        <v>77</v>
      </c>
      <c r="E20" s="55" t="s">
        <v>76</v>
      </c>
    </row>
    <row r="21" spans="1:5" s="58" customFormat="1" ht="15.6" x14ac:dyDescent="0.3">
      <c r="A21" s="62">
        <v>11</v>
      </c>
      <c r="B21" s="57" t="s">
        <v>68</v>
      </c>
      <c r="C21" s="56" t="s">
        <v>75</v>
      </c>
      <c r="D21" s="56" t="s">
        <v>74</v>
      </c>
      <c r="E21" s="56">
        <v>2014</v>
      </c>
    </row>
    <row r="22" spans="1:5" s="58" customFormat="1" ht="15.6" x14ac:dyDescent="0.3">
      <c r="A22" s="62">
        <v>12</v>
      </c>
      <c r="B22" s="57" t="s">
        <v>68</v>
      </c>
      <c r="C22" s="56" t="s">
        <v>73</v>
      </c>
      <c r="D22" s="56" t="s">
        <v>72</v>
      </c>
      <c r="E22" s="56">
        <v>2015</v>
      </c>
    </row>
    <row r="23" spans="1:5" s="58" customFormat="1" ht="31.2" x14ac:dyDescent="0.3">
      <c r="A23" s="62">
        <v>13</v>
      </c>
      <c r="B23" s="57" t="s">
        <v>68</v>
      </c>
      <c r="C23" s="56" t="s">
        <v>71</v>
      </c>
      <c r="D23" s="56" t="s">
        <v>70</v>
      </c>
      <c r="E23" s="56" t="s">
        <v>69</v>
      </c>
    </row>
    <row r="24" spans="1:5" s="58" customFormat="1" ht="15.6" x14ac:dyDescent="0.3">
      <c r="A24" s="62">
        <v>14</v>
      </c>
      <c r="B24" s="57" t="s">
        <v>68</v>
      </c>
      <c r="C24" s="56" t="s">
        <v>66</v>
      </c>
      <c r="D24" s="56" t="s">
        <v>67</v>
      </c>
      <c r="E24" s="56">
        <v>2015</v>
      </c>
    </row>
    <row r="25" spans="1:5" s="58" customFormat="1" ht="15.6" x14ac:dyDescent="0.3">
      <c r="A25" s="71"/>
      <c r="B25" s="72"/>
      <c r="C25" s="72"/>
      <c r="D25" s="72"/>
      <c r="E25" s="72"/>
    </row>
    <row r="26" spans="1:5" s="58" customFormat="1" ht="15.6" x14ac:dyDescent="0.3">
      <c r="A26" s="62">
        <v>15</v>
      </c>
      <c r="B26" s="57" t="s">
        <v>55</v>
      </c>
      <c r="C26" s="56" t="s">
        <v>66</v>
      </c>
      <c r="D26" s="56" t="s">
        <v>65</v>
      </c>
      <c r="E26" s="56" t="s">
        <v>64</v>
      </c>
    </row>
    <row r="27" spans="1:5" s="58" customFormat="1" ht="31.2" x14ac:dyDescent="0.3">
      <c r="A27" s="62">
        <v>16</v>
      </c>
      <c r="B27" s="57" t="s">
        <v>55</v>
      </c>
      <c r="C27" s="57" t="s">
        <v>63</v>
      </c>
      <c r="D27" s="57" t="s">
        <v>62</v>
      </c>
      <c r="E27" s="57" t="s">
        <v>61</v>
      </c>
    </row>
    <row r="28" spans="1:5" s="58" customFormat="1" ht="15.6" x14ac:dyDescent="0.3">
      <c r="A28" s="62">
        <v>17</v>
      </c>
      <c r="B28" s="57" t="s">
        <v>55</v>
      </c>
      <c r="C28" s="56" t="s">
        <v>60</v>
      </c>
      <c r="D28" s="56" t="s">
        <v>59</v>
      </c>
      <c r="E28" s="56">
        <v>2015</v>
      </c>
    </row>
    <row r="29" spans="1:5" s="58" customFormat="1" ht="31.2" x14ac:dyDescent="0.3">
      <c r="A29" s="61">
        <v>18</v>
      </c>
      <c r="B29" s="60" t="s">
        <v>55</v>
      </c>
      <c r="C29" s="59" t="s">
        <v>58</v>
      </c>
      <c r="D29" s="59" t="s">
        <v>57</v>
      </c>
      <c r="E29" s="59" t="s">
        <v>56</v>
      </c>
    </row>
    <row r="30" spans="1:5" s="36" customFormat="1" ht="23.4" customHeight="1" x14ac:dyDescent="0.25">
      <c r="A30" s="57">
        <v>19</v>
      </c>
      <c r="B30" s="57" t="s">
        <v>55</v>
      </c>
      <c r="C30" s="56" t="s">
        <v>54</v>
      </c>
      <c r="D30" s="56" t="s">
        <v>53</v>
      </c>
      <c r="E30" s="56">
        <v>2017</v>
      </c>
    </row>
    <row r="31" spans="1:5" ht="98.25" customHeight="1" x14ac:dyDescent="0.25">
      <c r="A31" s="57">
        <v>20</v>
      </c>
      <c r="B31" s="57" t="s">
        <v>52</v>
      </c>
      <c r="C31" s="56" t="s">
        <v>51</v>
      </c>
      <c r="D31" s="56" t="s">
        <v>50</v>
      </c>
      <c r="E31" s="55" t="s">
        <v>49</v>
      </c>
    </row>
    <row r="34" spans="4:4" x14ac:dyDescent="0.25">
      <c r="D34" s="23" t="s">
        <v>2</v>
      </c>
    </row>
  </sheetData>
  <mergeCells count="7">
    <mergeCell ref="A25:E25"/>
    <mergeCell ref="A1:E1"/>
    <mergeCell ref="A3:E3"/>
    <mergeCell ref="A6:E6"/>
    <mergeCell ref="A9:E9"/>
    <mergeCell ref="A15:E15"/>
    <mergeCell ref="A18:E18"/>
  </mergeCells>
  <pageMargins left="0.7" right="0.7" top="0.75" bottom="0.75" header="0.3" footer="0.3"/>
  <pageSetup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4.9989318521683403E-2"/>
    <pageSetUpPr fitToPage="1"/>
  </sheetPr>
  <dimension ref="A1:U35"/>
  <sheetViews>
    <sheetView tabSelected="1" topLeftCell="C13" zoomScaleNormal="100" workbookViewId="0">
      <selection activeCell="H29" sqref="H29"/>
    </sheetView>
  </sheetViews>
  <sheetFormatPr defaultRowHeight="13.2" x14ac:dyDescent="0.25"/>
  <cols>
    <col min="1" max="1" width="3.6640625" style="23" customWidth="1"/>
    <col min="2" max="2" width="1.6640625" style="23" customWidth="1"/>
    <col min="3" max="3" width="16.5546875" style="23" customWidth="1"/>
    <col min="4" max="5" width="1.6640625" style="23" customWidth="1"/>
    <col min="6" max="6" width="13.88671875" style="23" customWidth="1"/>
    <col min="7" max="7" width="1.6640625" style="23" customWidth="1"/>
    <col min="8" max="8" width="19.44140625" style="23" customWidth="1"/>
    <col min="9" max="9" width="1.6640625" style="23" customWidth="1"/>
    <col min="10" max="10" width="11.33203125" style="23" customWidth="1"/>
    <col min="11" max="11" width="1.44140625" style="26" customWidth="1"/>
    <col min="12" max="12" width="16.33203125" style="23" customWidth="1"/>
    <col min="13" max="13" width="13.44140625" style="23" bestFit="1" customWidth="1"/>
    <col min="14" max="14" width="1.44140625" style="23" customWidth="1"/>
    <col min="15" max="15" width="13.88671875" style="23" customWidth="1"/>
    <col min="16" max="16" width="1.6640625" style="23" customWidth="1"/>
    <col min="17" max="17" width="19.44140625" style="23" customWidth="1"/>
    <col min="18" max="18" width="1.6640625" style="23" customWidth="1"/>
    <col min="19" max="19" width="11.33203125" style="23" customWidth="1"/>
    <col min="20" max="20" width="1.44140625" style="23" customWidth="1"/>
    <col min="21" max="21" width="16.33203125" style="23" customWidth="1"/>
    <col min="22" max="257" width="9.109375" style="23"/>
    <col min="258" max="258" width="3.6640625" style="23" customWidth="1"/>
    <col min="259" max="259" width="1.6640625" style="23" customWidth="1"/>
    <col min="260" max="260" width="16.5546875" style="23" customWidth="1"/>
    <col min="261" max="262" width="1.6640625" style="23" customWidth="1"/>
    <col min="263" max="263" width="13.5546875" style="23" customWidth="1"/>
    <col min="264" max="264" width="1.6640625" style="23" customWidth="1"/>
    <col min="265" max="265" width="19.109375" style="23" customWidth="1"/>
    <col min="266" max="266" width="1.6640625" style="23" customWidth="1"/>
    <col min="267" max="267" width="24.88671875" style="23" customWidth="1"/>
    <col min="268" max="268" width="13.88671875" style="23" customWidth="1"/>
    <col min="269" max="269" width="13.44140625" style="23" bestFit="1" customWidth="1"/>
    <col min="270" max="270" width="1.44140625" style="23" customWidth="1"/>
    <col min="271" max="271" width="13.44140625" style="23" bestFit="1" customWidth="1"/>
    <col min="272" max="513" width="9.109375" style="23"/>
    <col min="514" max="514" width="3.6640625" style="23" customWidth="1"/>
    <col min="515" max="515" width="1.6640625" style="23" customWidth="1"/>
    <col min="516" max="516" width="16.5546875" style="23" customWidth="1"/>
    <col min="517" max="518" width="1.6640625" style="23" customWidth="1"/>
    <col min="519" max="519" width="13.5546875" style="23" customWidth="1"/>
    <col min="520" max="520" width="1.6640625" style="23" customWidth="1"/>
    <col min="521" max="521" width="19.109375" style="23" customWidth="1"/>
    <col min="522" max="522" width="1.6640625" style="23" customWidth="1"/>
    <col min="523" max="523" width="24.88671875" style="23" customWidth="1"/>
    <col min="524" max="524" width="13.88671875" style="23" customWidth="1"/>
    <col min="525" max="525" width="13.44140625" style="23" bestFit="1" customWidth="1"/>
    <col min="526" max="526" width="1.44140625" style="23" customWidth="1"/>
    <col min="527" max="527" width="13.44140625" style="23" bestFit="1" customWidth="1"/>
    <col min="528" max="769" width="9.109375" style="23"/>
    <col min="770" max="770" width="3.6640625" style="23" customWidth="1"/>
    <col min="771" max="771" width="1.6640625" style="23" customWidth="1"/>
    <col min="772" max="772" width="16.5546875" style="23" customWidth="1"/>
    <col min="773" max="774" width="1.6640625" style="23" customWidth="1"/>
    <col min="775" max="775" width="13.5546875" style="23" customWidth="1"/>
    <col min="776" max="776" width="1.6640625" style="23" customWidth="1"/>
    <col min="777" max="777" width="19.109375" style="23" customWidth="1"/>
    <col min="778" max="778" width="1.6640625" style="23" customWidth="1"/>
    <col min="779" max="779" width="24.88671875" style="23" customWidth="1"/>
    <col min="780" max="780" width="13.88671875" style="23" customWidth="1"/>
    <col min="781" max="781" width="13.44140625" style="23" bestFit="1" customWidth="1"/>
    <col min="782" max="782" width="1.44140625" style="23" customWidth="1"/>
    <col min="783" max="783" width="13.44140625" style="23" bestFit="1" customWidth="1"/>
    <col min="784" max="1025" width="9.109375" style="23"/>
    <col min="1026" max="1026" width="3.6640625" style="23" customWidth="1"/>
    <col min="1027" max="1027" width="1.6640625" style="23" customWidth="1"/>
    <col min="1028" max="1028" width="16.5546875" style="23" customWidth="1"/>
    <col min="1029" max="1030" width="1.6640625" style="23" customWidth="1"/>
    <col min="1031" max="1031" width="13.5546875" style="23" customWidth="1"/>
    <col min="1032" max="1032" width="1.6640625" style="23" customWidth="1"/>
    <col min="1033" max="1033" width="19.109375" style="23" customWidth="1"/>
    <col min="1034" max="1034" width="1.6640625" style="23" customWidth="1"/>
    <col min="1035" max="1035" width="24.88671875" style="23" customWidth="1"/>
    <col min="1036" max="1036" width="13.88671875" style="23" customWidth="1"/>
    <col min="1037" max="1037" width="13.44140625" style="23" bestFit="1" customWidth="1"/>
    <col min="1038" max="1038" width="1.44140625" style="23" customWidth="1"/>
    <col min="1039" max="1039" width="13.44140625" style="23" bestFit="1" customWidth="1"/>
    <col min="1040" max="1281" width="9.109375" style="23"/>
    <col min="1282" max="1282" width="3.6640625" style="23" customWidth="1"/>
    <col min="1283" max="1283" width="1.6640625" style="23" customWidth="1"/>
    <col min="1284" max="1284" width="16.5546875" style="23" customWidth="1"/>
    <col min="1285" max="1286" width="1.6640625" style="23" customWidth="1"/>
    <col min="1287" max="1287" width="13.5546875" style="23" customWidth="1"/>
    <col min="1288" max="1288" width="1.6640625" style="23" customWidth="1"/>
    <col min="1289" max="1289" width="19.109375" style="23" customWidth="1"/>
    <col min="1290" max="1290" width="1.6640625" style="23" customWidth="1"/>
    <col min="1291" max="1291" width="24.88671875" style="23" customWidth="1"/>
    <col min="1292" max="1292" width="13.88671875" style="23" customWidth="1"/>
    <col min="1293" max="1293" width="13.44140625" style="23" bestFit="1" customWidth="1"/>
    <col min="1294" max="1294" width="1.44140625" style="23" customWidth="1"/>
    <col min="1295" max="1295" width="13.44140625" style="23" bestFit="1" customWidth="1"/>
    <col min="1296" max="1537" width="9.109375" style="23"/>
    <col min="1538" max="1538" width="3.6640625" style="23" customWidth="1"/>
    <col min="1539" max="1539" width="1.6640625" style="23" customWidth="1"/>
    <col min="1540" max="1540" width="16.5546875" style="23" customWidth="1"/>
    <col min="1541" max="1542" width="1.6640625" style="23" customWidth="1"/>
    <col min="1543" max="1543" width="13.5546875" style="23" customWidth="1"/>
    <col min="1544" max="1544" width="1.6640625" style="23" customWidth="1"/>
    <col min="1545" max="1545" width="19.109375" style="23" customWidth="1"/>
    <col min="1546" max="1546" width="1.6640625" style="23" customWidth="1"/>
    <col min="1547" max="1547" width="24.88671875" style="23" customWidth="1"/>
    <col min="1548" max="1548" width="13.88671875" style="23" customWidth="1"/>
    <col min="1549" max="1549" width="13.44140625" style="23" bestFit="1" customWidth="1"/>
    <col min="1550" max="1550" width="1.44140625" style="23" customWidth="1"/>
    <col min="1551" max="1551" width="13.44140625" style="23" bestFit="1" customWidth="1"/>
    <col min="1552" max="1793" width="9.109375" style="23"/>
    <col min="1794" max="1794" width="3.6640625" style="23" customWidth="1"/>
    <col min="1795" max="1795" width="1.6640625" style="23" customWidth="1"/>
    <col min="1796" max="1796" width="16.5546875" style="23" customWidth="1"/>
    <col min="1797" max="1798" width="1.6640625" style="23" customWidth="1"/>
    <col min="1799" max="1799" width="13.5546875" style="23" customWidth="1"/>
    <col min="1800" max="1800" width="1.6640625" style="23" customWidth="1"/>
    <col min="1801" max="1801" width="19.109375" style="23" customWidth="1"/>
    <col min="1802" max="1802" width="1.6640625" style="23" customWidth="1"/>
    <col min="1803" max="1803" width="24.88671875" style="23" customWidth="1"/>
    <col min="1804" max="1804" width="13.88671875" style="23" customWidth="1"/>
    <col min="1805" max="1805" width="13.44140625" style="23" bestFit="1" customWidth="1"/>
    <col min="1806" max="1806" width="1.44140625" style="23" customWidth="1"/>
    <col min="1807" max="1807" width="13.44140625" style="23" bestFit="1" customWidth="1"/>
    <col min="1808" max="2049" width="9.109375" style="23"/>
    <col min="2050" max="2050" width="3.6640625" style="23" customWidth="1"/>
    <col min="2051" max="2051" width="1.6640625" style="23" customWidth="1"/>
    <col min="2052" max="2052" width="16.5546875" style="23" customWidth="1"/>
    <col min="2053" max="2054" width="1.6640625" style="23" customWidth="1"/>
    <col min="2055" max="2055" width="13.5546875" style="23" customWidth="1"/>
    <col min="2056" max="2056" width="1.6640625" style="23" customWidth="1"/>
    <col min="2057" max="2057" width="19.109375" style="23" customWidth="1"/>
    <col min="2058" max="2058" width="1.6640625" style="23" customWidth="1"/>
    <col min="2059" max="2059" width="24.88671875" style="23" customWidth="1"/>
    <col min="2060" max="2060" width="13.88671875" style="23" customWidth="1"/>
    <col min="2061" max="2061" width="13.44140625" style="23" bestFit="1" customWidth="1"/>
    <col min="2062" max="2062" width="1.44140625" style="23" customWidth="1"/>
    <col min="2063" max="2063" width="13.44140625" style="23" bestFit="1" customWidth="1"/>
    <col min="2064" max="2305" width="9.109375" style="23"/>
    <col min="2306" max="2306" width="3.6640625" style="23" customWidth="1"/>
    <col min="2307" max="2307" width="1.6640625" style="23" customWidth="1"/>
    <col min="2308" max="2308" width="16.5546875" style="23" customWidth="1"/>
    <col min="2309" max="2310" width="1.6640625" style="23" customWidth="1"/>
    <col min="2311" max="2311" width="13.5546875" style="23" customWidth="1"/>
    <col min="2312" max="2312" width="1.6640625" style="23" customWidth="1"/>
    <col min="2313" max="2313" width="19.109375" style="23" customWidth="1"/>
    <col min="2314" max="2314" width="1.6640625" style="23" customWidth="1"/>
    <col min="2315" max="2315" width="24.88671875" style="23" customWidth="1"/>
    <col min="2316" max="2316" width="13.88671875" style="23" customWidth="1"/>
    <col min="2317" max="2317" width="13.44140625" style="23" bestFit="1" customWidth="1"/>
    <col min="2318" max="2318" width="1.44140625" style="23" customWidth="1"/>
    <col min="2319" max="2319" width="13.44140625" style="23" bestFit="1" customWidth="1"/>
    <col min="2320" max="2561" width="9.109375" style="23"/>
    <col min="2562" max="2562" width="3.6640625" style="23" customWidth="1"/>
    <col min="2563" max="2563" width="1.6640625" style="23" customWidth="1"/>
    <col min="2564" max="2564" width="16.5546875" style="23" customWidth="1"/>
    <col min="2565" max="2566" width="1.6640625" style="23" customWidth="1"/>
    <col min="2567" max="2567" width="13.5546875" style="23" customWidth="1"/>
    <col min="2568" max="2568" width="1.6640625" style="23" customWidth="1"/>
    <col min="2569" max="2569" width="19.109375" style="23" customWidth="1"/>
    <col min="2570" max="2570" width="1.6640625" style="23" customWidth="1"/>
    <col min="2571" max="2571" width="24.88671875" style="23" customWidth="1"/>
    <col min="2572" max="2572" width="13.88671875" style="23" customWidth="1"/>
    <col min="2573" max="2573" width="13.44140625" style="23" bestFit="1" customWidth="1"/>
    <col min="2574" max="2574" width="1.44140625" style="23" customWidth="1"/>
    <col min="2575" max="2575" width="13.44140625" style="23" bestFit="1" customWidth="1"/>
    <col min="2576" max="2817" width="9.109375" style="23"/>
    <col min="2818" max="2818" width="3.6640625" style="23" customWidth="1"/>
    <col min="2819" max="2819" width="1.6640625" style="23" customWidth="1"/>
    <col min="2820" max="2820" width="16.5546875" style="23" customWidth="1"/>
    <col min="2821" max="2822" width="1.6640625" style="23" customWidth="1"/>
    <col min="2823" max="2823" width="13.5546875" style="23" customWidth="1"/>
    <col min="2824" max="2824" width="1.6640625" style="23" customWidth="1"/>
    <col min="2825" max="2825" width="19.109375" style="23" customWidth="1"/>
    <col min="2826" max="2826" width="1.6640625" style="23" customWidth="1"/>
    <col min="2827" max="2827" width="24.88671875" style="23" customWidth="1"/>
    <col min="2828" max="2828" width="13.88671875" style="23" customWidth="1"/>
    <col min="2829" max="2829" width="13.44140625" style="23" bestFit="1" customWidth="1"/>
    <col min="2830" max="2830" width="1.44140625" style="23" customWidth="1"/>
    <col min="2831" max="2831" width="13.44140625" style="23" bestFit="1" customWidth="1"/>
    <col min="2832" max="3073" width="9.109375" style="23"/>
    <col min="3074" max="3074" width="3.6640625" style="23" customWidth="1"/>
    <col min="3075" max="3075" width="1.6640625" style="23" customWidth="1"/>
    <col min="3076" max="3076" width="16.5546875" style="23" customWidth="1"/>
    <col min="3077" max="3078" width="1.6640625" style="23" customWidth="1"/>
    <col min="3079" max="3079" width="13.5546875" style="23" customWidth="1"/>
    <col min="3080" max="3080" width="1.6640625" style="23" customWidth="1"/>
    <col min="3081" max="3081" width="19.109375" style="23" customWidth="1"/>
    <col min="3082" max="3082" width="1.6640625" style="23" customWidth="1"/>
    <col min="3083" max="3083" width="24.88671875" style="23" customWidth="1"/>
    <col min="3084" max="3084" width="13.88671875" style="23" customWidth="1"/>
    <col min="3085" max="3085" width="13.44140625" style="23" bestFit="1" customWidth="1"/>
    <col min="3086" max="3086" width="1.44140625" style="23" customWidth="1"/>
    <col min="3087" max="3087" width="13.44140625" style="23" bestFit="1" customWidth="1"/>
    <col min="3088" max="3329" width="9.109375" style="23"/>
    <col min="3330" max="3330" width="3.6640625" style="23" customWidth="1"/>
    <col min="3331" max="3331" width="1.6640625" style="23" customWidth="1"/>
    <col min="3332" max="3332" width="16.5546875" style="23" customWidth="1"/>
    <col min="3333" max="3334" width="1.6640625" style="23" customWidth="1"/>
    <col min="3335" max="3335" width="13.5546875" style="23" customWidth="1"/>
    <col min="3336" max="3336" width="1.6640625" style="23" customWidth="1"/>
    <col min="3337" max="3337" width="19.109375" style="23" customWidth="1"/>
    <col min="3338" max="3338" width="1.6640625" style="23" customWidth="1"/>
    <col min="3339" max="3339" width="24.88671875" style="23" customWidth="1"/>
    <col min="3340" max="3340" width="13.88671875" style="23" customWidth="1"/>
    <col min="3341" max="3341" width="13.44140625" style="23" bestFit="1" customWidth="1"/>
    <col min="3342" max="3342" width="1.44140625" style="23" customWidth="1"/>
    <col min="3343" max="3343" width="13.44140625" style="23" bestFit="1" customWidth="1"/>
    <col min="3344" max="3585" width="9.109375" style="23"/>
    <col min="3586" max="3586" width="3.6640625" style="23" customWidth="1"/>
    <col min="3587" max="3587" width="1.6640625" style="23" customWidth="1"/>
    <col min="3588" max="3588" width="16.5546875" style="23" customWidth="1"/>
    <col min="3589" max="3590" width="1.6640625" style="23" customWidth="1"/>
    <col min="3591" max="3591" width="13.5546875" style="23" customWidth="1"/>
    <col min="3592" max="3592" width="1.6640625" style="23" customWidth="1"/>
    <col min="3593" max="3593" width="19.109375" style="23" customWidth="1"/>
    <col min="3594" max="3594" width="1.6640625" style="23" customWidth="1"/>
    <col min="3595" max="3595" width="24.88671875" style="23" customWidth="1"/>
    <col min="3596" max="3596" width="13.88671875" style="23" customWidth="1"/>
    <col min="3597" max="3597" width="13.44140625" style="23" bestFit="1" customWidth="1"/>
    <col min="3598" max="3598" width="1.44140625" style="23" customWidth="1"/>
    <col min="3599" max="3599" width="13.44140625" style="23" bestFit="1" customWidth="1"/>
    <col min="3600" max="3841" width="9.109375" style="23"/>
    <col min="3842" max="3842" width="3.6640625" style="23" customWidth="1"/>
    <col min="3843" max="3843" width="1.6640625" style="23" customWidth="1"/>
    <col min="3844" max="3844" width="16.5546875" style="23" customWidth="1"/>
    <col min="3845" max="3846" width="1.6640625" style="23" customWidth="1"/>
    <col min="3847" max="3847" width="13.5546875" style="23" customWidth="1"/>
    <col min="3848" max="3848" width="1.6640625" style="23" customWidth="1"/>
    <col min="3849" max="3849" width="19.109375" style="23" customWidth="1"/>
    <col min="3850" max="3850" width="1.6640625" style="23" customWidth="1"/>
    <col min="3851" max="3851" width="24.88671875" style="23" customWidth="1"/>
    <col min="3852" max="3852" width="13.88671875" style="23" customWidth="1"/>
    <col min="3853" max="3853" width="13.44140625" style="23" bestFit="1" customWidth="1"/>
    <col min="3854" max="3854" width="1.44140625" style="23" customWidth="1"/>
    <col min="3855" max="3855" width="13.44140625" style="23" bestFit="1" customWidth="1"/>
    <col min="3856" max="4097" width="9.109375" style="23"/>
    <col min="4098" max="4098" width="3.6640625" style="23" customWidth="1"/>
    <col min="4099" max="4099" width="1.6640625" style="23" customWidth="1"/>
    <col min="4100" max="4100" width="16.5546875" style="23" customWidth="1"/>
    <col min="4101" max="4102" width="1.6640625" style="23" customWidth="1"/>
    <col min="4103" max="4103" width="13.5546875" style="23" customWidth="1"/>
    <col min="4104" max="4104" width="1.6640625" style="23" customWidth="1"/>
    <col min="4105" max="4105" width="19.109375" style="23" customWidth="1"/>
    <col min="4106" max="4106" width="1.6640625" style="23" customWidth="1"/>
    <col min="4107" max="4107" width="24.88671875" style="23" customWidth="1"/>
    <col min="4108" max="4108" width="13.88671875" style="23" customWidth="1"/>
    <col min="4109" max="4109" width="13.44140625" style="23" bestFit="1" customWidth="1"/>
    <col min="4110" max="4110" width="1.44140625" style="23" customWidth="1"/>
    <col min="4111" max="4111" width="13.44140625" style="23" bestFit="1" customWidth="1"/>
    <col min="4112" max="4353" width="9.109375" style="23"/>
    <col min="4354" max="4354" width="3.6640625" style="23" customWidth="1"/>
    <col min="4355" max="4355" width="1.6640625" style="23" customWidth="1"/>
    <col min="4356" max="4356" width="16.5546875" style="23" customWidth="1"/>
    <col min="4357" max="4358" width="1.6640625" style="23" customWidth="1"/>
    <col min="4359" max="4359" width="13.5546875" style="23" customWidth="1"/>
    <col min="4360" max="4360" width="1.6640625" style="23" customWidth="1"/>
    <col min="4361" max="4361" width="19.109375" style="23" customWidth="1"/>
    <col min="4362" max="4362" width="1.6640625" style="23" customWidth="1"/>
    <col min="4363" max="4363" width="24.88671875" style="23" customWidth="1"/>
    <col min="4364" max="4364" width="13.88671875" style="23" customWidth="1"/>
    <col min="4365" max="4365" width="13.44140625" style="23" bestFit="1" customWidth="1"/>
    <col min="4366" max="4366" width="1.44140625" style="23" customWidth="1"/>
    <col min="4367" max="4367" width="13.44140625" style="23" bestFit="1" customWidth="1"/>
    <col min="4368" max="4609" width="9.109375" style="23"/>
    <col min="4610" max="4610" width="3.6640625" style="23" customWidth="1"/>
    <col min="4611" max="4611" width="1.6640625" style="23" customWidth="1"/>
    <col min="4612" max="4612" width="16.5546875" style="23" customWidth="1"/>
    <col min="4613" max="4614" width="1.6640625" style="23" customWidth="1"/>
    <col min="4615" max="4615" width="13.5546875" style="23" customWidth="1"/>
    <col min="4616" max="4616" width="1.6640625" style="23" customWidth="1"/>
    <col min="4617" max="4617" width="19.109375" style="23" customWidth="1"/>
    <col min="4618" max="4618" width="1.6640625" style="23" customWidth="1"/>
    <col min="4619" max="4619" width="24.88671875" style="23" customWidth="1"/>
    <col min="4620" max="4620" width="13.88671875" style="23" customWidth="1"/>
    <col min="4621" max="4621" width="13.44140625" style="23" bestFit="1" customWidth="1"/>
    <col min="4622" max="4622" width="1.44140625" style="23" customWidth="1"/>
    <col min="4623" max="4623" width="13.44140625" style="23" bestFit="1" customWidth="1"/>
    <col min="4624" max="4865" width="9.109375" style="23"/>
    <col min="4866" max="4866" width="3.6640625" style="23" customWidth="1"/>
    <col min="4867" max="4867" width="1.6640625" style="23" customWidth="1"/>
    <col min="4868" max="4868" width="16.5546875" style="23" customWidth="1"/>
    <col min="4869" max="4870" width="1.6640625" style="23" customWidth="1"/>
    <col min="4871" max="4871" width="13.5546875" style="23" customWidth="1"/>
    <col min="4872" max="4872" width="1.6640625" style="23" customWidth="1"/>
    <col min="4873" max="4873" width="19.109375" style="23" customWidth="1"/>
    <col min="4874" max="4874" width="1.6640625" style="23" customWidth="1"/>
    <col min="4875" max="4875" width="24.88671875" style="23" customWidth="1"/>
    <col min="4876" max="4876" width="13.88671875" style="23" customWidth="1"/>
    <col min="4877" max="4877" width="13.44140625" style="23" bestFit="1" customWidth="1"/>
    <col min="4878" max="4878" width="1.44140625" style="23" customWidth="1"/>
    <col min="4879" max="4879" width="13.44140625" style="23" bestFit="1" customWidth="1"/>
    <col min="4880" max="5121" width="9.109375" style="23"/>
    <col min="5122" max="5122" width="3.6640625" style="23" customWidth="1"/>
    <col min="5123" max="5123" width="1.6640625" style="23" customWidth="1"/>
    <col min="5124" max="5124" width="16.5546875" style="23" customWidth="1"/>
    <col min="5125" max="5126" width="1.6640625" style="23" customWidth="1"/>
    <col min="5127" max="5127" width="13.5546875" style="23" customWidth="1"/>
    <col min="5128" max="5128" width="1.6640625" style="23" customWidth="1"/>
    <col min="5129" max="5129" width="19.109375" style="23" customWidth="1"/>
    <col min="5130" max="5130" width="1.6640625" style="23" customWidth="1"/>
    <col min="5131" max="5131" width="24.88671875" style="23" customWidth="1"/>
    <col min="5132" max="5132" width="13.88671875" style="23" customWidth="1"/>
    <col min="5133" max="5133" width="13.44140625" style="23" bestFit="1" customWidth="1"/>
    <col min="5134" max="5134" width="1.44140625" style="23" customWidth="1"/>
    <col min="5135" max="5135" width="13.44140625" style="23" bestFit="1" customWidth="1"/>
    <col min="5136" max="5377" width="9.109375" style="23"/>
    <col min="5378" max="5378" width="3.6640625" style="23" customWidth="1"/>
    <col min="5379" max="5379" width="1.6640625" style="23" customWidth="1"/>
    <col min="5380" max="5380" width="16.5546875" style="23" customWidth="1"/>
    <col min="5381" max="5382" width="1.6640625" style="23" customWidth="1"/>
    <col min="5383" max="5383" width="13.5546875" style="23" customWidth="1"/>
    <col min="5384" max="5384" width="1.6640625" style="23" customWidth="1"/>
    <col min="5385" max="5385" width="19.109375" style="23" customWidth="1"/>
    <col min="5386" max="5386" width="1.6640625" style="23" customWidth="1"/>
    <col min="5387" max="5387" width="24.88671875" style="23" customWidth="1"/>
    <col min="5388" max="5388" width="13.88671875" style="23" customWidth="1"/>
    <col min="5389" max="5389" width="13.44140625" style="23" bestFit="1" customWidth="1"/>
    <col min="5390" max="5390" width="1.44140625" style="23" customWidth="1"/>
    <col min="5391" max="5391" width="13.44140625" style="23" bestFit="1" customWidth="1"/>
    <col min="5392" max="5633" width="9.109375" style="23"/>
    <col min="5634" max="5634" width="3.6640625" style="23" customWidth="1"/>
    <col min="5635" max="5635" width="1.6640625" style="23" customWidth="1"/>
    <col min="5636" max="5636" width="16.5546875" style="23" customWidth="1"/>
    <col min="5637" max="5638" width="1.6640625" style="23" customWidth="1"/>
    <col min="5639" max="5639" width="13.5546875" style="23" customWidth="1"/>
    <col min="5640" max="5640" width="1.6640625" style="23" customWidth="1"/>
    <col min="5641" max="5641" width="19.109375" style="23" customWidth="1"/>
    <col min="5642" max="5642" width="1.6640625" style="23" customWidth="1"/>
    <col min="5643" max="5643" width="24.88671875" style="23" customWidth="1"/>
    <col min="5644" max="5644" width="13.88671875" style="23" customWidth="1"/>
    <col min="5645" max="5645" width="13.44140625" style="23" bestFit="1" customWidth="1"/>
    <col min="5646" max="5646" width="1.44140625" style="23" customWidth="1"/>
    <col min="5647" max="5647" width="13.44140625" style="23" bestFit="1" customWidth="1"/>
    <col min="5648" max="5889" width="9.109375" style="23"/>
    <col min="5890" max="5890" width="3.6640625" style="23" customWidth="1"/>
    <col min="5891" max="5891" width="1.6640625" style="23" customWidth="1"/>
    <col min="5892" max="5892" width="16.5546875" style="23" customWidth="1"/>
    <col min="5893" max="5894" width="1.6640625" style="23" customWidth="1"/>
    <col min="5895" max="5895" width="13.5546875" style="23" customWidth="1"/>
    <col min="5896" max="5896" width="1.6640625" style="23" customWidth="1"/>
    <col min="5897" max="5897" width="19.109375" style="23" customWidth="1"/>
    <col min="5898" max="5898" width="1.6640625" style="23" customWidth="1"/>
    <col min="5899" max="5899" width="24.88671875" style="23" customWidth="1"/>
    <col min="5900" max="5900" width="13.88671875" style="23" customWidth="1"/>
    <col min="5901" max="5901" width="13.44140625" style="23" bestFit="1" customWidth="1"/>
    <col min="5902" max="5902" width="1.44140625" style="23" customWidth="1"/>
    <col min="5903" max="5903" width="13.44140625" style="23" bestFit="1" customWidth="1"/>
    <col min="5904" max="6145" width="9.109375" style="23"/>
    <col min="6146" max="6146" width="3.6640625" style="23" customWidth="1"/>
    <col min="6147" max="6147" width="1.6640625" style="23" customWidth="1"/>
    <col min="6148" max="6148" width="16.5546875" style="23" customWidth="1"/>
    <col min="6149" max="6150" width="1.6640625" style="23" customWidth="1"/>
    <col min="6151" max="6151" width="13.5546875" style="23" customWidth="1"/>
    <col min="6152" max="6152" width="1.6640625" style="23" customWidth="1"/>
    <col min="6153" max="6153" width="19.109375" style="23" customWidth="1"/>
    <col min="6154" max="6154" width="1.6640625" style="23" customWidth="1"/>
    <col min="6155" max="6155" width="24.88671875" style="23" customWidth="1"/>
    <col min="6156" max="6156" width="13.88671875" style="23" customWidth="1"/>
    <col min="6157" max="6157" width="13.44140625" style="23" bestFit="1" customWidth="1"/>
    <col min="6158" max="6158" width="1.44140625" style="23" customWidth="1"/>
    <col min="6159" max="6159" width="13.44140625" style="23" bestFit="1" customWidth="1"/>
    <col min="6160" max="6401" width="9.109375" style="23"/>
    <col min="6402" max="6402" width="3.6640625" style="23" customWidth="1"/>
    <col min="6403" max="6403" width="1.6640625" style="23" customWidth="1"/>
    <col min="6404" max="6404" width="16.5546875" style="23" customWidth="1"/>
    <col min="6405" max="6406" width="1.6640625" style="23" customWidth="1"/>
    <col min="6407" max="6407" width="13.5546875" style="23" customWidth="1"/>
    <col min="6408" max="6408" width="1.6640625" style="23" customWidth="1"/>
    <col min="6409" max="6409" width="19.109375" style="23" customWidth="1"/>
    <col min="6410" max="6410" width="1.6640625" style="23" customWidth="1"/>
    <col min="6411" max="6411" width="24.88671875" style="23" customWidth="1"/>
    <col min="6412" max="6412" width="13.88671875" style="23" customWidth="1"/>
    <col min="6413" max="6413" width="13.44140625" style="23" bestFit="1" customWidth="1"/>
    <col min="6414" max="6414" width="1.44140625" style="23" customWidth="1"/>
    <col min="6415" max="6415" width="13.44140625" style="23" bestFit="1" customWidth="1"/>
    <col min="6416" max="6657" width="9.109375" style="23"/>
    <col min="6658" max="6658" width="3.6640625" style="23" customWidth="1"/>
    <col min="6659" max="6659" width="1.6640625" style="23" customWidth="1"/>
    <col min="6660" max="6660" width="16.5546875" style="23" customWidth="1"/>
    <col min="6661" max="6662" width="1.6640625" style="23" customWidth="1"/>
    <col min="6663" max="6663" width="13.5546875" style="23" customWidth="1"/>
    <col min="6664" max="6664" width="1.6640625" style="23" customWidth="1"/>
    <col min="6665" max="6665" width="19.109375" style="23" customWidth="1"/>
    <col min="6666" max="6666" width="1.6640625" style="23" customWidth="1"/>
    <col min="6667" max="6667" width="24.88671875" style="23" customWidth="1"/>
    <col min="6668" max="6668" width="13.88671875" style="23" customWidth="1"/>
    <col min="6669" max="6669" width="13.44140625" style="23" bestFit="1" customWidth="1"/>
    <col min="6670" max="6670" width="1.44140625" style="23" customWidth="1"/>
    <col min="6671" max="6671" width="13.44140625" style="23" bestFit="1" customWidth="1"/>
    <col min="6672" max="6913" width="9.109375" style="23"/>
    <col min="6914" max="6914" width="3.6640625" style="23" customWidth="1"/>
    <col min="6915" max="6915" width="1.6640625" style="23" customWidth="1"/>
    <col min="6916" max="6916" width="16.5546875" style="23" customWidth="1"/>
    <col min="6917" max="6918" width="1.6640625" style="23" customWidth="1"/>
    <col min="6919" max="6919" width="13.5546875" style="23" customWidth="1"/>
    <col min="6920" max="6920" width="1.6640625" style="23" customWidth="1"/>
    <col min="6921" max="6921" width="19.109375" style="23" customWidth="1"/>
    <col min="6922" max="6922" width="1.6640625" style="23" customWidth="1"/>
    <col min="6923" max="6923" width="24.88671875" style="23" customWidth="1"/>
    <col min="6924" max="6924" width="13.88671875" style="23" customWidth="1"/>
    <col min="6925" max="6925" width="13.44140625" style="23" bestFit="1" customWidth="1"/>
    <col min="6926" max="6926" width="1.44140625" style="23" customWidth="1"/>
    <col min="6927" max="6927" width="13.44140625" style="23" bestFit="1" customWidth="1"/>
    <col min="6928" max="7169" width="9.109375" style="23"/>
    <col min="7170" max="7170" width="3.6640625" style="23" customWidth="1"/>
    <col min="7171" max="7171" width="1.6640625" style="23" customWidth="1"/>
    <col min="7172" max="7172" width="16.5546875" style="23" customWidth="1"/>
    <col min="7173" max="7174" width="1.6640625" style="23" customWidth="1"/>
    <col min="7175" max="7175" width="13.5546875" style="23" customWidth="1"/>
    <col min="7176" max="7176" width="1.6640625" style="23" customWidth="1"/>
    <col min="7177" max="7177" width="19.109375" style="23" customWidth="1"/>
    <col min="7178" max="7178" width="1.6640625" style="23" customWidth="1"/>
    <col min="7179" max="7179" width="24.88671875" style="23" customWidth="1"/>
    <col min="7180" max="7180" width="13.88671875" style="23" customWidth="1"/>
    <col min="7181" max="7181" width="13.44140625" style="23" bestFit="1" customWidth="1"/>
    <col min="7182" max="7182" width="1.44140625" style="23" customWidth="1"/>
    <col min="7183" max="7183" width="13.44140625" style="23" bestFit="1" customWidth="1"/>
    <col min="7184" max="7425" width="9.109375" style="23"/>
    <col min="7426" max="7426" width="3.6640625" style="23" customWidth="1"/>
    <col min="7427" max="7427" width="1.6640625" style="23" customWidth="1"/>
    <col min="7428" max="7428" width="16.5546875" style="23" customWidth="1"/>
    <col min="7429" max="7430" width="1.6640625" style="23" customWidth="1"/>
    <col min="7431" max="7431" width="13.5546875" style="23" customWidth="1"/>
    <col min="7432" max="7432" width="1.6640625" style="23" customWidth="1"/>
    <col min="7433" max="7433" width="19.109375" style="23" customWidth="1"/>
    <col min="7434" max="7434" width="1.6640625" style="23" customWidth="1"/>
    <col min="7435" max="7435" width="24.88671875" style="23" customWidth="1"/>
    <col min="7436" max="7436" width="13.88671875" style="23" customWidth="1"/>
    <col min="7437" max="7437" width="13.44140625" style="23" bestFit="1" customWidth="1"/>
    <col min="7438" max="7438" width="1.44140625" style="23" customWidth="1"/>
    <col min="7439" max="7439" width="13.44140625" style="23" bestFit="1" customWidth="1"/>
    <col min="7440" max="7681" width="9.109375" style="23"/>
    <col min="7682" max="7682" width="3.6640625" style="23" customWidth="1"/>
    <col min="7683" max="7683" width="1.6640625" style="23" customWidth="1"/>
    <col min="7684" max="7684" width="16.5546875" style="23" customWidth="1"/>
    <col min="7685" max="7686" width="1.6640625" style="23" customWidth="1"/>
    <col min="7687" max="7687" width="13.5546875" style="23" customWidth="1"/>
    <col min="7688" max="7688" width="1.6640625" style="23" customWidth="1"/>
    <col min="7689" max="7689" width="19.109375" style="23" customWidth="1"/>
    <col min="7690" max="7690" width="1.6640625" style="23" customWidth="1"/>
    <col min="7691" max="7691" width="24.88671875" style="23" customWidth="1"/>
    <col min="7692" max="7692" width="13.88671875" style="23" customWidth="1"/>
    <col min="7693" max="7693" width="13.44140625" style="23" bestFit="1" customWidth="1"/>
    <col min="7694" max="7694" width="1.44140625" style="23" customWidth="1"/>
    <col min="7695" max="7695" width="13.44140625" style="23" bestFit="1" customWidth="1"/>
    <col min="7696" max="7937" width="9.109375" style="23"/>
    <col min="7938" max="7938" width="3.6640625" style="23" customWidth="1"/>
    <col min="7939" max="7939" width="1.6640625" style="23" customWidth="1"/>
    <col min="7940" max="7940" width="16.5546875" style="23" customWidth="1"/>
    <col min="7941" max="7942" width="1.6640625" style="23" customWidth="1"/>
    <col min="7943" max="7943" width="13.5546875" style="23" customWidth="1"/>
    <col min="7944" max="7944" width="1.6640625" style="23" customWidth="1"/>
    <col min="7945" max="7945" width="19.109375" style="23" customWidth="1"/>
    <col min="7946" max="7946" width="1.6640625" style="23" customWidth="1"/>
    <col min="7947" max="7947" width="24.88671875" style="23" customWidth="1"/>
    <col min="7948" max="7948" width="13.88671875" style="23" customWidth="1"/>
    <col min="7949" max="7949" width="13.44140625" style="23" bestFit="1" customWidth="1"/>
    <col min="7950" max="7950" width="1.44140625" style="23" customWidth="1"/>
    <col min="7951" max="7951" width="13.44140625" style="23" bestFit="1" customWidth="1"/>
    <col min="7952" max="8193" width="9.109375" style="23"/>
    <col min="8194" max="8194" width="3.6640625" style="23" customWidth="1"/>
    <col min="8195" max="8195" width="1.6640625" style="23" customWidth="1"/>
    <col min="8196" max="8196" width="16.5546875" style="23" customWidth="1"/>
    <col min="8197" max="8198" width="1.6640625" style="23" customWidth="1"/>
    <col min="8199" max="8199" width="13.5546875" style="23" customWidth="1"/>
    <col min="8200" max="8200" width="1.6640625" style="23" customWidth="1"/>
    <col min="8201" max="8201" width="19.109375" style="23" customWidth="1"/>
    <col min="8202" max="8202" width="1.6640625" style="23" customWidth="1"/>
    <col min="8203" max="8203" width="24.88671875" style="23" customWidth="1"/>
    <col min="8204" max="8204" width="13.88671875" style="23" customWidth="1"/>
    <col min="8205" max="8205" width="13.44140625" style="23" bestFit="1" customWidth="1"/>
    <col min="8206" max="8206" width="1.44140625" style="23" customWidth="1"/>
    <col min="8207" max="8207" width="13.44140625" style="23" bestFit="1" customWidth="1"/>
    <col min="8208" max="8449" width="9.109375" style="23"/>
    <col min="8450" max="8450" width="3.6640625" style="23" customWidth="1"/>
    <col min="8451" max="8451" width="1.6640625" style="23" customWidth="1"/>
    <col min="8452" max="8452" width="16.5546875" style="23" customWidth="1"/>
    <col min="8453" max="8454" width="1.6640625" style="23" customWidth="1"/>
    <col min="8455" max="8455" width="13.5546875" style="23" customWidth="1"/>
    <col min="8456" max="8456" width="1.6640625" style="23" customWidth="1"/>
    <col min="8457" max="8457" width="19.109375" style="23" customWidth="1"/>
    <col min="8458" max="8458" width="1.6640625" style="23" customWidth="1"/>
    <col min="8459" max="8459" width="24.88671875" style="23" customWidth="1"/>
    <col min="8460" max="8460" width="13.88671875" style="23" customWidth="1"/>
    <col min="8461" max="8461" width="13.44140625" style="23" bestFit="1" customWidth="1"/>
    <col min="8462" max="8462" width="1.44140625" style="23" customWidth="1"/>
    <col min="8463" max="8463" width="13.44140625" style="23" bestFit="1" customWidth="1"/>
    <col min="8464" max="8705" width="9.109375" style="23"/>
    <col min="8706" max="8706" width="3.6640625" style="23" customWidth="1"/>
    <col min="8707" max="8707" width="1.6640625" style="23" customWidth="1"/>
    <col min="8708" max="8708" width="16.5546875" style="23" customWidth="1"/>
    <col min="8709" max="8710" width="1.6640625" style="23" customWidth="1"/>
    <col min="8711" max="8711" width="13.5546875" style="23" customWidth="1"/>
    <col min="8712" max="8712" width="1.6640625" style="23" customWidth="1"/>
    <col min="8713" max="8713" width="19.109375" style="23" customWidth="1"/>
    <col min="8714" max="8714" width="1.6640625" style="23" customWidth="1"/>
    <col min="8715" max="8715" width="24.88671875" style="23" customWidth="1"/>
    <col min="8716" max="8716" width="13.88671875" style="23" customWidth="1"/>
    <col min="8717" max="8717" width="13.44140625" style="23" bestFit="1" customWidth="1"/>
    <col min="8718" max="8718" width="1.44140625" style="23" customWidth="1"/>
    <col min="8719" max="8719" width="13.44140625" style="23" bestFit="1" customWidth="1"/>
    <col min="8720" max="8961" width="9.109375" style="23"/>
    <col min="8962" max="8962" width="3.6640625" style="23" customWidth="1"/>
    <col min="8963" max="8963" width="1.6640625" style="23" customWidth="1"/>
    <col min="8964" max="8964" width="16.5546875" style="23" customWidth="1"/>
    <col min="8965" max="8966" width="1.6640625" style="23" customWidth="1"/>
    <col min="8967" max="8967" width="13.5546875" style="23" customWidth="1"/>
    <col min="8968" max="8968" width="1.6640625" style="23" customWidth="1"/>
    <col min="8969" max="8969" width="19.109375" style="23" customWidth="1"/>
    <col min="8970" max="8970" width="1.6640625" style="23" customWidth="1"/>
    <col min="8971" max="8971" width="24.88671875" style="23" customWidth="1"/>
    <col min="8972" max="8972" width="13.88671875" style="23" customWidth="1"/>
    <col min="8973" max="8973" width="13.44140625" style="23" bestFit="1" customWidth="1"/>
    <col min="8974" max="8974" width="1.44140625" style="23" customWidth="1"/>
    <col min="8975" max="8975" width="13.44140625" style="23" bestFit="1" customWidth="1"/>
    <col min="8976" max="9217" width="9.109375" style="23"/>
    <col min="9218" max="9218" width="3.6640625" style="23" customWidth="1"/>
    <col min="9219" max="9219" width="1.6640625" style="23" customWidth="1"/>
    <col min="9220" max="9220" width="16.5546875" style="23" customWidth="1"/>
    <col min="9221" max="9222" width="1.6640625" style="23" customWidth="1"/>
    <col min="9223" max="9223" width="13.5546875" style="23" customWidth="1"/>
    <col min="9224" max="9224" width="1.6640625" style="23" customWidth="1"/>
    <col min="9225" max="9225" width="19.109375" style="23" customWidth="1"/>
    <col min="9226" max="9226" width="1.6640625" style="23" customWidth="1"/>
    <col min="9227" max="9227" width="24.88671875" style="23" customWidth="1"/>
    <col min="9228" max="9228" width="13.88671875" style="23" customWidth="1"/>
    <col min="9229" max="9229" width="13.44140625" style="23" bestFit="1" customWidth="1"/>
    <col min="9230" max="9230" width="1.44140625" style="23" customWidth="1"/>
    <col min="9231" max="9231" width="13.44140625" style="23" bestFit="1" customWidth="1"/>
    <col min="9232" max="9473" width="9.109375" style="23"/>
    <col min="9474" max="9474" width="3.6640625" style="23" customWidth="1"/>
    <col min="9475" max="9475" width="1.6640625" style="23" customWidth="1"/>
    <col min="9476" max="9476" width="16.5546875" style="23" customWidth="1"/>
    <col min="9477" max="9478" width="1.6640625" style="23" customWidth="1"/>
    <col min="9479" max="9479" width="13.5546875" style="23" customWidth="1"/>
    <col min="9480" max="9480" width="1.6640625" style="23" customWidth="1"/>
    <col min="9481" max="9481" width="19.109375" style="23" customWidth="1"/>
    <col min="9482" max="9482" width="1.6640625" style="23" customWidth="1"/>
    <col min="9483" max="9483" width="24.88671875" style="23" customWidth="1"/>
    <col min="9484" max="9484" width="13.88671875" style="23" customWidth="1"/>
    <col min="9485" max="9485" width="13.44140625" style="23" bestFit="1" customWidth="1"/>
    <col min="9486" max="9486" width="1.44140625" style="23" customWidth="1"/>
    <col min="9487" max="9487" width="13.44140625" style="23" bestFit="1" customWidth="1"/>
    <col min="9488" max="9729" width="9.109375" style="23"/>
    <col min="9730" max="9730" width="3.6640625" style="23" customWidth="1"/>
    <col min="9731" max="9731" width="1.6640625" style="23" customWidth="1"/>
    <col min="9732" max="9732" width="16.5546875" style="23" customWidth="1"/>
    <col min="9733" max="9734" width="1.6640625" style="23" customWidth="1"/>
    <col min="9735" max="9735" width="13.5546875" style="23" customWidth="1"/>
    <col min="9736" max="9736" width="1.6640625" style="23" customWidth="1"/>
    <col min="9737" max="9737" width="19.109375" style="23" customWidth="1"/>
    <col min="9738" max="9738" width="1.6640625" style="23" customWidth="1"/>
    <col min="9739" max="9739" width="24.88671875" style="23" customWidth="1"/>
    <col min="9740" max="9740" width="13.88671875" style="23" customWidth="1"/>
    <col min="9741" max="9741" width="13.44140625" style="23" bestFit="1" customWidth="1"/>
    <col min="9742" max="9742" width="1.44140625" style="23" customWidth="1"/>
    <col min="9743" max="9743" width="13.44140625" style="23" bestFit="1" customWidth="1"/>
    <col min="9744" max="9985" width="9.109375" style="23"/>
    <col min="9986" max="9986" width="3.6640625" style="23" customWidth="1"/>
    <col min="9987" max="9987" width="1.6640625" style="23" customWidth="1"/>
    <col min="9988" max="9988" width="16.5546875" style="23" customWidth="1"/>
    <col min="9989" max="9990" width="1.6640625" style="23" customWidth="1"/>
    <col min="9991" max="9991" width="13.5546875" style="23" customWidth="1"/>
    <col min="9992" max="9992" width="1.6640625" style="23" customWidth="1"/>
    <col min="9993" max="9993" width="19.109375" style="23" customWidth="1"/>
    <col min="9994" max="9994" width="1.6640625" style="23" customWidth="1"/>
    <col min="9995" max="9995" width="24.88671875" style="23" customWidth="1"/>
    <col min="9996" max="9996" width="13.88671875" style="23" customWidth="1"/>
    <col min="9997" max="9997" width="13.44140625" style="23" bestFit="1" customWidth="1"/>
    <col min="9998" max="9998" width="1.44140625" style="23" customWidth="1"/>
    <col min="9999" max="9999" width="13.44140625" style="23" bestFit="1" customWidth="1"/>
    <col min="10000" max="10241" width="9.109375" style="23"/>
    <col min="10242" max="10242" width="3.6640625" style="23" customWidth="1"/>
    <col min="10243" max="10243" width="1.6640625" style="23" customWidth="1"/>
    <col min="10244" max="10244" width="16.5546875" style="23" customWidth="1"/>
    <col min="10245" max="10246" width="1.6640625" style="23" customWidth="1"/>
    <col min="10247" max="10247" width="13.5546875" style="23" customWidth="1"/>
    <col min="10248" max="10248" width="1.6640625" style="23" customWidth="1"/>
    <col min="10249" max="10249" width="19.109375" style="23" customWidth="1"/>
    <col min="10250" max="10250" width="1.6640625" style="23" customWidth="1"/>
    <col min="10251" max="10251" width="24.88671875" style="23" customWidth="1"/>
    <col min="10252" max="10252" width="13.88671875" style="23" customWidth="1"/>
    <col min="10253" max="10253" width="13.44140625" style="23" bestFit="1" customWidth="1"/>
    <col min="10254" max="10254" width="1.44140625" style="23" customWidth="1"/>
    <col min="10255" max="10255" width="13.44140625" style="23" bestFit="1" customWidth="1"/>
    <col min="10256" max="10497" width="9.109375" style="23"/>
    <col min="10498" max="10498" width="3.6640625" style="23" customWidth="1"/>
    <col min="10499" max="10499" width="1.6640625" style="23" customWidth="1"/>
    <col min="10500" max="10500" width="16.5546875" style="23" customWidth="1"/>
    <col min="10501" max="10502" width="1.6640625" style="23" customWidth="1"/>
    <col min="10503" max="10503" width="13.5546875" style="23" customWidth="1"/>
    <col min="10504" max="10504" width="1.6640625" style="23" customWidth="1"/>
    <col min="10505" max="10505" width="19.109375" style="23" customWidth="1"/>
    <col min="10506" max="10506" width="1.6640625" style="23" customWidth="1"/>
    <col min="10507" max="10507" width="24.88671875" style="23" customWidth="1"/>
    <col min="10508" max="10508" width="13.88671875" style="23" customWidth="1"/>
    <col min="10509" max="10509" width="13.44140625" style="23" bestFit="1" customWidth="1"/>
    <col min="10510" max="10510" width="1.44140625" style="23" customWidth="1"/>
    <col min="10511" max="10511" width="13.44140625" style="23" bestFit="1" customWidth="1"/>
    <col min="10512" max="10753" width="9.109375" style="23"/>
    <col min="10754" max="10754" width="3.6640625" style="23" customWidth="1"/>
    <col min="10755" max="10755" width="1.6640625" style="23" customWidth="1"/>
    <col min="10756" max="10756" width="16.5546875" style="23" customWidth="1"/>
    <col min="10757" max="10758" width="1.6640625" style="23" customWidth="1"/>
    <col min="10759" max="10759" width="13.5546875" style="23" customWidth="1"/>
    <col min="10760" max="10760" width="1.6640625" style="23" customWidth="1"/>
    <col min="10761" max="10761" width="19.109375" style="23" customWidth="1"/>
    <col min="10762" max="10762" width="1.6640625" style="23" customWidth="1"/>
    <col min="10763" max="10763" width="24.88671875" style="23" customWidth="1"/>
    <col min="10764" max="10764" width="13.88671875" style="23" customWidth="1"/>
    <col min="10765" max="10765" width="13.44140625" style="23" bestFit="1" customWidth="1"/>
    <col min="10766" max="10766" width="1.44140625" style="23" customWidth="1"/>
    <col min="10767" max="10767" width="13.44140625" style="23" bestFit="1" customWidth="1"/>
    <col min="10768" max="11009" width="9.109375" style="23"/>
    <col min="11010" max="11010" width="3.6640625" style="23" customWidth="1"/>
    <col min="11011" max="11011" width="1.6640625" style="23" customWidth="1"/>
    <col min="11012" max="11012" width="16.5546875" style="23" customWidth="1"/>
    <col min="11013" max="11014" width="1.6640625" style="23" customWidth="1"/>
    <col min="11015" max="11015" width="13.5546875" style="23" customWidth="1"/>
    <col min="11016" max="11016" width="1.6640625" style="23" customWidth="1"/>
    <col min="11017" max="11017" width="19.109375" style="23" customWidth="1"/>
    <col min="11018" max="11018" width="1.6640625" style="23" customWidth="1"/>
    <col min="11019" max="11019" width="24.88671875" style="23" customWidth="1"/>
    <col min="11020" max="11020" width="13.88671875" style="23" customWidth="1"/>
    <col min="11021" max="11021" width="13.44140625" style="23" bestFit="1" customWidth="1"/>
    <col min="11022" max="11022" width="1.44140625" style="23" customWidth="1"/>
    <col min="11023" max="11023" width="13.44140625" style="23" bestFit="1" customWidth="1"/>
    <col min="11024" max="11265" width="9.109375" style="23"/>
    <col min="11266" max="11266" width="3.6640625" style="23" customWidth="1"/>
    <col min="11267" max="11267" width="1.6640625" style="23" customWidth="1"/>
    <col min="11268" max="11268" width="16.5546875" style="23" customWidth="1"/>
    <col min="11269" max="11270" width="1.6640625" style="23" customWidth="1"/>
    <col min="11271" max="11271" width="13.5546875" style="23" customWidth="1"/>
    <col min="11272" max="11272" width="1.6640625" style="23" customWidth="1"/>
    <col min="11273" max="11273" width="19.109375" style="23" customWidth="1"/>
    <col min="11274" max="11274" width="1.6640625" style="23" customWidth="1"/>
    <col min="11275" max="11275" width="24.88671875" style="23" customWidth="1"/>
    <col min="11276" max="11276" width="13.88671875" style="23" customWidth="1"/>
    <col min="11277" max="11277" width="13.44140625" style="23" bestFit="1" customWidth="1"/>
    <col min="11278" max="11278" width="1.44140625" style="23" customWidth="1"/>
    <col min="11279" max="11279" width="13.44140625" style="23" bestFit="1" customWidth="1"/>
    <col min="11280" max="11521" width="9.109375" style="23"/>
    <col min="11522" max="11522" width="3.6640625" style="23" customWidth="1"/>
    <col min="11523" max="11523" width="1.6640625" style="23" customWidth="1"/>
    <col min="11524" max="11524" width="16.5546875" style="23" customWidth="1"/>
    <col min="11525" max="11526" width="1.6640625" style="23" customWidth="1"/>
    <col min="11527" max="11527" width="13.5546875" style="23" customWidth="1"/>
    <col min="11528" max="11528" width="1.6640625" style="23" customWidth="1"/>
    <col min="11529" max="11529" width="19.109375" style="23" customWidth="1"/>
    <col min="11530" max="11530" width="1.6640625" style="23" customWidth="1"/>
    <col min="11531" max="11531" width="24.88671875" style="23" customWidth="1"/>
    <col min="11532" max="11532" width="13.88671875" style="23" customWidth="1"/>
    <col min="11533" max="11533" width="13.44140625" style="23" bestFit="1" customWidth="1"/>
    <col min="11534" max="11534" width="1.44140625" style="23" customWidth="1"/>
    <col min="11535" max="11535" width="13.44140625" style="23" bestFit="1" customWidth="1"/>
    <col min="11536" max="11777" width="9.109375" style="23"/>
    <col min="11778" max="11778" width="3.6640625" style="23" customWidth="1"/>
    <col min="11779" max="11779" width="1.6640625" style="23" customWidth="1"/>
    <col min="11780" max="11780" width="16.5546875" style="23" customWidth="1"/>
    <col min="11781" max="11782" width="1.6640625" style="23" customWidth="1"/>
    <col min="11783" max="11783" width="13.5546875" style="23" customWidth="1"/>
    <col min="11784" max="11784" width="1.6640625" style="23" customWidth="1"/>
    <col min="11785" max="11785" width="19.109375" style="23" customWidth="1"/>
    <col min="11786" max="11786" width="1.6640625" style="23" customWidth="1"/>
    <col min="11787" max="11787" width="24.88671875" style="23" customWidth="1"/>
    <col min="11788" max="11788" width="13.88671875" style="23" customWidth="1"/>
    <col min="11789" max="11789" width="13.44140625" style="23" bestFit="1" customWidth="1"/>
    <col min="11790" max="11790" width="1.44140625" style="23" customWidth="1"/>
    <col min="11791" max="11791" width="13.44140625" style="23" bestFit="1" customWidth="1"/>
    <col min="11792" max="12033" width="9.109375" style="23"/>
    <col min="12034" max="12034" width="3.6640625" style="23" customWidth="1"/>
    <col min="12035" max="12035" width="1.6640625" style="23" customWidth="1"/>
    <col min="12036" max="12036" width="16.5546875" style="23" customWidth="1"/>
    <col min="12037" max="12038" width="1.6640625" style="23" customWidth="1"/>
    <col min="12039" max="12039" width="13.5546875" style="23" customWidth="1"/>
    <col min="12040" max="12040" width="1.6640625" style="23" customWidth="1"/>
    <col min="12041" max="12041" width="19.109375" style="23" customWidth="1"/>
    <col min="12042" max="12042" width="1.6640625" style="23" customWidth="1"/>
    <col min="12043" max="12043" width="24.88671875" style="23" customWidth="1"/>
    <col min="12044" max="12044" width="13.88671875" style="23" customWidth="1"/>
    <col min="12045" max="12045" width="13.44140625" style="23" bestFit="1" customWidth="1"/>
    <col min="12046" max="12046" width="1.44140625" style="23" customWidth="1"/>
    <col min="12047" max="12047" width="13.44140625" style="23" bestFit="1" customWidth="1"/>
    <col min="12048" max="12289" width="9.109375" style="23"/>
    <col min="12290" max="12290" width="3.6640625" style="23" customWidth="1"/>
    <col min="12291" max="12291" width="1.6640625" style="23" customWidth="1"/>
    <col min="12292" max="12292" width="16.5546875" style="23" customWidth="1"/>
    <col min="12293" max="12294" width="1.6640625" style="23" customWidth="1"/>
    <col min="12295" max="12295" width="13.5546875" style="23" customWidth="1"/>
    <col min="12296" max="12296" width="1.6640625" style="23" customWidth="1"/>
    <col min="12297" max="12297" width="19.109375" style="23" customWidth="1"/>
    <col min="12298" max="12298" width="1.6640625" style="23" customWidth="1"/>
    <col min="12299" max="12299" width="24.88671875" style="23" customWidth="1"/>
    <col min="12300" max="12300" width="13.88671875" style="23" customWidth="1"/>
    <col min="12301" max="12301" width="13.44140625" style="23" bestFit="1" customWidth="1"/>
    <col min="12302" max="12302" width="1.44140625" style="23" customWidth="1"/>
    <col min="12303" max="12303" width="13.44140625" style="23" bestFit="1" customWidth="1"/>
    <col min="12304" max="12545" width="9.109375" style="23"/>
    <col min="12546" max="12546" width="3.6640625" style="23" customWidth="1"/>
    <col min="12547" max="12547" width="1.6640625" style="23" customWidth="1"/>
    <col min="12548" max="12548" width="16.5546875" style="23" customWidth="1"/>
    <col min="12549" max="12550" width="1.6640625" style="23" customWidth="1"/>
    <col min="12551" max="12551" width="13.5546875" style="23" customWidth="1"/>
    <col min="12552" max="12552" width="1.6640625" style="23" customWidth="1"/>
    <col min="12553" max="12553" width="19.109375" style="23" customWidth="1"/>
    <col min="12554" max="12554" width="1.6640625" style="23" customWidth="1"/>
    <col min="12555" max="12555" width="24.88671875" style="23" customWidth="1"/>
    <col min="12556" max="12556" width="13.88671875" style="23" customWidth="1"/>
    <col min="12557" max="12557" width="13.44140625" style="23" bestFit="1" customWidth="1"/>
    <col min="12558" max="12558" width="1.44140625" style="23" customWidth="1"/>
    <col min="12559" max="12559" width="13.44140625" style="23" bestFit="1" customWidth="1"/>
    <col min="12560" max="12801" width="9.109375" style="23"/>
    <col min="12802" max="12802" width="3.6640625" style="23" customWidth="1"/>
    <col min="12803" max="12803" width="1.6640625" style="23" customWidth="1"/>
    <col min="12804" max="12804" width="16.5546875" style="23" customWidth="1"/>
    <col min="12805" max="12806" width="1.6640625" style="23" customWidth="1"/>
    <col min="12807" max="12807" width="13.5546875" style="23" customWidth="1"/>
    <col min="12808" max="12808" width="1.6640625" style="23" customWidth="1"/>
    <col min="12809" max="12809" width="19.109375" style="23" customWidth="1"/>
    <col min="12810" max="12810" width="1.6640625" style="23" customWidth="1"/>
    <col min="12811" max="12811" width="24.88671875" style="23" customWidth="1"/>
    <col min="12812" max="12812" width="13.88671875" style="23" customWidth="1"/>
    <col min="12813" max="12813" width="13.44140625" style="23" bestFit="1" customWidth="1"/>
    <col min="12814" max="12814" width="1.44140625" style="23" customWidth="1"/>
    <col min="12815" max="12815" width="13.44140625" style="23" bestFit="1" customWidth="1"/>
    <col min="12816" max="13057" width="9.109375" style="23"/>
    <col min="13058" max="13058" width="3.6640625" style="23" customWidth="1"/>
    <col min="13059" max="13059" width="1.6640625" style="23" customWidth="1"/>
    <col min="13060" max="13060" width="16.5546875" style="23" customWidth="1"/>
    <col min="13061" max="13062" width="1.6640625" style="23" customWidth="1"/>
    <col min="13063" max="13063" width="13.5546875" style="23" customWidth="1"/>
    <col min="13064" max="13064" width="1.6640625" style="23" customWidth="1"/>
    <col min="13065" max="13065" width="19.109375" style="23" customWidth="1"/>
    <col min="13066" max="13066" width="1.6640625" style="23" customWidth="1"/>
    <col min="13067" max="13067" width="24.88671875" style="23" customWidth="1"/>
    <col min="13068" max="13068" width="13.88671875" style="23" customWidth="1"/>
    <col min="13069" max="13069" width="13.44140625" style="23" bestFit="1" customWidth="1"/>
    <col min="13070" max="13070" width="1.44140625" style="23" customWidth="1"/>
    <col min="13071" max="13071" width="13.44140625" style="23" bestFit="1" customWidth="1"/>
    <col min="13072" max="13313" width="9.109375" style="23"/>
    <col min="13314" max="13314" width="3.6640625" style="23" customWidth="1"/>
    <col min="13315" max="13315" width="1.6640625" style="23" customWidth="1"/>
    <col min="13316" max="13316" width="16.5546875" style="23" customWidth="1"/>
    <col min="13317" max="13318" width="1.6640625" style="23" customWidth="1"/>
    <col min="13319" max="13319" width="13.5546875" style="23" customWidth="1"/>
    <col min="13320" max="13320" width="1.6640625" style="23" customWidth="1"/>
    <col min="13321" max="13321" width="19.109375" style="23" customWidth="1"/>
    <col min="13322" max="13322" width="1.6640625" style="23" customWidth="1"/>
    <col min="13323" max="13323" width="24.88671875" style="23" customWidth="1"/>
    <col min="13324" max="13324" width="13.88671875" style="23" customWidth="1"/>
    <col min="13325" max="13325" width="13.44140625" style="23" bestFit="1" customWidth="1"/>
    <col min="13326" max="13326" width="1.44140625" style="23" customWidth="1"/>
    <col min="13327" max="13327" width="13.44140625" style="23" bestFit="1" customWidth="1"/>
    <col min="13328" max="13569" width="9.109375" style="23"/>
    <col min="13570" max="13570" width="3.6640625" style="23" customWidth="1"/>
    <col min="13571" max="13571" width="1.6640625" style="23" customWidth="1"/>
    <col min="13572" max="13572" width="16.5546875" style="23" customWidth="1"/>
    <col min="13573" max="13574" width="1.6640625" style="23" customWidth="1"/>
    <col min="13575" max="13575" width="13.5546875" style="23" customWidth="1"/>
    <col min="13576" max="13576" width="1.6640625" style="23" customWidth="1"/>
    <col min="13577" max="13577" width="19.109375" style="23" customWidth="1"/>
    <col min="13578" max="13578" width="1.6640625" style="23" customWidth="1"/>
    <col min="13579" max="13579" width="24.88671875" style="23" customWidth="1"/>
    <col min="13580" max="13580" width="13.88671875" style="23" customWidth="1"/>
    <col min="13581" max="13581" width="13.44140625" style="23" bestFit="1" customWidth="1"/>
    <col min="13582" max="13582" width="1.44140625" style="23" customWidth="1"/>
    <col min="13583" max="13583" width="13.44140625" style="23" bestFit="1" customWidth="1"/>
    <col min="13584" max="13825" width="9.109375" style="23"/>
    <col min="13826" max="13826" width="3.6640625" style="23" customWidth="1"/>
    <col min="13827" max="13827" width="1.6640625" style="23" customWidth="1"/>
    <col min="13828" max="13828" width="16.5546875" style="23" customWidth="1"/>
    <col min="13829" max="13830" width="1.6640625" style="23" customWidth="1"/>
    <col min="13831" max="13831" width="13.5546875" style="23" customWidth="1"/>
    <col min="13832" max="13832" width="1.6640625" style="23" customWidth="1"/>
    <col min="13833" max="13833" width="19.109375" style="23" customWidth="1"/>
    <col min="13834" max="13834" width="1.6640625" style="23" customWidth="1"/>
    <col min="13835" max="13835" width="24.88671875" style="23" customWidth="1"/>
    <col min="13836" max="13836" width="13.88671875" style="23" customWidth="1"/>
    <col min="13837" max="13837" width="13.44140625" style="23" bestFit="1" customWidth="1"/>
    <col min="13838" max="13838" width="1.44140625" style="23" customWidth="1"/>
    <col min="13839" max="13839" width="13.44140625" style="23" bestFit="1" customWidth="1"/>
    <col min="13840" max="14081" width="9.109375" style="23"/>
    <col min="14082" max="14082" width="3.6640625" style="23" customWidth="1"/>
    <col min="14083" max="14083" width="1.6640625" style="23" customWidth="1"/>
    <col min="14084" max="14084" width="16.5546875" style="23" customWidth="1"/>
    <col min="14085" max="14086" width="1.6640625" style="23" customWidth="1"/>
    <col min="14087" max="14087" width="13.5546875" style="23" customWidth="1"/>
    <col min="14088" max="14088" width="1.6640625" style="23" customWidth="1"/>
    <col min="14089" max="14089" width="19.109375" style="23" customWidth="1"/>
    <col min="14090" max="14090" width="1.6640625" style="23" customWidth="1"/>
    <col min="14091" max="14091" width="24.88671875" style="23" customWidth="1"/>
    <col min="14092" max="14092" width="13.88671875" style="23" customWidth="1"/>
    <col min="14093" max="14093" width="13.44140625" style="23" bestFit="1" customWidth="1"/>
    <col min="14094" max="14094" width="1.44140625" style="23" customWidth="1"/>
    <col min="14095" max="14095" width="13.44140625" style="23" bestFit="1" customWidth="1"/>
    <col min="14096" max="14337" width="9.109375" style="23"/>
    <col min="14338" max="14338" width="3.6640625" style="23" customWidth="1"/>
    <col min="14339" max="14339" width="1.6640625" style="23" customWidth="1"/>
    <col min="14340" max="14340" width="16.5546875" style="23" customWidth="1"/>
    <col min="14341" max="14342" width="1.6640625" style="23" customWidth="1"/>
    <col min="14343" max="14343" width="13.5546875" style="23" customWidth="1"/>
    <col min="14344" max="14344" width="1.6640625" style="23" customWidth="1"/>
    <col min="14345" max="14345" width="19.109375" style="23" customWidth="1"/>
    <col min="14346" max="14346" width="1.6640625" style="23" customWidth="1"/>
    <col min="14347" max="14347" width="24.88671875" style="23" customWidth="1"/>
    <col min="14348" max="14348" width="13.88671875" style="23" customWidth="1"/>
    <col min="14349" max="14349" width="13.44140625" style="23" bestFit="1" customWidth="1"/>
    <col min="14350" max="14350" width="1.44140625" style="23" customWidth="1"/>
    <col min="14351" max="14351" width="13.44140625" style="23" bestFit="1" customWidth="1"/>
    <col min="14352" max="14593" width="9.109375" style="23"/>
    <col min="14594" max="14594" width="3.6640625" style="23" customWidth="1"/>
    <col min="14595" max="14595" width="1.6640625" style="23" customWidth="1"/>
    <col min="14596" max="14596" width="16.5546875" style="23" customWidth="1"/>
    <col min="14597" max="14598" width="1.6640625" style="23" customWidth="1"/>
    <col min="14599" max="14599" width="13.5546875" style="23" customWidth="1"/>
    <col min="14600" max="14600" width="1.6640625" style="23" customWidth="1"/>
    <col min="14601" max="14601" width="19.109375" style="23" customWidth="1"/>
    <col min="14602" max="14602" width="1.6640625" style="23" customWidth="1"/>
    <col min="14603" max="14603" width="24.88671875" style="23" customWidth="1"/>
    <col min="14604" max="14604" width="13.88671875" style="23" customWidth="1"/>
    <col min="14605" max="14605" width="13.44140625" style="23" bestFit="1" customWidth="1"/>
    <col min="14606" max="14606" width="1.44140625" style="23" customWidth="1"/>
    <col min="14607" max="14607" width="13.44140625" style="23" bestFit="1" customWidth="1"/>
    <col min="14608" max="14849" width="9.109375" style="23"/>
    <col min="14850" max="14850" width="3.6640625" style="23" customWidth="1"/>
    <col min="14851" max="14851" width="1.6640625" style="23" customWidth="1"/>
    <col min="14852" max="14852" width="16.5546875" style="23" customWidth="1"/>
    <col min="14853" max="14854" width="1.6640625" style="23" customWidth="1"/>
    <col min="14855" max="14855" width="13.5546875" style="23" customWidth="1"/>
    <col min="14856" max="14856" width="1.6640625" style="23" customWidth="1"/>
    <col min="14857" max="14857" width="19.109375" style="23" customWidth="1"/>
    <col min="14858" max="14858" width="1.6640625" style="23" customWidth="1"/>
    <col min="14859" max="14859" width="24.88671875" style="23" customWidth="1"/>
    <col min="14860" max="14860" width="13.88671875" style="23" customWidth="1"/>
    <col min="14861" max="14861" width="13.44140625" style="23" bestFit="1" customWidth="1"/>
    <col min="14862" max="14862" width="1.44140625" style="23" customWidth="1"/>
    <col min="14863" max="14863" width="13.44140625" style="23" bestFit="1" customWidth="1"/>
    <col min="14864" max="15105" width="9.109375" style="23"/>
    <col min="15106" max="15106" width="3.6640625" style="23" customWidth="1"/>
    <col min="15107" max="15107" width="1.6640625" style="23" customWidth="1"/>
    <col min="15108" max="15108" width="16.5546875" style="23" customWidth="1"/>
    <col min="15109" max="15110" width="1.6640625" style="23" customWidth="1"/>
    <col min="15111" max="15111" width="13.5546875" style="23" customWidth="1"/>
    <col min="15112" max="15112" width="1.6640625" style="23" customWidth="1"/>
    <col min="15113" max="15113" width="19.109375" style="23" customWidth="1"/>
    <col min="15114" max="15114" width="1.6640625" style="23" customWidth="1"/>
    <col min="15115" max="15115" width="24.88671875" style="23" customWidth="1"/>
    <col min="15116" max="15116" width="13.88671875" style="23" customWidth="1"/>
    <col min="15117" max="15117" width="13.44140625" style="23" bestFit="1" customWidth="1"/>
    <col min="15118" max="15118" width="1.44140625" style="23" customWidth="1"/>
    <col min="15119" max="15119" width="13.44140625" style="23" bestFit="1" customWidth="1"/>
    <col min="15120" max="15361" width="9.109375" style="23"/>
    <col min="15362" max="15362" width="3.6640625" style="23" customWidth="1"/>
    <col min="15363" max="15363" width="1.6640625" style="23" customWidth="1"/>
    <col min="15364" max="15364" width="16.5546875" style="23" customWidth="1"/>
    <col min="15365" max="15366" width="1.6640625" style="23" customWidth="1"/>
    <col min="15367" max="15367" width="13.5546875" style="23" customWidth="1"/>
    <col min="15368" max="15368" width="1.6640625" style="23" customWidth="1"/>
    <col min="15369" max="15369" width="19.109375" style="23" customWidth="1"/>
    <col min="15370" max="15370" width="1.6640625" style="23" customWidth="1"/>
    <col min="15371" max="15371" width="24.88671875" style="23" customWidth="1"/>
    <col min="15372" max="15372" width="13.88671875" style="23" customWidth="1"/>
    <col min="15373" max="15373" width="13.44140625" style="23" bestFit="1" customWidth="1"/>
    <col min="15374" max="15374" width="1.44140625" style="23" customWidth="1"/>
    <col min="15375" max="15375" width="13.44140625" style="23" bestFit="1" customWidth="1"/>
    <col min="15376" max="15617" width="9.109375" style="23"/>
    <col min="15618" max="15618" width="3.6640625" style="23" customWidth="1"/>
    <col min="15619" max="15619" width="1.6640625" style="23" customWidth="1"/>
    <col min="15620" max="15620" width="16.5546875" style="23" customWidth="1"/>
    <col min="15621" max="15622" width="1.6640625" style="23" customWidth="1"/>
    <col min="15623" max="15623" width="13.5546875" style="23" customWidth="1"/>
    <col min="15624" max="15624" width="1.6640625" style="23" customWidth="1"/>
    <col min="15625" max="15625" width="19.109375" style="23" customWidth="1"/>
    <col min="15626" max="15626" width="1.6640625" style="23" customWidth="1"/>
    <col min="15627" max="15627" width="24.88671875" style="23" customWidth="1"/>
    <col min="15628" max="15628" width="13.88671875" style="23" customWidth="1"/>
    <col min="15629" max="15629" width="13.44140625" style="23" bestFit="1" customWidth="1"/>
    <col min="15630" max="15630" width="1.44140625" style="23" customWidth="1"/>
    <col min="15631" max="15631" width="13.44140625" style="23" bestFit="1" customWidth="1"/>
    <col min="15632" max="15873" width="9.109375" style="23"/>
    <col min="15874" max="15874" width="3.6640625" style="23" customWidth="1"/>
    <col min="15875" max="15875" width="1.6640625" style="23" customWidth="1"/>
    <col min="15876" max="15876" width="16.5546875" style="23" customWidth="1"/>
    <col min="15877" max="15878" width="1.6640625" style="23" customWidth="1"/>
    <col min="15879" max="15879" width="13.5546875" style="23" customWidth="1"/>
    <col min="15880" max="15880" width="1.6640625" style="23" customWidth="1"/>
    <col min="15881" max="15881" width="19.109375" style="23" customWidth="1"/>
    <col min="15882" max="15882" width="1.6640625" style="23" customWidth="1"/>
    <col min="15883" max="15883" width="24.88671875" style="23" customWidth="1"/>
    <col min="15884" max="15884" width="13.88671875" style="23" customWidth="1"/>
    <col min="15885" max="15885" width="13.44140625" style="23" bestFit="1" customWidth="1"/>
    <col min="15886" max="15886" width="1.44140625" style="23" customWidth="1"/>
    <col min="15887" max="15887" width="13.44140625" style="23" bestFit="1" customWidth="1"/>
    <col min="15888" max="16129" width="9.109375" style="23"/>
    <col min="16130" max="16130" width="3.6640625" style="23" customWidth="1"/>
    <col min="16131" max="16131" width="1.6640625" style="23" customWidth="1"/>
    <col min="16132" max="16132" width="16.5546875" style="23" customWidth="1"/>
    <col min="16133" max="16134" width="1.6640625" style="23" customWidth="1"/>
    <col min="16135" max="16135" width="13.5546875" style="23" customWidth="1"/>
    <col min="16136" max="16136" width="1.6640625" style="23" customWidth="1"/>
    <col min="16137" max="16137" width="19.109375" style="23" customWidth="1"/>
    <col min="16138" max="16138" width="1.6640625" style="23" customWidth="1"/>
    <col min="16139" max="16139" width="24.88671875" style="23" customWidth="1"/>
    <col min="16140" max="16140" width="13.88671875" style="23" customWidth="1"/>
    <col min="16141" max="16141" width="13.44140625" style="23" bestFit="1" customWidth="1"/>
    <col min="16142" max="16142" width="1.44140625" style="23" customWidth="1"/>
    <col min="16143" max="16143" width="13.44140625" style="23" bestFit="1" customWidth="1"/>
    <col min="16144" max="16384" width="9.109375" style="23"/>
  </cols>
  <sheetData>
    <row r="1" spans="1:21" x14ac:dyDescent="0.25">
      <c r="F1" s="80" t="s">
        <v>108</v>
      </c>
      <c r="G1" s="80"/>
      <c r="H1" s="80"/>
      <c r="I1" s="80"/>
      <c r="J1" s="80"/>
      <c r="K1" s="80"/>
      <c r="L1" s="80"/>
      <c r="M1" s="80" t="s">
        <v>109</v>
      </c>
      <c r="N1" s="80"/>
      <c r="O1" s="80"/>
      <c r="P1" s="80"/>
      <c r="Q1" s="80"/>
      <c r="R1" s="80"/>
      <c r="S1" s="80"/>
      <c r="T1" s="80"/>
    </row>
    <row r="2" spans="1:21" ht="13.2" customHeight="1" x14ac:dyDescent="0.25">
      <c r="F2" s="78" t="s">
        <v>30</v>
      </c>
      <c r="G2" s="24"/>
      <c r="H2" s="79" t="s">
        <v>31</v>
      </c>
      <c r="O2" s="78" t="s">
        <v>30</v>
      </c>
      <c r="P2" s="24"/>
      <c r="Q2" s="79" t="s">
        <v>31</v>
      </c>
      <c r="T2" s="26"/>
    </row>
    <row r="3" spans="1:21" ht="12.75" customHeight="1" x14ac:dyDescent="0.25">
      <c r="F3" s="78"/>
      <c r="G3" s="24"/>
      <c r="H3" s="79"/>
      <c r="O3" s="78"/>
      <c r="P3" s="24"/>
      <c r="Q3" s="79"/>
      <c r="T3" s="26"/>
    </row>
    <row r="4" spans="1:21" s="32" customFormat="1" ht="56.4" customHeight="1" x14ac:dyDescent="0.25">
      <c r="A4" s="28" t="s">
        <v>32</v>
      </c>
      <c r="B4" s="29"/>
      <c r="C4" s="29" t="s">
        <v>33</v>
      </c>
      <c r="D4" s="29"/>
      <c r="E4" s="29"/>
      <c r="F4" s="78"/>
      <c r="G4" s="29"/>
      <c r="H4" s="79"/>
      <c r="I4" s="29"/>
      <c r="J4" s="28" t="s">
        <v>34</v>
      </c>
      <c r="K4" s="30"/>
      <c r="L4" s="28" t="s">
        <v>35</v>
      </c>
      <c r="M4" s="31"/>
      <c r="O4" s="78"/>
      <c r="P4" s="29"/>
      <c r="Q4" s="79"/>
      <c r="R4" s="29"/>
      <c r="S4" s="28" t="s">
        <v>34</v>
      </c>
      <c r="T4" s="30"/>
      <c r="U4" s="28" t="s">
        <v>35</v>
      </c>
    </row>
    <row r="5" spans="1:21" s="32" customFormat="1" x14ac:dyDescent="0.25">
      <c r="A5" s="33">
        <v>-1</v>
      </c>
      <c r="B5" s="33"/>
      <c r="C5" s="33">
        <v>-2</v>
      </c>
      <c r="D5" s="33"/>
      <c r="E5" s="33"/>
      <c r="F5" s="34">
        <f>C5-1</f>
        <v>-3</v>
      </c>
      <c r="G5" s="33" t="s">
        <v>2</v>
      </c>
      <c r="H5" s="33">
        <f>F5-1</f>
        <v>-4</v>
      </c>
      <c r="I5" s="33" t="s">
        <v>2</v>
      </c>
      <c r="J5" s="33">
        <f>H5-1</f>
        <v>-5</v>
      </c>
      <c r="K5" s="35"/>
      <c r="L5" s="33">
        <f>J5-1</f>
        <v>-6</v>
      </c>
      <c r="M5" s="31"/>
      <c r="O5" s="34">
        <f>L5-1</f>
        <v>-7</v>
      </c>
      <c r="P5" s="33" t="s">
        <v>2</v>
      </c>
      <c r="Q5" s="33">
        <f>O5-1</f>
        <v>-8</v>
      </c>
      <c r="R5" s="33" t="s">
        <v>2</v>
      </c>
      <c r="S5" s="33">
        <f>Q5-1</f>
        <v>-9</v>
      </c>
      <c r="T5" s="35"/>
      <c r="U5" s="33">
        <f>S5-1</f>
        <v>-10</v>
      </c>
    </row>
    <row r="6" spans="1:21" ht="7.2" customHeight="1" x14ac:dyDescent="0.25">
      <c r="F6" s="36"/>
      <c r="H6" s="27"/>
      <c r="M6" s="25"/>
      <c r="O6" s="68"/>
      <c r="Q6" s="27"/>
      <c r="T6" s="26"/>
    </row>
    <row r="7" spans="1:21" x14ac:dyDescent="0.25">
      <c r="C7" s="37"/>
      <c r="E7" s="38"/>
      <c r="F7" s="39"/>
      <c r="G7" s="38"/>
      <c r="H7" s="40" t="s">
        <v>2</v>
      </c>
      <c r="I7" s="38"/>
      <c r="J7" s="38"/>
      <c r="K7" s="41"/>
      <c r="L7" s="42" t="s">
        <v>2</v>
      </c>
      <c r="M7" s="25"/>
      <c r="O7" s="69"/>
      <c r="P7" s="38"/>
      <c r="Q7" s="40" t="s">
        <v>2</v>
      </c>
      <c r="R7" s="38"/>
      <c r="S7" s="38"/>
      <c r="T7" s="41"/>
      <c r="U7" s="42" t="s">
        <v>2</v>
      </c>
    </row>
    <row r="8" spans="1:21" ht="14.4" x14ac:dyDescent="0.3">
      <c r="A8" s="23">
        <v>1</v>
      </c>
      <c r="C8" s="43" t="s">
        <v>36</v>
      </c>
      <c r="E8" s="38"/>
      <c r="F8" s="39">
        <v>3477986</v>
      </c>
      <c r="G8" s="38"/>
      <c r="H8" s="44">
        <v>514230.66</v>
      </c>
      <c r="I8" s="38"/>
      <c r="J8" s="45">
        <v>134076</v>
      </c>
      <c r="K8" s="46"/>
      <c r="L8" s="47">
        <f>SUM(E8:I8)-J8</f>
        <v>3858140.66</v>
      </c>
      <c r="M8" s="25"/>
      <c r="O8" s="70">
        <v>3361616.4624999999</v>
      </c>
      <c r="P8" s="38"/>
      <c r="Q8" s="44">
        <v>514230.66</v>
      </c>
      <c r="R8" s="38"/>
      <c r="S8" s="45">
        <v>134076</v>
      </c>
      <c r="T8" s="46"/>
      <c r="U8" s="47">
        <f>SUM(N8:R8)-S8</f>
        <v>3741771.1225000001</v>
      </c>
    </row>
    <row r="9" spans="1:21" ht="14.4" x14ac:dyDescent="0.3">
      <c r="C9" s="37"/>
      <c r="E9" s="38"/>
      <c r="F9" s="39"/>
      <c r="G9" s="38"/>
      <c r="H9" s="44"/>
      <c r="I9" s="38"/>
      <c r="J9" s="45"/>
      <c r="K9" s="46"/>
      <c r="L9" s="47" t="s">
        <v>2</v>
      </c>
      <c r="M9" s="25"/>
      <c r="O9" s="70"/>
      <c r="P9" s="38"/>
      <c r="Q9" s="44"/>
      <c r="R9" s="38"/>
      <c r="S9" s="45"/>
      <c r="T9" s="46"/>
      <c r="U9" s="47" t="s">
        <v>2</v>
      </c>
    </row>
    <row r="10" spans="1:21" ht="14.4" x14ac:dyDescent="0.3">
      <c r="A10" s="23">
        <f>A8+1</f>
        <v>2</v>
      </c>
      <c r="C10" s="43" t="s">
        <v>37</v>
      </c>
      <c r="E10" s="38"/>
      <c r="F10" s="39">
        <v>3413744</v>
      </c>
      <c r="G10" s="38"/>
      <c r="H10" s="44">
        <v>751106.9</v>
      </c>
      <c r="I10" s="38"/>
      <c r="J10" s="45">
        <v>0</v>
      </c>
      <c r="K10" s="46"/>
      <c r="L10" s="47">
        <f t="shared" ref="L10:L30" si="0">SUM(E10:I10)-J10</f>
        <v>4164850.9</v>
      </c>
      <c r="M10" s="25"/>
      <c r="O10" s="70">
        <v>3297824.0125000002</v>
      </c>
      <c r="P10" s="38"/>
      <c r="Q10" s="44">
        <v>751106.9</v>
      </c>
      <c r="R10" s="38"/>
      <c r="S10" s="45">
        <v>0</v>
      </c>
      <c r="T10" s="46"/>
      <c r="U10" s="47">
        <f t="shared" ref="U10" si="1">SUM(N10:R10)-S10</f>
        <v>4048930.9125000001</v>
      </c>
    </row>
    <row r="11" spans="1:21" ht="14.4" x14ac:dyDescent="0.3">
      <c r="A11" s="23" t="s">
        <v>2</v>
      </c>
      <c r="C11" s="37"/>
      <c r="E11" s="38"/>
      <c r="F11" s="39"/>
      <c r="G11" s="38"/>
      <c r="H11" s="44"/>
      <c r="I11" s="38"/>
      <c r="J11" s="45"/>
      <c r="K11" s="46"/>
      <c r="L11" s="47" t="s">
        <v>2</v>
      </c>
      <c r="M11" s="25"/>
      <c r="O11" s="70"/>
      <c r="P11" s="38"/>
      <c r="Q11" s="44"/>
      <c r="R11" s="38"/>
      <c r="S11" s="45"/>
      <c r="T11" s="46"/>
      <c r="U11" s="47" t="s">
        <v>2</v>
      </c>
    </row>
    <row r="12" spans="1:21" ht="14.4" x14ac:dyDescent="0.3">
      <c r="A12" s="23">
        <f>A10+1</f>
        <v>3</v>
      </c>
      <c r="C12" s="43" t="s">
        <v>38</v>
      </c>
      <c r="E12" s="38"/>
      <c r="F12" s="39">
        <v>3344436</v>
      </c>
      <c r="G12" s="38"/>
      <c r="H12" s="44">
        <v>749547.42</v>
      </c>
      <c r="I12" s="38"/>
      <c r="J12" s="45">
        <v>0</v>
      </c>
      <c r="K12" s="46"/>
      <c r="L12" s="47">
        <f t="shared" si="0"/>
        <v>4093983.42</v>
      </c>
      <c r="M12" s="25"/>
      <c r="O12" s="70">
        <v>3228865.5300000003</v>
      </c>
      <c r="P12" s="38"/>
      <c r="Q12" s="44">
        <v>749547.42</v>
      </c>
      <c r="R12" s="38"/>
      <c r="S12" s="45">
        <v>0</v>
      </c>
      <c r="T12" s="46"/>
      <c r="U12" s="47">
        <f t="shared" ref="U12" si="2">SUM(N12:R12)-S12</f>
        <v>3978412.95</v>
      </c>
    </row>
    <row r="13" spans="1:21" ht="14.4" x14ac:dyDescent="0.3">
      <c r="C13" s="37"/>
      <c r="E13" s="38"/>
      <c r="F13" s="38"/>
      <c r="G13" s="38"/>
      <c r="H13" s="44"/>
      <c r="I13" s="38"/>
      <c r="J13" s="45"/>
      <c r="K13" s="46"/>
      <c r="L13" s="47" t="s">
        <v>2</v>
      </c>
      <c r="M13" s="25"/>
      <c r="O13" s="70"/>
      <c r="P13" s="38"/>
      <c r="Q13" s="44"/>
      <c r="R13" s="38"/>
      <c r="S13" s="45"/>
      <c r="T13" s="46"/>
      <c r="U13" s="47" t="s">
        <v>2</v>
      </c>
    </row>
    <row r="14" spans="1:21" ht="14.4" x14ac:dyDescent="0.3">
      <c r="A14" s="23">
        <f>A12+1</f>
        <v>4</v>
      </c>
      <c r="C14" s="48" t="s">
        <v>39</v>
      </c>
      <c r="E14" s="38"/>
      <c r="F14" s="38">
        <v>3421619</v>
      </c>
      <c r="G14" s="38"/>
      <c r="H14" s="44">
        <v>901719.15</v>
      </c>
      <c r="I14" s="38"/>
      <c r="J14" s="45">
        <v>0</v>
      </c>
      <c r="K14" s="46"/>
      <c r="L14" s="47">
        <f t="shared" si="0"/>
        <v>4323338.1500000004</v>
      </c>
      <c r="M14" s="25"/>
      <c r="O14" s="70">
        <v>3306718.1170182615</v>
      </c>
      <c r="P14" s="38"/>
      <c r="Q14" s="44">
        <v>901719.15</v>
      </c>
      <c r="R14" s="38"/>
      <c r="S14" s="45">
        <v>0</v>
      </c>
      <c r="T14" s="46"/>
      <c r="U14" s="47">
        <f t="shared" ref="U14" si="3">SUM(N14:R14)-S14</f>
        <v>4208437.2670182614</v>
      </c>
    </row>
    <row r="15" spans="1:21" ht="14.4" x14ac:dyDescent="0.3">
      <c r="C15" s="37"/>
      <c r="E15" s="38"/>
      <c r="F15" s="38"/>
      <c r="G15" s="38"/>
      <c r="H15" s="44"/>
      <c r="I15" s="38"/>
      <c r="J15" s="45"/>
      <c r="K15" s="46"/>
      <c r="L15" s="47" t="s">
        <v>2</v>
      </c>
      <c r="M15" s="25"/>
      <c r="O15" s="70"/>
      <c r="P15" s="38"/>
      <c r="Q15" s="44"/>
      <c r="R15" s="38"/>
      <c r="S15" s="45"/>
      <c r="T15" s="46"/>
      <c r="U15" s="47" t="s">
        <v>2</v>
      </c>
    </row>
    <row r="16" spans="1:21" ht="14.4" x14ac:dyDescent="0.3">
      <c r="A16" s="23">
        <f>A14+1</f>
        <v>5</v>
      </c>
      <c r="C16" s="43" t="s">
        <v>40</v>
      </c>
      <c r="E16" s="38"/>
      <c r="F16" s="38">
        <v>3460296</v>
      </c>
      <c r="G16" s="38"/>
      <c r="H16" s="44">
        <v>902729.65</v>
      </c>
      <c r="I16" s="38"/>
      <c r="J16" s="45">
        <v>119500</v>
      </c>
      <c r="K16" s="46"/>
      <c r="L16" s="47">
        <f t="shared" si="0"/>
        <v>4243525.6500000004</v>
      </c>
      <c r="M16" s="25"/>
      <c r="O16" s="70">
        <v>3345370.634933277</v>
      </c>
      <c r="P16" s="38"/>
      <c r="Q16" s="44">
        <v>902729.65</v>
      </c>
      <c r="R16" s="38"/>
      <c r="S16" s="45">
        <v>119500</v>
      </c>
      <c r="T16" s="46"/>
      <c r="U16" s="47">
        <f t="shared" ref="U16" si="4">SUM(N16:R16)-S16</f>
        <v>4128600.2849332774</v>
      </c>
    </row>
    <row r="17" spans="1:21" ht="14.4" x14ac:dyDescent="0.3">
      <c r="C17" s="37"/>
      <c r="E17" s="38"/>
      <c r="F17" s="38"/>
      <c r="G17" s="38"/>
      <c r="H17" s="44"/>
      <c r="I17" s="38"/>
      <c r="J17" s="45"/>
      <c r="K17" s="46"/>
      <c r="L17" s="47" t="s">
        <v>2</v>
      </c>
      <c r="M17" s="25"/>
      <c r="O17" s="70"/>
      <c r="P17" s="38"/>
      <c r="Q17" s="44"/>
      <c r="R17" s="38"/>
      <c r="S17" s="45"/>
      <c r="T17" s="46"/>
      <c r="U17" s="47" t="s">
        <v>2</v>
      </c>
    </row>
    <row r="18" spans="1:21" ht="14.4" x14ac:dyDescent="0.3">
      <c r="A18" s="23">
        <f>A16+1</f>
        <v>6</v>
      </c>
      <c r="C18" s="43" t="s">
        <v>41</v>
      </c>
      <c r="E18" s="38"/>
      <c r="F18" s="38">
        <v>3492141</v>
      </c>
      <c r="G18" s="38"/>
      <c r="H18" s="44">
        <v>890223.48</v>
      </c>
      <c r="I18" s="38"/>
      <c r="J18" s="45">
        <v>0</v>
      </c>
      <c r="K18" s="46"/>
      <c r="L18" s="47">
        <f t="shared" si="0"/>
        <v>4382364.4800000004</v>
      </c>
      <c r="M18" s="25"/>
      <c r="O18" s="70">
        <v>3377728.3508003303</v>
      </c>
      <c r="P18" s="38"/>
      <c r="Q18" s="44">
        <v>890223.48</v>
      </c>
      <c r="R18" s="38"/>
      <c r="S18" s="45">
        <v>0</v>
      </c>
      <c r="T18" s="46"/>
      <c r="U18" s="47">
        <f t="shared" ref="U18" si="5">SUM(N18:R18)-S18</f>
        <v>4267951.8308003303</v>
      </c>
    </row>
    <row r="19" spans="1:21" ht="14.4" x14ac:dyDescent="0.3">
      <c r="C19" s="37"/>
      <c r="E19" s="38"/>
      <c r="F19" s="38"/>
      <c r="G19" s="38"/>
      <c r="H19" s="44"/>
      <c r="I19" s="38"/>
      <c r="J19" s="45"/>
      <c r="K19" s="46"/>
      <c r="L19" s="47" t="s">
        <v>2</v>
      </c>
      <c r="M19" s="25"/>
      <c r="O19" s="70"/>
      <c r="P19" s="38"/>
      <c r="Q19" s="44"/>
      <c r="R19" s="38"/>
      <c r="S19" s="45"/>
      <c r="T19" s="46"/>
      <c r="U19" s="47" t="s">
        <v>2</v>
      </c>
    </row>
    <row r="20" spans="1:21" ht="14.4" x14ac:dyDescent="0.3">
      <c r="A20" s="23">
        <f>A18+1</f>
        <v>7</v>
      </c>
      <c r="C20" s="43" t="s">
        <v>42</v>
      </c>
      <c r="E20" s="38"/>
      <c r="F20" s="38">
        <v>3370617</v>
      </c>
      <c r="G20" s="38"/>
      <c r="H20" s="44">
        <v>761093.3</v>
      </c>
      <c r="I20" s="38"/>
      <c r="J20" s="45">
        <v>13073</v>
      </c>
      <c r="K20" s="46"/>
      <c r="L20" s="47">
        <f t="shared" si="0"/>
        <v>4118637.3</v>
      </c>
      <c r="M20" s="25"/>
      <c r="O20" s="70">
        <v>3258937.7717342344</v>
      </c>
      <c r="P20" s="38"/>
      <c r="Q20" s="44">
        <v>761093.3</v>
      </c>
      <c r="R20" s="38"/>
      <c r="S20" s="45">
        <v>13073</v>
      </c>
      <c r="T20" s="46"/>
      <c r="U20" s="47">
        <f t="shared" ref="U20" si="6">SUM(N20:R20)-S20</f>
        <v>4006958.0717342347</v>
      </c>
    </row>
    <row r="21" spans="1:21" ht="14.4" x14ac:dyDescent="0.3">
      <c r="C21" s="37"/>
      <c r="E21" s="38"/>
      <c r="F21" s="38"/>
      <c r="G21" s="38"/>
      <c r="H21" s="44"/>
      <c r="I21" s="38"/>
      <c r="J21" s="45"/>
      <c r="K21" s="46"/>
      <c r="L21" s="47" t="s">
        <v>2</v>
      </c>
      <c r="M21" s="25"/>
      <c r="O21" s="70"/>
      <c r="P21" s="38"/>
      <c r="Q21" s="44"/>
      <c r="R21" s="38"/>
      <c r="S21" s="45"/>
      <c r="T21" s="46"/>
      <c r="U21" s="47" t="s">
        <v>2</v>
      </c>
    </row>
    <row r="22" spans="1:21" ht="14.4" x14ac:dyDescent="0.3">
      <c r="A22" s="23">
        <f>A20+1</f>
        <v>8</v>
      </c>
      <c r="C22" s="43" t="s">
        <v>43</v>
      </c>
      <c r="E22" s="39"/>
      <c r="F22" s="39">
        <v>3465379</v>
      </c>
      <c r="G22" s="39"/>
      <c r="H22" s="44">
        <v>838037.54</v>
      </c>
      <c r="I22" s="39"/>
      <c r="J22" s="45">
        <v>0</v>
      </c>
      <c r="K22" s="46"/>
      <c r="L22" s="47">
        <f t="shared" si="0"/>
        <v>4303416.54</v>
      </c>
      <c r="M22" s="25"/>
      <c r="O22" s="70">
        <v>3354574.8481368162</v>
      </c>
      <c r="P22" s="39"/>
      <c r="Q22" s="44">
        <v>838037.54</v>
      </c>
      <c r="R22" s="39"/>
      <c r="S22" s="45">
        <v>0</v>
      </c>
      <c r="T22" s="46"/>
      <c r="U22" s="47">
        <f t="shared" ref="U22" si="7">SUM(N22:R22)-S22</f>
        <v>4192612.3881368162</v>
      </c>
    </row>
    <row r="23" spans="1:21" ht="14.4" x14ac:dyDescent="0.3">
      <c r="C23" s="37"/>
      <c r="E23" s="39"/>
      <c r="F23" s="39" t="s">
        <v>2</v>
      </c>
      <c r="G23" s="39"/>
      <c r="H23" s="44"/>
      <c r="I23" s="39"/>
      <c r="J23" s="45"/>
      <c r="K23" s="46"/>
      <c r="L23" s="47" t="s">
        <v>2</v>
      </c>
      <c r="M23" s="25"/>
      <c r="O23" s="70"/>
      <c r="P23" s="39"/>
      <c r="Q23" s="44"/>
      <c r="R23" s="39"/>
      <c r="S23" s="45"/>
      <c r="T23" s="46"/>
      <c r="U23" s="47" t="s">
        <v>2</v>
      </c>
    </row>
    <row r="24" spans="1:21" ht="14.4" x14ac:dyDescent="0.3">
      <c r="A24" s="23">
        <f>A22+1</f>
        <v>9</v>
      </c>
      <c r="C24" s="43" t="s">
        <v>44</v>
      </c>
      <c r="E24" s="38"/>
      <c r="F24" s="39">
        <v>3339166</v>
      </c>
      <c r="G24" s="38"/>
      <c r="H24" s="44">
        <v>853952.45</v>
      </c>
      <c r="I24" s="38"/>
      <c r="J24" s="45">
        <v>0</v>
      </c>
      <c r="K24" s="46"/>
      <c r="L24" s="47">
        <f t="shared" si="0"/>
        <v>4193118.45</v>
      </c>
      <c r="M24" s="25"/>
      <c r="O24" s="70">
        <v>3229078.4827279453</v>
      </c>
      <c r="P24" s="38"/>
      <c r="Q24" s="44">
        <v>853952.45</v>
      </c>
      <c r="R24" s="38"/>
      <c r="S24" s="45">
        <v>0</v>
      </c>
      <c r="T24" s="46"/>
      <c r="U24" s="47">
        <f t="shared" ref="U24" si="8">SUM(N24:R24)-S24</f>
        <v>4083030.932727945</v>
      </c>
    </row>
    <row r="25" spans="1:21" ht="14.4" x14ac:dyDescent="0.3">
      <c r="C25" s="37"/>
      <c r="E25" s="38"/>
      <c r="F25" s="39" t="s">
        <v>2</v>
      </c>
      <c r="G25" s="38"/>
      <c r="H25" s="44"/>
      <c r="I25" s="38"/>
      <c r="J25" s="45"/>
      <c r="K25" s="46"/>
      <c r="L25" s="47" t="s">
        <v>2</v>
      </c>
      <c r="M25" s="25"/>
      <c r="O25" s="70"/>
      <c r="P25" s="38"/>
      <c r="Q25" s="44"/>
      <c r="R25" s="38"/>
      <c r="S25" s="45"/>
      <c r="T25" s="46"/>
      <c r="U25" s="47" t="s">
        <v>2</v>
      </c>
    </row>
    <row r="26" spans="1:21" ht="14.4" x14ac:dyDescent="0.3">
      <c r="A26" s="23">
        <f>A24+1</f>
        <v>10</v>
      </c>
      <c r="C26" s="48" t="s">
        <v>45</v>
      </c>
      <c r="E26" s="38"/>
      <c r="F26" s="39">
        <v>3426802</v>
      </c>
      <c r="G26" s="41"/>
      <c r="H26" s="44">
        <v>934401.61</v>
      </c>
      <c r="I26" s="41"/>
      <c r="J26" s="45">
        <v>5100</v>
      </c>
      <c r="K26" s="46"/>
      <c r="L26" s="47">
        <f t="shared" si="0"/>
        <v>4356103.6100000003</v>
      </c>
      <c r="M26" s="25"/>
      <c r="O26" s="70">
        <v>3317287.8887211219</v>
      </c>
      <c r="P26" s="41"/>
      <c r="Q26" s="44">
        <v>934401.61</v>
      </c>
      <c r="R26" s="41"/>
      <c r="S26" s="45">
        <v>5100</v>
      </c>
      <c r="T26" s="46"/>
      <c r="U26" s="47">
        <f t="shared" ref="U26" si="9">SUM(N26:R26)-S26</f>
        <v>4246589.4987211218</v>
      </c>
    </row>
    <row r="27" spans="1:21" ht="14.4" x14ac:dyDescent="0.3">
      <c r="E27" s="38"/>
      <c r="F27" s="39" t="s">
        <v>2</v>
      </c>
      <c r="G27" s="41"/>
      <c r="H27" s="44"/>
      <c r="I27" s="41"/>
      <c r="J27" s="45"/>
      <c r="K27" s="46"/>
      <c r="L27" s="47" t="s">
        <v>2</v>
      </c>
      <c r="M27" s="25"/>
      <c r="O27" s="70"/>
      <c r="P27" s="41"/>
      <c r="Q27" s="44"/>
      <c r="R27" s="41"/>
      <c r="S27" s="45"/>
      <c r="T27" s="46"/>
      <c r="U27" s="47" t="s">
        <v>2</v>
      </c>
    </row>
    <row r="28" spans="1:21" ht="14.4" x14ac:dyDescent="0.3">
      <c r="A28" s="23">
        <f>A26+1</f>
        <v>11</v>
      </c>
      <c r="C28" s="43" t="s">
        <v>46</v>
      </c>
      <c r="E28" s="38"/>
      <c r="F28" s="39">
        <v>3288715</v>
      </c>
      <c r="G28" s="38"/>
      <c r="H28" s="44">
        <v>848222.64</v>
      </c>
      <c r="I28" s="38"/>
      <c r="J28" s="45">
        <v>0</v>
      </c>
      <c r="K28" s="46"/>
      <c r="L28" s="47">
        <f t="shared" si="0"/>
        <v>4136937.64</v>
      </c>
      <c r="M28" s="25"/>
      <c r="O28" s="70">
        <v>3179486.1141666668</v>
      </c>
      <c r="P28" s="38"/>
      <c r="Q28" s="44">
        <v>848222.64</v>
      </c>
      <c r="R28" s="38"/>
      <c r="S28" s="45">
        <v>0</v>
      </c>
      <c r="T28" s="46"/>
      <c r="U28" s="47">
        <f t="shared" ref="U28" si="10">SUM(N28:R28)-S28</f>
        <v>4027708.7541666669</v>
      </c>
    </row>
    <row r="29" spans="1:21" ht="14.4" x14ac:dyDescent="0.3">
      <c r="C29" s="49"/>
      <c r="E29" s="38"/>
      <c r="F29" s="39" t="s">
        <v>2</v>
      </c>
      <c r="G29" s="38"/>
      <c r="H29" s="40"/>
      <c r="I29" s="38"/>
      <c r="J29" s="45"/>
      <c r="K29" s="46"/>
      <c r="L29" s="47" t="s">
        <v>2</v>
      </c>
      <c r="M29" s="25"/>
      <c r="O29" s="70"/>
      <c r="P29" s="38"/>
      <c r="Q29" s="40"/>
      <c r="R29" s="38"/>
      <c r="S29" s="45"/>
      <c r="T29" s="46"/>
      <c r="U29" s="47" t="s">
        <v>2</v>
      </c>
    </row>
    <row r="30" spans="1:21" ht="14.4" x14ac:dyDescent="0.3">
      <c r="A30" s="23">
        <f>A28+1</f>
        <v>12</v>
      </c>
      <c r="C30" s="43" t="s">
        <v>47</v>
      </c>
      <c r="E30" s="38"/>
      <c r="F30" s="39">
        <v>3237579</v>
      </c>
      <c r="G30" s="38"/>
      <c r="H30" s="44">
        <v>814550.89</v>
      </c>
      <c r="I30" s="38"/>
      <c r="J30" s="45">
        <v>0</v>
      </c>
      <c r="K30" s="46"/>
      <c r="L30" s="47">
        <f t="shared" si="0"/>
        <v>4052129.89</v>
      </c>
      <c r="M30" s="25"/>
      <c r="O30" s="70">
        <v>3128649.7841666667</v>
      </c>
      <c r="P30" s="38"/>
      <c r="Q30" s="44">
        <v>814550.89</v>
      </c>
      <c r="R30" s="38"/>
      <c r="S30" s="45">
        <v>0</v>
      </c>
      <c r="T30" s="46"/>
      <c r="U30" s="47">
        <f t="shared" ref="U30" si="11">SUM(N30:R30)-S30</f>
        <v>3943200.6741666668</v>
      </c>
    </row>
    <row r="31" spans="1:21" x14ac:dyDescent="0.25">
      <c r="C31" s="43"/>
      <c r="E31" s="38"/>
      <c r="F31" s="39"/>
      <c r="G31" s="38"/>
      <c r="H31" s="40"/>
      <c r="I31" s="38"/>
      <c r="J31" s="38"/>
      <c r="K31" s="41"/>
      <c r="L31" s="47"/>
      <c r="M31" s="25"/>
      <c r="O31" s="40"/>
      <c r="P31" s="38"/>
      <c r="Q31" s="40"/>
      <c r="R31" s="38"/>
      <c r="S31" s="38"/>
      <c r="T31" s="41"/>
      <c r="U31" s="47"/>
    </row>
    <row r="32" spans="1:21" ht="13.8" thickBot="1" x14ac:dyDescent="0.3">
      <c r="A32" s="23">
        <v>13</v>
      </c>
      <c r="C32" s="32" t="s">
        <v>48</v>
      </c>
      <c r="D32" s="32"/>
      <c r="E32" s="50"/>
      <c r="F32" s="51">
        <f>SUM(F8:F30)</f>
        <v>40738480</v>
      </c>
      <c r="G32" s="50"/>
      <c r="H32" s="51">
        <f>SUM(H8:H31)</f>
        <v>9759815.6900000013</v>
      </c>
      <c r="I32" s="50"/>
      <c r="J32" s="51">
        <f>SUM(J8:J31)</f>
        <v>271749</v>
      </c>
      <c r="K32" s="52"/>
      <c r="L32" s="53">
        <f>SUM(L8:L31)</f>
        <v>50226546.690000005</v>
      </c>
      <c r="M32" s="25"/>
      <c r="O32" s="51">
        <f>SUM(O8:O31)</f>
        <v>39386137.99740532</v>
      </c>
      <c r="P32" s="50"/>
      <c r="Q32" s="51">
        <f>SUM(Q8:Q31)</f>
        <v>9759815.6900000013</v>
      </c>
      <c r="R32" s="50"/>
      <c r="S32" s="51">
        <f>SUM(S8:S31)</f>
        <v>271749</v>
      </c>
      <c r="T32" s="52"/>
      <c r="U32" s="53">
        <f>SUM(U8:U31)</f>
        <v>48874204.687405318</v>
      </c>
    </row>
    <row r="33" spans="1:18" ht="15" thickTop="1" x14ac:dyDescent="0.3">
      <c r="A33" s="23" t="s">
        <v>2</v>
      </c>
      <c r="L33" s="54"/>
      <c r="M33" s="25"/>
      <c r="R33" s="45" t="s">
        <v>2</v>
      </c>
    </row>
    <row r="34" spans="1:18" x14ac:dyDescent="0.25">
      <c r="A34" s="23" t="s">
        <v>2</v>
      </c>
      <c r="B34" s="23" t="s">
        <v>2</v>
      </c>
      <c r="C34" s="23" t="s">
        <v>2</v>
      </c>
      <c r="M34" s="25"/>
    </row>
    <row r="35" spans="1:18" x14ac:dyDescent="0.25">
      <c r="A35" s="23" t="s">
        <v>2</v>
      </c>
      <c r="M35" s="25"/>
    </row>
  </sheetData>
  <mergeCells count="6">
    <mergeCell ref="F2:F4"/>
    <mergeCell ref="H2:H4"/>
    <mergeCell ref="F1:L1"/>
    <mergeCell ref="M1:T1"/>
    <mergeCell ref="O2:O4"/>
    <mergeCell ref="Q2:Q4"/>
  </mergeCells>
  <pageMargins left="1.25" right="0.75" top="1" bottom="1" header="0.5" footer="0.5"/>
  <pageSetup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Y27"/>
  <sheetViews>
    <sheetView topLeftCell="H16" workbookViewId="0">
      <selection activeCell="I38" sqref="I38"/>
    </sheetView>
  </sheetViews>
  <sheetFormatPr defaultColWidth="8.88671875" defaultRowHeight="14.4" x14ac:dyDescent="0.3"/>
  <cols>
    <col min="1" max="1" width="15.109375" style="1" customWidth="1"/>
    <col min="2" max="2" width="13.5546875" style="1" customWidth="1"/>
    <col min="3" max="3" width="18.5546875" style="1" customWidth="1"/>
    <col min="4" max="4" width="3.33203125" style="1" customWidth="1"/>
    <col min="5" max="5" width="16.44140625" style="1" customWidth="1"/>
    <col min="6" max="6" width="2.33203125" style="1" customWidth="1"/>
    <col min="7" max="7" width="14" style="1" customWidth="1"/>
    <col min="8" max="8" width="2.5546875" style="1" customWidth="1"/>
    <col min="9" max="9" width="15.33203125" style="1" customWidth="1"/>
    <col min="10" max="10" width="2.5546875" style="1" customWidth="1"/>
    <col min="11" max="11" width="11.6640625" style="1" customWidth="1"/>
    <col min="12" max="12" width="2.44140625" style="1" customWidth="1"/>
    <col min="13" max="13" width="16.44140625" style="1" customWidth="1"/>
    <col min="14" max="14" width="2.44140625" style="1" customWidth="1"/>
    <col min="15" max="15" width="16.44140625" style="1" customWidth="1"/>
    <col min="16" max="16" width="2.33203125" style="1" customWidth="1"/>
    <col min="17" max="17" width="16" style="1" customWidth="1"/>
    <col min="18" max="18" width="2.33203125" style="1" customWidth="1"/>
    <col min="19" max="19" width="20" style="1" customWidth="1"/>
    <col min="20" max="20" width="2.44140625" style="1" customWidth="1"/>
    <col min="21" max="21" width="18.44140625" style="1" customWidth="1"/>
    <col min="22" max="22" width="2.44140625" style="1" customWidth="1"/>
    <col min="23" max="23" width="13.6640625" style="1" customWidth="1"/>
    <col min="24" max="24" width="2.33203125" style="1" customWidth="1"/>
    <col min="25" max="25" width="13.44140625" style="1" customWidth="1"/>
    <col min="26" max="16384" width="8.88671875" style="1"/>
  </cols>
  <sheetData>
    <row r="1" spans="1:25" x14ac:dyDescent="0.3">
      <c r="A1" s="84" t="s">
        <v>0</v>
      </c>
      <c r="B1" s="84"/>
      <c r="C1" s="84"/>
      <c r="D1" s="84"/>
      <c r="E1" s="84"/>
      <c r="F1" s="84"/>
      <c r="G1" s="84"/>
      <c r="H1" s="84"/>
      <c r="I1" s="84"/>
      <c r="J1" s="84"/>
      <c r="K1" s="84"/>
      <c r="L1" s="84"/>
      <c r="M1" s="84"/>
      <c r="N1" s="84"/>
      <c r="O1" s="84"/>
      <c r="P1" s="84"/>
      <c r="Q1" s="84"/>
      <c r="R1" s="84"/>
      <c r="S1" s="84"/>
      <c r="T1" s="84"/>
      <c r="U1" s="84"/>
      <c r="V1" s="84"/>
      <c r="W1" s="84"/>
      <c r="X1" s="84"/>
      <c r="Y1" s="84"/>
    </row>
    <row r="2" spans="1:25" x14ac:dyDescent="0.3">
      <c r="A2" s="85" t="s">
        <v>1</v>
      </c>
      <c r="B2" s="84"/>
      <c r="C2" s="84"/>
      <c r="D2" s="84"/>
      <c r="E2" s="84"/>
      <c r="F2" s="84"/>
      <c r="G2" s="84"/>
      <c r="H2" s="84"/>
      <c r="I2" s="84"/>
      <c r="J2" s="84"/>
      <c r="K2" s="84"/>
      <c r="L2" s="84"/>
      <c r="M2" s="84"/>
      <c r="N2" s="84"/>
      <c r="O2" s="84"/>
      <c r="P2" s="84"/>
      <c r="Q2" s="84"/>
      <c r="R2" s="84"/>
      <c r="S2" s="84"/>
      <c r="T2" s="84"/>
      <c r="U2" s="84"/>
      <c r="V2" s="84"/>
      <c r="W2" s="84"/>
      <c r="X2" s="84"/>
      <c r="Y2" s="84"/>
    </row>
    <row r="3" spans="1:25" x14ac:dyDescent="0.3">
      <c r="A3" s="84"/>
      <c r="B3" s="84"/>
      <c r="C3" s="84"/>
      <c r="D3" s="84"/>
      <c r="E3" s="84"/>
      <c r="F3" s="84"/>
      <c r="G3" s="84"/>
      <c r="H3" s="84"/>
      <c r="I3" s="84"/>
      <c r="J3" s="84"/>
      <c r="K3" s="84"/>
      <c r="L3" s="84"/>
      <c r="M3" s="84"/>
      <c r="N3" s="84"/>
      <c r="O3" s="84"/>
      <c r="P3" s="84"/>
      <c r="Q3" s="84"/>
      <c r="R3" s="84"/>
      <c r="S3" s="84"/>
      <c r="T3" s="84"/>
      <c r="U3" s="84"/>
      <c r="V3" s="84"/>
      <c r="W3" s="84"/>
      <c r="X3" s="84"/>
      <c r="Y3" s="84"/>
    </row>
    <row r="4" spans="1:25" x14ac:dyDescent="0.3">
      <c r="A4" s="2" t="s">
        <v>2</v>
      </c>
      <c r="S4" s="82" t="s">
        <v>3</v>
      </c>
      <c r="W4" s="82" t="s">
        <v>4</v>
      </c>
      <c r="Y4" s="82" t="s">
        <v>5</v>
      </c>
    </row>
    <row r="5" spans="1:25" ht="14.4" customHeight="1" x14ac:dyDescent="0.3">
      <c r="C5" s="82" t="s">
        <v>6</v>
      </c>
      <c r="D5" s="3"/>
      <c r="E5" s="82" t="s">
        <v>7</v>
      </c>
      <c r="G5" s="82" t="s">
        <v>8</v>
      </c>
      <c r="I5" s="82" t="s">
        <v>9</v>
      </c>
      <c r="K5" s="82" t="s">
        <v>10</v>
      </c>
      <c r="M5" s="82" t="s">
        <v>11</v>
      </c>
      <c r="O5" s="82" t="s">
        <v>12</v>
      </c>
      <c r="P5" s="4"/>
      <c r="Q5" s="82" t="s">
        <v>13</v>
      </c>
      <c r="R5" s="4"/>
      <c r="S5" s="82"/>
      <c r="U5" s="82" t="s">
        <v>14</v>
      </c>
      <c r="W5" s="82"/>
      <c r="Y5" s="82"/>
    </row>
    <row r="6" spans="1:25" s="6" customFormat="1" ht="14.4" customHeight="1" x14ac:dyDescent="0.3">
      <c r="A6" s="5" t="s">
        <v>15</v>
      </c>
      <c r="B6" s="5" t="s">
        <v>16</v>
      </c>
      <c r="C6" s="82"/>
      <c r="D6" s="5"/>
      <c r="E6" s="82"/>
      <c r="G6" s="82"/>
      <c r="I6" s="82"/>
      <c r="K6" s="82"/>
      <c r="M6" s="82"/>
      <c r="O6" s="82"/>
      <c r="P6" s="4"/>
      <c r="Q6" s="82"/>
      <c r="R6" s="4"/>
      <c r="S6" s="82"/>
      <c r="U6" s="82"/>
      <c r="W6" s="82"/>
      <c r="Y6" s="82"/>
    </row>
    <row r="7" spans="1:25" s="7" customFormat="1" x14ac:dyDescent="0.3">
      <c r="A7" s="7">
        <v>-1</v>
      </c>
      <c r="B7" s="7">
        <f>A7-1</f>
        <v>-2</v>
      </c>
      <c r="C7" s="7">
        <f>B7-1</f>
        <v>-3</v>
      </c>
      <c r="D7" s="7" t="s">
        <v>2</v>
      </c>
      <c r="E7" s="7">
        <f>C7-1</f>
        <v>-4</v>
      </c>
      <c r="F7" s="7" t="s">
        <v>2</v>
      </c>
      <c r="G7" s="7">
        <f>E7-1</f>
        <v>-5</v>
      </c>
      <c r="H7" s="7" t="s">
        <v>2</v>
      </c>
      <c r="I7" s="7">
        <f>G7-1</f>
        <v>-6</v>
      </c>
      <c r="J7" s="7" t="s">
        <v>2</v>
      </c>
      <c r="K7" s="7">
        <f>I7-1</f>
        <v>-7</v>
      </c>
      <c r="L7" s="7" t="s">
        <v>2</v>
      </c>
      <c r="M7" s="7">
        <f>K7-1</f>
        <v>-8</v>
      </c>
      <c r="N7" s="7" t="s">
        <v>2</v>
      </c>
      <c r="O7" s="7">
        <f>M7-1</f>
        <v>-9</v>
      </c>
      <c r="P7" s="7" t="s">
        <v>2</v>
      </c>
      <c r="Q7" s="7">
        <f>O7-1</f>
        <v>-10</v>
      </c>
      <c r="R7" s="7" t="s">
        <v>2</v>
      </c>
      <c r="S7" s="7">
        <f>Q7-1</f>
        <v>-11</v>
      </c>
      <c r="T7" s="7" t="s">
        <v>2</v>
      </c>
      <c r="U7" s="7">
        <f>S7-1</f>
        <v>-12</v>
      </c>
      <c r="W7" s="7">
        <f>U7-1</f>
        <v>-13</v>
      </c>
      <c r="Y7" s="7">
        <f>W7-1</f>
        <v>-14</v>
      </c>
    </row>
    <row r="8" spans="1:25" ht="10.199999999999999" customHeight="1" x14ac:dyDescent="0.3">
      <c r="D8" s="3"/>
      <c r="M8" s="8"/>
    </row>
    <row r="9" spans="1:25" ht="18" customHeight="1" x14ac:dyDescent="0.3">
      <c r="A9" s="3" t="s">
        <v>2</v>
      </c>
      <c r="B9" s="2"/>
      <c r="C9" s="9" t="s">
        <v>2</v>
      </c>
      <c r="D9" s="3"/>
      <c r="E9" s="10" t="s">
        <v>2</v>
      </c>
      <c r="I9" s="9" t="s">
        <v>2</v>
      </c>
      <c r="M9" s="8"/>
    </row>
    <row r="10" spans="1:25" x14ac:dyDescent="0.3">
      <c r="A10" s="11" t="s">
        <v>17</v>
      </c>
      <c r="B10" s="2">
        <v>2017</v>
      </c>
      <c r="C10" s="8">
        <v>268517000</v>
      </c>
      <c r="D10" s="3"/>
      <c r="E10" s="12">
        <f>'[6]Depreciation '!C7</f>
        <v>-3938250</v>
      </c>
      <c r="G10" s="12">
        <f>'[6]RP ADFIT'!H39</f>
        <v>-43311512</v>
      </c>
      <c r="I10" s="8">
        <f>C10+E10+G10</f>
        <v>221267238</v>
      </c>
      <c r="K10" s="13">
        <f>0.0071*12</f>
        <v>8.5199999999999998E-2</v>
      </c>
      <c r="M10" s="8">
        <f t="shared" ref="M10:M21" si="0">I10*K10/12</f>
        <v>1570997.3898</v>
      </c>
      <c r="O10" s="14">
        <v>51350</v>
      </c>
      <c r="P10" s="14"/>
      <c r="Q10" s="14">
        <f>(ROUND(268517000*0.0352/12,0))</f>
        <v>787650</v>
      </c>
      <c r="R10" s="14"/>
      <c r="S10" s="14">
        <f>M10+O10+Q10</f>
        <v>2409997.3898</v>
      </c>
      <c r="U10" s="15">
        <v>0.15</v>
      </c>
      <c r="W10" s="16">
        <v>0.92100000000000004</v>
      </c>
      <c r="Y10" s="17">
        <f>S10*W10*U10</f>
        <v>332941.13940087002</v>
      </c>
    </row>
    <row r="11" spans="1:25" x14ac:dyDescent="0.3">
      <c r="A11" s="11" t="s">
        <v>18</v>
      </c>
      <c r="B11" s="2">
        <v>2017</v>
      </c>
      <c r="C11" s="8">
        <v>268517000</v>
      </c>
      <c r="D11" s="3"/>
      <c r="E11" s="12">
        <f t="shared" ref="E11:E21" si="1">-(ROUND(268517000*0.0352/12,0)-E10)</f>
        <v>-4725900</v>
      </c>
      <c r="G11" s="12">
        <f>'[6]RP ADFIT'!J39</f>
        <v>-47098553</v>
      </c>
      <c r="I11" s="8">
        <f t="shared" ref="I11:I21" si="2">C11+E11+G11</f>
        <v>216692547</v>
      </c>
      <c r="K11" s="13">
        <f t="shared" ref="K11:K21" si="3">0.0071*12</f>
        <v>8.5199999999999998E-2</v>
      </c>
      <c r="M11" s="8">
        <f t="shared" si="0"/>
        <v>1538517.0837000001</v>
      </c>
      <c r="O11" s="14">
        <v>51350</v>
      </c>
      <c r="P11" s="14"/>
      <c r="Q11" s="14">
        <f t="shared" ref="Q11:Q21" si="4">(ROUND(268517000*0.0352/12,0))</f>
        <v>787650</v>
      </c>
      <c r="R11" s="14"/>
      <c r="S11" s="14">
        <f t="shared" ref="S11:S21" si="5">M11+O11+Q11</f>
        <v>2377517.0837000003</v>
      </c>
      <c r="U11" s="15">
        <v>0.15</v>
      </c>
      <c r="W11" s="16">
        <v>0.92100000000000004</v>
      </c>
      <c r="Y11" s="17">
        <f t="shared" ref="Y11:Y21" si="6">S11*W11*U11</f>
        <v>328453.98511315504</v>
      </c>
    </row>
    <row r="12" spans="1:25" x14ac:dyDescent="0.3">
      <c r="A12" s="11" t="s">
        <v>19</v>
      </c>
      <c r="B12" s="2">
        <v>2018</v>
      </c>
      <c r="C12" s="8">
        <v>268517000</v>
      </c>
      <c r="D12" s="3"/>
      <c r="E12" s="12">
        <f t="shared" si="1"/>
        <v>-5513550</v>
      </c>
      <c r="G12" s="12">
        <f>'[6]RP ADFIT'!L39</f>
        <v>-47105562</v>
      </c>
      <c r="I12" s="8">
        <f t="shared" si="2"/>
        <v>215897888</v>
      </c>
      <c r="K12" s="13">
        <f t="shared" si="3"/>
        <v>8.5199999999999998E-2</v>
      </c>
      <c r="M12" s="8">
        <f t="shared" si="0"/>
        <v>1532875.0048</v>
      </c>
      <c r="O12" s="14">
        <v>51350</v>
      </c>
      <c r="P12" s="14"/>
      <c r="Q12" s="14">
        <f t="shared" si="4"/>
        <v>787650</v>
      </c>
      <c r="R12" s="14"/>
      <c r="S12" s="14">
        <f t="shared" si="5"/>
        <v>2371875.0048000002</v>
      </c>
      <c r="U12" s="15">
        <v>0.15</v>
      </c>
      <c r="W12" s="16">
        <v>0.92100000000000004</v>
      </c>
      <c r="Y12" s="17">
        <f t="shared" si="6"/>
        <v>327674.53191312001</v>
      </c>
    </row>
    <row r="13" spans="1:25" x14ac:dyDescent="0.3">
      <c r="A13" s="18" t="s">
        <v>20</v>
      </c>
      <c r="B13" s="2">
        <v>2018</v>
      </c>
      <c r="C13" s="8">
        <v>268517000</v>
      </c>
      <c r="D13" s="8"/>
      <c r="E13" s="12">
        <f t="shared" si="1"/>
        <v>-6301200</v>
      </c>
      <c r="G13" s="12">
        <f>'[6]RP ADFIT'!N$39</f>
        <v>-47112572</v>
      </c>
      <c r="I13" s="8">
        <f t="shared" si="2"/>
        <v>215103228</v>
      </c>
      <c r="K13" s="13">
        <f t="shared" si="3"/>
        <v>8.5199999999999998E-2</v>
      </c>
      <c r="M13" s="8">
        <f t="shared" si="0"/>
        <v>1527232.9188000001</v>
      </c>
      <c r="O13" s="14">
        <v>51350</v>
      </c>
      <c r="P13" s="14"/>
      <c r="Q13" s="14">
        <f t="shared" si="4"/>
        <v>787650</v>
      </c>
      <c r="R13" s="14"/>
      <c r="S13" s="14">
        <f t="shared" si="5"/>
        <v>2366232.9188000001</v>
      </c>
      <c r="U13" s="15">
        <v>0.15</v>
      </c>
      <c r="W13" s="16">
        <v>0.92100000000000004</v>
      </c>
      <c r="Y13" s="17">
        <f t="shared" si="6"/>
        <v>326895.07773222006</v>
      </c>
    </row>
    <row r="14" spans="1:25" x14ac:dyDescent="0.3">
      <c r="A14" s="11" t="s">
        <v>21</v>
      </c>
      <c r="B14" s="2">
        <v>2018</v>
      </c>
      <c r="C14" s="8">
        <v>268517000</v>
      </c>
      <c r="D14" s="8"/>
      <c r="E14" s="12">
        <f t="shared" si="1"/>
        <v>-7088850</v>
      </c>
      <c r="G14" s="12">
        <f>'[6]RP ADFIT'!P$39</f>
        <v>-47119581</v>
      </c>
      <c r="I14" s="8">
        <f t="shared" si="2"/>
        <v>214308569</v>
      </c>
      <c r="K14" s="13">
        <f t="shared" si="3"/>
        <v>8.5199999999999998E-2</v>
      </c>
      <c r="M14" s="8">
        <f t="shared" si="0"/>
        <v>1521590.8399</v>
      </c>
      <c r="O14" s="14">
        <v>51350</v>
      </c>
      <c r="P14" s="14"/>
      <c r="Q14" s="14">
        <f t="shared" si="4"/>
        <v>787650</v>
      </c>
      <c r="R14" s="14"/>
      <c r="S14" s="14">
        <f t="shared" si="5"/>
        <v>2360590.8399</v>
      </c>
      <c r="U14" s="15">
        <v>0.15</v>
      </c>
      <c r="W14" s="16">
        <v>0.92100000000000004</v>
      </c>
      <c r="Y14" s="17">
        <f t="shared" si="6"/>
        <v>326115.62453218497</v>
      </c>
    </row>
    <row r="15" spans="1:25" x14ac:dyDescent="0.3">
      <c r="A15" s="11" t="s">
        <v>22</v>
      </c>
      <c r="B15" s="2">
        <v>2018</v>
      </c>
      <c r="C15" s="8">
        <v>268517000</v>
      </c>
      <c r="D15" s="8"/>
      <c r="E15" s="12">
        <f t="shared" si="1"/>
        <v>-7876500</v>
      </c>
      <c r="G15" s="12">
        <f>'[6]RP ADFIT'!R$39</f>
        <v>-47126590</v>
      </c>
      <c r="I15" s="8">
        <f t="shared" si="2"/>
        <v>213513910</v>
      </c>
      <c r="K15" s="13">
        <f t="shared" si="3"/>
        <v>8.5199999999999998E-2</v>
      </c>
      <c r="M15" s="8">
        <f t="shared" si="0"/>
        <v>1515948.7609999999</v>
      </c>
      <c r="O15" s="14">
        <v>51350</v>
      </c>
      <c r="P15" s="14"/>
      <c r="Q15" s="14">
        <f t="shared" si="4"/>
        <v>787650</v>
      </c>
      <c r="R15" s="14"/>
      <c r="S15" s="14">
        <f t="shared" si="5"/>
        <v>2354948.7609999999</v>
      </c>
      <c r="U15" s="15">
        <v>0.15</v>
      </c>
      <c r="W15" s="16">
        <v>0.92100000000000004</v>
      </c>
      <c r="Y15" s="17">
        <f t="shared" si="6"/>
        <v>325336.17133215</v>
      </c>
    </row>
    <row r="16" spans="1:25" x14ac:dyDescent="0.3">
      <c r="A16" s="11" t="s">
        <v>23</v>
      </c>
      <c r="B16" s="2">
        <v>2018</v>
      </c>
      <c r="C16" s="8">
        <v>268517000</v>
      </c>
      <c r="D16" s="19"/>
      <c r="E16" s="12">
        <f t="shared" si="1"/>
        <v>-8664150</v>
      </c>
      <c r="G16" s="12">
        <f>'[6]RP ADFIT'!T$39</f>
        <v>-47133600</v>
      </c>
      <c r="I16" s="8">
        <f t="shared" si="2"/>
        <v>212719250</v>
      </c>
      <c r="K16" s="13">
        <f t="shared" si="3"/>
        <v>8.5199999999999998E-2</v>
      </c>
      <c r="M16" s="8">
        <f t="shared" si="0"/>
        <v>1510306.6749999998</v>
      </c>
      <c r="O16" s="14">
        <v>51350</v>
      </c>
      <c r="P16" s="14"/>
      <c r="Q16" s="14">
        <f t="shared" si="4"/>
        <v>787650</v>
      </c>
      <c r="R16" s="14"/>
      <c r="S16" s="14">
        <f t="shared" si="5"/>
        <v>2349306.6749999998</v>
      </c>
      <c r="U16" s="15">
        <v>0.15</v>
      </c>
      <c r="W16" s="16">
        <v>0.92100000000000004</v>
      </c>
      <c r="Y16" s="17">
        <f t="shared" si="6"/>
        <v>324556.71715124999</v>
      </c>
    </row>
    <row r="17" spans="1:25" x14ac:dyDescent="0.3">
      <c r="A17" s="11" t="s">
        <v>24</v>
      </c>
      <c r="B17" s="2">
        <v>2018</v>
      </c>
      <c r="C17" s="8">
        <v>268517000</v>
      </c>
      <c r="D17" s="8"/>
      <c r="E17" s="12">
        <f t="shared" si="1"/>
        <v>-9451800</v>
      </c>
      <c r="G17" s="12">
        <f>'[6]RP ADFIT'!V39</f>
        <v>-47140609</v>
      </c>
      <c r="I17" s="8">
        <f t="shared" si="2"/>
        <v>211924591</v>
      </c>
      <c r="K17" s="13">
        <f t="shared" si="3"/>
        <v>8.5199999999999998E-2</v>
      </c>
      <c r="M17" s="8">
        <f t="shared" si="0"/>
        <v>1504664.5961</v>
      </c>
      <c r="O17" s="14">
        <v>51350</v>
      </c>
      <c r="P17" s="14"/>
      <c r="Q17" s="14">
        <f t="shared" si="4"/>
        <v>787650</v>
      </c>
      <c r="R17" s="14"/>
      <c r="S17" s="14">
        <f t="shared" si="5"/>
        <v>2343664.5960999997</v>
      </c>
      <c r="U17" s="15">
        <v>0.15</v>
      </c>
      <c r="W17" s="16">
        <v>0.92100000000000004</v>
      </c>
      <c r="Y17" s="17">
        <f t="shared" si="6"/>
        <v>323777.26395121502</v>
      </c>
    </row>
    <row r="18" spans="1:25" x14ac:dyDescent="0.3">
      <c r="A18" s="3" t="s">
        <v>25</v>
      </c>
      <c r="B18" s="2">
        <v>2018</v>
      </c>
      <c r="C18" s="8">
        <v>268517000</v>
      </c>
      <c r="D18" s="8"/>
      <c r="E18" s="12">
        <f t="shared" si="1"/>
        <v>-10239450</v>
      </c>
      <c r="G18" s="12">
        <f>'[6]RP ADFIT'!X39</f>
        <v>-47147618</v>
      </c>
      <c r="I18" s="8">
        <f t="shared" si="2"/>
        <v>211129932</v>
      </c>
      <c r="K18" s="13">
        <f t="shared" si="3"/>
        <v>8.5199999999999998E-2</v>
      </c>
      <c r="M18" s="8">
        <f t="shared" si="0"/>
        <v>1499022.5171999999</v>
      </c>
      <c r="O18" s="14">
        <v>51350</v>
      </c>
      <c r="P18" s="14"/>
      <c r="Q18" s="14">
        <f t="shared" si="4"/>
        <v>787650</v>
      </c>
      <c r="R18" s="14"/>
      <c r="S18" s="14">
        <f t="shared" si="5"/>
        <v>2338022.5171999997</v>
      </c>
      <c r="U18" s="15">
        <v>0.15</v>
      </c>
      <c r="W18" s="16">
        <v>0.92100000000000004</v>
      </c>
      <c r="Y18" s="17">
        <f t="shared" si="6"/>
        <v>322997.81075117993</v>
      </c>
    </row>
    <row r="19" spans="1:25" x14ac:dyDescent="0.3">
      <c r="A19" s="3" t="s">
        <v>26</v>
      </c>
      <c r="B19" s="2">
        <v>2018</v>
      </c>
      <c r="C19" s="8">
        <v>268517000</v>
      </c>
      <c r="D19" s="8"/>
      <c r="E19" s="12">
        <f t="shared" si="1"/>
        <v>-11027100</v>
      </c>
      <c r="G19" s="12">
        <f>'[6]RP ADFIT'!Y39</f>
        <v>-47154628</v>
      </c>
      <c r="I19" s="8">
        <f t="shared" si="2"/>
        <v>210335272</v>
      </c>
      <c r="K19" s="13">
        <f t="shared" si="3"/>
        <v>8.5199999999999998E-2</v>
      </c>
      <c r="M19" s="8">
        <f t="shared" si="0"/>
        <v>1493380.4311999998</v>
      </c>
      <c r="O19" s="14">
        <v>51350</v>
      </c>
      <c r="P19" s="14"/>
      <c r="Q19" s="14">
        <f t="shared" si="4"/>
        <v>787650</v>
      </c>
      <c r="R19" s="14"/>
      <c r="S19" s="14">
        <f t="shared" si="5"/>
        <v>2332380.4311999995</v>
      </c>
      <c r="U19" s="15">
        <v>0.15</v>
      </c>
      <c r="W19" s="16">
        <v>0.92100000000000004</v>
      </c>
      <c r="Y19" s="17">
        <f t="shared" si="6"/>
        <v>322218.35657027992</v>
      </c>
    </row>
    <row r="20" spans="1:25" x14ac:dyDescent="0.3">
      <c r="A20" s="3" t="s">
        <v>27</v>
      </c>
      <c r="B20" s="2">
        <v>2018</v>
      </c>
      <c r="C20" s="8">
        <v>268517000</v>
      </c>
      <c r="D20" s="8"/>
      <c r="E20" s="12">
        <f t="shared" si="1"/>
        <v>-11814750</v>
      </c>
      <c r="G20" s="12">
        <f>'[6]RP ADFIT'!Z39</f>
        <v>-47161637</v>
      </c>
      <c r="I20" s="8">
        <f t="shared" si="2"/>
        <v>209540613</v>
      </c>
      <c r="K20" s="13">
        <f t="shared" si="3"/>
        <v>8.5199999999999998E-2</v>
      </c>
      <c r="M20" s="8">
        <f t="shared" si="0"/>
        <v>1487738.3523000001</v>
      </c>
      <c r="O20" s="14">
        <v>51350</v>
      </c>
      <c r="P20" s="14"/>
      <c r="Q20" s="14">
        <f t="shared" si="4"/>
        <v>787650</v>
      </c>
      <c r="R20" s="14"/>
      <c r="S20" s="14">
        <f t="shared" si="5"/>
        <v>2326738.3523000004</v>
      </c>
      <c r="U20" s="15">
        <v>0.15</v>
      </c>
      <c r="W20" s="16">
        <v>0.92100000000000004</v>
      </c>
      <c r="Y20" s="17">
        <f t="shared" si="6"/>
        <v>321438.90337024507</v>
      </c>
    </row>
    <row r="21" spans="1:25" x14ac:dyDescent="0.3">
      <c r="A21" s="3" t="s">
        <v>28</v>
      </c>
      <c r="B21" s="2">
        <v>2018</v>
      </c>
      <c r="C21" s="8">
        <v>268517000</v>
      </c>
      <c r="D21" s="8"/>
      <c r="E21" s="12">
        <f t="shared" si="1"/>
        <v>-12602400</v>
      </c>
      <c r="G21" s="12">
        <f>'[6]RP ADFIT'!AA39</f>
        <v>-47168647</v>
      </c>
      <c r="I21" s="8">
        <f t="shared" si="2"/>
        <v>208745953</v>
      </c>
      <c r="K21" s="13">
        <f t="shared" si="3"/>
        <v>8.5199999999999998E-2</v>
      </c>
      <c r="M21" s="8">
        <f t="shared" si="0"/>
        <v>1482096.2663</v>
      </c>
      <c r="O21" s="14">
        <v>51350</v>
      </c>
      <c r="P21" s="14"/>
      <c r="Q21" s="14">
        <f t="shared" si="4"/>
        <v>787650</v>
      </c>
      <c r="R21" s="14"/>
      <c r="S21" s="14">
        <f t="shared" si="5"/>
        <v>2321096.2663000003</v>
      </c>
      <c r="U21" s="15">
        <v>0.15</v>
      </c>
      <c r="W21" s="16">
        <v>0.92100000000000004</v>
      </c>
      <c r="Y21" s="17">
        <f t="shared" si="6"/>
        <v>320659.44918934506</v>
      </c>
    </row>
    <row r="22" spans="1:25" x14ac:dyDescent="0.3">
      <c r="B22" s="20" t="s">
        <v>2</v>
      </c>
      <c r="C22" s="8"/>
      <c r="E22" s="21"/>
      <c r="G22" s="17"/>
      <c r="O22" s="14"/>
      <c r="P22" s="14"/>
      <c r="Q22" s="14"/>
      <c r="R22" s="14"/>
      <c r="S22" s="14"/>
      <c r="Y22" s="17"/>
    </row>
    <row r="23" spans="1:25" ht="14.4" customHeight="1" x14ac:dyDescent="0.3">
      <c r="E23" s="22"/>
      <c r="O23" s="14"/>
      <c r="P23" s="14"/>
      <c r="Q23" s="14"/>
      <c r="R23" s="14"/>
      <c r="S23" s="83" t="s">
        <v>29</v>
      </c>
      <c r="T23" s="83"/>
      <c r="U23" s="83"/>
      <c r="V23" s="83"/>
      <c r="W23" s="83"/>
      <c r="X23" s="3"/>
      <c r="Y23" s="81">
        <f>SUM(Y10:Y21)</f>
        <v>3903065.0310072154</v>
      </c>
    </row>
    <row r="24" spans="1:25" x14ac:dyDescent="0.3">
      <c r="O24" s="14"/>
      <c r="P24" s="14"/>
      <c r="Q24" s="14"/>
      <c r="R24" s="14"/>
      <c r="S24" s="83"/>
      <c r="T24" s="83"/>
      <c r="U24" s="83"/>
      <c r="V24" s="83"/>
      <c r="W24" s="83"/>
      <c r="X24" s="3"/>
      <c r="Y24" s="81"/>
    </row>
    <row r="25" spans="1:25" x14ac:dyDescent="0.3">
      <c r="O25" s="14"/>
      <c r="P25" s="14"/>
      <c r="Q25" s="14"/>
      <c r="R25" s="14"/>
      <c r="S25" s="14"/>
    </row>
    <row r="26" spans="1:25" x14ac:dyDescent="0.3">
      <c r="O26" s="14"/>
      <c r="P26" s="14"/>
      <c r="Q26" s="14"/>
      <c r="R26" s="14"/>
      <c r="S26" s="14"/>
    </row>
    <row r="27" spans="1:25" x14ac:dyDescent="0.3">
      <c r="O27" s="14"/>
      <c r="P27" s="14"/>
      <c r="Q27" s="14"/>
      <c r="R27" s="14"/>
      <c r="S27" s="14"/>
    </row>
  </sheetData>
  <mergeCells count="17">
    <mergeCell ref="A1:Y1"/>
    <mergeCell ref="A2:Y2"/>
    <mergeCell ref="A3:Y3"/>
    <mergeCell ref="S4:S6"/>
    <mergeCell ref="W4:W6"/>
    <mergeCell ref="Y4:Y6"/>
    <mergeCell ref="C5:C6"/>
    <mergeCell ref="E5:E6"/>
    <mergeCell ref="G5:G6"/>
    <mergeCell ref="I5:I6"/>
    <mergeCell ref="Y23:Y24"/>
    <mergeCell ref="K5:K6"/>
    <mergeCell ref="M5:M6"/>
    <mergeCell ref="O5:O6"/>
    <mergeCell ref="Q5:Q6"/>
    <mergeCell ref="U5:U6"/>
    <mergeCell ref="S23:W24"/>
  </mergeCells>
  <pageMargins left="0.7" right="0.7" top="0.7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AJE-1</vt:lpstr>
      <vt:lpstr>AJE-4</vt:lpstr>
      <vt:lpstr>AJE-5</vt:lpstr>
      <vt:lpstr>'AJE-4'!Print_Area</vt:lpstr>
    </vt:vector>
  </TitlesOfParts>
  <Company>American Electric Power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AEP</dc:creator>
  <cp:lastModifiedBy>AEP</cp:lastModifiedBy>
  <cp:lastPrinted>2017-06-23T15:56:07Z</cp:lastPrinted>
  <dcterms:created xsi:type="dcterms:W3CDTF">2017-05-07T17:22:50Z</dcterms:created>
  <dcterms:modified xsi:type="dcterms:W3CDTF">2017-08-22T14:00:21Z</dcterms:modified>
</cp:coreProperties>
</file>