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ternal\Regulatory Services\01_Recurring Filings\01_Annual\Decommissioning Rider\2019\Backup\"/>
    </mc:Choice>
  </mc:AlternateContent>
  <bookViews>
    <workbookView xWindow="0" yWindow="0" windowWidth="24000" windowHeight="9600" tabRatio="911" firstSheet="1" activeTab="1"/>
  </bookViews>
  <sheets>
    <sheet name="Fuel + SS Rev (Test)" sheetId="22" state="hidden" r:id="rId1"/>
    <sheet name="BSDR-Page 1" sheetId="7" r:id="rId2"/>
    <sheet name="BSDR-Page 2" sheetId="6" r:id="rId3"/>
    <sheet name="Calculation" sheetId="25" r:id="rId4"/>
  </sheets>
  <definedNames>
    <definedName name="_xlnm.Print_Area" localSheetId="1">'BSDR-Page 1'!$A$1:$I$43</definedName>
    <definedName name="_xlnm.Print_Area" localSheetId="2">'BSDR-Page 2'!$A$2:$K$51</definedName>
    <definedName name="_xlnm.Print_Titles" localSheetId="3">Calculation!$1:$8</definedName>
    <definedName name="tim" localSheetId="3">#REF!</definedName>
    <definedName name="tim">#REF!</definedName>
  </definedNames>
  <calcPr calcId="162913" iterate="1"/>
</workbook>
</file>

<file path=xl/calcChain.xml><?xml version="1.0" encoding="utf-8"?>
<calcChain xmlns="http://schemas.openxmlformats.org/spreadsheetml/2006/main">
  <c r="K17" i="6" l="1"/>
  <c r="D312" i="25" l="1"/>
  <c r="G34" i="25" l="1"/>
  <c r="G44" i="25" l="1"/>
  <c r="F309" i="25" l="1"/>
  <c r="D2" i="25"/>
  <c r="L9" i="25"/>
  <c r="L10" i="25" s="1"/>
  <c r="L11" i="25" s="1"/>
  <c r="L12" i="25" s="1"/>
  <c r="L13" i="25" s="1"/>
  <c r="L14" i="25" s="1"/>
  <c r="L15" i="25" s="1"/>
  <c r="L16" i="25" s="1"/>
  <c r="L17" i="25" s="1"/>
  <c r="L18" i="25" s="1"/>
  <c r="L19" i="25" s="1"/>
  <c r="L20" i="25" s="1"/>
  <c r="L21" i="25" s="1"/>
  <c r="L22" i="25" s="1"/>
  <c r="L23" i="25" s="1"/>
  <c r="L24" i="25" s="1"/>
  <c r="L25" i="25" s="1"/>
  <c r="L26" i="25" s="1"/>
  <c r="L27" i="25" s="1"/>
  <c r="L28" i="25" s="1"/>
  <c r="L29" i="25" s="1"/>
  <c r="L30" i="25" s="1"/>
  <c r="L31" i="25" s="1"/>
  <c r="L32" i="25" s="1"/>
  <c r="L33" i="25" s="1"/>
  <c r="L34" i="25" s="1"/>
  <c r="L35" i="25" s="1"/>
  <c r="L36" i="25" s="1"/>
  <c r="L37" i="25" s="1"/>
  <c r="L38" i="25" s="1"/>
  <c r="L39" i="25" s="1"/>
  <c r="J34" i="25"/>
  <c r="J10" i="25"/>
  <c r="J11" i="25" s="1"/>
  <c r="J12" i="25" s="1"/>
  <c r="J13" i="25" s="1"/>
  <c r="J14" i="25" s="1"/>
  <c r="J15" i="25" s="1"/>
  <c r="J16" i="25" s="1"/>
  <c r="J17" i="25" s="1"/>
  <c r="J18" i="25" s="1"/>
  <c r="J19" i="25" s="1"/>
  <c r="J20" i="25" s="1"/>
  <c r="J21" i="25" s="1"/>
  <c r="G45" i="25"/>
  <c r="L40" i="25" l="1"/>
  <c r="L41" i="25" s="1"/>
  <c r="L42" i="25" s="1"/>
  <c r="F308" i="25"/>
  <c r="F285" i="25"/>
  <c r="F276" i="25"/>
  <c r="F261" i="25"/>
  <c r="F252" i="25"/>
  <c r="F245" i="25"/>
  <c r="F241" i="25"/>
  <c r="F238" i="25"/>
  <c r="F232" i="25"/>
  <c r="F229" i="25"/>
  <c r="F226" i="25"/>
  <c r="F212" i="25"/>
  <c r="F209" i="25"/>
  <c r="F206" i="25"/>
  <c r="F200" i="25"/>
  <c r="F195" i="25"/>
  <c r="F194" i="25"/>
  <c r="F192" i="25"/>
  <c r="F191" i="25"/>
  <c r="F188" i="25"/>
  <c r="F182" i="25"/>
  <c r="F179" i="25"/>
  <c r="F178" i="25"/>
  <c r="F176" i="25"/>
  <c r="F175" i="25"/>
  <c r="F174" i="25"/>
  <c r="F172" i="25"/>
  <c r="F171" i="25"/>
  <c r="F168" i="25"/>
  <c r="F166" i="25"/>
  <c r="F163" i="25"/>
  <c r="F162" i="25"/>
  <c r="F160" i="25"/>
  <c r="F159" i="25"/>
  <c r="F157" i="25"/>
  <c r="F156" i="25"/>
  <c r="F155" i="25"/>
  <c r="F153" i="25"/>
  <c r="F152" i="25"/>
  <c r="F151" i="25"/>
  <c r="F149" i="25"/>
  <c r="F148" i="25"/>
  <c r="F147" i="25"/>
  <c r="F145" i="25"/>
  <c r="F144" i="25"/>
  <c r="F143" i="25"/>
  <c r="F141" i="25"/>
  <c r="F140" i="25"/>
  <c r="F139" i="25"/>
  <c r="F137" i="25"/>
  <c r="F136" i="25"/>
  <c r="F135" i="25"/>
  <c r="F133" i="25"/>
  <c r="F132" i="25"/>
  <c r="F131" i="25"/>
  <c r="F129" i="25"/>
  <c r="F128" i="25"/>
  <c r="F127" i="25"/>
  <c r="F125" i="25"/>
  <c r="F124" i="25"/>
  <c r="F123" i="25"/>
  <c r="F121" i="25"/>
  <c r="F120" i="25"/>
  <c r="F119" i="25"/>
  <c r="F117" i="25"/>
  <c r="F116" i="25"/>
  <c r="F115" i="25"/>
  <c r="F113" i="25"/>
  <c r="F112" i="25"/>
  <c r="F111" i="25"/>
  <c r="F109" i="25"/>
  <c r="F108" i="25"/>
  <c r="F107" i="25"/>
  <c r="F105" i="25"/>
  <c r="F104" i="25"/>
  <c r="F103" i="25"/>
  <c r="F101" i="25"/>
  <c r="F100" i="25"/>
  <c r="F99" i="25"/>
  <c r="F97" i="25"/>
  <c r="F96" i="25"/>
  <c r="F95" i="25"/>
  <c r="F93" i="25"/>
  <c r="F92" i="25"/>
  <c r="F91" i="25"/>
  <c r="F89" i="25"/>
  <c r="F88" i="25"/>
  <c r="F87" i="25"/>
  <c r="F85" i="25"/>
  <c r="F84" i="25"/>
  <c r="F83" i="25"/>
  <c r="F81" i="25"/>
  <c r="F80" i="25"/>
  <c r="F79" i="25"/>
  <c r="F77" i="25"/>
  <c r="F76" i="25"/>
  <c r="F75" i="25"/>
  <c r="F73" i="25"/>
  <c r="F72" i="25"/>
  <c r="F71" i="25"/>
  <c r="F69" i="25"/>
  <c r="F68" i="25"/>
  <c r="F67" i="25"/>
  <c r="F65" i="25"/>
  <c r="F64" i="25"/>
  <c r="F63" i="25"/>
  <c r="F61" i="25"/>
  <c r="F60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L43" i="25" l="1"/>
  <c r="L44" i="25" s="1"/>
  <c r="L45" i="25" s="1"/>
  <c r="G10" i="25"/>
  <c r="H10" i="25" s="1"/>
  <c r="G11" i="25"/>
  <c r="F310" i="25"/>
  <c r="F306" i="25"/>
  <c r="F302" i="25"/>
  <c r="F298" i="25"/>
  <c r="F294" i="25"/>
  <c r="F290" i="25"/>
  <c r="F286" i="25"/>
  <c r="F282" i="25"/>
  <c r="F278" i="25"/>
  <c r="F311" i="25"/>
  <c r="F307" i="25"/>
  <c r="F303" i="25"/>
  <c r="F299" i="25"/>
  <c r="F295" i="25"/>
  <c r="F291" i="25"/>
  <c r="F287" i="25"/>
  <c r="F283" i="25"/>
  <c r="F279" i="25"/>
  <c r="F275" i="25"/>
  <c r="F271" i="25"/>
  <c r="F267" i="25"/>
  <c r="F304" i="25"/>
  <c r="F296" i="25"/>
  <c r="F288" i="25"/>
  <c r="F280" i="25"/>
  <c r="F272" i="25"/>
  <c r="F269" i="25"/>
  <c r="F266" i="25"/>
  <c r="F262" i="25"/>
  <c r="F258" i="25"/>
  <c r="F254" i="25"/>
  <c r="F250" i="25"/>
  <c r="F246" i="25"/>
  <c r="F305" i="25"/>
  <c r="F297" i="25"/>
  <c r="F289" i="25"/>
  <c r="F281" i="25"/>
  <c r="F268" i="25"/>
  <c r="F265" i="25"/>
  <c r="F263" i="25"/>
  <c r="F259" i="25"/>
  <c r="F255" i="25"/>
  <c r="F251" i="25"/>
  <c r="F247" i="25"/>
  <c r="F243" i="25"/>
  <c r="F239" i="25"/>
  <c r="F235" i="25"/>
  <c r="F231" i="25"/>
  <c r="F227" i="25"/>
  <c r="F223" i="25"/>
  <c r="F219" i="25"/>
  <c r="F215" i="25"/>
  <c r="F211" i="25"/>
  <c r="F207" i="25"/>
  <c r="F203" i="25"/>
  <c r="F199" i="25"/>
  <c r="F300" i="25"/>
  <c r="F284" i="25"/>
  <c r="F264" i="25"/>
  <c r="F256" i="25"/>
  <c r="F248" i="25"/>
  <c r="F240" i="25"/>
  <c r="F237" i="25"/>
  <c r="F234" i="25"/>
  <c r="F224" i="25"/>
  <c r="F221" i="25"/>
  <c r="F218" i="25"/>
  <c r="F208" i="25"/>
  <c r="F205" i="25"/>
  <c r="F202" i="25"/>
  <c r="F196" i="25"/>
  <c r="F293" i="25"/>
  <c r="F277" i="25"/>
  <c r="F273" i="25"/>
  <c r="F270" i="25"/>
  <c r="F257" i="25"/>
  <c r="F249" i="25"/>
  <c r="F236" i="25"/>
  <c r="F233" i="25"/>
  <c r="F230" i="25"/>
  <c r="F220" i="25"/>
  <c r="F217" i="25"/>
  <c r="F214" i="25"/>
  <c r="F204" i="25"/>
  <c r="F201" i="25"/>
  <c r="F197" i="25"/>
  <c r="F193" i="25"/>
  <c r="F189" i="25"/>
  <c r="F185" i="25"/>
  <c r="F181" i="25"/>
  <c r="F177" i="25"/>
  <c r="F173" i="25"/>
  <c r="F169" i="25"/>
  <c r="F165" i="25"/>
  <c r="F161" i="25"/>
  <c r="F62" i="25"/>
  <c r="F312" i="25" s="1"/>
  <c r="F66" i="25"/>
  <c r="F70" i="25"/>
  <c r="F74" i="25"/>
  <c r="F78" i="25"/>
  <c r="F82" i="25"/>
  <c r="F86" i="25"/>
  <c r="F90" i="25"/>
  <c r="F94" i="25"/>
  <c r="F98" i="25"/>
  <c r="F102" i="25"/>
  <c r="F106" i="25"/>
  <c r="F110" i="25"/>
  <c r="F114" i="25"/>
  <c r="F118" i="25"/>
  <c r="F122" i="25"/>
  <c r="F126" i="25"/>
  <c r="F130" i="25"/>
  <c r="F134" i="25"/>
  <c r="F138" i="25"/>
  <c r="F142" i="25"/>
  <c r="F146" i="25"/>
  <c r="F150" i="25"/>
  <c r="F154" i="25"/>
  <c r="F158" i="25"/>
  <c r="F164" i="25"/>
  <c r="F167" i="25"/>
  <c r="F170" i="25"/>
  <c r="F180" i="25"/>
  <c r="F183" i="25"/>
  <c r="F186" i="25"/>
  <c r="F222" i="25"/>
  <c r="F225" i="25"/>
  <c r="F228" i="25"/>
  <c r="F253" i="25"/>
  <c r="F301" i="25"/>
  <c r="F184" i="25"/>
  <c r="F187" i="25"/>
  <c r="F190" i="25"/>
  <c r="F198" i="25"/>
  <c r="F210" i="25"/>
  <c r="F213" i="25"/>
  <c r="F216" i="25"/>
  <c r="F242" i="25"/>
  <c r="F244" i="25"/>
  <c r="F260" i="25"/>
  <c r="F274" i="25"/>
  <c r="F292" i="25"/>
  <c r="H23" i="6"/>
  <c r="F16" i="7"/>
  <c r="F38" i="6"/>
  <c r="H22" i="6"/>
  <c r="F15" i="7" s="1"/>
  <c r="H39" i="6"/>
  <c r="H38" i="6" s="1"/>
  <c r="F20" i="7"/>
  <c r="C23" i="22"/>
  <c r="C13" i="22"/>
  <c r="I13" i="22" s="1"/>
  <c r="K14" i="22" s="1"/>
  <c r="H24" i="22"/>
  <c r="I24" i="22" s="1"/>
  <c r="G24" i="22"/>
  <c r="H23" i="22"/>
  <c r="G23" i="22"/>
  <c r="J24" i="22" s="1"/>
  <c r="G14" i="22"/>
  <c r="G13" i="22"/>
  <c r="J14" i="22"/>
  <c r="I8" i="22"/>
  <c r="G8" i="22"/>
  <c r="E8" i="22"/>
  <c r="G7" i="22"/>
  <c r="E7" i="22"/>
  <c r="C7" i="22"/>
  <c r="I7" i="22" s="1"/>
  <c r="K8" i="22" s="1"/>
  <c r="D14" i="22"/>
  <c r="E14" i="22" s="1"/>
  <c r="H13" i="22"/>
  <c r="H14" i="22"/>
  <c r="I14" i="22" s="1"/>
  <c r="D13" i="22"/>
  <c r="D23" i="22" s="1"/>
  <c r="E23" i="22" s="1"/>
  <c r="E13" i="22"/>
  <c r="K22" i="6" l="1"/>
  <c r="H16" i="7"/>
  <c r="L13" i="22"/>
  <c r="L14" i="22"/>
  <c r="I23" i="22"/>
  <c r="K24" i="22" s="1"/>
  <c r="K38" i="6"/>
  <c r="H43" i="6" s="1"/>
  <c r="D24" i="22"/>
  <c r="E24" i="22" s="1"/>
  <c r="L24" i="22" s="1"/>
  <c r="H11" i="25"/>
  <c r="G12" i="25"/>
  <c r="H12" i="25" s="1"/>
  <c r="J8" i="22"/>
  <c r="L8" i="22" s="1"/>
  <c r="L7" i="22"/>
  <c r="K43" i="6" l="1"/>
  <c r="F19" i="7"/>
  <c r="H19" i="7" s="1"/>
  <c r="L23" i="22"/>
  <c r="G13" i="25"/>
  <c r="H13" i="25" s="1"/>
  <c r="G14" i="25" l="1"/>
  <c r="H14" i="25" s="1"/>
  <c r="G15" i="25" l="1"/>
  <c r="H15" i="25" s="1"/>
  <c r="G16" i="25" l="1"/>
  <c r="H16" i="25" s="1"/>
  <c r="G17" i="25" l="1"/>
  <c r="H17" i="25" s="1"/>
  <c r="G18" i="25" l="1"/>
  <c r="H18" i="25" s="1"/>
  <c r="G19" i="25" l="1"/>
  <c r="H19" i="25" s="1"/>
  <c r="G20" i="25" l="1"/>
  <c r="H20" i="25" s="1"/>
  <c r="H21" i="25" l="1"/>
  <c r="H22" i="25" l="1"/>
  <c r="H23" i="25" l="1"/>
  <c r="H24" i="25" l="1"/>
  <c r="H25" i="25" l="1"/>
  <c r="H26" i="25" l="1"/>
  <c r="H27" i="25" l="1"/>
  <c r="H28" i="25" l="1"/>
  <c r="H29" i="25" l="1"/>
  <c r="H30" i="25" l="1"/>
  <c r="H31" i="25" l="1"/>
  <c r="H32" i="25" l="1"/>
  <c r="H33" i="25" l="1"/>
  <c r="H34" i="25" l="1"/>
  <c r="G35" i="25" l="1"/>
  <c r="H35" i="25" l="1"/>
  <c r="J35" i="25" l="1"/>
  <c r="G36" i="25" l="1"/>
  <c r="H36" i="25" l="1"/>
  <c r="J36" i="25" l="1"/>
  <c r="G37" i="25" l="1"/>
  <c r="H37" i="25" l="1"/>
  <c r="J37" i="25" l="1"/>
  <c r="G38" i="25" l="1"/>
  <c r="H38" i="25" l="1"/>
  <c r="J38" i="25" l="1"/>
  <c r="G39" i="25" l="1"/>
  <c r="J39" i="25"/>
  <c r="J40" i="25" s="1"/>
  <c r="H39" i="25"/>
  <c r="G40" i="25" l="1"/>
  <c r="H40" i="25" l="1"/>
  <c r="G41" i="25"/>
  <c r="J41" i="25" s="1"/>
  <c r="H41" i="25" l="1"/>
  <c r="G42" i="25"/>
  <c r="J42" i="25" s="1"/>
  <c r="H42" i="25" l="1"/>
  <c r="G43" i="25" l="1"/>
  <c r="J43" i="25" s="1"/>
  <c r="J44" i="25" s="1"/>
  <c r="H43" i="25" l="1"/>
  <c r="J45" i="25"/>
  <c r="H44" i="25"/>
  <c r="H45" i="25" l="1"/>
  <c r="J46" i="25" l="1"/>
  <c r="J47" i="25" s="1"/>
  <c r="J48" i="25" s="1"/>
  <c r="L46" i="25"/>
  <c r="L47" i="25" s="1"/>
  <c r="L48" i="25" s="1"/>
  <c r="L49" i="25" s="1"/>
  <c r="L50" i="25" s="1"/>
  <c r="L51" i="25" s="1"/>
  <c r="L52" i="25" s="1"/>
  <c r="L53" i="25" s="1"/>
  <c r="L54" i="25" s="1"/>
  <c r="L55" i="25" s="1"/>
  <c r="L56" i="25" s="1"/>
  <c r="L57" i="25" s="1"/>
  <c r="L58" i="25" s="1"/>
  <c r="J49" i="25" l="1"/>
  <c r="J50" i="25" s="1"/>
  <c r="J51" i="25" s="1"/>
  <c r="J52" i="25" s="1"/>
  <c r="J53" i="25" s="1"/>
  <c r="J54" i="25" s="1"/>
  <c r="J55" i="25" s="1"/>
  <c r="J56" i="25" s="1"/>
  <c r="J57" i="25" s="1"/>
  <c r="J58" i="25" s="1"/>
  <c r="G47" i="25"/>
  <c r="H47" i="25" s="1"/>
  <c r="G48" i="25" l="1"/>
  <c r="H48" i="25" s="1"/>
  <c r="G49" i="25" l="1"/>
  <c r="H49" i="25" l="1"/>
  <c r="G50" i="25" l="1"/>
  <c r="H50" i="25" l="1"/>
  <c r="G51" i="25" l="1"/>
  <c r="H51" i="25" l="1"/>
  <c r="G52" i="25" l="1"/>
  <c r="H52" i="25" l="1"/>
  <c r="G53" i="25" l="1"/>
  <c r="H53" i="25" l="1"/>
  <c r="G54" i="25" l="1"/>
  <c r="H54" i="25" l="1"/>
  <c r="G55" i="25" l="1"/>
  <c r="H55" i="25" l="1"/>
  <c r="G56" i="25" l="1"/>
  <c r="H56" i="25" s="1"/>
  <c r="G57" i="25" l="1"/>
  <c r="H57" i="25" l="1"/>
  <c r="G58" i="25" l="1"/>
  <c r="H58" i="25" s="1"/>
  <c r="J59" i="25" l="1"/>
  <c r="G60" i="25"/>
  <c r="I60" i="25" l="1"/>
  <c r="J60" i="25"/>
  <c r="L59" i="25"/>
  <c r="H60" i="25"/>
  <c r="G61" i="25" l="1"/>
  <c r="I61" i="25" l="1"/>
  <c r="H61" i="25"/>
  <c r="J61" i="25" l="1"/>
  <c r="G62" i="25"/>
  <c r="I62" i="25" l="1"/>
  <c r="J62" i="25"/>
  <c r="H62" i="25"/>
  <c r="G63" i="25" l="1"/>
  <c r="I63" i="25" l="1"/>
  <c r="H63" i="25"/>
  <c r="J63" i="25"/>
  <c r="G64" i="25" l="1"/>
  <c r="I64" i="25" l="1"/>
  <c r="H64" i="25"/>
  <c r="J64" i="25"/>
  <c r="G65" i="25" l="1"/>
  <c r="I65" i="25" s="1"/>
  <c r="H65" i="25" l="1"/>
  <c r="J65" i="25"/>
  <c r="G66" i="25" l="1"/>
  <c r="I66" i="25" s="1"/>
  <c r="H66" i="25" l="1"/>
  <c r="J66" i="25"/>
  <c r="G67" i="25" l="1"/>
  <c r="I67" i="25" s="1"/>
  <c r="H67" i="25" l="1"/>
  <c r="J67" i="25"/>
  <c r="G68" i="25" l="1"/>
  <c r="I68" i="25" s="1"/>
  <c r="H68" i="25" l="1"/>
  <c r="J68" i="25"/>
  <c r="G69" i="25" l="1"/>
  <c r="I69" i="25" s="1"/>
  <c r="H69" i="25" l="1"/>
  <c r="J69" i="25"/>
  <c r="G70" i="25" l="1"/>
  <c r="I70" i="25" s="1"/>
  <c r="H70" i="25" l="1"/>
  <c r="J70" i="25"/>
  <c r="G71" i="25" l="1"/>
  <c r="I71" i="25" s="1"/>
  <c r="J71" i="25" s="1"/>
  <c r="G72" i="25" l="1"/>
  <c r="I72" i="25" s="1"/>
  <c r="J72" i="25" s="1"/>
  <c r="H71" i="25"/>
  <c r="H72" i="25" l="1"/>
  <c r="G73" i="25" l="1"/>
  <c r="I73" i="25" s="1"/>
  <c r="J73" i="25" s="1"/>
  <c r="H73" i="25" l="1"/>
  <c r="G74" i="25" l="1"/>
  <c r="I74" i="25" s="1"/>
  <c r="J74" i="25" l="1"/>
  <c r="G75" i="25"/>
  <c r="I75" i="25" s="1"/>
  <c r="H74" i="25"/>
  <c r="J75" i="25" l="1"/>
  <c r="H75" i="25"/>
  <c r="G76" i="25" l="1"/>
  <c r="I76" i="25" s="1"/>
  <c r="J76" i="25" s="1"/>
  <c r="H76" i="25" l="1"/>
  <c r="G77" i="25" l="1"/>
  <c r="I77" i="25" s="1"/>
  <c r="J77" i="25" s="1"/>
  <c r="H77" i="25" l="1"/>
  <c r="G78" i="25"/>
  <c r="I78" i="25" s="1"/>
  <c r="J78" i="25" s="1"/>
  <c r="H78" i="25" l="1"/>
  <c r="G79" i="25" l="1"/>
  <c r="I79" i="25" l="1"/>
  <c r="H79" i="25"/>
  <c r="J79" i="25" l="1"/>
  <c r="G80" i="25"/>
  <c r="I80" i="25" l="1"/>
  <c r="H80" i="25"/>
  <c r="J80" i="25" l="1"/>
  <c r="G81" i="25"/>
  <c r="I81" i="25" s="1"/>
  <c r="J81" i="25" l="1"/>
  <c r="H81" i="25"/>
  <c r="G82" i="25" l="1"/>
  <c r="I82" i="25" s="1"/>
  <c r="J82" i="25" s="1"/>
  <c r="H82" i="25" l="1"/>
  <c r="G83" i="25" l="1"/>
  <c r="I83" i="25" s="1"/>
  <c r="J83" i="25" s="1"/>
  <c r="H83" i="25" l="1"/>
  <c r="G84" i="25" l="1"/>
  <c r="H84" i="25" s="1"/>
  <c r="I84" i="25" l="1"/>
  <c r="J84" i="25" l="1"/>
  <c r="G85" i="25" l="1"/>
  <c r="I85" i="25" l="1"/>
  <c r="H85" i="25"/>
  <c r="J85" i="25" l="1"/>
  <c r="G86" i="25" l="1"/>
  <c r="I86" i="25" l="1"/>
  <c r="H86" i="25"/>
  <c r="J86" i="25" l="1"/>
  <c r="G87" i="25" l="1"/>
  <c r="I87" i="25" l="1"/>
  <c r="H87" i="25"/>
  <c r="J87" i="25" l="1"/>
  <c r="G88" i="25" l="1"/>
  <c r="I88" i="25" l="1"/>
  <c r="H88" i="25"/>
  <c r="J88" i="25" l="1"/>
  <c r="G89" i="25" l="1"/>
  <c r="I89" i="25" l="1"/>
  <c r="H89" i="25"/>
  <c r="J89" i="25" l="1"/>
  <c r="G90" i="25" l="1"/>
  <c r="I90" i="25" l="1"/>
  <c r="H90" i="25"/>
  <c r="J90" i="25" l="1"/>
  <c r="G91" i="25" l="1"/>
  <c r="I91" i="25" l="1"/>
  <c r="H91" i="25"/>
  <c r="J91" i="25" l="1"/>
  <c r="G92" i="25" l="1"/>
  <c r="I92" i="25" l="1"/>
  <c r="H92" i="25"/>
  <c r="J92" i="25" l="1"/>
  <c r="G93" i="25" l="1"/>
  <c r="I93" i="25" l="1"/>
  <c r="H93" i="25"/>
  <c r="J93" i="25" l="1"/>
  <c r="G94" i="25" l="1"/>
  <c r="I94" i="25" l="1"/>
  <c r="H94" i="25"/>
  <c r="J94" i="25" l="1"/>
  <c r="G95" i="25" l="1"/>
  <c r="I95" i="25" l="1"/>
  <c r="H95" i="25"/>
  <c r="J95" i="25" l="1"/>
  <c r="G96" i="25" l="1"/>
  <c r="I96" i="25" l="1"/>
  <c r="H96" i="25"/>
  <c r="J96" i="25" l="1"/>
  <c r="G97" i="25" l="1"/>
  <c r="I97" i="25" l="1"/>
  <c r="H97" i="25"/>
  <c r="J97" i="25" l="1"/>
  <c r="G98" i="25" l="1"/>
  <c r="I98" i="25" l="1"/>
  <c r="H98" i="25"/>
  <c r="J98" i="25" l="1"/>
  <c r="G99" i="25" l="1"/>
  <c r="I99" i="25" l="1"/>
  <c r="H99" i="25"/>
  <c r="J99" i="25" l="1"/>
  <c r="G100" i="25" l="1"/>
  <c r="I100" i="25" l="1"/>
  <c r="H100" i="25"/>
  <c r="J100" i="25" l="1"/>
  <c r="G101" i="25" l="1"/>
  <c r="I101" i="25" l="1"/>
  <c r="H101" i="25"/>
  <c r="J101" i="25" l="1"/>
  <c r="G102" i="25" l="1"/>
  <c r="I102" i="25" l="1"/>
  <c r="H102" i="25"/>
  <c r="J102" i="25" l="1"/>
  <c r="G103" i="25" l="1"/>
  <c r="I103" i="25" l="1"/>
  <c r="H103" i="25"/>
  <c r="J103" i="25" l="1"/>
  <c r="G104" i="25" l="1"/>
  <c r="I104" i="25" l="1"/>
  <c r="H104" i="25"/>
  <c r="J104" i="25" l="1"/>
  <c r="G105" i="25" l="1"/>
  <c r="I105" i="25" l="1"/>
  <c r="H105" i="25"/>
  <c r="J105" i="25" l="1"/>
  <c r="G106" i="25" l="1"/>
  <c r="I106" i="25" l="1"/>
  <c r="H106" i="25"/>
  <c r="J106" i="25" l="1"/>
  <c r="G107" i="25" l="1"/>
  <c r="I107" i="25" l="1"/>
  <c r="H107" i="25"/>
  <c r="J107" i="25" l="1"/>
  <c r="G108" i="25" l="1"/>
  <c r="I108" i="25" l="1"/>
  <c r="H108" i="25"/>
  <c r="J108" i="25" l="1"/>
  <c r="G109" i="25" l="1"/>
  <c r="I109" i="25" l="1"/>
  <c r="H109" i="25"/>
  <c r="J109" i="25" l="1"/>
  <c r="G110" i="25" l="1"/>
  <c r="I110" i="25" l="1"/>
  <c r="H110" i="25"/>
  <c r="J110" i="25" l="1"/>
  <c r="G111" i="25" l="1"/>
  <c r="I111" i="25" l="1"/>
  <c r="H111" i="25"/>
  <c r="J111" i="25" l="1"/>
  <c r="G112" i="25" l="1"/>
  <c r="I112" i="25" l="1"/>
  <c r="H112" i="25"/>
  <c r="J112" i="25" l="1"/>
  <c r="G113" i="25" l="1"/>
  <c r="I113" i="25" l="1"/>
  <c r="H113" i="25"/>
  <c r="J113" i="25" l="1"/>
  <c r="G114" i="25" l="1"/>
  <c r="I114" i="25" l="1"/>
  <c r="H114" i="25"/>
  <c r="J114" i="25" l="1"/>
  <c r="G115" i="25" l="1"/>
  <c r="I115" i="25" l="1"/>
  <c r="H115" i="25"/>
  <c r="J115" i="25" l="1"/>
  <c r="G116" i="25" l="1"/>
  <c r="I116" i="25" l="1"/>
  <c r="H116" i="25"/>
  <c r="J116" i="25" l="1"/>
  <c r="G117" i="25" l="1"/>
  <c r="I117" i="25" l="1"/>
  <c r="H117" i="25"/>
  <c r="J117" i="25" l="1"/>
  <c r="G118" i="25" l="1"/>
  <c r="I118" i="25" l="1"/>
  <c r="H118" i="25"/>
  <c r="J118" i="25" l="1"/>
  <c r="G119" i="25" l="1"/>
  <c r="I119" i="25" l="1"/>
  <c r="H119" i="25"/>
  <c r="J119" i="25" l="1"/>
  <c r="G120" i="25" l="1"/>
  <c r="I120" i="25" l="1"/>
  <c r="H120" i="25"/>
  <c r="J120" i="25" l="1"/>
  <c r="G121" i="25" l="1"/>
  <c r="I121" i="25" l="1"/>
  <c r="H121" i="25"/>
  <c r="J121" i="25" l="1"/>
  <c r="G122" i="25" l="1"/>
  <c r="I122" i="25" l="1"/>
  <c r="H122" i="25"/>
  <c r="J122" i="25" l="1"/>
  <c r="G123" i="25" l="1"/>
  <c r="I123" i="25" l="1"/>
  <c r="H123" i="25"/>
  <c r="J123" i="25" l="1"/>
  <c r="G124" i="25" l="1"/>
  <c r="I124" i="25" l="1"/>
  <c r="H124" i="25"/>
  <c r="J124" i="25" l="1"/>
  <c r="G125" i="25" l="1"/>
  <c r="I125" i="25" l="1"/>
  <c r="H125" i="25"/>
  <c r="J125" i="25" l="1"/>
  <c r="G126" i="25" l="1"/>
  <c r="I126" i="25" l="1"/>
  <c r="H126" i="25"/>
  <c r="J126" i="25" l="1"/>
  <c r="G127" i="25" l="1"/>
  <c r="I127" i="25" l="1"/>
  <c r="H127" i="25"/>
  <c r="J127" i="25" l="1"/>
  <c r="G128" i="25" l="1"/>
  <c r="I128" i="25" l="1"/>
  <c r="H128" i="25"/>
  <c r="J128" i="25" l="1"/>
  <c r="G129" i="25" l="1"/>
  <c r="I129" i="25" l="1"/>
  <c r="H129" i="25"/>
  <c r="J129" i="25" l="1"/>
  <c r="G130" i="25" l="1"/>
  <c r="I130" i="25" l="1"/>
  <c r="H130" i="25"/>
  <c r="J130" i="25" l="1"/>
  <c r="G131" i="25" l="1"/>
  <c r="I131" i="25" l="1"/>
  <c r="H131" i="25"/>
  <c r="J131" i="25" l="1"/>
  <c r="G132" i="25" l="1"/>
  <c r="I132" i="25" l="1"/>
  <c r="H132" i="25"/>
  <c r="J132" i="25" l="1"/>
  <c r="G133" i="25" l="1"/>
  <c r="I133" i="25" l="1"/>
  <c r="H133" i="25"/>
  <c r="J133" i="25" l="1"/>
  <c r="G134" i="25" l="1"/>
  <c r="I134" i="25" l="1"/>
  <c r="H134" i="25"/>
  <c r="J134" i="25" l="1"/>
  <c r="G135" i="25" l="1"/>
  <c r="I135" i="25" l="1"/>
  <c r="H135" i="25"/>
  <c r="J135" i="25" l="1"/>
  <c r="G136" i="25" l="1"/>
  <c r="I136" i="25" l="1"/>
  <c r="H136" i="25"/>
  <c r="J136" i="25" l="1"/>
  <c r="G137" i="25" l="1"/>
  <c r="I137" i="25" l="1"/>
  <c r="H137" i="25"/>
  <c r="J137" i="25" l="1"/>
  <c r="G138" i="25" l="1"/>
  <c r="I138" i="25" l="1"/>
  <c r="H138" i="25"/>
  <c r="J138" i="25" l="1"/>
  <c r="G139" i="25" l="1"/>
  <c r="I139" i="25" l="1"/>
  <c r="H139" i="25"/>
  <c r="J139" i="25" l="1"/>
  <c r="G140" i="25" l="1"/>
  <c r="I140" i="25" l="1"/>
  <c r="H140" i="25"/>
  <c r="J140" i="25" l="1"/>
  <c r="G141" i="25" l="1"/>
  <c r="I141" i="25" l="1"/>
  <c r="H141" i="25"/>
  <c r="J141" i="25" l="1"/>
  <c r="G142" i="25" l="1"/>
  <c r="I142" i="25" l="1"/>
  <c r="H142" i="25"/>
  <c r="J142" i="25" l="1"/>
  <c r="G143" i="25" l="1"/>
  <c r="I143" i="25" l="1"/>
  <c r="H143" i="25"/>
  <c r="J143" i="25" l="1"/>
  <c r="G144" i="25" l="1"/>
  <c r="I144" i="25" l="1"/>
  <c r="H144" i="25"/>
  <c r="J144" i="25" l="1"/>
  <c r="G145" i="25" l="1"/>
  <c r="I145" i="25" l="1"/>
  <c r="H145" i="25"/>
  <c r="J145" i="25" l="1"/>
  <c r="G146" i="25" l="1"/>
  <c r="I146" i="25" l="1"/>
  <c r="H146" i="25"/>
  <c r="J146" i="25" l="1"/>
  <c r="G147" i="25" l="1"/>
  <c r="I147" i="25" l="1"/>
  <c r="H147" i="25"/>
  <c r="J147" i="25" l="1"/>
  <c r="G148" i="25" l="1"/>
  <c r="I148" i="25" l="1"/>
  <c r="H148" i="25"/>
  <c r="J148" i="25" l="1"/>
  <c r="G149" i="25" l="1"/>
  <c r="I149" i="25" l="1"/>
  <c r="H149" i="25"/>
  <c r="J149" i="25" l="1"/>
  <c r="G150" i="25" l="1"/>
  <c r="I150" i="25" l="1"/>
  <c r="H150" i="25"/>
  <c r="J150" i="25" l="1"/>
  <c r="G151" i="25" l="1"/>
  <c r="I151" i="25" l="1"/>
  <c r="H151" i="25"/>
  <c r="J151" i="25" l="1"/>
  <c r="G152" i="25" l="1"/>
  <c r="I152" i="25" l="1"/>
  <c r="H152" i="25"/>
  <c r="J152" i="25" l="1"/>
  <c r="G153" i="25" l="1"/>
  <c r="I153" i="25" l="1"/>
  <c r="H153" i="25"/>
  <c r="J153" i="25" l="1"/>
  <c r="G154" i="25" l="1"/>
  <c r="I154" i="25" l="1"/>
  <c r="H154" i="25"/>
  <c r="J154" i="25" l="1"/>
  <c r="G155" i="25" l="1"/>
  <c r="I155" i="25" l="1"/>
  <c r="H155" i="25"/>
  <c r="J155" i="25" l="1"/>
  <c r="G156" i="25" l="1"/>
  <c r="I156" i="25" l="1"/>
  <c r="H156" i="25"/>
  <c r="J156" i="25" l="1"/>
  <c r="G157" i="25" l="1"/>
  <c r="I157" i="25" l="1"/>
  <c r="H157" i="25"/>
  <c r="J157" i="25" l="1"/>
  <c r="G158" i="25" l="1"/>
  <c r="I158" i="25" l="1"/>
  <c r="H158" i="25"/>
  <c r="J158" i="25" l="1"/>
  <c r="G159" i="25" l="1"/>
  <c r="I159" i="25" l="1"/>
  <c r="H159" i="25"/>
  <c r="J159" i="25" l="1"/>
  <c r="G160" i="25" l="1"/>
  <c r="I160" i="25" l="1"/>
  <c r="H160" i="25"/>
  <c r="J160" i="25" l="1"/>
  <c r="G161" i="25" l="1"/>
  <c r="I161" i="25" l="1"/>
  <c r="H161" i="25"/>
  <c r="J161" i="25" l="1"/>
  <c r="G162" i="25" l="1"/>
  <c r="I162" i="25" l="1"/>
  <c r="H162" i="25"/>
  <c r="J162" i="25" l="1"/>
  <c r="G163" i="25" l="1"/>
  <c r="I163" i="25" l="1"/>
  <c r="H163" i="25"/>
  <c r="J163" i="25" l="1"/>
  <c r="G164" i="25" l="1"/>
  <c r="I164" i="25" l="1"/>
  <c r="H164" i="25"/>
  <c r="J164" i="25" l="1"/>
  <c r="G165" i="25" l="1"/>
  <c r="I165" i="25" l="1"/>
  <c r="H165" i="25"/>
  <c r="J165" i="25" l="1"/>
  <c r="G166" i="25" l="1"/>
  <c r="I166" i="25" l="1"/>
  <c r="H166" i="25"/>
  <c r="J166" i="25" l="1"/>
  <c r="G167" i="25" l="1"/>
  <c r="I167" i="25" l="1"/>
  <c r="H167" i="25"/>
  <c r="J167" i="25" l="1"/>
  <c r="G168" i="25" l="1"/>
  <c r="I168" i="25" l="1"/>
  <c r="H168" i="25"/>
  <c r="J168" i="25" l="1"/>
  <c r="G169" i="25" l="1"/>
  <c r="I169" i="25" l="1"/>
  <c r="H169" i="25"/>
  <c r="J169" i="25" l="1"/>
  <c r="G170" i="25" l="1"/>
  <c r="I170" i="25" l="1"/>
  <c r="H170" i="25"/>
  <c r="J170" i="25" l="1"/>
  <c r="G171" i="25" l="1"/>
  <c r="I171" i="25" l="1"/>
  <c r="H171" i="25"/>
  <c r="J171" i="25" l="1"/>
  <c r="G172" i="25" l="1"/>
  <c r="I172" i="25" l="1"/>
  <c r="H172" i="25"/>
  <c r="J172" i="25" l="1"/>
  <c r="G173" i="25" l="1"/>
  <c r="I173" i="25" l="1"/>
  <c r="H173" i="25"/>
  <c r="J173" i="25" l="1"/>
  <c r="G174" i="25" l="1"/>
  <c r="I174" i="25" l="1"/>
  <c r="H174" i="25"/>
  <c r="J174" i="25" l="1"/>
  <c r="G175" i="25" l="1"/>
  <c r="I175" i="25" l="1"/>
  <c r="H175" i="25"/>
  <c r="J175" i="25" l="1"/>
  <c r="G176" i="25" l="1"/>
  <c r="I176" i="25" l="1"/>
  <c r="H176" i="25"/>
  <c r="J176" i="25" l="1"/>
  <c r="G177" i="25" l="1"/>
  <c r="I177" i="25" l="1"/>
  <c r="H177" i="25"/>
  <c r="J177" i="25" l="1"/>
  <c r="G178" i="25" l="1"/>
  <c r="I178" i="25" l="1"/>
  <c r="H178" i="25"/>
  <c r="J178" i="25" l="1"/>
  <c r="G179" i="25" l="1"/>
  <c r="I179" i="25" l="1"/>
  <c r="H179" i="25"/>
  <c r="J179" i="25" l="1"/>
  <c r="G180" i="25" l="1"/>
  <c r="I180" i="25" l="1"/>
  <c r="H180" i="25"/>
  <c r="J180" i="25" l="1"/>
  <c r="G181" i="25" l="1"/>
  <c r="I181" i="25" l="1"/>
  <c r="H181" i="25"/>
  <c r="J181" i="25" l="1"/>
  <c r="G182" i="25" l="1"/>
  <c r="I182" i="25" l="1"/>
  <c r="H182" i="25"/>
  <c r="J182" i="25" l="1"/>
  <c r="G183" i="25" l="1"/>
  <c r="I183" i="25" l="1"/>
  <c r="H183" i="25"/>
  <c r="J183" i="25" l="1"/>
  <c r="G184" i="25" l="1"/>
  <c r="I184" i="25" l="1"/>
  <c r="H184" i="25"/>
  <c r="J184" i="25" l="1"/>
  <c r="G185" i="25" l="1"/>
  <c r="I185" i="25" l="1"/>
  <c r="H185" i="25"/>
  <c r="J185" i="25" l="1"/>
  <c r="G186" i="25" l="1"/>
  <c r="I186" i="25" l="1"/>
  <c r="H186" i="25"/>
  <c r="J186" i="25" l="1"/>
  <c r="G187" i="25" l="1"/>
  <c r="I187" i="25" l="1"/>
  <c r="H187" i="25"/>
  <c r="J187" i="25" l="1"/>
  <c r="G188" i="25" l="1"/>
  <c r="I188" i="25" l="1"/>
  <c r="H188" i="25"/>
  <c r="J188" i="25" l="1"/>
  <c r="G189" i="25" l="1"/>
  <c r="I189" i="25" l="1"/>
  <c r="H189" i="25"/>
  <c r="J189" i="25" l="1"/>
  <c r="G190" i="25" l="1"/>
  <c r="I190" i="25" l="1"/>
  <c r="H190" i="25"/>
  <c r="J190" i="25" l="1"/>
  <c r="G191" i="25" l="1"/>
  <c r="I191" i="25" l="1"/>
  <c r="H191" i="25"/>
  <c r="J191" i="25" l="1"/>
  <c r="G192" i="25" l="1"/>
  <c r="I192" i="25" l="1"/>
  <c r="H192" i="25"/>
  <c r="J192" i="25" l="1"/>
  <c r="G193" i="25" l="1"/>
  <c r="I193" i="25" l="1"/>
  <c r="H193" i="25"/>
  <c r="J193" i="25" l="1"/>
  <c r="G194" i="25" l="1"/>
  <c r="I194" i="25" l="1"/>
  <c r="H194" i="25"/>
  <c r="J194" i="25" l="1"/>
  <c r="G195" i="25" l="1"/>
  <c r="I195" i="25" l="1"/>
  <c r="H195" i="25"/>
  <c r="J195" i="25" l="1"/>
  <c r="G196" i="25" l="1"/>
  <c r="I196" i="25" l="1"/>
  <c r="H196" i="25"/>
  <c r="J196" i="25" l="1"/>
  <c r="G197" i="25" l="1"/>
  <c r="I197" i="25" l="1"/>
  <c r="H197" i="25"/>
  <c r="J197" i="25" l="1"/>
  <c r="G198" i="25" l="1"/>
  <c r="I198" i="25" l="1"/>
  <c r="H198" i="25"/>
  <c r="J198" i="25" l="1"/>
  <c r="G199" i="25" l="1"/>
  <c r="I199" i="25" l="1"/>
  <c r="H199" i="25"/>
  <c r="J199" i="25" l="1"/>
  <c r="G200" i="25" l="1"/>
  <c r="I200" i="25" l="1"/>
  <c r="H200" i="25"/>
  <c r="J200" i="25" l="1"/>
  <c r="G201" i="25" l="1"/>
  <c r="I201" i="25" l="1"/>
  <c r="H201" i="25"/>
  <c r="J201" i="25" l="1"/>
  <c r="G202" i="25" l="1"/>
  <c r="I202" i="25" l="1"/>
  <c r="H202" i="25"/>
  <c r="J202" i="25" l="1"/>
  <c r="G203" i="25" l="1"/>
  <c r="I203" i="25" l="1"/>
  <c r="H203" i="25"/>
  <c r="J203" i="25" l="1"/>
  <c r="G204" i="25" l="1"/>
  <c r="I204" i="25" l="1"/>
  <c r="H204" i="25"/>
  <c r="J204" i="25" l="1"/>
  <c r="G205" i="25" l="1"/>
  <c r="I205" i="25" l="1"/>
  <c r="H205" i="25"/>
  <c r="J205" i="25" l="1"/>
  <c r="G206" i="25" l="1"/>
  <c r="I206" i="25" l="1"/>
  <c r="H206" i="25"/>
  <c r="J206" i="25" l="1"/>
  <c r="G207" i="25" l="1"/>
  <c r="I207" i="25" l="1"/>
  <c r="H207" i="25"/>
  <c r="J207" i="25" l="1"/>
  <c r="G208" i="25" l="1"/>
  <c r="I208" i="25" l="1"/>
  <c r="H208" i="25"/>
  <c r="J208" i="25" l="1"/>
  <c r="G209" i="25" l="1"/>
  <c r="I209" i="25" l="1"/>
  <c r="H209" i="25"/>
  <c r="J209" i="25" l="1"/>
  <c r="G210" i="25" l="1"/>
  <c r="I210" i="25" l="1"/>
  <c r="H210" i="25"/>
  <c r="J210" i="25" l="1"/>
  <c r="G211" i="25" l="1"/>
  <c r="I211" i="25" l="1"/>
  <c r="H211" i="25"/>
  <c r="J211" i="25" l="1"/>
  <c r="G212" i="25" l="1"/>
  <c r="I212" i="25" l="1"/>
  <c r="H212" i="25"/>
  <c r="J212" i="25" l="1"/>
  <c r="G213" i="25" l="1"/>
  <c r="I213" i="25" l="1"/>
  <c r="H213" i="25"/>
  <c r="J213" i="25" l="1"/>
  <c r="G214" i="25" l="1"/>
  <c r="I214" i="25" l="1"/>
  <c r="H214" i="25"/>
  <c r="J214" i="25" l="1"/>
  <c r="G215" i="25" l="1"/>
  <c r="I215" i="25" l="1"/>
  <c r="H215" i="25"/>
  <c r="J215" i="25" l="1"/>
  <c r="G216" i="25" l="1"/>
  <c r="I216" i="25" l="1"/>
  <c r="H216" i="25"/>
  <c r="J216" i="25" l="1"/>
  <c r="G217" i="25" l="1"/>
  <c r="I217" i="25" l="1"/>
  <c r="H217" i="25"/>
  <c r="J217" i="25" l="1"/>
  <c r="G218" i="25" l="1"/>
  <c r="I218" i="25" l="1"/>
  <c r="H218" i="25"/>
  <c r="J218" i="25" l="1"/>
  <c r="G219" i="25" l="1"/>
  <c r="I219" i="25" l="1"/>
  <c r="H219" i="25"/>
  <c r="J219" i="25" l="1"/>
  <c r="G220" i="25" l="1"/>
  <c r="I220" i="25" l="1"/>
  <c r="H220" i="25"/>
  <c r="J220" i="25" l="1"/>
  <c r="G221" i="25" l="1"/>
  <c r="I221" i="25" l="1"/>
  <c r="H221" i="25"/>
  <c r="J221" i="25" l="1"/>
  <c r="G222" i="25" l="1"/>
  <c r="I222" i="25" l="1"/>
  <c r="H222" i="25"/>
  <c r="J222" i="25" l="1"/>
  <c r="G223" i="25" l="1"/>
  <c r="I223" i="25" l="1"/>
  <c r="H223" i="25"/>
  <c r="J223" i="25" l="1"/>
  <c r="G224" i="25" l="1"/>
  <c r="I224" i="25" l="1"/>
  <c r="H224" i="25"/>
  <c r="J224" i="25" l="1"/>
  <c r="G225" i="25" l="1"/>
  <c r="I225" i="25" l="1"/>
  <c r="H225" i="25"/>
  <c r="J225" i="25" l="1"/>
  <c r="G226" i="25" l="1"/>
  <c r="I226" i="25" l="1"/>
  <c r="H226" i="25"/>
  <c r="J226" i="25" l="1"/>
  <c r="G227" i="25" l="1"/>
  <c r="I227" i="25" l="1"/>
  <c r="H227" i="25"/>
  <c r="J227" i="25" l="1"/>
  <c r="G228" i="25" l="1"/>
  <c r="I228" i="25" l="1"/>
  <c r="H228" i="25"/>
  <c r="J228" i="25" l="1"/>
  <c r="G229" i="25" l="1"/>
  <c r="I229" i="25" l="1"/>
  <c r="H229" i="25"/>
  <c r="J229" i="25" l="1"/>
  <c r="G230" i="25" l="1"/>
  <c r="I230" i="25" l="1"/>
  <c r="H230" i="25"/>
  <c r="J230" i="25" l="1"/>
  <c r="G231" i="25" l="1"/>
  <c r="I231" i="25" l="1"/>
  <c r="H231" i="25"/>
  <c r="J231" i="25" l="1"/>
  <c r="G232" i="25" l="1"/>
  <c r="I232" i="25" l="1"/>
  <c r="J232" i="25" s="1"/>
  <c r="H232" i="25"/>
  <c r="G233" i="25" l="1"/>
  <c r="I233" i="25" s="1"/>
  <c r="J233" i="25" s="1"/>
  <c r="H233" i="25" l="1"/>
  <c r="G234" i="25" l="1"/>
  <c r="I234" i="25" s="1"/>
  <c r="J234" i="25" s="1"/>
  <c r="H234" i="25" l="1"/>
  <c r="G235" i="25" l="1"/>
  <c r="I235" i="25" s="1"/>
  <c r="J235" i="25" s="1"/>
  <c r="H235" i="25" l="1"/>
  <c r="G236" i="25" l="1"/>
  <c r="I236" i="25" s="1"/>
  <c r="J236" i="25" s="1"/>
  <c r="H236" i="25" l="1"/>
  <c r="G237" i="25" l="1"/>
  <c r="I237" i="25" s="1"/>
  <c r="J237" i="25" s="1"/>
  <c r="H237" i="25" l="1"/>
  <c r="G238" i="25" l="1"/>
  <c r="I238" i="25" s="1"/>
  <c r="J238" i="25" s="1"/>
  <c r="H238" i="25" l="1"/>
  <c r="G239" i="25" l="1"/>
  <c r="I239" i="25" s="1"/>
  <c r="J239" i="25" s="1"/>
  <c r="H239" i="25" l="1"/>
  <c r="G240" i="25" l="1"/>
  <c r="I240" i="25" s="1"/>
  <c r="J240" i="25" s="1"/>
  <c r="H240" i="25"/>
  <c r="G241" i="25" l="1"/>
  <c r="I241" i="25" s="1"/>
  <c r="J241" i="25" s="1"/>
  <c r="H241" i="25" l="1"/>
  <c r="G242" i="25"/>
  <c r="I242" i="25" s="1"/>
  <c r="J242" i="25" s="1"/>
  <c r="H242" i="25" l="1"/>
  <c r="G243" i="25"/>
  <c r="I243" i="25" s="1"/>
  <c r="J243" i="25" s="1"/>
  <c r="H243" i="25" l="1"/>
  <c r="G244" i="25"/>
  <c r="I244" i="25" s="1"/>
  <c r="J244" i="25" s="1"/>
  <c r="H244" i="25" l="1"/>
  <c r="G245" i="25"/>
  <c r="I245" i="25" s="1"/>
  <c r="J245" i="25" s="1"/>
  <c r="H245" i="25" l="1"/>
  <c r="G246" i="25" l="1"/>
  <c r="I246" i="25" l="1"/>
  <c r="H246" i="25"/>
  <c r="J246" i="25" l="1"/>
  <c r="G247" i="25" l="1"/>
  <c r="I247" i="25" l="1"/>
  <c r="H247" i="25"/>
  <c r="J247" i="25" l="1"/>
  <c r="G248" i="25" l="1"/>
  <c r="I248" i="25" l="1"/>
  <c r="J248" i="25" s="1"/>
  <c r="H248" i="25"/>
  <c r="G249" i="25" l="1"/>
  <c r="I249" i="25" l="1"/>
  <c r="J249" i="25" s="1"/>
  <c r="H249" i="25"/>
  <c r="G250" i="25" l="1"/>
  <c r="I250" i="25" l="1"/>
  <c r="J250" i="25" s="1"/>
  <c r="H250" i="25"/>
  <c r="G251" i="25" l="1"/>
  <c r="I251" i="25" s="1"/>
  <c r="J251" i="25" s="1"/>
  <c r="H251" i="25" l="1"/>
  <c r="G252" i="25"/>
  <c r="I252" i="25" s="1"/>
  <c r="J252" i="25" s="1"/>
  <c r="H252" i="25" l="1"/>
  <c r="G253" i="25" l="1"/>
  <c r="I253" i="25" l="1"/>
  <c r="J253" i="25" s="1"/>
  <c r="H253" i="25"/>
  <c r="G254" i="25" l="1"/>
  <c r="I254" i="25" s="1"/>
  <c r="J254" i="25" s="1"/>
  <c r="H254" i="25" l="1"/>
  <c r="G255" i="25" l="1"/>
  <c r="I255" i="25" s="1"/>
  <c r="J255" i="25" s="1"/>
  <c r="H255" i="25" l="1"/>
  <c r="G256" i="25" l="1"/>
  <c r="I256" i="25" l="1"/>
  <c r="H256" i="25"/>
  <c r="J256" i="25" l="1"/>
  <c r="G257" i="25" l="1"/>
  <c r="I257" i="25" l="1"/>
  <c r="H257" i="25"/>
  <c r="J257" i="25" l="1"/>
  <c r="G258" i="25" l="1"/>
  <c r="I258" i="25" l="1"/>
  <c r="J258" i="25" s="1"/>
  <c r="H258" i="25"/>
  <c r="G259" i="25" l="1"/>
  <c r="I259" i="25" l="1"/>
  <c r="H259" i="25"/>
  <c r="J259" i="25" l="1"/>
  <c r="G260" i="25" l="1"/>
  <c r="I260" i="25" l="1"/>
  <c r="H260" i="25"/>
  <c r="J260" i="25" l="1"/>
  <c r="G261" i="25" l="1"/>
  <c r="I261" i="25" l="1"/>
  <c r="H261" i="25"/>
  <c r="J261" i="25" l="1"/>
  <c r="G262" i="25" l="1"/>
  <c r="I262" i="25" l="1"/>
  <c r="J262" i="25" s="1"/>
  <c r="H262" i="25"/>
  <c r="G263" i="25" l="1"/>
  <c r="I263" i="25" l="1"/>
  <c r="J263" i="25" s="1"/>
  <c r="H263" i="25"/>
  <c r="G264" i="25" l="1"/>
  <c r="I264" i="25" l="1"/>
  <c r="J264" i="25" s="1"/>
  <c r="H264" i="25"/>
  <c r="G265" i="25" l="1"/>
  <c r="I265" i="25" l="1"/>
  <c r="J265" i="25" s="1"/>
  <c r="H265" i="25"/>
  <c r="G266" i="25" l="1"/>
  <c r="I266" i="25" l="1"/>
  <c r="J266" i="25" s="1"/>
  <c r="H266" i="25"/>
  <c r="G267" i="25" l="1"/>
  <c r="I267" i="25" l="1"/>
  <c r="J267" i="25" s="1"/>
  <c r="H267" i="25"/>
  <c r="G268" i="25" l="1"/>
  <c r="I268" i="25" l="1"/>
  <c r="J268" i="25" s="1"/>
  <c r="H268" i="25"/>
  <c r="G269" i="25" l="1"/>
  <c r="I269" i="25" l="1"/>
  <c r="J269" i="25" s="1"/>
  <c r="H269" i="25"/>
  <c r="G270" i="25" l="1"/>
  <c r="I270" i="25" l="1"/>
  <c r="J270" i="25" s="1"/>
  <c r="H270" i="25"/>
  <c r="G271" i="25" l="1"/>
  <c r="I271" i="25" l="1"/>
  <c r="H271" i="25"/>
  <c r="J271" i="25" l="1"/>
  <c r="G272" i="25" l="1"/>
  <c r="I272" i="25" l="1"/>
  <c r="J272" i="25" s="1"/>
  <c r="H272" i="25"/>
  <c r="G273" i="25" l="1"/>
  <c r="I273" i="25" l="1"/>
  <c r="J273" i="25" s="1"/>
  <c r="H273" i="25"/>
  <c r="G274" i="25" l="1"/>
  <c r="I274" i="25" l="1"/>
  <c r="J274" i="25" s="1"/>
  <c r="H274" i="25"/>
  <c r="G275" i="25" l="1"/>
  <c r="I275" i="25" l="1"/>
  <c r="J275" i="25" s="1"/>
  <c r="H275" i="25"/>
  <c r="G276" i="25" l="1"/>
  <c r="I276" i="25" l="1"/>
  <c r="J276" i="25" s="1"/>
  <c r="H276" i="25"/>
  <c r="G277" i="25" l="1"/>
  <c r="I277" i="25" l="1"/>
  <c r="J277" i="25" s="1"/>
  <c r="H277" i="25"/>
  <c r="G278" i="25" l="1"/>
  <c r="I278" i="25" l="1"/>
  <c r="J278" i="25" s="1"/>
  <c r="H278" i="25"/>
  <c r="G279" i="25" l="1"/>
  <c r="I279" i="25" l="1"/>
  <c r="J279" i="25" s="1"/>
  <c r="H279" i="25"/>
  <c r="G280" i="25" l="1"/>
  <c r="I280" i="25" l="1"/>
  <c r="J280" i="25" s="1"/>
  <c r="H280" i="25"/>
  <c r="G281" i="25" l="1"/>
  <c r="I281" i="25" l="1"/>
  <c r="J281" i="25" s="1"/>
  <c r="H281" i="25"/>
  <c r="G282" i="25" l="1"/>
  <c r="I282" i="25" l="1"/>
  <c r="J282" i="25" s="1"/>
  <c r="H282" i="25"/>
  <c r="G283" i="25" l="1"/>
  <c r="I283" i="25" l="1"/>
  <c r="J283" i="25" s="1"/>
  <c r="H283" i="25"/>
  <c r="G284" i="25" l="1"/>
  <c r="I284" i="25" l="1"/>
  <c r="J284" i="25" s="1"/>
  <c r="H284" i="25"/>
  <c r="G285" i="25" l="1"/>
  <c r="I285" i="25" l="1"/>
  <c r="J285" i="25" s="1"/>
  <c r="H285" i="25"/>
  <c r="G286" i="25" l="1"/>
  <c r="I286" i="25" l="1"/>
  <c r="J286" i="25" s="1"/>
  <c r="H286" i="25"/>
  <c r="G287" i="25" l="1"/>
  <c r="I287" i="25" l="1"/>
  <c r="J287" i="25" s="1"/>
  <c r="H287" i="25"/>
  <c r="G288" i="25" l="1"/>
  <c r="I288" i="25" l="1"/>
  <c r="J288" i="25" s="1"/>
  <c r="H288" i="25"/>
  <c r="G289" i="25" l="1"/>
  <c r="I289" i="25" l="1"/>
  <c r="J289" i="25" s="1"/>
  <c r="H289" i="25"/>
  <c r="G290" i="25" l="1"/>
  <c r="I290" i="25" l="1"/>
  <c r="J290" i="25" s="1"/>
  <c r="H290" i="25"/>
  <c r="G291" i="25" l="1"/>
  <c r="I291" i="25" l="1"/>
  <c r="J291" i="25" s="1"/>
  <c r="H291" i="25"/>
  <c r="G292" i="25" l="1"/>
  <c r="I292" i="25" l="1"/>
  <c r="J292" i="25" s="1"/>
  <c r="H292" i="25"/>
  <c r="G293" i="25" l="1"/>
  <c r="I293" i="25" l="1"/>
  <c r="J293" i="25" s="1"/>
  <c r="H293" i="25"/>
  <c r="G294" i="25" l="1"/>
  <c r="I294" i="25" l="1"/>
  <c r="J294" i="25" s="1"/>
  <c r="H294" i="25"/>
  <c r="G295" i="25" l="1"/>
  <c r="I295" i="25" l="1"/>
  <c r="J295" i="25" s="1"/>
  <c r="H295" i="25"/>
  <c r="G296" i="25" l="1"/>
  <c r="I296" i="25" l="1"/>
  <c r="J296" i="25" s="1"/>
  <c r="H296" i="25"/>
  <c r="G297" i="25" l="1"/>
  <c r="I297" i="25" l="1"/>
  <c r="J297" i="25" s="1"/>
  <c r="H297" i="25"/>
  <c r="G298" i="25" l="1"/>
  <c r="I298" i="25" s="1"/>
  <c r="J298" i="25" s="1"/>
  <c r="H298" i="25" l="1"/>
  <c r="G299" i="25"/>
  <c r="I299" i="25" l="1"/>
  <c r="H299" i="25"/>
  <c r="J299" i="25" l="1"/>
  <c r="G300" i="25" l="1"/>
  <c r="I300" i="25" l="1"/>
  <c r="H300" i="25"/>
  <c r="J300" i="25" l="1"/>
  <c r="G301" i="25" l="1"/>
  <c r="I301" i="25" l="1"/>
  <c r="H301" i="25"/>
  <c r="J301" i="25" l="1"/>
  <c r="G302" i="25" l="1"/>
  <c r="I302" i="25" l="1"/>
  <c r="H302" i="25"/>
  <c r="J302" i="25" l="1"/>
  <c r="G303" i="25" l="1"/>
  <c r="I303" i="25" l="1"/>
  <c r="H303" i="25"/>
  <c r="J303" i="25" l="1"/>
  <c r="G304" i="25" l="1"/>
  <c r="I304" i="25" l="1"/>
  <c r="J304" i="25" s="1"/>
  <c r="H304" i="25"/>
  <c r="G305" i="25" l="1"/>
  <c r="I305" i="25" s="1"/>
  <c r="J305" i="25" s="1"/>
  <c r="H305" i="25" l="1"/>
  <c r="G306" i="25"/>
  <c r="I306" i="25" s="1"/>
  <c r="J306" i="25" s="1"/>
  <c r="G307" i="25" l="1"/>
  <c r="I307" i="25" s="1"/>
  <c r="J307" i="25" s="1"/>
  <c r="H306" i="25"/>
  <c r="H307" i="25" l="1"/>
  <c r="G308" i="25"/>
  <c r="I308" i="25" s="1"/>
  <c r="J308" i="25" s="1"/>
  <c r="G309" i="25" l="1"/>
  <c r="I309" i="25" s="1"/>
  <c r="J309" i="25" s="1"/>
  <c r="H308" i="25"/>
  <c r="H309" i="25" s="1"/>
  <c r="H310" i="25" l="1"/>
  <c r="G310" i="25"/>
  <c r="I310" i="25" s="1"/>
  <c r="J310" i="25" s="1"/>
  <c r="G311" i="25" l="1"/>
  <c r="H311" i="25"/>
  <c r="I311" i="25" l="1"/>
  <c r="G312" i="25"/>
  <c r="I312" i="25" l="1"/>
  <c r="J311" i="25"/>
</calcChain>
</file>

<file path=xl/comments1.xml><?xml version="1.0" encoding="utf-8"?>
<comments xmlns="http://schemas.openxmlformats.org/spreadsheetml/2006/main">
  <authors>
    <author>AEP</author>
  </authors>
  <commentList>
    <comment ref="D6" authorId="0" shapeId="0">
      <text>
        <r>
          <rPr>
            <b/>
            <sz val="8"/>
            <color indexed="81"/>
            <rFont val="Tahoma"/>
            <family val="2"/>
          </rPr>
          <t>MCSR0102 IN  
Billed KWH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<sst xmlns="http://schemas.openxmlformats.org/spreadsheetml/2006/main" count="107" uniqueCount="71">
  <si>
    <t>KENTUCKY POWER COMPANY</t>
  </si>
  <si>
    <t>Effective Date for Billing</t>
  </si>
  <si>
    <t>Submitted by:</t>
  </si>
  <si>
    <t>(Signature)</t>
  </si>
  <si>
    <t>Title:</t>
  </si>
  <si>
    <t>Date Submitted:</t>
  </si>
  <si>
    <t>B.</t>
  </si>
  <si>
    <t>=</t>
  </si>
  <si>
    <t xml:space="preserve"> </t>
  </si>
  <si>
    <t>Residential Adjustment Factor</t>
  </si>
  <si>
    <t>Summary</t>
  </si>
  <si>
    <t>x</t>
  </si>
  <si>
    <t>``</t>
  </si>
  <si>
    <t xml:space="preserve">Adjustment Factor </t>
  </si>
  <si>
    <t>Residential Retail Revenue</t>
  </si>
  <si>
    <t>All Other Classes, Non-Fuel Retail Revenue</t>
  </si>
  <si>
    <t>All Other Adjustment Factor</t>
  </si>
  <si>
    <t>Kentucky Power Company</t>
  </si>
  <si>
    <t>Date</t>
  </si>
  <si>
    <t>Billed KWH</t>
  </si>
  <si>
    <t>Estimated KWH</t>
  </si>
  <si>
    <t>Unbilled KWH</t>
  </si>
  <si>
    <t>Billed FAC Revenues</t>
  </si>
  <si>
    <t>Total</t>
  </si>
  <si>
    <t>Rev Class 010 &amp; 020</t>
  </si>
  <si>
    <t>Other than Rev class 010 &amp; 020</t>
  </si>
  <si>
    <t>Reverse Prior Month Est Surcharge</t>
  </si>
  <si>
    <t>Reverse Prior Month Unb FAC  Surcharge</t>
  </si>
  <si>
    <t>Unbilled FAC Surcharge</t>
  </si>
  <si>
    <t>Next Month FAC + SS  Rate (Unbilled)</t>
  </si>
  <si>
    <t>Current Month FAC + SS  Rate Billed</t>
  </si>
  <si>
    <t>Estimated FAC + SS Surcharge</t>
  </si>
  <si>
    <t>Billed &amp; Accrued FAC + SS Surcharge</t>
  </si>
  <si>
    <t>Year Ended:</t>
  </si>
  <si>
    <t>*</t>
  </si>
  <si>
    <t>Base Annual Residential Allocation</t>
  </si>
  <si>
    <t>Base Annual All Other Allocation</t>
  </si>
  <si>
    <t>A.</t>
  </si>
  <si>
    <t>Balance of Components Subject to WACC</t>
  </si>
  <si>
    <t>ADIT Balance</t>
  </si>
  <si>
    <t>Month End Reg Asset Balance</t>
  </si>
  <si>
    <t>Calculated Change in RA</t>
  </si>
  <si>
    <t>Levelized Payment</t>
  </si>
  <si>
    <t>Actual Revenue</t>
  </si>
  <si>
    <t>Carrying Charges</t>
  </si>
  <si>
    <t>Additions</t>
  </si>
  <si>
    <t>Month</t>
  </si>
  <si>
    <t>Line</t>
  </si>
  <si>
    <t>Monthly Payment</t>
  </si>
  <si>
    <t>Monthly</t>
  </si>
  <si>
    <t>WACC</t>
  </si>
  <si>
    <t>NRA (from A above)</t>
  </si>
  <si>
    <t>NOA (from A above)</t>
  </si>
  <si>
    <t>Retail Revenue Requirement</t>
  </si>
  <si>
    <t>C.</t>
  </si>
  <si>
    <t>D.</t>
  </si>
  <si>
    <t>Page 1 of 2</t>
  </si>
  <si>
    <t>Page 2 of 2</t>
  </si>
  <si>
    <t>Excess Unprotected ADIT</t>
  </si>
  <si>
    <t>ADIT on RA at 21%</t>
  </si>
  <si>
    <t>Balance Updated to Reflect Excess ADIT</t>
  </si>
  <si>
    <t>Big Sandy Decommissioning Rider</t>
  </si>
  <si>
    <t>June 30, 2019</t>
  </si>
  <si>
    <t>Residential B.S.D.R. Adjustment Factor</t>
  </si>
  <si>
    <t>All Other Classes B.S.D.R. Adjustment Factor</t>
  </si>
  <si>
    <t>*Actuals provided through June 2019. July 2019 - June 2040 is an estimation of the amortization payment schedule</t>
  </si>
  <si>
    <t>Balance Updated to Reflect Remaining Excess ADIT</t>
  </si>
  <si>
    <t>Totals July 2019 - June 2040</t>
  </si>
  <si>
    <t>October 2019</t>
  </si>
  <si>
    <t>/s/ Brian K. West</t>
  </si>
  <si>
    <t>Director Regulatory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</si>
</sst>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_);\(#,##0.00000\)"/>
    <numFmt numFmtId="165" formatCode="&quot;$&quot;#,##0"/>
    <numFmt numFmtId="166" formatCode="[$-409]mmmm\ d\,\ yyyy;@"/>
    <numFmt numFmtId="167" formatCode="_(* #,##0_);_(* \(#,##0\);_(* &quot;-&quot;??_);_(@_)"/>
    <numFmt numFmtId="168" formatCode="_(&quot;$&quot;* #,##0_);_(&quot;$&quot;* \(#,##0\);_(&quot;$&quot;* &quot;-&quot;??_);_(@_)"/>
    <numFmt numFmtId="169" formatCode="0.0000%"/>
    <numFmt numFmtId="170" formatCode="_(&quot;$&quot;* #,##0.0000000_);_(&quot;$&quot;* \(#,##0.0000000\);_(&quot;$&quot;* &quot;-&quot;??_);_(@_)"/>
    <numFmt numFmtId="171" formatCode="[$-409]mmmm\-yy;@"/>
    <numFmt numFmtId="172" formatCode="_(* #,##0.0_);_(* \(#,##0.0\);&quot;&quot;;_(@_)"/>
    <numFmt numFmtId="173" formatCode="[Blue]#,##0,_);[Red]\(#,##0,\)"/>
  </numFmts>
  <fonts count="8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i/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0"/>
      <name val="Arial Unicode MS"/>
      <family val="2"/>
    </font>
    <font>
      <sz val="10"/>
      <name val="Arial Unicode MS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b/>
      <sz val="15"/>
      <color indexed="62"/>
      <name val="Calibri"/>
      <family val="2"/>
    </font>
    <font>
      <b/>
      <sz val="15"/>
      <color indexed="62"/>
      <name val="Arial"/>
      <family val="2"/>
    </font>
    <font>
      <b/>
      <sz val="15"/>
      <color indexed="56"/>
      <name val="Tahoma"/>
      <family val="2"/>
    </font>
    <font>
      <b/>
      <sz val="15"/>
      <color indexed="56"/>
      <name val="Arial"/>
      <family val="2"/>
    </font>
    <font>
      <b/>
      <sz val="13"/>
      <color indexed="62"/>
      <name val="Calibri"/>
      <family val="2"/>
    </font>
    <font>
      <b/>
      <sz val="13"/>
      <color indexed="62"/>
      <name val="Arial"/>
      <family val="2"/>
    </font>
    <font>
      <b/>
      <sz val="13"/>
      <color indexed="56"/>
      <name val="Tahoma"/>
      <family val="2"/>
    </font>
    <font>
      <b/>
      <sz val="13"/>
      <color indexed="56"/>
      <name val="Arial"/>
      <family val="2"/>
    </font>
    <font>
      <b/>
      <sz val="11"/>
      <color indexed="62"/>
      <name val="Calibri"/>
      <family val="2"/>
    </font>
    <font>
      <b/>
      <sz val="11"/>
      <color indexed="62"/>
      <name val="Arial"/>
      <family val="2"/>
    </font>
    <font>
      <b/>
      <sz val="11"/>
      <color indexed="56"/>
      <name val="Tahoma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b/>
      <sz val="12"/>
      <color indexed="12"/>
      <name val="Arial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sz val="12"/>
      <name val="Arial MT"/>
    </font>
    <font>
      <sz val="10"/>
      <color indexed="64"/>
      <name val="Arial"/>
      <family val="2"/>
    </font>
    <font>
      <sz val="8"/>
      <color indexed="48"/>
      <name val="Arial"/>
      <family val="2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 Unicode MS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mediumGray">
        <fgColor indexed="22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78">
    <xf numFmtId="0" fontId="0" fillId="0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2" fillId="2" borderId="0" applyNumberFormat="0" applyBorder="0" applyAlignment="0" applyProtection="0"/>
    <xf numFmtId="0" fontId="31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2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2" fillId="5" borderId="0" applyNumberFormat="0" applyBorder="0" applyAlignment="0" applyProtection="0"/>
    <xf numFmtId="0" fontId="31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2" fillId="7" borderId="0" applyNumberFormat="0" applyBorder="0" applyAlignment="0" applyProtection="0"/>
    <xf numFmtId="0" fontId="31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2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2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2" fillId="7" borderId="0" applyNumberFormat="0" applyBorder="0" applyAlignment="0" applyProtection="0"/>
    <xf numFmtId="0" fontId="31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14" fillId="15" borderId="0" applyNumberFormat="0" applyBorder="0" applyAlignment="0" applyProtection="0"/>
    <xf numFmtId="0" fontId="15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4" fillId="16" borderId="0" applyNumberFormat="0" applyBorder="0" applyAlignment="0" applyProtection="0"/>
    <xf numFmtId="0" fontId="33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4" fillId="12" borderId="0" applyNumberFormat="0" applyBorder="0" applyAlignment="0" applyProtection="0"/>
    <xf numFmtId="0" fontId="15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4" fillId="13" borderId="0" applyNumberFormat="0" applyBorder="0" applyAlignment="0" applyProtection="0"/>
    <xf numFmtId="0" fontId="33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4" fillId="18" borderId="0" applyNumberFormat="0" applyBorder="0" applyAlignment="0" applyProtection="0"/>
    <xf numFmtId="0" fontId="33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4" fillId="17" borderId="0" applyNumberFormat="0" applyBorder="0" applyAlignment="0" applyProtection="0"/>
    <xf numFmtId="0" fontId="15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4" fillId="19" borderId="0" applyNumberFormat="0" applyBorder="0" applyAlignment="0" applyProtection="0"/>
    <xf numFmtId="0" fontId="33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4" fillId="20" borderId="0" applyNumberFormat="0" applyBorder="0" applyAlignment="0" applyProtection="0"/>
    <xf numFmtId="0" fontId="33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4" fillId="21" borderId="0" applyNumberFormat="0" applyBorder="0" applyAlignment="0" applyProtection="0"/>
    <xf numFmtId="0" fontId="15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4" fillId="22" borderId="0" applyNumberFormat="0" applyBorder="0" applyAlignment="0" applyProtection="0"/>
    <xf numFmtId="0" fontId="15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4" fillId="18" borderId="0" applyNumberFormat="0" applyBorder="0" applyAlignment="0" applyProtection="0"/>
    <xf numFmtId="0" fontId="33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4" fillId="17" borderId="0" applyNumberFormat="0" applyBorder="0" applyAlignment="0" applyProtection="0"/>
    <xf numFmtId="0" fontId="15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4" fillId="24" borderId="0" applyNumberFormat="0" applyBorder="0" applyAlignment="0" applyProtection="0"/>
    <xf numFmtId="0" fontId="16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6" fillId="4" borderId="0" applyNumberFormat="0" applyBorder="0" applyAlignment="0" applyProtection="0"/>
    <xf numFmtId="0" fontId="35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3" borderId="1" applyNumberFormat="0" applyAlignment="0" applyProtection="0"/>
    <xf numFmtId="0" fontId="37" fillId="3" borderId="1" applyNumberFormat="0" applyAlignment="0" applyProtection="0"/>
    <xf numFmtId="0" fontId="37" fillId="3" borderId="1" applyNumberFormat="0" applyAlignment="0" applyProtection="0"/>
    <xf numFmtId="0" fontId="37" fillId="3" borderId="1" applyNumberFormat="0" applyAlignment="0" applyProtection="0"/>
    <xf numFmtId="0" fontId="38" fillId="3" borderId="1" applyNumberFormat="0" applyAlignment="0" applyProtection="0"/>
    <xf numFmtId="0" fontId="18" fillId="11" borderId="2" applyNumberFormat="0" applyAlignment="0" applyProtection="0"/>
    <xf numFmtId="0" fontId="39" fillId="11" borderId="2" applyNumberFormat="0" applyAlignment="0" applyProtection="0"/>
    <xf numFmtId="0" fontId="39" fillId="11" borderId="2" applyNumberFormat="0" applyAlignment="0" applyProtection="0"/>
    <xf numFmtId="0" fontId="39" fillId="11" borderId="2" applyNumberFormat="0" applyAlignment="0" applyProtection="0"/>
    <xf numFmtId="0" fontId="40" fillId="26" borderId="2" applyNumberFormat="0" applyAlignment="0" applyProtection="0"/>
    <xf numFmtId="0" fontId="39" fillId="26" borderId="2" applyNumberFormat="0" applyAlignment="0" applyProtection="0"/>
    <xf numFmtId="0" fontId="18" fillId="26" borderId="2" applyNumberFormat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7" fillId="0" borderId="0" applyFont="0" applyFill="0" applyBorder="0" applyAlignment="0" applyProtection="0"/>
    <xf numFmtId="44" fontId="77" fillId="0" borderId="0" applyFont="0" applyFill="0" applyBorder="0" applyAlignment="0" applyProtection="0"/>
    <xf numFmtId="44" fontId="77" fillId="0" borderId="0" applyFont="0" applyFill="0" applyBorder="0" applyAlignment="0" applyProtection="0"/>
    <xf numFmtId="44" fontId="77" fillId="0" borderId="0" applyFont="0" applyFill="0" applyBorder="0" applyAlignment="0" applyProtection="0"/>
    <xf numFmtId="44" fontId="77" fillId="0" borderId="0" applyFont="0" applyFill="0" applyBorder="0" applyAlignment="0" applyProtection="0"/>
    <xf numFmtId="44" fontId="77" fillId="0" borderId="0" applyFont="0" applyFill="0" applyBorder="0" applyAlignment="0" applyProtection="0"/>
    <xf numFmtId="44" fontId="77" fillId="0" borderId="0" applyFont="0" applyFill="0" applyBorder="0" applyAlignment="0" applyProtection="0"/>
    <xf numFmtId="44" fontId="77" fillId="0" borderId="0" applyFont="0" applyFill="0" applyBorder="0" applyAlignment="0" applyProtection="0"/>
    <xf numFmtId="44" fontId="77" fillId="0" borderId="0" applyFont="0" applyFill="0" applyBorder="0" applyAlignment="0" applyProtection="0"/>
    <xf numFmtId="44" fontId="77" fillId="0" borderId="0" applyFont="0" applyFill="0" applyBorder="0" applyAlignment="0" applyProtection="0"/>
    <xf numFmtId="44" fontId="77" fillId="0" borderId="0" applyFont="0" applyFill="0" applyBorder="0" applyAlignment="0" applyProtection="0"/>
    <xf numFmtId="44" fontId="7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6" fillId="5" borderId="0" applyNumberFormat="0" applyBorder="0" applyAlignment="0" applyProtection="0"/>
    <xf numFmtId="0" fontId="47" fillId="0" borderId="4" applyNumberFormat="0" applyFill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49" fillId="0" borderId="3" applyNumberFormat="0" applyFill="0" applyAlignment="0" applyProtection="0"/>
    <xf numFmtId="0" fontId="50" fillId="0" borderId="3" applyNumberFormat="0" applyFill="0" applyAlignment="0" applyProtection="0"/>
    <xf numFmtId="0" fontId="21" fillId="0" borderId="3" applyNumberFormat="0" applyFill="0" applyAlignment="0" applyProtection="0"/>
    <xf numFmtId="0" fontId="51" fillId="0" borderId="6" applyNumberFormat="0" applyFill="0" applyAlignment="0" applyProtection="0"/>
    <xf numFmtId="0" fontId="52" fillId="0" borderId="6" applyNumberFormat="0" applyFill="0" applyAlignment="0" applyProtection="0"/>
    <xf numFmtId="0" fontId="52" fillId="0" borderId="6" applyNumberFormat="0" applyFill="0" applyAlignment="0" applyProtection="0"/>
    <xf numFmtId="0" fontId="52" fillId="0" borderId="6" applyNumberFormat="0" applyFill="0" applyAlignment="0" applyProtection="0"/>
    <xf numFmtId="0" fontId="53" fillId="0" borderId="5" applyNumberFormat="0" applyFill="0" applyAlignment="0" applyProtection="0"/>
    <xf numFmtId="0" fontId="54" fillId="0" borderId="5" applyNumberFormat="0" applyFill="0" applyAlignment="0" applyProtection="0"/>
    <xf numFmtId="0" fontId="22" fillId="0" borderId="5" applyNumberFormat="0" applyFill="0" applyAlignment="0" applyProtection="0"/>
    <xf numFmtId="0" fontId="55" fillId="0" borderId="8" applyNumberFormat="0" applyFill="0" applyAlignment="0" applyProtection="0"/>
    <xf numFmtId="0" fontId="56" fillId="0" borderId="8" applyNumberFormat="0" applyFill="0" applyAlignment="0" applyProtection="0"/>
    <xf numFmtId="0" fontId="56" fillId="0" borderId="8" applyNumberFormat="0" applyFill="0" applyAlignment="0" applyProtection="0"/>
    <xf numFmtId="0" fontId="56" fillId="0" borderId="8" applyNumberFormat="0" applyFill="0" applyAlignment="0" applyProtection="0"/>
    <xf numFmtId="0" fontId="57" fillId="0" borderId="7" applyNumberFormat="0" applyFill="0" applyAlignment="0" applyProtection="0"/>
    <xf numFmtId="0" fontId="58" fillId="0" borderId="7" applyNumberFormat="0" applyFill="0" applyAlignment="0" applyProtection="0"/>
    <xf numFmtId="0" fontId="23" fillId="0" borderId="7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9" borderId="1" applyNumberFormat="0" applyAlignment="0" applyProtection="0"/>
    <xf numFmtId="0" fontId="59" fillId="9" borderId="1" applyNumberFormat="0" applyAlignment="0" applyProtection="0"/>
    <xf numFmtId="0" fontId="59" fillId="9" borderId="1" applyNumberFormat="0" applyAlignment="0" applyProtection="0"/>
    <xf numFmtId="0" fontId="59" fillId="9" borderId="1" applyNumberFormat="0" applyAlignment="0" applyProtection="0"/>
    <xf numFmtId="0" fontId="60" fillId="9" borderId="1" applyNumberFormat="0" applyAlignment="0" applyProtection="0"/>
    <xf numFmtId="41" fontId="61" fillId="0" borderId="0">
      <alignment horizontal="left"/>
    </xf>
    <xf numFmtId="0" fontId="25" fillId="0" borderId="9" applyNumberFormat="0" applyFill="0" applyAlignment="0" applyProtection="0"/>
    <xf numFmtId="0" fontId="62" fillId="0" borderId="9" applyNumberFormat="0" applyFill="0" applyAlignment="0" applyProtection="0"/>
    <xf numFmtId="0" fontId="62" fillId="0" borderId="9" applyNumberFormat="0" applyFill="0" applyAlignment="0" applyProtection="0"/>
    <xf numFmtId="0" fontId="62" fillId="0" borderId="9" applyNumberFormat="0" applyFill="0" applyAlignment="0" applyProtection="0"/>
    <xf numFmtId="0" fontId="63" fillId="0" borderId="9" applyNumberFormat="0" applyFill="0" applyAlignment="0" applyProtection="0"/>
    <xf numFmtId="0" fontId="26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5" fillId="14" borderId="0" applyNumberFormat="0" applyBorder="0" applyAlignment="0" applyProtection="0"/>
    <xf numFmtId="0" fontId="78" fillId="0" borderId="0"/>
    <xf numFmtId="0" fontId="42" fillId="0" borderId="0"/>
    <xf numFmtId="37" fontId="66" fillId="0" borderId="0"/>
    <xf numFmtId="0" fontId="66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38" fontId="7" fillId="0" borderId="0"/>
    <xf numFmtId="38" fontId="7" fillId="0" borderId="0"/>
    <xf numFmtId="38" fontId="7" fillId="0" borderId="0"/>
    <xf numFmtId="38" fontId="7" fillId="0" borderId="0"/>
    <xf numFmtId="0" fontId="77" fillId="0" borderId="0"/>
    <xf numFmtId="0" fontId="7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38" fontId="7" fillId="0" borderId="0"/>
    <xf numFmtId="38" fontId="7" fillId="0" borderId="0"/>
    <xf numFmtId="38" fontId="7" fillId="0" borderId="0"/>
    <xf numFmtId="38" fontId="7" fillId="0" borderId="0"/>
    <xf numFmtId="38" fontId="7" fillId="0" borderId="0"/>
    <xf numFmtId="38" fontId="7" fillId="0" borderId="0"/>
    <xf numFmtId="38" fontId="7" fillId="0" borderId="0"/>
    <xf numFmtId="38" fontId="7" fillId="0" borderId="0"/>
    <xf numFmtId="38" fontId="7" fillId="0" borderId="0"/>
    <xf numFmtId="38" fontId="7" fillId="0" borderId="0"/>
    <xf numFmtId="0" fontId="7" fillId="0" borderId="0"/>
    <xf numFmtId="0" fontId="67" fillId="0" borderId="0"/>
    <xf numFmtId="0" fontId="67" fillId="0" borderId="0"/>
    <xf numFmtId="0" fontId="42" fillId="0" borderId="0"/>
    <xf numFmtId="0" fontId="9" fillId="0" borderId="0"/>
    <xf numFmtId="0" fontId="42" fillId="0" borderId="0"/>
    <xf numFmtId="0" fontId="42" fillId="0" borderId="0"/>
    <xf numFmtId="0" fontId="7" fillId="0" borderId="0"/>
    <xf numFmtId="0" fontId="67" fillId="0" borderId="0"/>
    <xf numFmtId="38" fontId="7" fillId="0" borderId="0"/>
    <xf numFmtId="38" fontId="7" fillId="0" borderId="0"/>
    <xf numFmtId="38" fontId="7" fillId="0" borderId="0"/>
    <xf numFmtId="38" fontId="7" fillId="0" borderId="0"/>
    <xf numFmtId="38" fontId="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42" fillId="0" borderId="0"/>
    <xf numFmtId="0" fontId="42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6" borderId="10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0" fontId="7" fillId="6" borderId="1" applyNumberFormat="0" applyFont="0" applyAlignment="0" applyProtection="0"/>
    <xf numFmtId="43" fontId="59" fillId="0" borderId="0"/>
    <xf numFmtId="173" fontId="68" fillId="0" borderId="0"/>
    <xf numFmtId="0" fontId="27" fillId="3" borderId="11" applyNumberFormat="0" applyAlignment="0" applyProtection="0"/>
    <xf numFmtId="0" fontId="69" fillId="3" borderId="11" applyNumberFormat="0" applyAlignment="0" applyProtection="0"/>
    <xf numFmtId="0" fontId="69" fillId="3" borderId="11" applyNumberFormat="0" applyAlignment="0" applyProtection="0"/>
    <xf numFmtId="0" fontId="69" fillId="3" borderId="11" applyNumberFormat="0" applyAlignment="0" applyProtection="0"/>
    <xf numFmtId="0" fontId="70" fillId="3" borderId="11" applyNumberFormat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71" fillId="0" borderId="12">
      <alignment horizontal="center"/>
    </xf>
    <xf numFmtId="0" fontId="71" fillId="0" borderId="12">
      <alignment horizontal="center"/>
    </xf>
    <xf numFmtId="0" fontId="71" fillId="0" borderId="12">
      <alignment horizontal="center"/>
    </xf>
    <xf numFmtId="0" fontId="71" fillId="0" borderId="12">
      <alignment horizontal="center"/>
    </xf>
    <xf numFmtId="0" fontId="71" fillId="0" borderId="12">
      <alignment horizontal="center"/>
    </xf>
    <xf numFmtId="0" fontId="71" fillId="0" borderId="12">
      <alignment horizontal="center"/>
    </xf>
    <xf numFmtId="0" fontId="71" fillId="0" borderId="12">
      <alignment horizontal="center"/>
    </xf>
    <xf numFmtId="0" fontId="71" fillId="0" borderId="12">
      <alignment horizontal="center"/>
    </xf>
    <xf numFmtId="0" fontId="71" fillId="0" borderId="12">
      <alignment horizontal="center"/>
    </xf>
    <xf numFmtId="0" fontId="71" fillId="0" borderId="12">
      <alignment horizontal="center"/>
    </xf>
    <xf numFmtId="0" fontId="71" fillId="0" borderId="12">
      <alignment horizontal="center"/>
    </xf>
    <xf numFmtId="0" fontId="71" fillId="0" borderId="12">
      <alignment horizontal="center"/>
    </xf>
    <xf numFmtId="0" fontId="71" fillId="0" borderId="12">
      <alignment horizontal="center"/>
    </xf>
    <xf numFmtId="0" fontId="71" fillId="0" borderId="12">
      <alignment horizontal="center"/>
    </xf>
    <xf numFmtId="0" fontId="71" fillId="0" borderId="12">
      <alignment horizontal="center"/>
    </xf>
    <xf numFmtId="0" fontId="71" fillId="0" borderId="12">
      <alignment horizontal="center"/>
    </xf>
    <xf numFmtId="0" fontId="71" fillId="0" borderId="12">
      <alignment horizontal="center"/>
    </xf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9" fillId="27" borderId="0" applyNumberFormat="0" applyFont="0" applyBorder="0" applyAlignment="0" applyProtection="0"/>
    <xf numFmtId="0" fontId="9" fillId="27" borderId="0" applyNumberFormat="0" applyFont="0" applyBorder="0" applyAlignment="0" applyProtection="0"/>
    <xf numFmtId="0" fontId="9" fillId="27" borderId="0" applyNumberFormat="0" applyFont="0" applyBorder="0" applyAlignment="0" applyProtection="0"/>
    <xf numFmtId="0" fontId="9" fillId="27" borderId="0" applyNumberFormat="0" applyFont="0" applyBorder="0" applyAlignment="0" applyProtection="0"/>
    <xf numFmtId="0" fontId="9" fillId="27" borderId="0" applyNumberFormat="0" applyFont="0" applyBorder="0" applyAlignment="0" applyProtection="0"/>
    <xf numFmtId="0" fontId="9" fillId="27" borderId="0" applyNumberFormat="0" applyFont="0" applyBorder="0" applyAlignment="0" applyProtection="0"/>
    <xf numFmtId="0" fontId="9" fillId="27" borderId="0" applyNumberFormat="0" applyFont="0" applyBorder="0" applyAlignment="0" applyProtection="0"/>
    <xf numFmtId="0" fontId="9" fillId="27" borderId="0" applyNumberFormat="0" applyFont="0" applyBorder="0" applyAlignment="0" applyProtection="0"/>
    <xf numFmtId="0" fontId="9" fillId="27" borderId="0" applyNumberFormat="0" applyFont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4" fillId="0" borderId="13" applyNumberFormat="0" applyFill="0" applyAlignment="0" applyProtection="0"/>
    <xf numFmtId="0" fontId="73" fillId="0" borderId="13" applyNumberFormat="0" applyFill="0" applyAlignment="0" applyProtection="0"/>
    <xf numFmtId="0" fontId="29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1" fillId="0" borderId="0"/>
    <xf numFmtId="0" fontId="42" fillId="0" borderId="0"/>
  </cellStyleXfs>
  <cellXfs count="14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9" fontId="3" fillId="0" borderId="0" xfId="608" applyFont="1" applyAlignment="1">
      <alignment horizontal="center"/>
    </xf>
    <xf numFmtId="49" fontId="3" fillId="0" borderId="0" xfId="0" applyNumberFormat="1" applyFont="1"/>
    <xf numFmtId="0" fontId="3" fillId="0" borderId="0" xfId="0" applyFont="1" applyBorder="1"/>
    <xf numFmtId="37" fontId="3" fillId="0" borderId="0" xfId="0" applyNumberFormat="1" applyFont="1" applyAlignment="1">
      <alignment horizontal="center"/>
    </xf>
    <xf numFmtId="37" fontId="3" fillId="0" borderId="0" xfId="0" applyNumberFormat="1" applyFont="1" applyBorder="1"/>
    <xf numFmtId="0" fontId="0" fillId="0" borderId="0" xfId="0" applyBorder="1"/>
    <xf numFmtId="0" fontId="4" fillId="0" borderId="0" xfId="0" applyFont="1" applyAlignment="1">
      <alignment horizontal="left"/>
    </xf>
    <xf numFmtId="0" fontId="7" fillId="0" borderId="0" xfId="0" applyFont="1"/>
    <xf numFmtId="164" fontId="3" fillId="0" borderId="0" xfId="0" applyNumberFormat="1" applyFont="1" applyBorder="1"/>
    <xf numFmtId="0" fontId="3" fillId="0" borderId="15" xfId="0" applyFont="1" applyBorder="1" applyAlignment="1">
      <alignment horizontal="center"/>
    </xf>
    <xf numFmtId="0" fontId="8" fillId="0" borderId="0" xfId="0" applyFont="1" applyAlignment="1"/>
    <xf numFmtId="5" fontId="3" fillId="0" borderId="0" xfId="0" applyNumberFormat="1" applyFont="1" applyBorder="1" applyAlignment="1">
      <alignment horizontal="center"/>
    </xf>
    <xf numFmtId="168" fontId="10" fillId="0" borderId="0" xfId="328" applyNumberFormat="1" applyFont="1"/>
    <xf numFmtId="49" fontId="3" fillId="0" borderId="0" xfId="0" applyNumberFormat="1" applyFont="1" applyBorder="1" applyAlignment="1">
      <alignment horizontal="center"/>
    </xf>
    <xf numFmtId="0" fontId="10" fillId="0" borderId="0" xfId="0" applyFont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4" fillId="0" borderId="0" xfId="0" applyFont="1" applyAlignment="1">
      <alignment horizontal="right"/>
    </xf>
    <xf numFmtId="165" fontId="3" fillId="0" borderId="0" xfId="0" applyNumberFormat="1" applyFont="1"/>
    <xf numFmtId="0" fontId="8" fillId="0" borderId="0" xfId="0" applyFont="1"/>
    <xf numFmtId="167" fontId="0" fillId="0" borderId="0" xfId="0" applyNumberFormat="1"/>
    <xf numFmtId="0" fontId="8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16" fontId="8" fillId="0" borderId="0" xfId="0" applyNumberFormat="1" applyFont="1" applyBorder="1" applyAlignment="1">
      <alignment horizontal="center" wrapText="1"/>
    </xf>
    <xf numFmtId="16" fontId="8" fillId="0" borderId="0" xfId="0" applyNumberFormat="1" applyFont="1" applyAlignment="1">
      <alignment horizontal="center"/>
    </xf>
    <xf numFmtId="167" fontId="0" fillId="0" borderId="0" xfId="200" applyNumberFormat="1" applyFont="1"/>
    <xf numFmtId="167" fontId="7" fillId="0" borderId="0" xfId="200" applyNumberFormat="1" applyFont="1" applyBorder="1" applyAlignment="1">
      <alignment horizontal="center" wrapText="1"/>
    </xf>
    <xf numFmtId="43" fontId="7" fillId="0" borderId="0" xfId="200" applyNumberFormat="1" applyFont="1" applyBorder="1" applyAlignment="1">
      <alignment horizontal="center" wrapText="1"/>
    </xf>
    <xf numFmtId="170" fontId="7" fillId="0" borderId="0" xfId="342" applyNumberFormat="1" applyFont="1" applyBorder="1" applyAlignment="1">
      <alignment horizontal="center" wrapText="1"/>
    </xf>
    <xf numFmtId="170" fontId="7" fillId="0" borderId="0" xfId="342" applyNumberFormat="1" applyFont="1"/>
    <xf numFmtId="44" fontId="0" fillId="0" borderId="0" xfId="342" applyNumberFormat="1" applyFont="1"/>
    <xf numFmtId="3" fontId="0" fillId="0" borderId="0" xfId="0" applyNumberFormat="1"/>
    <xf numFmtId="165" fontId="3" fillId="0" borderId="0" xfId="328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/>
    <xf numFmtId="0" fontId="3" fillId="0" borderId="0" xfId="0" applyFont="1" applyAlignment="1">
      <alignment horizontal="center" vertical="center"/>
    </xf>
    <xf numFmtId="168" fontId="3" fillId="0" borderId="0" xfId="328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165" fontId="3" fillId="0" borderId="15" xfId="0" applyNumberFormat="1" applyFont="1" applyBorder="1" applyAlignment="1">
      <alignment vertical="center"/>
    </xf>
    <xf numFmtId="169" fontId="3" fillId="0" borderId="0" xfId="608" applyNumberFormat="1" applyFont="1"/>
    <xf numFmtId="165" fontId="3" fillId="0" borderId="15" xfId="0" applyNumberFormat="1" applyFont="1" applyBorder="1"/>
    <xf numFmtId="165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0" fillId="0" borderId="16" xfId="0" applyBorder="1"/>
    <xf numFmtId="166" fontId="4" fillId="0" borderId="0" xfId="452" applyNumberFormat="1" applyFont="1" applyBorder="1" applyAlignment="1">
      <alignment horizontal="center" wrapText="1"/>
    </xf>
    <xf numFmtId="5" fontId="3" fillId="0" borderId="15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5" fontId="3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Alignment="1">
      <alignment horizontal="center" vertical="center"/>
    </xf>
    <xf numFmtId="168" fontId="3" fillId="0" borderId="0" xfId="328" applyNumberFormat="1" applyFont="1" applyFill="1" applyAlignment="1">
      <alignment horizontal="center" vertical="center"/>
    </xf>
    <xf numFmtId="37" fontId="3" fillId="0" borderId="0" xfId="0" applyNumberFormat="1" applyFont="1" applyFill="1" applyAlignment="1">
      <alignment horizontal="center"/>
    </xf>
    <xf numFmtId="5" fontId="3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165" fontId="3" fillId="0" borderId="15" xfId="328" applyNumberFormat="1" applyFont="1" applyFill="1" applyBorder="1" applyAlignment="1">
      <alignment horizontal="center"/>
    </xf>
    <xf numFmtId="0" fontId="3" fillId="0" borderId="0" xfId="0" applyFont="1" applyFill="1"/>
    <xf numFmtId="169" fontId="3" fillId="0" borderId="17" xfId="608" applyNumberFormat="1" applyFont="1" applyFill="1" applyBorder="1" applyAlignment="1">
      <alignment horizontal="right"/>
    </xf>
    <xf numFmtId="165" fontId="3" fillId="0" borderId="0" xfId="328" applyNumberFormat="1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7" fillId="0" borderId="0" xfId="0" applyFont="1" applyFill="1"/>
    <xf numFmtId="37" fontId="3" fillId="0" borderId="0" xfId="0" applyNumberFormat="1" applyFont="1" applyFill="1" applyBorder="1"/>
    <xf numFmtId="0" fontId="3" fillId="0" borderId="0" xfId="0" quotePrefix="1" applyFont="1" applyFill="1" applyAlignment="1">
      <alignment horizontal="center"/>
    </xf>
    <xf numFmtId="0" fontId="3" fillId="0" borderId="15" xfId="0" applyFont="1" applyFill="1" applyBorder="1" applyAlignment="1">
      <alignment horizontal="center"/>
    </xf>
    <xf numFmtId="2" fontId="3" fillId="0" borderId="0" xfId="0" applyNumberFormat="1" applyFont="1" applyFill="1" applyBorder="1"/>
    <xf numFmtId="0" fontId="0" fillId="0" borderId="0" xfId="0" applyFill="1"/>
    <xf numFmtId="167" fontId="79" fillId="0" borderId="0" xfId="221" applyNumberFormat="1" applyFont="1" applyFill="1"/>
    <xf numFmtId="167" fontId="79" fillId="0" borderId="15" xfId="221" applyNumberFormat="1" applyFont="1" applyFill="1" applyBorder="1"/>
    <xf numFmtId="169" fontId="77" fillId="0" borderId="0" xfId="625" applyNumberFormat="1" applyFont="1" applyFill="1"/>
    <xf numFmtId="6" fontId="77" fillId="0" borderId="0" xfId="221" applyNumberFormat="1" applyFont="1" applyFill="1"/>
    <xf numFmtId="167" fontId="77" fillId="0" borderId="0" xfId="221" applyNumberFormat="1" applyFont="1" applyFill="1"/>
    <xf numFmtId="0" fontId="77" fillId="0" borderId="0" xfId="435" applyFill="1"/>
    <xf numFmtId="0" fontId="80" fillId="0" borderId="0" xfId="435" applyFont="1" applyFill="1"/>
    <xf numFmtId="43" fontId="77" fillId="0" borderId="0" xfId="221" applyFont="1" applyFill="1"/>
    <xf numFmtId="0" fontId="77" fillId="0" borderId="0" xfId="435" applyFill="1" applyAlignment="1">
      <alignment horizontal="center"/>
    </xf>
    <xf numFmtId="167" fontId="77" fillId="0" borderId="0" xfId="435" applyNumberFormat="1" applyFill="1" applyAlignment="1">
      <alignment horizontal="center"/>
    </xf>
    <xf numFmtId="0" fontId="80" fillId="0" borderId="0" xfId="435" applyFont="1" applyFill="1" applyAlignment="1">
      <alignment horizontal="center"/>
    </xf>
    <xf numFmtId="169" fontId="77" fillId="0" borderId="0" xfId="625" applyNumberFormat="1" applyFont="1" applyFill="1" applyAlignment="1">
      <alignment horizontal="center"/>
    </xf>
    <xf numFmtId="0" fontId="77" fillId="0" borderId="0" xfId="435" applyFill="1" applyAlignment="1">
      <alignment horizontal="center" wrapText="1"/>
    </xf>
    <xf numFmtId="0" fontId="79" fillId="0" borderId="0" xfId="435" applyFont="1" applyFill="1" applyAlignment="1">
      <alignment horizontal="center" wrapText="1"/>
    </xf>
    <xf numFmtId="0" fontId="77" fillId="0" borderId="0" xfId="435" applyFill="1" applyBorder="1" applyAlignment="1">
      <alignment horizontal="center" wrapText="1"/>
    </xf>
    <xf numFmtId="171" fontId="77" fillId="0" borderId="0" xfId="435" applyNumberFormat="1" applyFill="1"/>
    <xf numFmtId="8" fontId="77" fillId="0" borderId="0" xfId="435" applyNumberFormat="1" applyFill="1"/>
    <xf numFmtId="167" fontId="77" fillId="0" borderId="0" xfId="178" applyNumberFormat="1" applyFont="1" applyFill="1"/>
    <xf numFmtId="167" fontId="77" fillId="0" borderId="0" xfId="435" applyNumberFormat="1" applyFill="1"/>
    <xf numFmtId="0" fontId="77" fillId="0" borderId="15" xfId="435" applyFill="1" applyBorder="1" applyAlignment="1">
      <alignment horizontal="center"/>
    </xf>
    <xf numFmtId="171" fontId="77" fillId="0" borderId="15" xfId="435" applyNumberFormat="1" applyFill="1" applyBorder="1"/>
    <xf numFmtId="167" fontId="77" fillId="0" borderId="15" xfId="221" applyNumberFormat="1" applyFont="1" applyFill="1" applyBorder="1"/>
    <xf numFmtId="8" fontId="80" fillId="0" borderId="0" xfId="435" applyNumberFormat="1" applyFont="1" applyFill="1"/>
    <xf numFmtId="167" fontId="77" fillId="0" borderId="0" xfId="186" applyNumberFormat="1" applyFont="1" applyFill="1"/>
    <xf numFmtId="0" fontId="3" fillId="0" borderId="0" xfId="0" applyFont="1" applyAlignment="1">
      <alignment horizontal="left"/>
    </xf>
    <xf numFmtId="0" fontId="4" fillId="0" borderId="0" xfId="0" quotePrefix="1" applyFont="1" applyAlignment="1">
      <alignment horizontal="right"/>
    </xf>
    <xf numFmtId="6" fontId="77" fillId="0" borderId="0" xfId="435" applyNumberFormat="1" applyFill="1"/>
    <xf numFmtId="7" fontId="0" fillId="0" borderId="0" xfId="0" applyNumberFormat="1"/>
    <xf numFmtId="43" fontId="77" fillId="0" borderId="0" xfId="435" applyNumberFormat="1" applyFill="1"/>
    <xf numFmtId="38" fontId="77" fillId="0" borderId="0" xfId="221" applyNumberFormat="1" applyFont="1" applyFill="1" applyBorder="1"/>
    <xf numFmtId="43" fontId="77" fillId="0" borderId="0" xfId="221" applyNumberFormat="1" applyFont="1" applyFill="1"/>
    <xf numFmtId="44" fontId="77" fillId="0" borderId="0" xfId="221" applyNumberFormat="1" applyFont="1" applyFill="1"/>
    <xf numFmtId="10" fontId="77" fillId="0" borderId="0" xfId="625" applyNumberFormat="1" applyFont="1" applyFill="1"/>
    <xf numFmtId="43" fontId="77" fillId="0" borderId="15" xfId="221" applyNumberFormat="1" applyFont="1" applyFill="1" applyBorder="1"/>
    <xf numFmtId="43" fontId="1" fillId="0" borderId="15" xfId="728" applyFont="1" applyFill="1" applyBorder="1"/>
    <xf numFmtId="43" fontId="1" fillId="0" borderId="0" xfId="728" applyFont="1" applyFill="1"/>
    <xf numFmtId="43" fontId="1" fillId="0" borderId="0" xfId="728" applyFont="1" applyFill="1" applyBorder="1"/>
    <xf numFmtId="38" fontId="77" fillId="0" borderId="15" xfId="221" applyNumberFormat="1" applyFont="1" applyFill="1" applyBorder="1"/>
    <xf numFmtId="0" fontId="3" fillId="0" borderId="0" xfId="0" applyFont="1" applyFill="1" applyAlignment="1">
      <alignment horizontal="center" vertical="center"/>
    </xf>
    <xf numFmtId="169" fontId="0" fillId="0" borderId="0" xfId="0" applyNumberFormat="1"/>
    <xf numFmtId="169" fontId="0" fillId="0" borderId="0" xfId="608" applyNumberFormat="1" applyFont="1"/>
    <xf numFmtId="9" fontId="3" fillId="0" borderId="0" xfId="608" applyFont="1" applyBorder="1" applyAlignment="1">
      <alignment horizontal="center"/>
    </xf>
    <xf numFmtId="9" fontId="3" fillId="0" borderId="0" xfId="608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6" fontId="4" fillId="0" borderId="0" xfId="452" applyNumberFormat="1" applyFont="1" applyBorder="1" applyAlignment="1">
      <alignment horizontal="center" wrapText="1"/>
    </xf>
    <xf numFmtId="37" fontId="3" fillId="0" borderId="0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/>
    <xf numFmtId="0" fontId="4" fillId="0" borderId="0" xfId="0" quotePrefix="1" applyFont="1" applyAlignment="1"/>
    <xf numFmtId="0" fontId="4" fillId="0" borderId="0" xfId="0" applyFont="1" applyAlignment="1"/>
    <xf numFmtId="166" fontId="3" fillId="0" borderId="15" xfId="0" quotePrefix="1" applyNumberFormat="1" applyFont="1" applyFill="1" applyBorder="1" applyAlignment="1">
      <alignment horizontal="center"/>
    </xf>
    <xf numFmtId="166" fontId="7" fillId="0" borderId="15" xfId="0" applyNumberFormat="1" applyFont="1" applyFill="1" applyBorder="1" applyAlignment="1"/>
    <xf numFmtId="166" fontId="3" fillId="0" borderId="15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5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49" fontId="4" fillId="0" borderId="15" xfId="0" applyNumberFormat="1" applyFont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8" fontId="3" fillId="0" borderId="0" xfId="328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77" fillId="0" borderId="0" xfId="435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</cellXfs>
  <cellStyles count="978">
    <cellStyle name="20% - Accent1 2" xfId="1"/>
    <cellStyle name="20% - Accent1 2 2" xfId="2"/>
    <cellStyle name="20% - Accent1 3" xfId="3"/>
    <cellStyle name="20% - Accent1 4" xfId="4"/>
    <cellStyle name="20% - Accent1 5" xfId="5"/>
    <cellStyle name="20% - Accent1 6" xfId="6"/>
    <cellStyle name="20% - Accent1 7" xfId="7"/>
    <cellStyle name="20% - Accent1 8" xfId="8"/>
    <cellStyle name="20% - Accent2 2" xfId="9"/>
    <cellStyle name="20% - Accent2 2 2" xfId="10"/>
    <cellStyle name="20% - Accent2 3" xfId="11"/>
    <cellStyle name="20% - Accent2 4" xfId="12"/>
    <cellStyle name="20% - Accent2 5" xfId="13"/>
    <cellStyle name="20% - Accent2 6" xfId="14"/>
    <cellStyle name="20% - Accent3 2" xfId="15"/>
    <cellStyle name="20% - Accent3 2 2" xfId="16"/>
    <cellStyle name="20% - Accent3 3" xfId="17"/>
    <cellStyle name="20% - Accent3 4" xfId="18"/>
    <cellStyle name="20% - Accent3 5" xfId="19"/>
    <cellStyle name="20% - Accent3 6" xfId="20"/>
    <cellStyle name="20% - Accent3 7" xfId="21"/>
    <cellStyle name="20% - Accent3 8" xfId="22"/>
    <cellStyle name="20% - Accent4 2" xfId="23"/>
    <cellStyle name="20% - Accent4 2 2" xfId="24"/>
    <cellStyle name="20% - Accent4 3" xfId="25"/>
    <cellStyle name="20% - Accent4 4" xfId="26"/>
    <cellStyle name="20% - Accent4 5" xfId="27"/>
    <cellStyle name="20% - Accent4 6" xfId="28"/>
    <cellStyle name="20% - Accent4 7" xfId="29"/>
    <cellStyle name="20% - Accent4 8" xfId="30"/>
    <cellStyle name="20% - Accent5 2" xfId="31"/>
    <cellStyle name="20% - Accent5 2 2" xfId="32"/>
    <cellStyle name="20% - Accent5 3" xfId="33"/>
    <cellStyle name="20% - Accent5 4" xfId="34"/>
    <cellStyle name="20% - Accent5 5" xfId="35"/>
    <cellStyle name="20% - Accent5 6" xfId="36"/>
    <cellStyle name="20% - Accent6 2" xfId="37"/>
    <cellStyle name="20% - Accent6 2 2" xfId="38"/>
    <cellStyle name="20% - Accent6 3" xfId="39"/>
    <cellStyle name="20% - Accent6 4" xfId="40"/>
    <cellStyle name="20% - Accent6 5" xfId="41"/>
    <cellStyle name="20% - Accent6 6" xfId="42"/>
    <cellStyle name="40% - Accent1 2" xfId="43"/>
    <cellStyle name="40% - Accent1 2 2" xfId="44"/>
    <cellStyle name="40% - Accent1 3" xfId="45"/>
    <cellStyle name="40% - Accent1 4" xfId="46"/>
    <cellStyle name="40% - Accent1 5" xfId="47"/>
    <cellStyle name="40% - Accent1 6" xfId="48"/>
    <cellStyle name="40% - Accent1 7" xfId="49"/>
    <cellStyle name="40% - Accent1 8" xfId="50"/>
    <cellStyle name="40% - Accent2 2" xfId="51"/>
    <cellStyle name="40% - Accent2 2 2" xfId="52"/>
    <cellStyle name="40% - Accent2 3" xfId="53"/>
    <cellStyle name="40% - Accent2 4" xfId="54"/>
    <cellStyle name="40% - Accent2 5" xfId="55"/>
    <cellStyle name="40% - Accent2 6" xfId="56"/>
    <cellStyle name="40% - Accent3 2" xfId="57"/>
    <cellStyle name="40% - Accent3 2 2" xfId="58"/>
    <cellStyle name="40% - Accent3 3" xfId="59"/>
    <cellStyle name="40% - Accent3 4" xfId="60"/>
    <cellStyle name="40% - Accent3 5" xfId="61"/>
    <cellStyle name="40% - Accent3 6" xfId="62"/>
    <cellStyle name="40% - Accent3 7" xfId="63"/>
    <cellStyle name="40% - Accent3 8" xfId="64"/>
    <cellStyle name="40% - Accent4 2" xfId="65"/>
    <cellStyle name="40% - Accent4 2 2" xfId="66"/>
    <cellStyle name="40% - Accent4 3" xfId="67"/>
    <cellStyle name="40% - Accent4 4" xfId="68"/>
    <cellStyle name="40% - Accent4 5" xfId="69"/>
    <cellStyle name="40% - Accent4 6" xfId="70"/>
    <cellStyle name="40% - Accent4 7" xfId="71"/>
    <cellStyle name="40% - Accent4 8" xfId="72"/>
    <cellStyle name="40% - Accent5 2" xfId="73"/>
    <cellStyle name="40% - Accent5 2 2" xfId="74"/>
    <cellStyle name="40% - Accent5 3" xfId="75"/>
    <cellStyle name="40% - Accent5 4" xfId="76"/>
    <cellStyle name="40% - Accent5 5" xfId="77"/>
    <cellStyle name="40% - Accent5 6" xfId="78"/>
    <cellStyle name="40% - Accent6 2" xfId="79"/>
    <cellStyle name="40% - Accent6 2 2" xfId="80"/>
    <cellStyle name="40% - Accent6 3" xfId="81"/>
    <cellStyle name="40% - Accent6 4" xfId="82"/>
    <cellStyle name="40% - Accent6 5" xfId="83"/>
    <cellStyle name="40% - Accent6 6" xfId="84"/>
    <cellStyle name="40% - Accent6 7" xfId="85"/>
    <cellStyle name="40% - Accent6 8" xfId="86"/>
    <cellStyle name="60% - Accent1 2" xfId="87"/>
    <cellStyle name="60% - Accent1 3" xfId="88"/>
    <cellStyle name="60% - Accent1 4" xfId="89"/>
    <cellStyle name="60% - Accent1 5" xfId="90"/>
    <cellStyle name="60% - Accent1 6" xfId="91"/>
    <cellStyle name="60% - Accent1 7" xfId="92"/>
    <cellStyle name="60% - Accent1 8" xfId="93"/>
    <cellStyle name="60% - Accent2 2" xfId="94"/>
    <cellStyle name="60% - Accent2 3" xfId="95"/>
    <cellStyle name="60% - Accent2 4" xfId="96"/>
    <cellStyle name="60% - Accent2 5" xfId="97"/>
    <cellStyle name="60% - Accent2 6" xfId="98"/>
    <cellStyle name="60% - Accent3 2" xfId="99"/>
    <cellStyle name="60% - Accent3 3" xfId="100"/>
    <cellStyle name="60% - Accent3 4" xfId="101"/>
    <cellStyle name="60% - Accent3 5" xfId="102"/>
    <cellStyle name="60% - Accent3 6" xfId="103"/>
    <cellStyle name="60% - Accent3 7" xfId="104"/>
    <cellStyle name="60% - Accent3 8" xfId="105"/>
    <cellStyle name="60% - Accent4 2" xfId="106"/>
    <cellStyle name="60% - Accent4 3" xfId="107"/>
    <cellStyle name="60% - Accent4 4" xfId="108"/>
    <cellStyle name="60% - Accent4 5" xfId="109"/>
    <cellStyle name="60% - Accent4 6" xfId="110"/>
    <cellStyle name="60% - Accent4 7" xfId="111"/>
    <cellStyle name="60% - Accent4 8" xfId="112"/>
    <cellStyle name="60% - Accent5 2" xfId="113"/>
    <cellStyle name="60% - Accent5 3" xfId="114"/>
    <cellStyle name="60% - Accent5 4" xfId="115"/>
    <cellStyle name="60% - Accent5 5" xfId="116"/>
    <cellStyle name="60% - Accent5 6" xfId="117"/>
    <cellStyle name="60% - Accent6 2" xfId="118"/>
    <cellStyle name="60% - Accent6 3" xfId="119"/>
    <cellStyle name="60% - Accent6 4" xfId="120"/>
    <cellStyle name="60% - Accent6 5" xfId="121"/>
    <cellStyle name="60% - Accent6 6" xfId="122"/>
    <cellStyle name="60% - Accent6 7" xfId="123"/>
    <cellStyle name="60% - Accent6 8" xfId="124"/>
    <cellStyle name="Accent1 2" xfId="125"/>
    <cellStyle name="Accent1 3" xfId="126"/>
    <cellStyle name="Accent1 4" xfId="127"/>
    <cellStyle name="Accent1 5" xfId="128"/>
    <cellStyle name="Accent1 6" xfId="129"/>
    <cellStyle name="Accent1 7" xfId="130"/>
    <cellStyle name="Accent1 8" xfId="131"/>
    <cellStyle name="Accent2 2" xfId="132"/>
    <cellStyle name="Accent2 3" xfId="133"/>
    <cellStyle name="Accent2 4" xfId="134"/>
    <cellStyle name="Accent2 5" xfId="135"/>
    <cellStyle name="Accent2 6" xfId="136"/>
    <cellStyle name="Accent3 2" xfId="137"/>
    <cellStyle name="Accent3 3" xfId="138"/>
    <cellStyle name="Accent3 4" xfId="139"/>
    <cellStyle name="Accent3 5" xfId="140"/>
    <cellStyle name="Accent3 6" xfId="141"/>
    <cellStyle name="Accent4 2" xfId="142"/>
    <cellStyle name="Accent4 3" xfId="143"/>
    <cellStyle name="Accent4 4" xfId="144"/>
    <cellStyle name="Accent4 5" xfId="145"/>
    <cellStyle name="Accent4 6" xfId="146"/>
    <cellStyle name="Accent4 7" xfId="147"/>
    <cellStyle name="Accent4 8" xfId="148"/>
    <cellStyle name="Accent5 2" xfId="149"/>
    <cellStyle name="Accent5 3" xfId="150"/>
    <cellStyle name="Accent5 4" xfId="151"/>
    <cellStyle name="Accent5 5" xfId="152"/>
    <cellStyle name="Accent5 6" xfId="153"/>
    <cellStyle name="Accent6 2" xfId="154"/>
    <cellStyle name="Accent6 3" xfId="155"/>
    <cellStyle name="Accent6 4" xfId="156"/>
    <cellStyle name="Accent6 5" xfId="157"/>
    <cellStyle name="Accent6 6" xfId="158"/>
    <cellStyle name="Bad 2" xfId="159"/>
    <cellStyle name="Bad 3" xfId="160"/>
    <cellStyle name="Bad 4" xfId="161"/>
    <cellStyle name="Bad 5" xfId="162"/>
    <cellStyle name="Bad 6" xfId="163"/>
    <cellStyle name="Bad 7" xfId="164"/>
    <cellStyle name="Bad 8" xfId="165"/>
    <cellStyle name="Calculation 2" xfId="166"/>
    <cellStyle name="Calculation 3" xfId="167"/>
    <cellStyle name="Calculation 4" xfId="168"/>
    <cellStyle name="Calculation 5" xfId="169"/>
    <cellStyle name="Calculation 6" xfId="170"/>
    <cellStyle name="Check Cell 2" xfId="171"/>
    <cellStyle name="Check Cell 3" xfId="172"/>
    <cellStyle name="Check Cell 4" xfId="173"/>
    <cellStyle name="Check Cell 5" xfId="174"/>
    <cellStyle name="Check Cell 6" xfId="175"/>
    <cellStyle name="Check Cell 7" xfId="176"/>
    <cellStyle name="Check Cell 8" xfId="177"/>
    <cellStyle name="Comma" xfId="178" builtinId="3"/>
    <cellStyle name="Comma 10" xfId="179"/>
    <cellStyle name="Comma 11" xfId="180"/>
    <cellStyle name="Comma 12" xfId="181"/>
    <cellStyle name="Comma 13" xfId="182"/>
    <cellStyle name="Comma 14" xfId="183"/>
    <cellStyle name="Comma 15" xfId="184"/>
    <cellStyle name="Comma 16" xfId="185"/>
    <cellStyle name="Comma 17" xfId="186"/>
    <cellStyle name="Comma 17 2" xfId="187"/>
    <cellStyle name="Comma 17 2 2" xfId="188"/>
    <cellStyle name="Comma 17 2 2 2" xfId="189"/>
    <cellStyle name="Comma 17 2 2 2 2" xfId="728"/>
    <cellStyle name="Comma 17 2 2 3" xfId="727"/>
    <cellStyle name="Comma 17 2 3" xfId="190"/>
    <cellStyle name="Comma 17 2 3 2" xfId="729"/>
    <cellStyle name="Comma 17 2 4" xfId="726"/>
    <cellStyle name="Comma 17 3" xfId="191"/>
    <cellStyle name="Comma 17 3 2" xfId="192"/>
    <cellStyle name="Comma 17 3 2 2" xfId="193"/>
    <cellStyle name="Comma 17 3 2 2 2" xfId="732"/>
    <cellStyle name="Comma 17 3 2 3" xfId="731"/>
    <cellStyle name="Comma 17 3 3" xfId="194"/>
    <cellStyle name="Comma 17 3 3 2" xfId="733"/>
    <cellStyle name="Comma 17 3 4" xfId="730"/>
    <cellStyle name="Comma 17 4" xfId="195"/>
    <cellStyle name="Comma 17 4 2" xfId="196"/>
    <cellStyle name="Comma 17 4 2 2" xfId="735"/>
    <cellStyle name="Comma 17 4 3" xfId="734"/>
    <cellStyle name="Comma 17 5" xfId="197"/>
    <cellStyle name="Comma 17 5 2" xfId="736"/>
    <cellStyle name="Comma 17 6" xfId="725"/>
    <cellStyle name="Comma 18" xfId="198"/>
    <cellStyle name="Comma 19" xfId="199"/>
    <cellStyle name="Comma 2" xfId="200"/>
    <cellStyle name="Comma 2 2" xfId="201"/>
    <cellStyle name="Comma 2 2 2" xfId="202"/>
    <cellStyle name="Comma 2 2 3" xfId="203"/>
    <cellStyle name="Comma 2 3" xfId="204"/>
    <cellStyle name="Comma 2 4" xfId="205"/>
    <cellStyle name="Comma 2 5" xfId="206"/>
    <cellStyle name="Comma 2_Allocators" xfId="207"/>
    <cellStyle name="Comma 20" xfId="208"/>
    <cellStyle name="Comma 20 2" xfId="209"/>
    <cellStyle name="Comma 20 2 2" xfId="210"/>
    <cellStyle name="Comma 20 2 2 2" xfId="211"/>
    <cellStyle name="Comma 20 2 2 2 2" xfId="740"/>
    <cellStyle name="Comma 20 2 2 3" xfId="739"/>
    <cellStyle name="Comma 20 2 3" xfId="212"/>
    <cellStyle name="Comma 20 2 3 2" xfId="741"/>
    <cellStyle name="Comma 20 2 4" xfId="738"/>
    <cellStyle name="Comma 20 3" xfId="213"/>
    <cellStyle name="Comma 20 3 2" xfId="214"/>
    <cellStyle name="Comma 20 3 2 2" xfId="215"/>
    <cellStyle name="Comma 20 3 2 2 2" xfId="744"/>
    <cellStyle name="Comma 20 3 2 3" xfId="743"/>
    <cellStyle name="Comma 20 3 3" xfId="216"/>
    <cellStyle name="Comma 20 3 3 2" xfId="745"/>
    <cellStyle name="Comma 20 3 4" xfId="742"/>
    <cellStyle name="Comma 20 4" xfId="217"/>
    <cellStyle name="Comma 20 4 2" xfId="218"/>
    <cellStyle name="Comma 20 4 2 2" xfId="747"/>
    <cellStyle name="Comma 20 4 3" xfId="746"/>
    <cellStyle name="Comma 20 5" xfId="219"/>
    <cellStyle name="Comma 20 5 2" xfId="748"/>
    <cellStyle name="Comma 20 6" xfId="737"/>
    <cellStyle name="Comma 21" xfId="220"/>
    <cellStyle name="Comma 22" xfId="724"/>
    <cellStyle name="Comma 3" xfId="221"/>
    <cellStyle name="Comma 3 10" xfId="222"/>
    <cellStyle name="Comma 3 10 2" xfId="223"/>
    <cellStyle name="Comma 3 10 2 2" xfId="224"/>
    <cellStyle name="Comma 3 10 2 2 2" xfId="225"/>
    <cellStyle name="Comma 3 10 2 2 2 2" xfId="752"/>
    <cellStyle name="Comma 3 10 2 2 3" xfId="751"/>
    <cellStyle name="Comma 3 10 2 3" xfId="226"/>
    <cellStyle name="Comma 3 10 2 3 2" xfId="753"/>
    <cellStyle name="Comma 3 10 2 4" xfId="750"/>
    <cellStyle name="Comma 3 10 3" xfId="227"/>
    <cellStyle name="Comma 3 10 3 2" xfId="228"/>
    <cellStyle name="Comma 3 10 3 2 2" xfId="229"/>
    <cellStyle name="Comma 3 10 3 2 2 2" xfId="756"/>
    <cellStyle name="Comma 3 10 3 2 3" xfId="755"/>
    <cellStyle name="Comma 3 10 3 3" xfId="230"/>
    <cellStyle name="Comma 3 10 3 3 2" xfId="757"/>
    <cellStyle name="Comma 3 10 3 4" xfId="754"/>
    <cellStyle name="Comma 3 10 4" xfId="231"/>
    <cellStyle name="Comma 3 10 4 2" xfId="232"/>
    <cellStyle name="Comma 3 10 4 2 2" xfId="759"/>
    <cellStyle name="Comma 3 10 4 3" xfId="758"/>
    <cellStyle name="Comma 3 10 5" xfId="233"/>
    <cellStyle name="Comma 3 10 5 2" xfId="760"/>
    <cellStyle name="Comma 3 10 6" xfId="749"/>
    <cellStyle name="Comma 3 11" xfId="234"/>
    <cellStyle name="Comma 3 12" xfId="235"/>
    <cellStyle name="Comma 3 12 2" xfId="236"/>
    <cellStyle name="Comma 3 12 2 2" xfId="237"/>
    <cellStyle name="Comma 3 12 2 2 2" xfId="763"/>
    <cellStyle name="Comma 3 12 2 3" xfId="762"/>
    <cellStyle name="Comma 3 12 3" xfId="238"/>
    <cellStyle name="Comma 3 12 3 2" xfId="764"/>
    <cellStyle name="Comma 3 12 4" xfId="761"/>
    <cellStyle name="Comma 3 13" xfId="239"/>
    <cellStyle name="Comma 3 2" xfId="240"/>
    <cellStyle name="Comma 3 3" xfId="241"/>
    <cellStyle name="Comma 3 4" xfId="242"/>
    <cellStyle name="Comma 3 4 2" xfId="243"/>
    <cellStyle name="Comma 3 4 2 2" xfId="244"/>
    <cellStyle name="Comma 3 4 2 2 2" xfId="245"/>
    <cellStyle name="Comma 3 4 2 2 2 2" xfId="768"/>
    <cellStyle name="Comma 3 4 2 2 3" xfId="767"/>
    <cellStyle name="Comma 3 4 2 3" xfId="246"/>
    <cellStyle name="Comma 3 4 2 3 2" xfId="769"/>
    <cellStyle name="Comma 3 4 2 4" xfId="766"/>
    <cellStyle name="Comma 3 4 3" xfId="247"/>
    <cellStyle name="Comma 3 4 3 2" xfId="248"/>
    <cellStyle name="Comma 3 4 3 2 2" xfId="249"/>
    <cellStyle name="Comma 3 4 3 2 2 2" xfId="772"/>
    <cellStyle name="Comma 3 4 3 2 3" xfId="771"/>
    <cellStyle name="Comma 3 4 3 3" xfId="250"/>
    <cellStyle name="Comma 3 4 3 3 2" xfId="773"/>
    <cellStyle name="Comma 3 4 3 4" xfId="770"/>
    <cellStyle name="Comma 3 4 4" xfId="251"/>
    <cellStyle name="Comma 3 4 4 2" xfId="252"/>
    <cellStyle name="Comma 3 4 4 2 2" xfId="775"/>
    <cellStyle name="Comma 3 4 4 3" xfId="774"/>
    <cellStyle name="Comma 3 4 5" xfId="253"/>
    <cellStyle name="Comma 3 4 5 2" xfId="776"/>
    <cellStyle name="Comma 3 4 6" xfId="765"/>
    <cellStyle name="Comma 3 5" xfId="254"/>
    <cellStyle name="Comma 3 5 2" xfId="255"/>
    <cellStyle name="Comma 3 5 2 2" xfId="256"/>
    <cellStyle name="Comma 3 5 2 2 2" xfId="257"/>
    <cellStyle name="Comma 3 5 2 2 2 2" xfId="780"/>
    <cellStyle name="Comma 3 5 2 2 3" xfId="779"/>
    <cellStyle name="Comma 3 5 2 3" xfId="258"/>
    <cellStyle name="Comma 3 5 2 3 2" xfId="781"/>
    <cellStyle name="Comma 3 5 2 4" xfId="778"/>
    <cellStyle name="Comma 3 5 3" xfId="259"/>
    <cellStyle name="Comma 3 5 3 2" xfId="260"/>
    <cellStyle name="Comma 3 5 3 2 2" xfId="261"/>
    <cellStyle name="Comma 3 5 3 2 2 2" xfId="784"/>
    <cellStyle name="Comma 3 5 3 2 3" xfId="783"/>
    <cellStyle name="Comma 3 5 3 3" xfId="262"/>
    <cellStyle name="Comma 3 5 3 3 2" xfId="785"/>
    <cellStyle name="Comma 3 5 3 4" xfId="782"/>
    <cellStyle name="Comma 3 5 4" xfId="263"/>
    <cellStyle name="Comma 3 5 4 2" xfId="264"/>
    <cellStyle name="Comma 3 5 4 2 2" xfId="787"/>
    <cellStyle name="Comma 3 5 4 3" xfId="786"/>
    <cellStyle name="Comma 3 5 5" xfId="265"/>
    <cellStyle name="Comma 3 5 5 2" xfId="788"/>
    <cellStyle name="Comma 3 5 6" xfId="777"/>
    <cellStyle name="Comma 3 6" xfId="266"/>
    <cellStyle name="Comma 3 6 2" xfId="267"/>
    <cellStyle name="Comma 3 6 2 2" xfId="268"/>
    <cellStyle name="Comma 3 6 2 2 2" xfId="269"/>
    <cellStyle name="Comma 3 6 2 2 2 2" xfId="792"/>
    <cellStyle name="Comma 3 6 2 2 3" xfId="791"/>
    <cellStyle name="Comma 3 6 2 3" xfId="270"/>
    <cellStyle name="Comma 3 6 2 3 2" xfId="793"/>
    <cellStyle name="Comma 3 6 2 4" xfId="790"/>
    <cellStyle name="Comma 3 6 3" xfId="271"/>
    <cellStyle name="Comma 3 6 3 2" xfId="272"/>
    <cellStyle name="Comma 3 6 3 2 2" xfId="273"/>
    <cellStyle name="Comma 3 6 3 2 2 2" xfId="796"/>
    <cellStyle name="Comma 3 6 3 2 3" xfId="795"/>
    <cellStyle name="Comma 3 6 3 3" xfId="274"/>
    <cellStyle name="Comma 3 6 3 3 2" xfId="797"/>
    <cellStyle name="Comma 3 6 3 4" xfId="794"/>
    <cellStyle name="Comma 3 6 4" xfId="275"/>
    <cellStyle name="Comma 3 6 4 2" xfId="276"/>
    <cellStyle name="Comma 3 6 4 2 2" xfId="799"/>
    <cellStyle name="Comma 3 6 4 3" xfId="798"/>
    <cellStyle name="Comma 3 6 5" xfId="277"/>
    <cellStyle name="Comma 3 6 5 2" xfId="800"/>
    <cellStyle name="Comma 3 6 6" xfId="789"/>
    <cellStyle name="Comma 3 7" xfId="278"/>
    <cellStyle name="Comma 3 7 2" xfId="279"/>
    <cellStyle name="Comma 3 7 2 2" xfId="280"/>
    <cellStyle name="Comma 3 7 2 2 2" xfId="281"/>
    <cellStyle name="Comma 3 7 2 2 2 2" xfId="804"/>
    <cellStyle name="Comma 3 7 2 2 3" xfId="803"/>
    <cellStyle name="Comma 3 7 2 3" xfId="282"/>
    <cellStyle name="Comma 3 7 2 3 2" xfId="805"/>
    <cellStyle name="Comma 3 7 2 4" xfId="802"/>
    <cellStyle name="Comma 3 7 3" xfId="283"/>
    <cellStyle name="Comma 3 7 3 2" xfId="284"/>
    <cellStyle name="Comma 3 7 3 2 2" xfId="285"/>
    <cellStyle name="Comma 3 7 3 2 2 2" xfId="808"/>
    <cellStyle name="Comma 3 7 3 2 3" xfId="807"/>
    <cellStyle name="Comma 3 7 3 3" xfId="286"/>
    <cellStyle name="Comma 3 7 3 3 2" xfId="809"/>
    <cellStyle name="Comma 3 7 3 4" xfId="806"/>
    <cellStyle name="Comma 3 7 4" xfId="287"/>
    <cellStyle name="Comma 3 7 4 2" xfId="288"/>
    <cellStyle name="Comma 3 7 4 2 2" xfId="811"/>
    <cellStyle name="Comma 3 7 4 3" xfId="810"/>
    <cellStyle name="Comma 3 7 5" xfId="289"/>
    <cellStyle name="Comma 3 7 5 2" xfId="812"/>
    <cellStyle name="Comma 3 7 6" xfId="801"/>
    <cellStyle name="Comma 3 8" xfId="290"/>
    <cellStyle name="Comma 3 8 2" xfId="291"/>
    <cellStyle name="Comma 3 8 2 2" xfId="292"/>
    <cellStyle name="Comma 3 8 2 2 2" xfId="293"/>
    <cellStyle name="Comma 3 8 2 2 2 2" xfId="816"/>
    <cellStyle name="Comma 3 8 2 2 3" xfId="815"/>
    <cellStyle name="Comma 3 8 2 3" xfId="294"/>
    <cellStyle name="Comma 3 8 2 3 2" xfId="817"/>
    <cellStyle name="Comma 3 8 2 4" xfId="814"/>
    <cellStyle name="Comma 3 8 3" xfId="295"/>
    <cellStyle name="Comma 3 8 3 2" xfId="296"/>
    <cellStyle name="Comma 3 8 3 2 2" xfId="297"/>
    <cellStyle name="Comma 3 8 3 2 2 2" xfId="820"/>
    <cellStyle name="Comma 3 8 3 2 3" xfId="819"/>
    <cellStyle name="Comma 3 8 3 3" xfId="298"/>
    <cellStyle name="Comma 3 8 3 3 2" xfId="821"/>
    <cellStyle name="Comma 3 8 3 4" xfId="818"/>
    <cellStyle name="Comma 3 8 4" xfId="299"/>
    <cellStyle name="Comma 3 8 4 2" xfId="300"/>
    <cellStyle name="Comma 3 8 4 2 2" xfId="823"/>
    <cellStyle name="Comma 3 8 4 3" xfId="822"/>
    <cellStyle name="Comma 3 8 5" xfId="301"/>
    <cellStyle name="Comma 3 8 5 2" xfId="824"/>
    <cellStyle name="Comma 3 8 6" xfId="813"/>
    <cellStyle name="Comma 3 9" xfId="302"/>
    <cellStyle name="Comma 3 9 2" xfId="303"/>
    <cellStyle name="Comma 3 9 2 2" xfId="304"/>
    <cellStyle name="Comma 3 9 2 2 2" xfId="305"/>
    <cellStyle name="Comma 3 9 2 2 2 2" xfId="828"/>
    <cellStyle name="Comma 3 9 2 2 3" xfId="827"/>
    <cellStyle name="Comma 3 9 2 3" xfId="306"/>
    <cellStyle name="Comma 3 9 2 3 2" xfId="829"/>
    <cellStyle name="Comma 3 9 2 4" xfId="826"/>
    <cellStyle name="Comma 3 9 3" xfId="307"/>
    <cellStyle name="Comma 3 9 3 2" xfId="308"/>
    <cellStyle name="Comma 3 9 3 2 2" xfId="309"/>
    <cellStyle name="Comma 3 9 3 2 2 2" xfId="832"/>
    <cellStyle name="Comma 3 9 3 2 3" xfId="831"/>
    <cellStyle name="Comma 3 9 3 3" xfId="310"/>
    <cellStyle name="Comma 3 9 3 3 2" xfId="833"/>
    <cellStyle name="Comma 3 9 3 4" xfId="830"/>
    <cellStyle name="Comma 3 9 4" xfId="311"/>
    <cellStyle name="Comma 3 9 4 2" xfId="312"/>
    <cellStyle name="Comma 3 9 4 2 2" xfId="835"/>
    <cellStyle name="Comma 3 9 4 3" xfId="834"/>
    <cellStyle name="Comma 3 9 5" xfId="313"/>
    <cellStyle name="Comma 3 9 5 2" xfId="836"/>
    <cellStyle name="Comma 3 9 6" xfId="825"/>
    <cellStyle name="Comma 4" xfId="314"/>
    <cellStyle name="Comma 4 2" xfId="315"/>
    <cellStyle name="Comma 4 3" xfId="316"/>
    <cellStyle name="Comma 4 4" xfId="317"/>
    <cellStyle name="Comma 5" xfId="318"/>
    <cellStyle name="Comma 6" xfId="319"/>
    <cellStyle name="Comma 6 2" xfId="320"/>
    <cellStyle name="Comma 7" xfId="321"/>
    <cellStyle name="Comma 7 2" xfId="322"/>
    <cellStyle name="Comma 8" xfId="323"/>
    <cellStyle name="Comma 8 2" xfId="324"/>
    <cellStyle name="Comma 9" xfId="325"/>
    <cellStyle name="CommaBlank" xfId="326"/>
    <cellStyle name="CommaBlank 2" xfId="327"/>
    <cellStyle name="Currency" xfId="328" builtinId="4"/>
    <cellStyle name="Currency 10" xfId="329"/>
    <cellStyle name="Currency 10 2" xfId="330"/>
    <cellStyle name="Currency 10 2 2" xfId="331"/>
    <cellStyle name="Currency 10 2 2 2" xfId="332"/>
    <cellStyle name="Currency 10 2 2 2 2" xfId="841"/>
    <cellStyle name="Currency 10 2 2 3" xfId="840"/>
    <cellStyle name="Currency 10 2 3" xfId="333"/>
    <cellStyle name="Currency 10 2 3 2" xfId="842"/>
    <cellStyle name="Currency 10 2 4" xfId="839"/>
    <cellStyle name="Currency 10 3" xfId="334"/>
    <cellStyle name="Currency 10 3 2" xfId="335"/>
    <cellStyle name="Currency 10 3 2 2" xfId="336"/>
    <cellStyle name="Currency 10 3 2 2 2" xfId="845"/>
    <cellStyle name="Currency 10 3 2 3" xfId="844"/>
    <cellStyle name="Currency 10 3 3" xfId="337"/>
    <cellStyle name="Currency 10 3 3 2" xfId="846"/>
    <cellStyle name="Currency 10 3 4" xfId="843"/>
    <cellStyle name="Currency 10 4" xfId="338"/>
    <cellStyle name="Currency 10 4 2" xfId="339"/>
    <cellStyle name="Currency 10 4 2 2" xfId="848"/>
    <cellStyle name="Currency 10 4 3" xfId="847"/>
    <cellStyle name="Currency 10 5" xfId="340"/>
    <cellStyle name="Currency 10 5 2" xfId="849"/>
    <cellStyle name="Currency 10 6" xfId="838"/>
    <cellStyle name="Currency 11" xfId="341"/>
    <cellStyle name="Currency 12" xfId="837"/>
    <cellStyle name="Currency 2" xfId="342"/>
    <cellStyle name="Currency 2 2" xfId="343"/>
    <cellStyle name="Currency 2 3" xfId="344"/>
    <cellStyle name="Currency 2 4" xfId="345"/>
    <cellStyle name="Currency 3" xfId="346"/>
    <cellStyle name="Currency 3 2" xfId="347"/>
    <cellStyle name="Currency 3 3" xfId="348"/>
    <cellStyle name="Currency 3 4" xfId="349"/>
    <cellStyle name="Currency 3 5" xfId="350"/>
    <cellStyle name="Currency 4" xfId="351"/>
    <cellStyle name="Currency 4 2" xfId="352"/>
    <cellStyle name="Currency 4 3" xfId="353"/>
    <cellStyle name="Currency 4 4" xfId="354"/>
    <cellStyle name="Currency 5" xfId="355"/>
    <cellStyle name="Currency 6" xfId="356"/>
    <cellStyle name="Currency 7" xfId="357"/>
    <cellStyle name="Currency 8" xfId="358"/>
    <cellStyle name="Currency 9" xfId="359"/>
    <cellStyle name="Explanatory Text 2" xfId="360"/>
    <cellStyle name="Explanatory Text 3" xfId="361"/>
    <cellStyle name="Explanatory Text 4" xfId="362"/>
    <cellStyle name="Explanatory Text 5" xfId="363"/>
    <cellStyle name="Explanatory Text 6" xfId="364"/>
    <cellStyle name="Good 2" xfId="365"/>
    <cellStyle name="Good 3" xfId="366"/>
    <cellStyle name="Good 4" xfId="367"/>
    <cellStyle name="Good 5" xfId="368"/>
    <cellStyle name="Good 6" xfId="369"/>
    <cellStyle name="Heading 1 2" xfId="370"/>
    <cellStyle name="Heading 1 3" xfId="371"/>
    <cellStyle name="Heading 1 4" xfId="372"/>
    <cellStyle name="Heading 1 5" xfId="373"/>
    <cellStyle name="Heading 1 6" xfId="374"/>
    <cellStyle name="Heading 1 7" xfId="375"/>
    <cellStyle name="Heading 1 8" xfId="376"/>
    <cellStyle name="Heading 2 2" xfId="377"/>
    <cellStyle name="Heading 2 3" xfId="378"/>
    <cellStyle name="Heading 2 4" xfId="379"/>
    <cellStyle name="Heading 2 5" xfId="380"/>
    <cellStyle name="Heading 2 6" xfId="381"/>
    <cellStyle name="Heading 2 7" xfId="382"/>
    <cellStyle name="Heading 2 8" xfId="383"/>
    <cellStyle name="Heading 3 2" xfId="384"/>
    <cellStyle name="Heading 3 3" xfId="385"/>
    <cellStyle name="Heading 3 4" xfId="386"/>
    <cellStyle name="Heading 3 5" xfId="387"/>
    <cellStyle name="Heading 3 6" xfId="388"/>
    <cellStyle name="Heading 3 7" xfId="389"/>
    <cellStyle name="Heading 3 8" xfId="390"/>
    <cellStyle name="Heading 4 2" xfId="391"/>
    <cellStyle name="Heading 4 3" xfId="392"/>
    <cellStyle name="Heading 4 4" xfId="393"/>
    <cellStyle name="Heading 4 5" xfId="394"/>
    <cellStyle name="Heading 4 6" xfId="395"/>
    <cellStyle name="Heading 4 7" xfId="396"/>
    <cellStyle name="Heading 4 8" xfId="397"/>
    <cellStyle name="Input 2" xfId="398"/>
    <cellStyle name="Input 3" xfId="399"/>
    <cellStyle name="Input 4" xfId="400"/>
    <cellStyle name="Input 5" xfId="401"/>
    <cellStyle name="Input 6" xfId="402"/>
    <cellStyle name="kirkdollars" xfId="403"/>
    <cellStyle name="Linked Cell 2" xfId="404"/>
    <cellStyle name="Linked Cell 3" xfId="405"/>
    <cellStyle name="Linked Cell 4" xfId="406"/>
    <cellStyle name="Linked Cell 5" xfId="407"/>
    <cellStyle name="Linked Cell 6" xfId="408"/>
    <cellStyle name="Neutral 2" xfId="409"/>
    <cellStyle name="Neutral 3" xfId="410"/>
    <cellStyle name="Neutral 4" xfId="411"/>
    <cellStyle name="Neutral 5" xfId="412"/>
    <cellStyle name="Neutral 6" xfId="413"/>
    <cellStyle name="Normal" xfId="0" builtinId="0"/>
    <cellStyle name="Normal 10" xfId="414"/>
    <cellStyle name="Normal 11" xfId="415"/>
    <cellStyle name="Normal 12" xfId="416"/>
    <cellStyle name="Normal 13" xfId="417"/>
    <cellStyle name="Normal 14" xfId="418"/>
    <cellStyle name="Normal 15" xfId="419"/>
    <cellStyle name="Normal 15 2" xfId="420"/>
    <cellStyle name="Normal 15 2 2" xfId="421"/>
    <cellStyle name="Normal 15 2 2 2" xfId="422"/>
    <cellStyle name="Normal 15 2 2 2 2" xfId="853"/>
    <cellStyle name="Normal 15 2 2 3" xfId="852"/>
    <cellStyle name="Normal 15 2 3" xfId="423"/>
    <cellStyle name="Normal 15 2 3 2" xfId="854"/>
    <cellStyle name="Normal 15 2 4" xfId="851"/>
    <cellStyle name="Normal 15 3" xfId="424"/>
    <cellStyle name="Normal 15 3 2" xfId="425"/>
    <cellStyle name="Normal 15 3 2 2" xfId="426"/>
    <cellStyle name="Normal 15 3 2 2 2" xfId="857"/>
    <cellStyle name="Normal 15 3 2 3" xfId="856"/>
    <cellStyle name="Normal 15 3 3" xfId="427"/>
    <cellStyle name="Normal 15 3 3 2" xfId="858"/>
    <cellStyle name="Normal 15 3 4" xfId="855"/>
    <cellStyle name="Normal 15 4" xfId="428"/>
    <cellStyle name="Normal 15 4 2" xfId="429"/>
    <cellStyle name="Normal 15 4 2 2" xfId="860"/>
    <cellStyle name="Normal 15 4 3" xfId="859"/>
    <cellStyle name="Normal 15 5" xfId="430"/>
    <cellStyle name="Normal 15 5 2" xfId="861"/>
    <cellStyle name="Normal 15 6" xfId="850"/>
    <cellStyle name="Normal 16" xfId="431"/>
    <cellStyle name="Normal 17" xfId="432"/>
    <cellStyle name="Normal 18" xfId="433"/>
    <cellStyle name="Normal 19" xfId="434"/>
    <cellStyle name="Normal 2" xfId="435"/>
    <cellStyle name="Normal 2 2" xfId="436"/>
    <cellStyle name="Normal 2 2 2" xfId="437"/>
    <cellStyle name="Normal 2 2 3" xfId="862"/>
    <cellStyle name="Normal 2 3" xfId="438"/>
    <cellStyle name="Normal 2 4" xfId="439"/>
    <cellStyle name="Normal 2 5" xfId="440"/>
    <cellStyle name="Normal 2_Adjustment WP" xfId="441"/>
    <cellStyle name="Normal 20" xfId="442"/>
    <cellStyle name="Normal 21" xfId="443"/>
    <cellStyle name="Normal 22" xfId="444"/>
    <cellStyle name="Normal 23" xfId="445"/>
    <cellStyle name="Normal 24" xfId="446"/>
    <cellStyle name="Normal 25" xfId="447"/>
    <cellStyle name="Normal 26" xfId="448"/>
    <cellStyle name="Normal 27" xfId="449"/>
    <cellStyle name="Normal 28" xfId="450"/>
    <cellStyle name="Normal 29" xfId="451"/>
    <cellStyle name="Normal 3" xfId="452"/>
    <cellStyle name="Normal 3 2" xfId="453"/>
    <cellStyle name="Normal 3 3" xfId="454"/>
    <cellStyle name="Normal 3 4" xfId="455"/>
    <cellStyle name="Normal 3 5" xfId="456"/>
    <cellStyle name="Normal 3 6" xfId="457"/>
    <cellStyle name="Normal 3 7" xfId="458"/>
    <cellStyle name="Normal 3 8" xfId="459"/>
    <cellStyle name="Normal 3_108 Summary" xfId="460"/>
    <cellStyle name="Normal 30" xfId="461"/>
    <cellStyle name="Normal 31" xfId="462"/>
    <cellStyle name="Normal 32" xfId="463"/>
    <cellStyle name="Normal 33" xfId="464"/>
    <cellStyle name="Normal 34" xfId="465"/>
    <cellStyle name="Normal 35" xfId="466"/>
    <cellStyle name="Normal 35 2" xfId="467"/>
    <cellStyle name="Normal 35 2 2" xfId="468"/>
    <cellStyle name="Normal 35 2 2 2" xfId="469"/>
    <cellStyle name="Normal 35 2 2 2 2" xfId="866"/>
    <cellStyle name="Normal 35 2 2 3" xfId="865"/>
    <cellStyle name="Normal 35 2 3" xfId="470"/>
    <cellStyle name="Normal 35 2 3 2" xfId="867"/>
    <cellStyle name="Normal 35 2 4" xfId="864"/>
    <cellStyle name="Normal 35 3" xfId="471"/>
    <cellStyle name="Normal 35 3 2" xfId="472"/>
    <cellStyle name="Normal 35 3 2 2" xfId="473"/>
    <cellStyle name="Normal 35 3 2 2 2" xfId="870"/>
    <cellStyle name="Normal 35 3 2 3" xfId="869"/>
    <cellStyle name="Normal 35 3 3" xfId="474"/>
    <cellStyle name="Normal 35 3 3 2" xfId="871"/>
    <cellStyle name="Normal 35 3 4" xfId="868"/>
    <cellStyle name="Normal 35 4" xfId="475"/>
    <cellStyle name="Normal 35 4 2" xfId="476"/>
    <cellStyle name="Normal 35 4 2 2" xfId="873"/>
    <cellStyle name="Normal 35 4 3" xfId="872"/>
    <cellStyle name="Normal 35 5" xfId="477"/>
    <cellStyle name="Normal 35 5 2" xfId="874"/>
    <cellStyle name="Normal 35 6" xfId="863"/>
    <cellStyle name="Normal 36" xfId="478"/>
    <cellStyle name="Normal 36 2" xfId="479"/>
    <cellStyle name="Normal 37" xfId="723"/>
    <cellStyle name="Normal 37 2" xfId="976"/>
    <cellStyle name="Normal 37 3" xfId="977"/>
    <cellStyle name="Normal 4" xfId="480"/>
    <cellStyle name="Normal 4 2" xfId="481"/>
    <cellStyle name="Normal 4 3" xfId="482"/>
    <cellStyle name="Normal 4 4" xfId="483"/>
    <cellStyle name="Normal 4 5" xfId="484"/>
    <cellStyle name="Normal 5" xfId="485"/>
    <cellStyle name="Normal 5 2" xfId="486"/>
    <cellStyle name="Normal 5 3" xfId="487"/>
    <cellStyle name="Normal 6" xfId="488"/>
    <cellStyle name="Normal 6 10" xfId="489"/>
    <cellStyle name="Normal 6 10 2" xfId="490"/>
    <cellStyle name="Normal 6 10 2 2" xfId="491"/>
    <cellStyle name="Normal 6 10 2 2 2" xfId="877"/>
    <cellStyle name="Normal 6 10 2 3" xfId="876"/>
    <cellStyle name="Normal 6 10 3" xfId="492"/>
    <cellStyle name="Normal 6 10 3 2" xfId="878"/>
    <cellStyle name="Normal 6 10 4" xfId="875"/>
    <cellStyle name="Normal 6 2" xfId="493"/>
    <cellStyle name="Normal 6 2 2" xfId="494"/>
    <cellStyle name="Normal 6 2 2 2" xfId="495"/>
    <cellStyle name="Normal 6 2 2 2 2" xfId="496"/>
    <cellStyle name="Normal 6 2 2 2 2 2" xfId="882"/>
    <cellStyle name="Normal 6 2 2 2 3" xfId="881"/>
    <cellStyle name="Normal 6 2 2 3" xfId="497"/>
    <cellStyle name="Normal 6 2 2 3 2" xfId="883"/>
    <cellStyle name="Normal 6 2 2 4" xfId="880"/>
    <cellStyle name="Normal 6 2 3" xfId="498"/>
    <cellStyle name="Normal 6 2 3 2" xfId="499"/>
    <cellStyle name="Normal 6 2 3 2 2" xfId="500"/>
    <cellStyle name="Normal 6 2 3 2 2 2" xfId="886"/>
    <cellStyle name="Normal 6 2 3 2 3" xfId="885"/>
    <cellStyle name="Normal 6 2 3 3" xfId="501"/>
    <cellStyle name="Normal 6 2 3 3 2" xfId="887"/>
    <cellStyle name="Normal 6 2 3 4" xfId="884"/>
    <cellStyle name="Normal 6 2 4" xfId="502"/>
    <cellStyle name="Normal 6 2 4 2" xfId="503"/>
    <cellStyle name="Normal 6 2 4 2 2" xfId="889"/>
    <cellStyle name="Normal 6 2 4 3" xfId="888"/>
    <cellStyle name="Normal 6 2 5" xfId="504"/>
    <cellStyle name="Normal 6 2 5 2" xfId="890"/>
    <cellStyle name="Normal 6 2 6" xfId="879"/>
    <cellStyle name="Normal 6 3" xfId="505"/>
    <cellStyle name="Normal 6 3 2" xfId="506"/>
    <cellStyle name="Normal 6 3 2 2" xfId="507"/>
    <cellStyle name="Normal 6 3 2 2 2" xfId="508"/>
    <cellStyle name="Normal 6 3 2 2 2 2" xfId="894"/>
    <cellStyle name="Normal 6 3 2 2 3" xfId="893"/>
    <cellStyle name="Normal 6 3 2 3" xfId="509"/>
    <cellStyle name="Normal 6 3 2 3 2" xfId="895"/>
    <cellStyle name="Normal 6 3 2 4" xfId="892"/>
    <cellStyle name="Normal 6 3 3" xfId="510"/>
    <cellStyle name="Normal 6 3 3 2" xfId="511"/>
    <cellStyle name="Normal 6 3 3 2 2" xfId="512"/>
    <cellStyle name="Normal 6 3 3 2 2 2" xfId="898"/>
    <cellStyle name="Normal 6 3 3 2 3" xfId="897"/>
    <cellStyle name="Normal 6 3 3 3" xfId="513"/>
    <cellStyle name="Normal 6 3 3 3 2" xfId="899"/>
    <cellStyle name="Normal 6 3 3 4" xfId="896"/>
    <cellStyle name="Normal 6 3 4" xfId="514"/>
    <cellStyle name="Normal 6 3 4 2" xfId="515"/>
    <cellStyle name="Normal 6 3 4 2 2" xfId="901"/>
    <cellStyle name="Normal 6 3 4 3" xfId="900"/>
    <cellStyle name="Normal 6 3 5" xfId="516"/>
    <cellStyle name="Normal 6 3 5 2" xfId="902"/>
    <cellStyle name="Normal 6 3 6" xfId="891"/>
    <cellStyle name="Normal 6 4" xfId="517"/>
    <cellStyle name="Normal 6 4 2" xfId="518"/>
    <cellStyle name="Normal 6 4 2 2" xfId="519"/>
    <cellStyle name="Normal 6 4 2 2 2" xfId="520"/>
    <cellStyle name="Normal 6 4 2 2 2 2" xfId="906"/>
    <cellStyle name="Normal 6 4 2 2 3" xfId="905"/>
    <cellStyle name="Normal 6 4 2 3" xfId="521"/>
    <cellStyle name="Normal 6 4 2 3 2" xfId="907"/>
    <cellStyle name="Normal 6 4 2 4" xfId="904"/>
    <cellStyle name="Normal 6 4 3" xfId="522"/>
    <cellStyle name="Normal 6 4 3 2" xfId="523"/>
    <cellStyle name="Normal 6 4 3 2 2" xfId="524"/>
    <cellStyle name="Normal 6 4 3 2 2 2" xfId="910"/>
    <cellStyle name="Normal 6 4 3 2 3" xfId="909"/>
    <cellStyle name="Normal 6 4 3 3" xfId="525"/>
    <cellStyle name="Normal 6 4 3 3 2" xfId="911"/>
    <cellStyle name="Normal 6 4 3 4" xfId="908"/>
    <cellStyle name="Normal 6 4 4" xfId="526"/>
    <cellStyle name="Normal 6 4 4 2" xfId="527"/>
    <cellStyle name="Normal 6 4 4 2 2" xfId="913"/>
    <cellStyle name="Normal 6 4 4 3" xfId="912"/>
    <cellStyle name="Normal 6 4 5" xfId="528"/>
    <cellStyle name="Normal 6 4 5 2" xfId="914"/>
    <cellStyle name="Normal 6 4 6" xfId="903"/>
    <cellStyle name="Normal 6 5" xfId="529"/>
    <cellStyle name="Normal 6 5 2" xfId="530"/>
    <cellStyle name="Normal 6 5 2 2" xfId="531"/>
    <cellStyle name="Normal 6 5 2 2 2" xfId="532"/>
    <cellStyle name="Normal 6 5 2 2 2 2" xfId="918"/>
    <cellStyle name="Normal 6 5 2 2 3" xfId="917"/>
    <cellStyle name="Normal 6 5 2 3" xfId="533"/>
    <cellStyle name="Normal 6 5 2 3 2" xfId="919"/>
    <cellStyle name="Normal 6 5 2 4" xfId="916"/>
    <cellStyle name="Normal 6 5 3" xfId="534"/>
    <cellStyle name="Normal 6 5 3 2" xfId="535"/>
    <cellStyle name="Normal 6 5 3 2 2" xfId="536"/>
    <cellStyle name="Normal 6 5 3 2 2 2" xfId="922"/>
    <cellStyle name="Normal 6 5 3 2 3" xfId="921"/>
    <cellStyle name="Normal 6 5 3 3" xfId="537"/>
    <cellStyle name="Normal 6 5 3 3 2" xfId="923"/>
    <cellStyle name="Normal 6 5 3 4" xfId="920"/>
    <cellStyle name="Normal 6 5 4" xfId="538"/>
    <cellStyle name="Normal 6 5 4 2" xfId="539"/>
    <cellStyle name="Normal 6 5 4 2 2" xfId="925"/>
    <cellStyle name="Normal 6 5 4 3" xfId="924"/>
    <cellStyle name="Normal 6 5 5" xfId="540"/>
    <cellStyle name="Normal 6 5 5 2" xfId="926"/>
    <cellStyle name="Normal 6 5 6" xfId="915"/>
    <cellStyle name="Normal 6 6" xfId="541"/>
    <cellStyle name="Normal 6 6 2" xfId="542"/>
    <cellStyle name="Normal 6 6 2 2" xfId="543"/>
    <cellStyle name="Normal 6 6 2 2 2" xfId="544"/>
    <cellStyle name="Normal 6 6 2 2 2 2" xfId="930"/>
    <cellStyle name="Normal 6 6 2 2 3" xfId="929"/>
    <cellStyle name="Normal 6 6 2 3" xfId="545"/>
    <cellStyle name="Normal 6 6 2 3 2" xfId="931"/>
    <cellStyle name="Normal 6 6 2 4" xfId="928"/>
    <cellStyle name="Normal 6 6 3" xfId="546"/>
    <cellStyle name="Normal 6 6 3 2" xfId="547"/>
    <cellStyle name="Normal 6 6 3 2 2" xfId="548"/>
    <cellStyle name="Normal 6 6 3 2 2 2" xfId="934"/>
    <cellStyle name="Normal 6 6 3 2 3" xfId="933"/>
    <cellStyle name="Normal 6 6 3 3" xfId="549"/>
    <cellStyle name="Normal 6 6 3 3 2" xfId="935"/>
    <cellStyle name="Normal 6 6 3 4" xfId="932"/>
    <cellStyle name="Normal 6 6 4" xfId="550"/>
    <cellStyle name="Normal 6 6 4 2" xfId="551"/>
    <cellStyle name="Normal 6 6 4 2 2" xfId="937"/>
    <cellStyle name="Normal 6 6 4 3" xfId="936"/>
    <cellStyle name="Normal 6 6 5" xfId="552"/>
    <cellStyle name="Normal 6 6 5 2" xfId="938"/>
    <cellStyle name="Normal 6 6 6" xfId="927"/>
    <cellStyle name="Normal 6 7" xfId="553"/>
    <cellStyle name="Normal 6 7 2" xfId="554"/>
    <cellStyle name="Normal 6 7 2 2" xfId="555"/>
    <cellStyle name="Normal 6 7 2 2 2" xfId="556"/>
    <cellStyle name="Normal 6 7 2 2 2 2" xfId="942"/>
    <cellStyle name="Normal 6 7 2 2 3" xfId="941"/>
    <cellStyle name="Normal 6 7 2 3" xfId="557"/>
    <cellStyle name="Normal 6 7 2 3 2" xfId="943"/>
    <cellStyle name="Normal 6 7 2 4" xfId="940"/>
    <cellStyle name="Normal 6 7 3" xfId="558"/>
    <cellStyle name="Normal 6 7 3 2" xfId="559"/>
    <cellStyle name="Normal 6 7 3 2 2" xfId="560"/>
    <cellStyle name="Normal 6 7 3 2 2 2" xfId="946"/>
    <cellStyle name="Normal 6 7 3 2 3" xfId="945"/>
    <cellStyle name="Normal 6 7 3 3" xfId="561"/>
    <cellStyle name="Normal 6 7 3 3 2" xfId="947"/>
    <cellStyle name="Normal 6 7 3 4" xfId="944"/>
    <cellStyle name="Normal 6 7 4" xfId="562"/>
    <cellStyle name="Normal 6 7 4 2" xfId="563"/>
    <cellStyle name="Normal 6 7 4 2 2" xfId="949"/>
    <cellStyle name="Normal 6 7 4 3" xfId="948"/>
    <cellStyle name="Normal 6 7 5" xfId="564"/>
    <cellStyle name="Normal 6 7 5 2" xfId="950"/>
    <cellStyle name="Normal 6 7 6" xfId="939"/>
    <cellStyle name="Normal 6 8" xfId="565"/>
    <cellStyle name="Normal 6 8 2" xfId="566"/>
    <cellStyle name="Normal 6 8 2 2" xfId="567"/>
    <cellStyle name="Normal 6 8 2 2 2" xfId="568"/>
    <cellStyle name="Normal 6 8 2 2 2 2" xfId="954"/>
    <cellStyle name="Normal 6 8 2 2 3" xfId="953"/>
    <cellStyle name="Normal 6 8 2 3" xfId="569"/>
    <cellStyle name="Normal 6 8 2 3 2" xfId="955"/>
    <cellStyle name="Normal 6 8 2 4" xfId="952"/>
    <cellStyle name="Normal 6 8 3" xfId="570"/>
    <cellStyle name="Normal 6 8 3 2" xfId="571"/>
    <cellStyle name="Normal 6 8 3 2 2" xfId="572"/>
    <cellStyle name="Normal 6 8 3 2 2 2" xfId="958"/>
    <cellStyle name="Normal 6 8 3 2 3" xfId="957"/>
    <cellStyle name="Normal 6 8 3 3" xfId="573"/>
    <cellStyle name="Normal 6 8 3 3 2" xfId="959"/>
    <cellStyle name="Normal 6 8 3 4" xfId="956"/>
    <cellStyle name="Normal 6 8 4" xfId="574"/>
    <cellStyle name="Normal 6 8 4 2" xfId="575"/>
    <cellStyle name="Normal 6 8 4 2 2" xfId="961"/>
    <cellStyle name="Normal 6 8 4 3" xfId="960"/>
    <cellStyle name="Normal 6 8 5" xfId="576"/>
    <cellStyle name="Normal 6 8 5 2" xfId="962"/>
    <cellStyle name="Normal 6 8 6" xfId="951"/>
    <cellStyle name="Normal 6 9" xfId="577"/>
    <cellStyle name="Normal 7" xfId="578"/>
    <cellStyle name="Normal 8" xfId="579"/>
    <cellStyle name="Normal 9" xfId="580"/>
    <cellStyle name="Note 10" xfId="581"/>
    <cellStyle name="Note 11" xfId="582"/>
    <cellStyle name="Note 2" xfId="583"/>
    <cellStyle name="Note 2 2" xfId="584"/>
    <cellStyle name="Note 2_Allocators" xfId="585"/>
    <cellStyle name="Note 3" xfId="586"/>
    <cellStyle name="Note 3 2" xfId="587"/>
    <cellStyle name="Note 3 3" xfId="588"/>
    <cellStyle name="Note 3_Allocators" xfId="589"/>
    <cellStyle name="Note 4" xfId="590"/>
    <cellStyle name="Note 4 2" xfId="591"/>
    <cellStyle name="Note 4_Allocators" xfId="592"/>
    <cellStyle name="Note 5" xfId="593"/>
    <cellStyle name="Note 6" xfId="594"/>
    <cellStyle name="Note 6 2" xfId="595"/>
    <cellStyle name="Note 6_Allocators" xfId="596"/>
    <cellStyle name="Note 7" xfId="597"/>
    <cellStyle name="Note 7 2" xfId="598"/>
    <cellStyle name="Note 8" xfId="599"/>
    <cellStyle name="Note 9" xfId="600"/>
    <cellStyle name="nPlosion" xfId="601"/>
    <cellStyle name="nvision" xfId="602"/>
    <cellStyle name="Output 2" xfId="603"/>
    <cellStyle name="Output 3" xfId="604"/>
    <cellStyle name="Output 4" xfId="605"/>
    <cellStyle name="Output 5" xfId="606"/>
    <cellStyle name="Output 6" xfId="607"/>
    <cellStyle name="Percent" xfId="608" builtinId="5"/>
    <cellStyle name="Percent 10" xfId="609"/>
    <cellStyle name="Percent 11" xfId="610"/>
    <cellStyle name="Percent 12" xfId="611"/>
    <cellStyle name="Percent 13" xfId="612"/>
    <cellStyle name="Percent 13 2" xfId="613"/>
    <cellStyle name="Percent 13 2 2" xfId="614"/>
    <cellStyle name="Percent 13 2 2 2" xfId="615"/>
    <cellStyle name="Percent 13 2 2 2 2" xfId="967"/>
    <cellStyle name="Percent 13 2 2 3" xfId="966"/>
    <cellStyle name="Percent 13 2 3" xfId="616"/>
    <cellStyle name="Percent 13 2 3 2" xfId="968"/>
    <cellStyle name="Percent 13 2 4" xfId="965"/>
    <cellStyle name="Percent 13 3" xfId="617"/>
    <cellStyle name="Percent 13 3 2" xfId="618"/>
    <cellStyle name="Percent 13 3 2 2" xfId="619"/>
    <cellStyle name="Percent 13 3 2 2 2" xfId="971"/>
    <cellStyle name="Percent 13 3 2 3" xfId="970"/>
    <cellStyle name="Percent 13 3 3" xfId="620"/>
    <cellStyle name="Percent 13 3 3 2" xfId="972"/>
    <cellStyle name="Percent 13 3 4" xfId="969"/>
    <cellStyle name="Percent 13 4" xfId="621"/>
    <cellStyle name="Percent 13 4 2" xfId="622"/>
    <cellStyle name="Percent 13 4 2 2" xfId="974"/>
    <cellStyle name="Percent 13 4 3" xfId="973"/>
    <cellStyle name="Percent 13 5" xfId="623"/>
    <cellStyle name="Percent 13 5 2" xfId="975"/>
    <cellStyle name="Percent 13 6" xfId="964"/>
    <cellStyle name="Percent 14" xfId="624"/>
    <cellStyle name="Percent 15" xfId="963"/>
    <cellStyle name="Percent 2" xfId="625"/>
    <cellStyle name="Percent 2 2" xfId="626"/>
    <cellStyle name="Percent 2 3" xfId="627"/>
    <cellStyle name="Percent 3" xfId="628"/>
    <cellStyle name="Percent 3 2" xfId="629"/>
    <cellStyle name="Percent 3 3" xfId="630"/>
    <cellStyle name="Percent 3 4" xfId="631"/>
    <cellStyle name="Percent 3 5" xfId="632"/>
    <cellStyle name="Percent 3 6" xfId="633"/>
    <cellStyle name="Percent 4" xfId="634"/>
    <cellStyle name="Percent 4 2" xfId="635"/>
    <cellStyle name="Percent 4 3" xfId="636"/>
    <cellStyle name="Percent 4 4" xfId="637"/>
    <cellStyle name="Percent 5" xfId="638"/>
    <cellStyle name="Percent 5 2" xfId="639"/>
    <cellStyle name="Percent 6" xfId="640"/>
    <cellStyle name="Percent 6 2" xfId="641"/>
    <cellStyle name="Percent 7" xfId="642"/>
    <cellStyle name="Percent 8" xfId="643"/>
    <cellStyle name="Percent 9" xfId="644"/>
    <cellStyle name="PSChar" xfId="645"/>
    <cellStyle name="PSChar 2" xfId="646"/>
    <cellStyle name="PSChar 2 2" xfId="647"/>
    <cellStyle name="PSChar 2 3" xfId="648"/>
    <cellStyle name="PSChar 3" xfId="649"/>
    <cellStyle name="PSChar 3 2" xfId="650"/>
    <cellStyle name="PSChar 4" xfId="651"/>
    <cellStyle name="PSChar 5" xfId="652"/>
    <cellStyle name="PSChar 6" xfId="653"/>
    <cellStyle name="PSDate" xfId="654"/>
    <cellStyle name="PSDate 2" xfId="655"/>
    <cellStyle name="PSDate 2 2" xfId="656"/>
    <cellStyle name="PSDate 2 3" xfId="657"/>
    <cellStyle name="PSDate 3" xfId="658"/>
    <cellStyle name="PSDate 3 2" xfId="659"/>
    <cellStyle name="PSDate 4" xfId="660"/>
    <cellStyle name="PSDate 5" xfId="661"/>
    <cellStyle name="PSDate 6" xfId="662"/>
    <cellStyle name="PSDec" xfId="663"/>
    <cellStyle name="PSDec 2" xfId="664"/>
    <cellStyle name="PSDec 2 2" xfId="665"/>
    <cellStyle name="PSDec 2 3" xfId="666"/>
    <cellStyle name="PSDec 3" xfId="667"/>
    <cellStyle name="PSDec 3 2" xfId="668"/>
    <cellStyle name="PSDec 4" xfId="669"/>
    <cellStyle name="PSDec 5" xfId="670"/>
    <cellStyle name="PSDec 6" xfId="671"/>
    <cellStyle name="PSHeading" xfId="672"/>
    <cellStyle name="PSHeading 10" xfId="673"/>
    <cellStyle name="PSHeading 11" xfId="674"/>
    <cellStyle name="PSHeading 2" xfId="675"/>
    <cellStyle name="PSHeading 2 2" xfId="676"/>
    <cellStyle name="PSHeading 2 3" xfId="677"/>
    <cellStyle name="PSHeading 2_108 Summary" xfId="678"/>
    <cellStyle name="PSHeading 3" xfId="679"/>
    <cellStyle name="PSHeading 3 2" xfId="680"/>
    <cellStyle name="PSHeading 3_108 Summary" xfId="681"/>
    <cellStyle name="PSHeading 4" xfId="682"/>
    <cellStyle name="PSHeading 5" xfId="683"/>
    <cellStyle name="PSHeading 6" xfId="684"/>
    <cellStyle name="PSHeading 7" xfId="685"/>
    <cellStyle name="PSHeading 8" xfId="686"/>
    <cellStyle name="PSHeading 9" xfId="687"/>
    <cellStyle name="PSHeading_101 check" xfId="688"/>
    <cellStyle name="PSInt" xfId="689"/>
    <cellStyle name="PSInt 2" xfId="690"/>
    <cellStyle name="PSInt 2 2" xfId="691"/>
    <cellStyle name="PSInt 2 3" xfId="692"/>
    <cellStyle name="PSInt 3" xfId="693"/>
    <cellStyle name="PSInt 3 2" xfId="694"/>
    <cellStyle name="PSInt 4" xfId="695"/>
    <cellStyle name="PSInt 5" xfId="696"/>
    <cellStyle name="PSInt 6" xfId="697"/>
    <cellStyle name="PSSpacer" xfId="698"/>
    <cellStyle name="PSSpacer 2" xfId="699"/>
    <cellStyle name="PSSpacer 2 2" xfId="700"/>
    <cellStyle name="PSSpacer 2 3" xfId="701"/>
    <cellStyle name="PSSpacer 3" xfId="702"/>
    <cellStyle name="PSSpacer 3 2" xfId="703"/>
    <cellStyle name="PSSpacer 4" xfId="704"/>
    <cellStyle name="PSSpacer 5" xfId="705"/>
    <cellStyle name="PSSpacer 6" xfId="706"/>
    <cellStyle name="Title 2" xfId="707"/>
    <cellStyle name="Title 3" xfId="708"/>
    <cellStyle name="Title 4" xfId="709"/>
    <cellStyle name="Title 5" xfId="710"/>
    <cellStyle name="Total 2" xfId="711"/>
    <cellStyle name="Total 3" xfId="712"/>
    <cellStyle name="Total 4" xfId="713"/>
    <cellStyle name="Total 5" xfId="714"/>
    <cellStyle name="Total 6" xfId="715"/>
    <cellStyle name="Total 7" xfId="716"/>
    <cellStyle name="Total 8" xfId="717"/>
    <cellStyle name="Warning Text 2" xfId="718"/>
    <cellStyle name="Warning Text 3" xfId="719"/>
    <cellStyle name="Warning Text 4" xfId="720"/>
    <cellStyle name="Warning Text 5" xfId="721"/>
    <cellStyle name="Warning Text 6" xfId="7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B5" sqref="B5"/>
    </sheetView>
  </sheetViews>
  <sheetFormatPr defaultRowHeight="12.75"/>
  <cols>
    <col min="2" max="3" width="18.140625" customWidth="1"/>
    <col min="4" max="5" width="14.42578125" customWidth="1"/>
    <col min="6" max="6" width="12.85546875" bestFit="1" customWidth="1"/>
    <col min="7" max="7" width="12.85546875" customWidth="1"/>
    <col min="8" max="8" width="15" bestFit="1" customWidth="1"/>
    <col min="9" max="9" width="14.42578125" bestFit="1" customWidth="1"/>
    <col min="10" max="11" width="14.85546875" customWidth="1"/>
    <col min="12" max="13" width="15.7109375" customWidth="1"/>
    <col min="14" max="14" width="11.5703125" customWidth="1"/>
  </cols>
  <sheetData>
    <row r="1" spans="1:12">
      <c r="A1" s="119" t="s">
        <v>17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>
      <c r="A2" s="119" t="s">
        <v>32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5" spans="1:12">
      <c r="A5" s="27" t="s">
        <v>23</v>
      </c>
    </row>
    <row r="6" spans="1:12" ht="38.25">
      <c r="A6" s="29" t="s">
        <v>18</v>
      </c>
      <c r="B6" s="30" t="s">
        <v>30</v>
      </c>
      <c r="C6" s="30" t="s">
        <v>29</v>
      </c>
      <c r="D6" s="30" t="s">
        <v>19</v>
      </c>
      <c r="E6" s="30" t="s">
        <v>22</v>
      </c>
      <c r="F6" s="30" t="s">
        <v>20</v>
      </c>
      <c r="G6" s="30" t="s">
        <v>31</v>
      </c>
      <c r="H6" s="30" t="s">
        <v>21</v>
      </c>
      <c r="I6" s="30" t="s">
        <v>28</v>
      </c>
      <c r="J6" s="30" t="s">
        <v>26</v>
      </c>
      <c r="K6" s="30" t="s">
        <v>27</v>
      </c>
      <c r="L6" s="30" t="s">
        <v>32</v>
      </c>
    </row>
    <row r="7" spans="1:12">
      <c r="A7" s="31">
        <v>41560</v>
      </c>
      <c r="B7" s="36">
        <v>5.7249999999999998E-4</v>
      </c>
      <c r="C7" s="36">
        <f>B8</f>
        <v>-1.7906E-3</v>
      </c>
      <c r="D7" s="33">
        <v>464763211</v>
      </c>
      <c r="E7" s="38">
        <f>D7*B7</f>
        <v>266076.93829750002</v>
      </c>
      <c r="F7" s="34">
        <v>2820380</v>
      </c>
      <c r="G7" s="38">
        <f>+B7*F7</f>
        <v>1614.6675499999999</v>
      </c>
      <c r="H7" s="33">
        <v>158974566</v>
      </c>
      <c r="I7" s="38">
        <f>+C7*H7</f>
        <v>-284659.85787960002</v>
      </c>
      <c r="J7" s="38"/>
      <c r="K7" s="38"/>
      <c r="L7" s="38">
        <f>+E7+G7+I7+J7+K7</f>
        <v>-16968.25203209999</v>
      </c>
    </row>
    <row r="8" spans="1:12">
      <c r="A8" s="32">
        <v>41591</v>
      </c>
      <c r="B8" s="37">
        <v>-1.7906E-3</v>
      </c>
      <c r="C8" s="37">
        <v>8.5360000000000004E-4</v>
      </c>
      <c r="D8" s="33">
        <v>494888418</v>
      </c>
      <c r="E8" s="38">
        <f>D8*B8</f>
        <v>-886147.20127079997</v>
      </c>
      <c r="F8" s="33">
        <v>84362</v>
      </c>
      <c r="G8" s="38">
        <f>+B8*F8</f>
        <v>-151.05859720000001</v>
      </c>
      <c r="H8" s="33">
        <v>237363628</v>
      </c>
      <c r="I8" s="38">
        <f>+C8*H8</f>
        <v>202613.59286080001</v>
      </c>
      <c r="J8" s="38">
        <f>-G7</f>
        <v>-1614.6675499999999</v>
      </c>
      <c r="K8" s="38">
        <f>-I7</f>
        <v>284659.85787960002</v>
      </c>
      <c r="L8" s="38">
        <f>+E8+G8+I8+J8+K8</f>
        <v>-400639.47667759995</v>
      </c>
    </row>
    <row r="11" spans="1:12">
      <c r="A11" s="27" t="s">
        <v>24</v>
      </c>
    </row>
    <row r="13" spans="1:12">
      <c r="A13" s="31">
        <v>41560</v>
      </c>
      <c r="B13" s="36">
        <v>5.7249999999999998E-4</v>
      </c>
      <c r="C13" s="36">
        <f>B14</f>
        <v>-1.7906E-3</v>
      </c>
      <c r="D13" s="33" t="e">
        <f>#REF!</f>
        <v>#REF!</v>
      </c>
      <c r="E13" s="38" t="e">
        <f>D13*B13</f>
        <v>#REF!</v>
      </c>
      <c r="F13">
        <v>0</v>
      </c>
      <c r="G13" s="35">
        <f>+B13*F13</f>
        <v>0</v>
      </c>
      <c r="H13" s="33" t="e">
        <f>#REF!</f>
        <v>#REF!</v>
      </c>
      <c r="I13" s="38" t="e">
        <f>+C13*H13</f>
        <v>#REF!</v>
      </c>
      <c r="J13" s="38"/>
      <c r="K13" s="38"/>
      <c r="L13" s="38" t="e">
        <f>+E13+G13+I13+J13+K13</f>
        <v>#REF!</v>
      </c>
    </row>
    <row r="14" spans="1:12">
      <c r="A14" s="32">
        <v>41591</v>
      </c>
      <c r="B14" s="37">
        <v>-1.7906E-3</v>
      </c>
      <c r="C14" s="37">
        <v>8.5360000000000004E-4</v>
      </c>
      <c r="D14" s="33" t="e">
        <f>#REF!</f>
        <v>#REF!</v>
      </c>
      <c r="E14" s="38" t="e">
        <f>D14*B14</f>
        <v>#REF!</v>
      </c>
      <c r="F14">
        <v>0</v>
      </c>
      <c r="G14" s="35">
        <f>+B14*F14</f>
        <v>0</v>
      </c>
      <c r="H14" s="33" t="e">
        <f>#REF!</f>
        <v>#REF!</v>
      </c>
      <c r="I14" s="38" t="e">
        <f>+C14*H14</f>
        <v>#REF!</v>
      </c>
      <c r="J14" s="38">
        <f>-G13</f>
        <v>0</v>
      </c>
      <c r="K14" s="38" t="e">
        <f>-I13</f>
        <v>#REF!</v>
      </c>
      <c r="L14" s="38" t="e">
        <f>+E14+G14+I14+J14+K14</f>
        <v>#REF!</v>
      </c>
    </row>
    <row r="15" spans="1:12">
      <c r="H15" s="33"/>
    </row>
    <row r="16" spans="1:12">
      <c r="H16" s="33"/>
    </row>
    <row r="17" spans="1:12">
      <c r="H17" s="33"/>
    </row>
    <row r="18" spans="1:12">
      <c r="H18" s="33"/>
    </row>
    <row r="19" spans="1:12">
      <c r="H19" s="33"/>
    </row>
    <row r="20" spans="1:12">
      <c r="H20" s="33"/>
    </row>
    <row r="21" spans="1:12">
      <c r="A21" s="27" t="s">
        <v>25</v>
      </c>
      <c r="H21" s="33"/>
    </row>
    <row r="22" spans="1:12">
      <c r="H22" s="33"/>
    </row>
    <row r="23" spans="1:12">
      <c r="A23" s="31">
        <v>41560</v>
      </c>
      <c r="B23" s="36">
        <v>5.7249999999999998E-4</v>
      </c>
      <c r="C23" s="36">
        <f>B24</f>
        <v>-1.7906E-3</v>
      </c>
      <c r="D23" s="28" t="e">
        <f>D7-D13</f>
        <v>#REF!</v>
      </c>
      <c r="E23" s="38" t="e">
        <f>D23*B23</f>
        <v>#REF!</v>
      </c>
      <c r="F23" s="33">
        <v>2820380</v>
      </c>
      <c r="G23" s="38">
        <f>+B23*F23</f>
        <v>1614.6675499999999</v>
      </c>
      <c r="H23" s="33" t="e">
        <f>+#REF!</f>
        <v>#REF!</v>
      </c>
      <c r="I23" s="38" t="e">
        <f>+C23*H23</f>
        <v>#REF!</v>
      </c>
      <c r="J23" s="38"/>
      <c r="K23" s="38"/>
      <c r="L23" s="38" t="e">
        <f>+E23+G23+I23+J23+K23</f>
        <v>#REF!</v>
      </c>
    </row>
    <row r="24" spans="1:12">
      <c r="A24" s="32">
        <v>41591</v>
      </c>
      <c r="B24" s="37">
        <v>-1.7906E-3</v>
      </c>
      <c r="C24" s="37">
        <v>8.5360000000000004E-4</v>
      </c>
      <c r="D24" s="28" t="e">
        <f>D8-D14</f>
        <v>#REF!</v>
      </c>
      <c r="E24" s="38" t="e">
        <f>D24*B24</f>
        <v>#REF!</v>
      </c>
      <c r="F24" s="33">
        <v>84362</v>
      </c>
      <c r="G24" s="38">
        <f>+B24*F24</f>
        <v>-151.05859720000001</v>
      </c>
      <c r="H24" s="33" t="e">
        <f>+#REF!</f>
        <v>#REF!</v>
      </c>
      <c r="I24" s="38" t="e">
        <f>+C24*H24</f>
        <v>#REF!</v>
      </c>
      <c r="J24" s="38">
        <f>-G23</f>
        <v>-1614.6675499999999</v>
      </c>
      <c r="K24" s="38" t="e">
        <f>-I23</f>
        <v>#REF!</v>
      </c>
      <c r="L24" s="38" t="e">
        <f>+E24+G24+I24+J24+K24</f>
        <v>#REF!</v>
      </c>
    </row>
    <row r="25" spans="1:12">
      <c r="H25" s="33"/>
    </row>
    <row r="26" spans="1:12">
      <c r="H26" s="33"/>
    </row>
    <row r="27" spans="1:12">
      <c r="H27" s="33"/>
    </row>
    <row r="28" spans="1:12">
      <c r="H28" s="33"/>
    </row>
    <row r="29" spans="1:12">
      <c r="H29" s="33"/>
    </row>
    <row r="30" spans="1:12">
      <c r="H30" s="33"/>
    </row>
    <row r="31" spans="1:12">
      <c r="A31" s="15"/>
      <c r="H31" s="33"/>
    </row>
    <row r="32" spans="1:12">
      <c r="H32" s="33"/>
    </row>
    <row r="33" spans="8:8">
      <c r="H33" s="33"/>
    </row>
    <row r="34" spans="8:8">
      <c r="H34" s="33"/>
    </row>
    <row r="35" spans="8:8">
      <c r="H35" s="33"/>
    </row>
  </sheetData>
  <mergeCells count="2">
    <mergeCell ref="A2:L2"/>
    <mergeCell ref="A1:L1"/>
  </mergeCells>
  <pageMargins left="0.7" right="0.7" top="0.75" bottom="0.75" header="0.3" footer="0.3"/>
  <pageSetup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zoomScaleNormal="100" workbookViewId="0">
      <pane ySplit="12" topLeftCell="A13" activePane="bottomLeft" state="frozen"/>
      <selection activeCell="D37" sqref="D37"/>
      <selection pane="bottomLeft" activeCell="E35" sqref="E35:G35"/>
    </sheetView>
  </sheetViews>
  <sheetFormatPr defaultRowHeight="12.75"/>
  <cols>
    <col min="3" max="3" width="20.140625" customWidth="1"/>
    <col min="4" max="4" width="2.28515625" customWidth="1"/>
    <col min="5" max="5" width="8.140625" customWidth="1"/>
    <col min="6" max="6" width="15.28515625" customWidth="1"/>
    <col min="7" max="7" width="9.140625" customWidth="1"/>
    <col min="8" max="8" width="13.5703125" customWidth="1"/>
    <col min="9" max="9" width="15" customWidth="1"/>
    <col min="10" max="10" width="10.85546875" bestFit="1" customWidth="1"/>
  </cols>
  <sheetData>
    <row r="1" spans="1:10">
      <c r="A1" s="120" t="s">
        <v>8</v>
      </c>
      <c r="B1" s="120"/>
      <c r="C1" s="120"/>
      <c r="D1" s="120"/>
      <c r="E1" s="120"/>
      <c r="F1" s="120"/>
      <c r="H1" s="5" t="s">
        <v>56</v>
      </c>
    </row>
    <row r="2" spans="1:10">
      <c r="A2" s="55"/>
      <c r="B2" s="55"/>
      <c r="C2" s="55"/>
      <c r="D2" s="55"/>
      <c r="E2" s="55"/>
      <c r="F2" s="55"/>
      <c r="H2" s="5"/>
    </row>
    <row r="3" spans="1:10">
      <c r="A3" s="55"/>
      <c r="B3" s="55"/>
      <c r="C3" s="55"/>
      <c r="D3" s="55"/>
      <c r="E3" s="55"/>
      <c r="F3" s="55"/>
      <c r="H3" s="5"/>
    </row>
    <row r="4" spans="1:10">
      <c r="C4" s="2"/>
      <c r="D4" s="2"/>
      <c r="E4" s="2"/>
      <c r="F4" s="2"/>
      <c r="G4" s="2"/>
    </row>
    <row r="5" spans="1:10">
      <c r="C5" s="2"/>
      <c r="D5" s="2"/>
      <c r="E5" s="3" t="s">
        <v>0</v>
      </c>
      <c r="F5" s="2"/>
      <c r="G5" s="2"/>
    </row>
    <row r="6" spans="1:10">
      <c r="C6" s="2"/>
      <c r="D6" s="2"/>
      <c r="E6" s="3"/>
      <c r="F6" s="2"/>
      <c r="G6" s="2"/>
    </row>
    <row r="7" spans="1:10">
      <c r="C7" s="2"/>
      <c r="D7" s="2"/>
      <c r="E7" s="3" t="s">
        <v>61</v>
      </c>
      <c r="F7" s="2"/>
      <c r="G7" s="2"/>
    </row>
    <row r="8" spans="1:10">
      <c r="C8" s="2"/>
      <c r="D8" s="2"/>
      <c r="E8" s="3"/>
      <c r="F8" s="2"/>
      <c r="G8" s="2"/>
    </row>
    <row r="9" spans="1:10">
      <c r="C9" s="2"/>
      <c r="D9" s="2"/>
      <c r="E9" s="3" t="s">
        <v>10</v>
      </c>
      <c r="F9" s="2"/>
      <c r="G9" s="2"/>
    </row>
    <row r="10" spans="1:10">
      <c r="C10" s="2"/>
      <c r="D10" s="2"/>
      <c r="E10" s="4"/>
      <c r="F10" s="2"/>
      <c r="G10" s="2"/>
    </row>
    <row r="11" spans="1:10">
      <c r="C11" s="25" t="s">
        <v>33</v>
      </c>
      <c r="D11" s="25"/>
      <c r="F11" s="124" t="s">
        <v>62</v>
      </c>
      <c r="G11" s="125"/>
    </row>
    <row r="12" spans="1:10">
      <c r="C12" s="2"/>
      <c r="D12" s="2"/>
      <c r="E12" s="2"/>
      <c r="F12" s="2"/>
      <c r="G12" s="2"/>
    </row>
    <row r="13" spans="1:10">
      <c r="C13" s="2"/>
      <c r="D13" s="2"/>
      <c r="E13" s="2"/>
      <c r="F13" s="2"/>
      <c r="G13" s="2"/>
    </row>
    <row r="14" spans="1:10" ht="12.75" customHeight="1">
      <c r="C14" s="2" t="s">
        <v>8</v>
      </c>
      <c r="D14" s="2"/>
      <c r="E14" s="19" t="s">
        <v>8</v>
      </c>
      <c r="F14" s="2"/>
      <c r="G14" s="19"/>
      <c r="H14" s="129"/>
      <c r="I14" s="20"/>
    </row>
    <row r="15" spans="1:10" ht="12.75" customHeight="1">
      <c r="C15" s="132" t="s">
        <v>63</v>
      </c>
      <c r="D15" s="132"/>
      <c r="E15" s="121" t="s">
        <v>7</v>
      </c>
      <c r="F15" s="48">
        <f>'BSDR-Page 2'!H22</f>
        <v>10033206</v>
      </c>
      <c r="G15" s="130" t="s">
        <v>7</v>
      </c>
      <c r="H15" s="129"/>
    </row>
    <row r="16" spans="1:10" ht="15" customHeight="1">
      <c r="C16" s="132"/>
      <c r="D16" s="132"/>
      <c r="E16" s="121"/>
      <c r="F16" s="51">
        <f>'BSDR-Page 2'!H23</f>
        <v>218467360.76853731</v>
      </c>
      <c r="G16" s="130"/>
      <c r="H16" s="49">
        <f>ROUND(F15/F16,6)</f>
        <v>4.5925000000000001E-2</v>
      </c>
      <c r="I16" s="116"/>
      <c r="J16" s="115"/>
    </row>
    <row r="17" spans="3:10" ht="15" customHeight="1">
      <c r="C17" s="2"/>
      <c r="D17" s="2"/>
      <c r="E17" s="2"/>
      <c r="F17" s="26"/>
      <c r="G17" s="2"/>
      <c r="H17" s="2"/>
      <c r="I17" s="116"/>
    </row>
    <row r="18" spans="3:10" ht="12.75" customHeight="1">
      <c r="F18" s="26"/>
      <c r="G18" s="2"/>
      <c r="H18" s="2"/>
      <c r="I18" s="116"/>
    </row>
    <row r="19" spans="3:10" ht="12.75" customHeight="1">
      <c r="C19" s="132" t="s">
        <v>64</v>
      </c>
      <c r="D19" s="132"/>
      <c r="E19" s="122" t="s">
        <v>7</v>
      </c>
      <c r="F19" s="50">
        <f>'BSDR-Page 2'!H43</f>
        <v>13126427</v>
      </c>
      <c r="G19" s="131" t="s">
        <v>7</v>
      </c>
      <c r="H19" s="49">
        <f>ROUND(F19/F20,6)</f>
        <v>7.2985999999999995E-2</v>
      </c>
      <c r="I19" s="116"/>
      <c r="J19" s="115"/>
    </row>
    <row r="20" spans="3:10">
      <c r="C20" s="132"/>
      <c r="D20" s="132"/>
      <c r="E20" s="122"/>
      <c r="F20" s="26">
        <f>'BSDR-Page 2'!H44</f>
        <v>179848940.2837835</v>
      </c>
      <c r="G20" s="131"/>
      <c r="H20" s="2"/>
    </row>
    <row r="21" spans="3:10" ht="20.100000000000001" customHeight="1">
      <c r="C21" s="2"/>
      <c r="D21" s="2"/>
      <c r="E21" s="2"/>
      <c r="F21" s="26"/>
      <c r="G21" s="16"/>
      <c r="H21" s="21"/>
      <c r="I21" s="13"/>
    </row>
    <row r="22" spans="3:10">
      <c r="C22" s="2"/>
      <c r="D22" s="2"/>
      <c r="E22" s="2"/>
      <c r="F22" s="2"/>
      <c r="G22" s="10"/>
      <c r="H22" s="13"/>
      <c r="I22" s="13"/>
    </row>
    <row r="23" spans="3:10">
      <c r="C23" s="2"/>
      <c r="D23" s="2"/>
      <c r="E23" s="2"/>
      <c r="F23" s="2"/>
    </row>
    <row r="24" spans="3:10">
      <c r="C24" s="2"/>
      <c r="D24" s="2"/>
      <c r="E24" s="2"/>
      <c r="F24" s="2"/>
      <c r="G24" s="2"/>
    </row>
    <row r="25" spans="3:10">
      <c r="C25" s="2"/>
      <c r="D25" s="2"/>
      <c r="E25" s="2"/>
      <c r="F25" s="2"/>
      <c r="G25" s="2"/>
    </row>
    <row r="26" spans="3:10">
      <c r="C26" s="2"/>
      <c r="D26" s="2"/>
      <c r="E26" s="2"/>
      <c r="F26" s="2"/>
      <c r="G26" s="2"/>
    </row>
    <row r="27" spans="3:10" ht="15" customHeight="1">
      <c r="C27" s="7" t="s">
        <v>1</v>
      </c>
      <c r="D27" s="2"/>
      <c r="E27" s="126" t="s">
        <v>68</v>
      </c>
      <c r="F27" s="127"/>
      <c r="G27" s="127"/>
    </row>
    <row r="28" spans="3:10">
      <c r="C28" s="2"/>
      <c r="D28" s="2"/>
      <c r="E28" s="2"/>
      <c r="F28" s="2"/>
      <c r="G28" s="2"/>
    </row>
    <row r="29" spans="3:10">
      <c r="C29" s="2"/>
      <c r="D29" s="2"/>
      <c r="E29" s="2"/>
      <c r="F29" s="2"/>
      <c r="G29" s="2"/>
    </row>
    <row r="30" spans="3:10">
      <c r="C30" s="2"/>
      <c r="D30" s="2"/>
      <c r="E30" s="2"/>
      <c r="F30" s="2"/>
      <c r="G30" s="2"/>
    </row>
    <row r="31" spans="3:10">
      <c r="C31" s="7" t="s">
        <v>2</v>
      </c>
      <c r="D31" s="2"/>
      <c r="E31" s="6"/>
      <c r="F31" s="6" t="s">
        <v>69</v>
      </c>
      <c r="G31" s="6"/>
    </row>
    <row r="32" spans="3:10">
      <c r="C32" s="2"/>
      <c r="D32" s="2"/>
      <c r="E32" s="2"/>
      <c r="F32" s="7" t="s">
        <v>3</v>
      </c>
      <c r="G32" s="2"/>
    </row>
    <row r="33" spans="3:15">
      <c r="C33" s="2"/>
      <c r="D33" s="2"/>
      <c r="E33" s="2"/>
      <c r="F33" s="2"/>
      <c r="G33" s="2"/>
      <c r="J33" s="39"/>
    </row>
    <row r="34" spans="3:15">
      <c r="C34" s="2"/>
      <c r="D34" s="2"/>
      <c r="E34" s="2"/>
      <c r="F34" s="2"/>
      <c r="G34" s="2"/>
    </row>
    <row r="35" spans="3:15">
      <c r="C35" s="7" t="s">
        <v>4</v>
      </c>
      <c r="D35" s="2"/>
      <c r="E35" s="140" t="s">
        <v>70</v>
      </c>
      <c r="F35" s="141"/>
      <c r="G35" s="141"/>
    </row>
    <row r="36" spans="3:15">
      <c r="C36" s="2"/>
      <c r="D36" s="2"/>
      <c r="E36" s="2"/>
      <c r="F36" s="2"/>
      <c r="G36" s="2"/>
      <c r="O36" s="22" t="s">
        <v>12</v>
      </c>
    </row>
    <row r="37" spans="3:15">
      <c r="C37" s="2"/>
      <c r="D37" s="2"/>
      <c r="E37" s="2"/>
      <c r="F37" s="2"/>
      <c r="G37" s="2"/>
    </row>
    <row r="38" spans="3:15">
      <c r="C38" s="7" t="s">
        <v>5</v>
      </c>
      <c r="D38" s="2"/>
      <c r="E38" s="128">
        <v>43692</v>
      </c>
      <c r="F38" s="127"/>
      <c r="G38" s="127"/>
    </row>
    <row r="39" spans="3:15">
      <c r="C39" s="2"/>
      <c r="D39" s="2"/>
      <c r="E39" s="7"/>
      <c r="F39" s="2"/>
      <c r="G39" s="2"/>
    </row>
    <row r="43" spans="3:15">
      <c r="C43" s="123"/>
      <c r="D43" s="123"/>
      <c r="E43" s="123"/>
      <c r="F43" s="123"/>
      <c r="G43" s="123"/>
      <c r="H43" s="123"/>
    </row>
  </sheetData>
  <mergeCells count="13">
    <mergeCell ref="A1:F1"/>
    <mergeCell ref="E15:E16"/>
    <mergeCell ref="E19:E20"/>
    <mergeCell ref="C43:H43"/>
    <mergeCell ref="F11:G11"/>
    <mergeCell ref="E27:G27"/>
    <mergeCell ref="E38:G38"/>
    <mergeCell ref="E35:G35"/>
    <mergeCell ref="H14:H15"/>
    <mergeCell ref="G15:G16"/>
    <mergeCell ref="G19:G20"/>
    <mergeCell ref="C15:D16"/>
    <mergeCell ref="C19:D20"/>
  </mergeCells>
  <phoneticPr fontId="0" type="noConversion"/>
  <printOptions horizontalCentered="1" verticalCentered="1"/>
  <pageMargins left="0.5" right="0" top="0.5" bottom="0.5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3"/>
  <sheetViews>
    <sheetView zoomScaleNormal="100" workbookViewId="0">
      <pane ySplit="7" topLeftCell="A8" activePane="bottomLeft" state="frozen"/>
      <selection activeCell="F13" sqref="F13"/>
      <selection pane="bottomLeft" activeCell="H55" sqref="H55"/>
    </sheetView>
  </sheetViews>
  <sheetFormatPr defaultRowHeight="12.75"/>
  <cols>
    <col min="1" max="1" width="5.7109375" style="1" customWidth="1"/>
    <col min="2" max="2" width="4.7109375" customWidth="1"/>
    <col min="4" max="4" width="23.28515625" customWidth="1"/>
    <col min="5" max="5" width="4" customWidth="1"/>
    <col min="6" max="6" width="17" customWidth="1"/>
    <col min="7" max="7" width="5.28515625" customWidth="1"/>
    <col min="8" max="8" width="15.42578125" customWidth="1"/>
    <col min="9" max="9" width="2.7109375" customWidth="1"/>
    <col min="10" max="10" width="6.42578125" customWidth="1"/>
    <col min="11" max="11" width="14.42578125" customWidth="1"/>
    <col min="12" max="12" width="3.7109375" customWidth="1"/>
    <col min="16" max="16" width="13.42578125" bestFit="1" customWidth="1"/>
    <col min="17" max="17" width="14.42578125" bestFit="1" customWidth="1"/>
  </cols>
  <sheetData>
    <row r="2" spans="1:11">
      <c r="A2" s="8"/>
      <c r="B2" s="2"/>
      <c r="C2" s="2"/>
      <c r="D2" s="2"/>
      <c r="E2" s="2"/>
      <c r="F2" s="2"/>
      <c r="G2" s="2"/>
      <c r="H2" s="2"/>
      <c r="I2" s="2"/>
      <c r="J2" s="2"/>
      <c r="K2" s="5" t="s">
        <v>57</v>
      </c>
    </row>
    <row r="3" spans="1:11">
      <c r="A3" s="5"/>
      <c r="B3" s="2"/>
      <c r="C3" s="2"/>
      <c r="D3" s="2"/>
      <c r="E3" s="2"/>
      <c r="F3" s="3" t="s">
        <v>0</v>
      </c>
      <c r="G3" s="2"/>
      <c r="H3" s="2"/>
      <c r="I3" s="2"/>
      <c r="J3" s="2"/>
      <c r="K3" s="2"/>
    </row>
    <row r="4" spans="1:11">
      <c r="A4" s="5"/>
      <c r="B4" s="2"/>
      <c r="C4" s="2"/>
      <c r="D4" s="2"/>
      <c r="E4" s="2"/>
      <c r="F4" s="3"/>
      <c r="G4" s="2"/>
      <c r="H4" s="2"/>
      <c r="I4" s="2"/>
      <c r="J4" s="2"/>
      <c r="K4" s="2"/>
    </row>
    <row r="5" spans="1:11">
      <c r="A5" s="5"/>
      <c r="B5" s="2"/>
      <c r="C5" s="2"/>
      <c r="D5" s="2"/>
      <c r="E5" s="100"/>
      <c r="F5" s="3" t="s">
        <v>61</v>
      </c>
      <c r="G5" s="2"/>
      <c r="H5" s="2"/>
      <c r="I5" s="2"/>
      <c r="J5" s="2"/>
      <c r="K5" s="2"/>
    </row>
    <row r="6" spans="1:11">
      <c r="A6" s="4"/>
      <c r="B6" s="2"/>
      <c r="C6" s="2"/>
      <c r="D6" s="45"/>
      <c r="E6" s="45"/>
      <c r="F6" s="46"/>
      <c r="G6" s="2"/>
      <c r="H6" s="2"/>
      <c r="I6" s="2"/>
      <c r="J6" s="2"/>
      <c r="K6" s="2"/>
    </row>
    <row r="7" spans="1:11">
      <c r="A7" s="5"/>
      <c r="B7" s="2"/>
      <c r="C7" s="2"/>
      <c r="D7" s="4"/>
      <c r="E7" s="14" t="s">
        <v>33</v>
      </c>
      <c r="G7" s="101" t="s">
        <v>62</v>
      </c>
      <c r="H7" s="18"/>
      <c r="I7" s="18"/>
      <c r="J7" s="2"/>
      <c r="K7" s="2"/>
    </row>
    <row r="8" spans="1:11">
      <c r="A8" s="5"/>
      <c r="B8" s="2"/>
      <c r="C8" s="2"/>
      <c r="D8" s="4"/>
      <c r="E8" s="4"/>
      <c r="F8" s="14"/>
      <c r="G8" s="42"/>
      <c r="H8" s="18"/>
      <c r="I8" s="18"/>
      <c r="J8" s="2"/>
      <c r="K8" s="2"/>
    </row>
    <row r="9" spans="1:11">
      <c r="A9" s="5"/>
      <c r="B9" s="2"/>
      <c r="C9" s="2"/>
      <c r="D9" s="4"/>
      <c r="E9" s="4"/>
      <c r="F9" s="14"/>
      <c r="G9" s="42"/>
      <c r="H9" s="18"/>
      <c r="I9" s="18"/>
      <c r="J9" s="2"/>
      <c r="K9" s="2"/>
    </row>
    <row r="10" spans="1:11">
      <c r="A10" s="5"/>
      <c r="B10" s="2"/>
      <c r="C10" s="2"/>
      <c r="D10" s="4"/>
      <c r="E10" s="4"/>
      <c r="F10" s="14"/>
      <c r="G10" s="42"/>
      <c r="H10" s="18"/>
      <c r="I10" s="18"/>
      <c r="J10" s="2"/>
      <c r="K10" s="2"/>
    </row>
    <row r="11" spans="1:1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>
      <c r="A12" s="5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2.75" customHeight="1">
      <c r="E13" s="133" t="s">
        <v>9</v>
      </c>
      <c r="F13" s="133"/>
      <c r="G13" s="133"/>
      <c r="J13" s="5" t="s">
        <v>8</v>
      </c>
      <c r="K13" s="12" t="s">
        <v>8</v>
      </c>
    </row>
    <row r="14" spans="1:11" ht="12.75" customHeight="1">
      <c r="E14" s="53"/>
      <c r="F14" s="53"/>
      <c r="G14" s="53"/>
      <c r="J14" s="5"/>
      <c r="K14" s="12"/>
    </row>
    <row r="15" spans="1:11" ht="12.75" customHeight="1">
      <c r="E15" s="13"/>
      <c r="F15" s="53"/>
      <c r="G15" s="13"/>
      <c r="J15" s="5"/>
      <c r="K15" s="12"/>
    </row>
    <row r="16" spans="1:11" ht="12.75" customHeight="1">
      <c r="A16" s="5"/>
      <c r="B16" s="9"/>
      <c r="C16" s="9"/>
      <c r="D16" s="9"/>
      <c r="E16" s="9"/>
      <c r="F16" s="2"/>
      <c r="G16" s="2"/>
      <c r="H16" s="2"/>
      <c r="I16" s="2"/>
      <c r="J16" s="5" t="s">
        <v>8</v>
      </c>
      <c r="K16" s="12" t="s">
        <v>8</v>
      </c>
    </row>
    <row r="17" spans="1:16" ht="12.75" customHeight="1">
      <c r="A17" s="52" t="s">
        <v>37</v>
      </c>
      <c r="B17" s="9"/>
      <c r="C17" s="9" t="s">
        <v>35</v>
      </c>
      <c r="D17" s="2"/>
      <c r="E17" s="43" t="s">
        <v>7</v>
      </c>
      <c r="F17" s="56">
        <v>23159633.127784546</v>
      </c>
      <c r="G17" s="114" t="s">
        <v>11</v>
      </c>
      <c r="H17" s="56">
        <v>218467360.76853731</v>
      </c>
      <c r="I17" s="58" t="s">
        <v>34</v>
      </c>
      <c r="J17" s="59" t="s">
        <v>7</v>
      </c>
      <c r="K17" s="60">
        <f>ROUND(F17*H17/H18,0)</f>
        <v>10033206</v>
      </c>
      <c r="P17" s="103"/>
    </row>
    <row r="18" spans="1:16" ht="12.75" customHeight="1">
      <c r="A18" s="5"/>
      <c r="B18" s="9"/>
      <c r="C18" s="2" t="s">
        <v>8</v>
      </c>
      <c r="D18" s="2"/>
      <c r="E18" s="43"/>
      <c r="F18" s="61"/>
      <c r="G18" s="114"/>
      <c r="H18" s="62">
        <v>504287860.64298064</v>
      </c>
      <c r="I18" s="62" t="s">
        <v>8</v>
      </c>
      <c r="J18" s="63"/>
      <c r="K18" s="60"/>
      <c r="O18" s="22" t="s">
        <v>8</v>
      </c>
    </row>
    <row r="19" spans="1:16" ht="12.75" customHeight="1">
      <c r="A19" s="5"/>
      <c r="B19" s="9"/>
      <c r="C19" s="2"/>
      <c r="D19" s="2"/>
      <c r="E19" s="43"/>
      <c r="F19" s="61"/>
      <c r="G19" s="114"/>
      <c r="H19" s="62"/>
      <c r="I19" s="19"/>
      <c r="J19" s="47"/>
      <c r="K19" s="44"/>
      <c r="O19" s="22"/>
    </row>
    <row r="20" spans="1:16" ht="12.75" customHeight="1">
      <c r="A20" s="5"/>
      <c r="B20" s="9"/>
      <c r="C20" s="2"/>
      <c r="D20" s="2"/>
      <c r="E20" s="43"/>
      <c r="F20" s="11"/>
      <c r="G20" s="43"/>
      <c r="H20" s="117"/>
      <c r="I20" s="19"/>
      <c r="J20" s="47"/>
      <c r="K20" s="44"/>
      <c r="O20" s="22"/>
    </row>
    <row r="21" spans="1:16" ht="15" customHeight="1">
      <c r="A21" s="5"/>
      <c r="B21" s="9"/>
      <c r="C21" s="9"/>
      <c r="D21" s="7"/>
      <c r="E21" s="7"/>
      <c r="F21" s="15"/>
      <c r="G21" s="2"/>
      <c r="H21" s="2"/>
      <c r="I21" s="2"/>
      <c r="J21" s="2"/>
      <c r="K21" s="12" t="s">
        <v>8</v>
      </c>
    </row>
    <row r="22" spans="1:16" ht="13.5" thickBot="1">
      <c r="A22" s="5" t="s">
        <v>6</v>
      </c>
      <c r="B22" s="9"/>
      <c r="D22" s="9" t="s">
        <v>13</v>
      </c>
      <c r="E22" s="23" t="s">
        <v>7</v>
      </c>
      <c r="F22" s="17" t="s">
        <v>51</v>
      </c>
      <c r="G22" s="24" t="s">
        <v>7</v>
      </c>
      <c r="H22" s="64">
        <f>K17</f>
        <v>10033206</v>
      </c>
      <c r="I22" s="65" t="s">
        <v>8</v>
      </c>
      <c r="J22" s="65" t="s">
        <v>8</v>
      </c>
      <c r="K22" s="66">
        <f>ROUND(H22/H23, 6)</f>
        <v>4.5925000000000001E-2</v>
      </c>
    </row>
    <row r="23" spans="1:16" ht="13.5" thickTop="1">
      <c r="A23" s="5"/>
      <c r="B23" s="9"/>
      <c r="C23" s="9"/>
      <c r="D23" s="7"/>
      <c r="E23" s="7"/>
      <c r="F23" s="7" t="s">
        <v>14</v>
      </c>
      <c r="G23" s="2"/>
      <c r="H23" s="67">
        <f>H17</f>
        <v>218467360.76853731</v>
      </c>
      <c r="I23" s="65"/>
      <c r="J23" s="65"/>
      <c r="K23" s="68"/>
    </row>
    <row r="24" spans="1:16">
      <c r="A24" s="5"/>
      <c r="B24" s="9"/>
      <c r="C24" s="9"/>
      <c r="D24" s="7"/>
      <c r="E24" s="7"/>
      <c r="F24" s="7"/>
      <c r="G24" s="2"/>
      <c r="H24" s="40"/>
      <c r="I24" s="2"/>
      <c r="J24" s="2"/>
      <c r="K24" s="10"/>
    </row>
    <row r="25" spans="1:16">
      <c r="A25" s="5"/>
      <c r="B25" s="9"/>
      <c r="C25" s="9"/>
      <c r="D25" s="7"/>
      <c r="E25" s="7"/>
      <c r="F25" s="7"/>
      <c r="G25" s="2"/>
      <c r="H25" s="40"/>
      <c r="I25" s="2"/>
      <c r="J25" s="2"/>
      <c r="K25" s="10"/>
    </row>
    <row r="26" spans="1:16">
      <c r="A26" s="5"/>
      <c r="B26" s="9"/>
      <c r="C26" s="9"/>
      <c r="D26" s="7"/>
      <c r="E26" s="7"/>
      <c r="F26" s="7"/>
      <c r="G26" s="2"/>
      <c r="H26" s="40"/>
      <c r="I26" s="2"/>
      <c r="J26" s="2"/>
      <c r="K26" s="10"/>
    </row>
    <row r="27" spans="1:16">
      <c r="A27"/>
    </row>
    <row r="28" spans="1:16">
      <c r="A28"/>
    </row>
    <row r="29" spans="1:16" ht="13.5" thickBot="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6" ht="13.5" thickTop="1">
      <c r="A30"/>
    </row>
    <row r="31" spans="1:16">
      <c r="A31"/>
    </row>
    <row r="32" spans="1:16">
      <c r="A32"/>
    </row>
    <row r="33" spans="1:17">
      <c r="A33"/>
    </row>
    <row r="34" spans="1:17" ht="12.75" customHeight="1">
      <c r="A34"/>
      <c r="E34" s="133" t="s">
        <v>16</v>
      </c>
      <c r="F34" s="133"/>
      <c r="G34" s="133"/>
    </row>
    <row r="35" spans="1:17" ht="12.75" customHeight="1">
      <c r="A35"/>
      <c r="E35" s="53"/>
      <c r="F35" s="53"/>
      <c r="G35" s="53"/>
    </row>
    <row r="36" spans="1:17" ht="12.75" customHeight="1">
      <c r="A36"/>
    </row>
    <row r="37" spans="1:17" ht="15" customHeight="1">
      <c r="A37"/>
    </row>
    <row r="38" spans="1:17">
      <c r="A38" s="52" t="s">
        <v>54</v>
      </c>
      <c r="B38" s="9"/>
      <c r="C38" s="9" t="s">
        <v>36</v>
      </c>
      <c r="D38" s="2"/>
      <c r="E38" s="138" t="s">
        <v>7</v>
      </c>
      <c r="F38" s="56">
        <f>F17</f>
        <v>23159633.127784546</v>
      </c>
      <c r="G38" s="138" t="s">
        <v>11</v>
      </c>
      <c r="H38" s="56">
        <f>H39-'BSDR-Page 2'!H17</f>
        <v>285820499.87444329</v>
      </c>
      <c r="I38" s="58" t="s">
        <v>34</v>
      </c>
      <c r="J38" s="134" t="s">
        <v>7</v>
      </c>
      <c r="K38" s="136">
        <f>ROUND(F38*H38/H39,0)</f>
        <v>13126427</v>
      </c>
      <c r="Q38" s="103"/>
    </row>
    <row r="39" spans="1:17" ht="13.5" customHeight="1">
      <c r="A39" s="5"/>
      <c r="B39" s="9"/>
      <c r="C39" s="2" t="s">
        <v>8</v>
      </c>
      <c r="D39" s="2"/>
      <c r="E39" s="138"/>
      <c r="F39" s="61"/>
      <c r="G39" s="138"/>
      <c r="H39" s="62">
        <f>'BSDR-Page 2'!H18</f>
        <v>504287860.64298064</v>
      </c>
      <c r="I39" s="62" t="s">
        <v>8</v>
      </c>
      <c r="J39" s="135"/>
      <c r="K39" s="136"/>
    </row>
    <row r="40" spans="1:17">
      <c r="A40" s="5"/>
      <c r="B40" s="9"/>
      <c r="C40" s="2"/>
      <c r="D40" s="2"/>
      <c r="E40" s="57"/>
      <c r="F40" s="61"/>
      <c r="G40" s="57"/>
      <c r="H40" s="62"/>
      <c r="I40" s="62"/>
      <c r="J40" s="63"/>
      <c r="K40" s="60"/>
    </row>
    <row r="41" spans="1:17">
      <c r="A41" s="5"/>
      <c r="B41" s="9"/>
      <c r="C41" s="2"/>
      <c r="D41" s="2"/>
      <c r="E41" s="57"/>
      <c r="F41" s="61"/>
      <c r="G41" s="57"/>
      <c r="H41" s="118"/>
      <c r="I41" s="62"/>
      <c r="J41" s="63"/>
      <c r="K41" s="60"/>
    </row>
    <row r="42" spans="1:17">
      <c r="A42" s="5"/>
      <c r="B42" s="9"/>
      <c r="C42" s="9"/>
      <c r="D42" s="7"/>
      <c r="E42" s="69"/>
      <c r="F42" s="70"/>
      <c r="G42" s="69"/>
      <c r="H42" s="65"/>
      <c r="I42" s="65"/>
      <c r="J42" s="65"/>
      <c r="K42" s="71" t="s">
        <v>8</v>
      </c>
    </row>
    <row r="43" spans="1:17" ht="13.5" thickBot="1">
      <c r="A43" s="5" t="s">
        <v>55</v>
      </c>
      <c r="B43" s="9"/>
      <c r="D43" s="9" t="s">
        <v>13</v>
      </c>
      <c r="E43" s="72" t="s">
        <v>7</v>
      </c>
      <c r="F43" s="73" t="s">
        <v>52</v>
      </c>
      <c r="G43" s="72" t="s">
        <v>7</v>
      </c>
      <c r="H43" s="64">
        <f>K38</f>
        <v>13126427</v>
      </c>
      <c r="I43" s="65" t="s">
        <v>8</v>
      </c>
      <c r="J43" s="65" t="s">
        <v>8</v>
      </c>
      <c r="K43" s="66">
        <f>ROUND(H43/H44, 6)</f>
        <v>7.2985999999999995E-2</v>
      </c>
    </row>
    <row r="44" spans="1:17" ht="13.5" thickTop="1">
      <c r="A44" s="5"/>
      <c r="B44" s="9"/>
      <c r="C44" s="9"/>
      <c r="D44" s="7"/>
      <c r="E44" s="137" t="s">
        <v>15</v>
      </c>
      <c r="F44" s="137"/>
      <c r="G44" s="137"/>
      <c r="H44" s="67">
        <v>179848940.2837835</v>
      </c>
      <c r="I44" s="65"/>
      <c r="J44" s="65"/>
      <c r="K44" s="74"/>
    </row>
    <row r="45" spans="1:17">
      <c r="A45"/>
      <c r="E45" s="137"/>
      <c r="F45" s="137"/>
      <c r="G45" s="137"/>
      <c r="H45" s="75"/>
      <c r="I45" s="75"/>
      <c r="J45" s="75"/>
      <c r="K45" s="75"/>
    </row>
    <row r="46" spans="1:17">
      <c r="A46"/>
      <c r="E46" s="41"/>
      <c r="F46" s="41"/>
      <c r="G46" s="41"/>
    </row>
    <row r="47" spans="1:17" ht="13.5" thickBot="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</row>
    <row r="48" spans="1:17" ht="13.5" thickTop="1">
      <c r="A48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</sheetData>
  <mergeCells count="7">
    <mergeCell ref="E13:G13"/>
    <mergeCell ref="J38:J39"/>
    <mergeCell ref="K38:K39"/>
    <mergeCell ref="E44:G45"/>
    <mergeCell ref="E34:G34"/>
    <mergeCell ref="E38:E39"/>
    <mergeCell ref="G38:G39"/>
  </mergeCells>
  <phoneticPr fontId="0" type="noConversion"/>
  <printOptions horizontalCentered="1"/>
  <pageMargins left="0.5" right="0" top="0.5" bottom="0.5" header="0" footer="0"/>
  <pageSetup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2"/>
  <sheetViews>
    <sheetView zoomScale="70" zoomScaleNormal="70" workbookViewId="0">
      <pane xSplit="2" ySplit="8" topLeftCell="C57" activePane="bottomRight" state="frozen"/>
      <selection pane="topRight" activeCell="C1" sqref="C1"/>
      <selection pane="bottomLeft" activeCell="A9" sqref="A9"/>
      <selection pane="bottomRight" activeCell="D4" sqref="D4"/>
    </sheetView>
  </sheetViews>
  <sheetFormatPr defaultColWidth="9.140625" defaultRowHeight="15" outlineLevelRow="1"/>
  <cols>
    <col min="1" max="1" width="4.7109375" style="81" bestFit="1" customWidth="1"/>
    <col min="2" max="2" width="24.28515625" style="81" bestFit="1" customWidth="1"/>
    <col min="3" max="3" width="13.7109375" style="81" customWidth="1"/>
    <col min="4" max="4" width="17.7109375" style="81" bestFit="1" customWidth="1"/>
    <col min="5" max="5" width="16.7109375" style="81" bestFit="1" customWidth="1"/>
    <col min="6" max="6" width="19.5703125" style="81" bestFit="1" customWidth="1"/>
    <col min="7" max="7" width="20" style="82" bestFit="1" customWidth="1"/>
    <col min="8" max="8" width="15.85546875" style="82" bestFit="1" customWidth="1"/>
    <col min="9" max="9" width="14.140625" style="82" bestFit="1" customWidth="1"/>
    <col min="10" max="10" width="14.42578125" style="82" bestFit="1" customWidth="1"/>
    <col min="11" max="11" width="18.5703125" style="82" bestFit="1" customWidth="1"/>
    <col min="12" max="12" width="24.5703125" style="81" bestFit="1" customWidth="1"/>
    <col min="13" max="13" width="17.140625" style="81" customWidth="1"/>
    <col min="14" max="14" width="9.85546875" style="81" bestFit="1" customWidth="1"/>
    <col min="15" max="16384" width="9.140625" style="81"/>
  </cols>
  <sheetData>
    <row r="1" spans="1:13">
      <c r="B1" s="81" t="s">
        <v>50</v>
      </c>
      <c r="D1" s="108">
        <v>7.8799999999999995E-2</v>
      </c>
      <c r="E1" s="78"/>
    </row>
    <row r="2" spans="1:13">
      <c r="B2" s="81" t="s">
        <v>49</v>
      </c>
      <c r="D2" s="78">
        <f>D1/12</f>
        <v>6.566666666666666E-3</v>
      </c>
      <c r="E2" s="78"/>
    </row>
    <row r="3" spans="1:13">
      <c r="B3" s="81" t="s">
        <v>48</v>
      </c>
      <c r="D3" s="107">
        <v>1929969.4273153788</v>
      </c>
      <c r="E3" s="83"/>
    </row>
    <row r="4" spans="1:13">
      <c r="B4" s="81" t="s">
        <v>53</v>
      </c>
      <c r="D4" s="79">
        <v>23159633.127784546</v>
      </c>
      <c r="E4" s="83"/>
    </row>
    <row r="5" spans="1:13">
      <c r="B5" s="81" t="s">
        <v>65</v>
      </c>
      <c r="D5" s="79"/>
      <c r="E5" s="83"/>
    </row>
    <row r="6" spans="1:13">
      <c r="C6" s="84"/>
      <c r="D6" s="85"/>
      <c r="E6" s="84"/>
      <c r="F6" s="84"/>
      <c r="G6" s="86"/>
      <c r="H6" s="86"/>
      <c r="I6" s="86"/>
      <c r="J6" s="86"/>
      <c r="K6" s="86"/>
      <c r="L6" s="87"/>
    </row>
    <row r="7" spans="1:13">
      <c r="C7" s="139"/>
      <c r="D7" s="139"/>
      <c r="E7" s="139"/>
      <c r="F7" s="139"/>
      <c r="G7" s="139"/>
      <c r="H7" s="139"/>
      <c r="I7" s="86"/>
      <c r="J7" s="86"/>
      <c r="K7" s="86"/>
      <c r="L7" s="87"/>
    </row>
    <row r="8" spans="1:13" ht="30">
      <c r="A8" s="84" t="s">
        <v>47</v>
      </c>
      <c r="B8" s="88" t="s">
        <v>46</v>
      </c>
      <c r="C8" s="88" t="s">
        <v>45</v>
      </c>
      <c r="D8" s="88" t="s">
        <v>44</v>
      </c>
      <c r="E8" s="88" t="s">
        <v>43</v>
      </c>
      <c r="F8" s="88" t="s">
        <v>42</v>
      </c>
      <c r="G8" s="89" t="s">
        <v>41</v>
      </c>
      <c r="H8" s="89" t="s">
        <v>40</v>
      </c>
      <c r="I8" s="89" t="s">
        <v>59</v>
      </c>
      <c r="J8" s="89" t="s">
        <v>39</v>
      </c>
      <c r="K8" s="89" t="s">
        <v>58</v>
      </c>
      <c r="L8" s="90" t="s">
        <v>38</v>
      </c>
    </row>
    <row r="9" spans="1:13">
      <c r="A9" s="84"/>
      <c r="B9" s="91">
        <v>42156</v>
      </c>
      <c r="C9" s="80"/>
      <c r="D9" s="80"/>
      <c r="E9" s="80"/>
      <c r="F9" s="80"/>
      <c r="G9" s="76"/>
      <c r="H9" s="76">
        <v>193208573.22251999</v>
      </c>
      <c r="I9" s="76"/>
      <c r="J9" s="76">
        <v>-65108222.228077002</v>
      </c>
      <c r="K9" s="76"/>
      <c r="L9" s="105">
        <f>H9+J9</f>
        <v>128100350.994443</v>
      </c>
    </row>
    <row r="10" spans="1:13">
      <c r="A10" s="84">
        <v>1</v>
      </c>
      <c r="B10" s="91">
        <v>42186</v>
      </c>
      <c r="C10" s="99">
        <v>2301190.3082599998</v>
      </c>
      <c r="D10" s="111">
        <v>1081166.9635581565</v>
      </c>
      <c r="E10" s="99">
        <v>862519.87</v>
      </c>
      <c r="F10" s="80"/>
      <c r="G10" s="76">
        <f>C10+D10-E10-F10</f>
        <v>2519837.4018181562</v>
      </c>
      <c r="H10" s="76">
        <f>H9+G10</f>
        <v>195728410.62433815</v>
      </c>
      <c r="I10" s="76">
        <v>-429968.35</v>
      </c>
      <c r="J10" s="76">
        <f>I10+J9</f>
        <v>-65538190.578077003</v>
      </c>
      <c r="K10" s="76"/>
      <c r="L10" s="105">
        <f>L9+C10+D10+I10-E10-F10</f>
        <v>130190220.04626115</v>
      </c>
      <c r="M10" s="92"/>
    </row>
    <row r="11" spans="1:13">
      <c r="A11" s="84">
        <v>2</v>
      </c>
      <c r="B11" s="91">
        <v>42217</v>
      </c>
      <c r="C11" s="99">
        <v>816670.2069799999</v>
      </c>
      <c r="D11" s="111">
        <v>1098805.4583555018</v>
      </c>
      <c r="E11" s="99">
        <v>1720480.79</v>
      </c>
      <c r="F11" s="80"/>
      <c r="G11" s="76">
        <f t="shared" ref="G11:G76" si="0">C11+D11-E11-F11</f>
        <v>194994.87533550151</v>
      </c>
      <c r="H11" s="76">
        <f t="shared" ref="H11:H76" si="1">H10+G11</f>
        <v>195923405.49967366</v>
      </c>
      <c r="I11" s="76">
        <v>-292269.25</v>
      </c>
      <c r="J11" s="76">
        <f t="shared" ref="J11:J76" si="2">I11+J10</f>
        <v>-65830459.828077003</v>
      </c>
      <c r="K11" s="76"/>
      <c r="L11" s="105">
        <f t="shared" ref="L11:L44" si="3">L10+C11+D11+I11-E11-F11</f>
        <v>130092945.67159665</v>
      </c>
    </row>
    <row r="12" spans="1:13">
      <c r="A12" s="84">
        <v>3</v>
      </c>
      <c r="B12" s="91">
        <v>42248</v>
      </c>
      <c r="C12" s="99">
        <v>988202.21127999993</v>
      </c>
      <c r="D12" s="111">
        <v>1097984.4626333334</v>
      </c>
      <c r="E12" s="99">
        <v>1005141.8</v>
      </c>
      <c r="F12" s="80"/>
      <c r="G12" s="76">
        <f t="shared" si="0"/>
        <v>1081044.8739133333</v>
      </c>
      <c r="H12" s="76">
        <f t="shared" si="1"/>
        <v>197004450.37358701</v>
      </c>
      <c r="I12" s="76">
        <v>-327647.95</v>
      </c>
      <c r="J12" s="76">
        <f>I12+J11</f>
        <v>-66158107.778077006</v>
      </c>
      <c r="K12" s="76"/>
      <c r="L12" s="105">
        <f t="shared" si="3"/>
        <v>130846342.59550998</v>
      </c>
    </row>
    <row r="13" spans="1:13">
      <c r="A13" s="84">
        <v>4</v>
      </c>
      <c r="B13" s="91">
        <v>42278</v>
      </c>
      <c r="C13" s="99">
        <v>931778.53876000014</v>
      </c>
      <c r="D13" s="111">
        <v>1104343.1326711618</v>
      </c>
      <c r="E13" s="99">
        <v>1310039.17</v>
      </c>
      <c r="F13" s="80"/>
      <c r="G13" s="76">
        <f t="shared" si="0"/>
        <v>726082.501431162</v>
      </c>
      <c r="H13" s="76">
        <f t="shared" si="1"/>
        <v>197730532.87501818</v>
      </c>
      <c r="I13" s="76">
        <v>-337002.75</v>
      </c>
      <c r="J13" s="76">
        <f t="shared" si="2"/>
        <v>-66495110.528077006</v>
      </c>
      <c r="K13" s="76"/>
      <c r="L13" s="105">
        <f t="shared" si="3"/>
        <v>131235422.34694114</v>
      </c>
    </row>
    <row r="14" spans="1:13">
      <c r="A14" s="84">
        <v>5</v>
      </c>
      <c r="B14" s="91">
        <v>42309</v>
      </c>
      <c r="C14" s="99">
        <v>1928313.1303800002</v>
      </c>
      <c r="D14" s="111">
        <v>1107626.9657732409</v>
      </c>
      <c r="E14" s="99">
        <v>986500.57</v>
      </c>
      <c r="F14" s="80"/>
      <c r="G14" s="76">
        <f t="shared" si="0"/>
        <v>2049439.5261532413</v>
      </c>
      <c r="H14" s="76">
        <f t="shared" si="1"/>
        <v>199779972.40117142</v>
      </c>
      <c r="I14" s="76">
        <v>-2011701.65</v>
      </c>
      <c r="J14" s="76">
        <f t="shared" si="2"/>
        <v>-68506812.178077012</v>
      </c>
      <c r="K14" s="76"/>
      <c r="L14" s="105">
        <f t="shared" si="3"/>
        <v>131273160.2230944</v>
      </c>
    </row>
    <row r="15" spans="1:13">
      <c r="A15" s="84">
        <v>6</v>
      </c>
      <c r="B15" s="91">
        <v>42339</v>
      </c>
      <c r="C15" s="99">
        <v>2250117.6774600004</v>
      </c>
      <c r="D15" s="111">
        <v>1107945.4734479743</v>
      </c>
      <c r="E15" s="99">
        <v>1275419.93</v>
      </c>
      <c r="F15" s="80"/>
      <c r="G15" s="76">
        <f t="shared" si="0"/>
        <v>2082643.2209079748</v>
      </c>
      <c r="H15" s="76">
        <f t="shared" si="1"/>
        <v>201862615.6220794</v>
      </c>
      <c r="I15" s="76">
        <v>-794115</v>
      </c>
      <c r="J15" s="76">
        <f t="shared" si="2"/>
        <v>-69300927.178077012</v>
      </c>
      <c r="K15" s="76"/>
      <c r="L15" s="105">
        <f t="shared" si="3"/>
        <v>132561688.44400236</v>
      </c>
    </row>
    <row r="16" spans="1:13">
      <c r="A16" s="84">
        <v>7</v>
      </c>
      <c r="B16" s="91">
        <v>42370</v>
      </c>
      <c r="C16" s="99">
        <v>2011546.0147200001</v>
      </c>
      <c r="D16" s="111">
        <v>1118820.6516324375</v>
      </c>
      <c r="E16" s="99">
        <v>1595851.46</v>
      </c>
      <c r="F16" s="80"/>
      <c r="G16" s="76">
        <f t="shared" si="0"/>
        <v>1534515.2063524378</v>
      </c>
      <c r="H16" s="76">
        <f t="shared" si="1"/>
        <v>203397130.82843184</v>
      </c>
      <c r="I16" s="76">
        <v>-740278.7</v>
      </c>
      <c r="J16" s="76">
        <f t="shared" si="2"/>
        <v>-70041205.878077015</v>
      </c>
      <c r="K16" s="76"/>
      <c r="L16" s="105">
        <f t="shared" si="3"/>
        <v>133355924.9503548</v>
      </c>
    </row>
    <row r="17" spans="1:13">
      <c r="A17" s="84">
        <v>8</v>
      </c>
      <c r="B17" s="91">
        <v>42401</v>
      </c>
      <c r="C17" s="99">
        <v>2039467.02042</v>
      </c>
      <c r="D17" s="111">
        <v>1125524.007746052</v>
      </c>
      <c r="E17" s="99">
        <v>1526707.51</v>
      </c>
      <c r="F17" s="80"/>
      <c r="G17" s="76">
        <f t="shared" si="0"/>
        <v>1638283.5181660519</v>
      </c>
      <c r="H17" s="76">
        <f t="shared" si="1"/>
        <v>205035414.34659791</v>
      </c>
      <c r="I17" s="76">
        <v>-714095.2</v>
      </c>
      <c r="J17" s="76">
        <f t="shared" si="2"/>
        <v>-70755301.078077018</v>
      </c>
      <c r="K17" s="76"/>
      <c r="L17" s="105">
        <f t="shared" si="3"/>
        <v>134280113.26852086</v>
      </c>
    </row>
    <row r="18" spans="1:13">
      <c r="A18" s="84">
        <v>9</v>
      </c>
      <c r="B18" s="91">
        <v>42430</v>
      </c>
      <c r="C18" s="99">
        <v>3108192.77538</v>
      </c>
      <c r="D18" s="111">
        <v>1133324.1571513733</v>
      </c>
      <c r="E18" s="99">
        <v>1230134.22</v>
      </c>
      <c r="F18" s="80"/>
      <c r="G18" s="76">
        <f t="shared" si="0"/>
        <v>3011382.7125313738</v>
      </c>
      <c r="H18" s="76">
        <f t="shared" si="1"/>
        <v>208046797.0591293</v>
      </c>
      <c r="I18" s="76">
        <v>-1100389.5</v>
      </c>
      <c r="J18" s="76">
        <f t="shared" si="2"/>
        <v>-71855690.578077018</v>
      </c>
      <c r="K18" s="76"/>
      <c r="L18" s="105">
        <f t="shared" si="3"/>
        <v>136191106.48105222</v>
      </c>
    </row>
    <row r="19" spans="1:13">
      <c r="A19" s="84">
        <v>10</v>
      </c>
      <c r="B19" s="91">
        <v>42461</v>
      </c>
      <c r="C19" s="99">
        <v>2238242.7568799998</v>
      </c>
      <c r="D19" s="111">
        <v>1149452.9398651381</v>
      </c>
      <c r="E19" s="99">
        <v>1448879.16</v>
      </c>
      <c r="F19" s="80"/>
      <c r="G19" s="76">
        <f t="shared" si="0"/>
        <v>1938816.5367451378</v>
      </c>
      <c r="H19" s="76">
        <f t="shared" si="1"/>
        <v>209985613.59587443</v>
      </c>
      <c r="I19" s="76">
        <v>-826144.2</v>
      </c>
      <c r="J19" s="76">
        <f t="shared" si="2"/>
        <v>-72681834.778077021</v>
      </c>
      <c r="K19" s="76"/>
      <c r="L19" s="105">
        <f t="shared" si="3"/>
        <v>137303778.81779736</v>
      </c>
    </row>
    <row r="20" spans="1:13">
      <c r="A20" s="84">
        <v>11</v>
      </c>
      <c r="B20" s="91">
        <v>42491</v>
      </c>
      <c r="C20" s="99">
        <v>2351170.8060200005</v>
      </c>
      <c r="D20" s="111">
        <v>1158843.8943872671</v>
      </c>
      <c r="E20" s="99">
        <v>1111171.07</v>
      </c>
      <c r="F20" s="80"/>
      <c r="G20" s="76">
        <f>C20+D20-E20-F20</f>
        <v>2398843.6304072673</v>
      </c>
      <c r="H20" s="76">
        <f t="shared" si="1"/>
        <v>212384457.2262817</v>
      </c>
      <c r="I20" s="76">
        <v>-842178.75</v>
      </c>
      <c r="J20" s="76">
        <f>I20+J19</f>
        <v>-73524013.528077021</v>
      </c>
      <c r="K20" s="76"/>
      <c r="L20" s="105">
        <f t="shared" si="3"/>
        <v>138860443.69820464</v>
      </c>
      <c r="M20" s="93"/>
    </row>
    <row r="21" spans="1:13">
      <c r="A21" s="84">
        <v>12</v>
      </c>
      <c r="B21" s="91">
        <v>42522</v>
      </c>
      <c r="C21" s="99">
        <v>921065.1</v>
      </c>
      <c r="D21" s="111">
        <v>1171982.1459779046</v>
      </c>
      <c r="E21" s="99">
        <v>1172648.4099999999</v>
      </c>
      <c r="F21" s="80"/>
      <c r="G21" s="76">
        <f>C21+D21-E21-F21</f>
        <v>920398.83597790473</v>
      </c>
      <c r="H21" s="76">
        <f>H20+G21</f>
        <v>213304856.06225961</v>
      </c>
      <c r="I21" s="76">
        <v>-349029.1</v>
      </c>
      <c r="J21" s="76">
        <f>I21+J20</f>
        <v>-73873042.628077015</v>
      </c>
      <c r="K21" s="76"/>
      <c r="L21" s="105">
        <f t="shared" si="3"/>
        <v>139431813.43418255</v>
      </c>
      <c r="M21" s="94"/>
    </row>
    <row r="22" spans="1:13">
      <c r="A22" s="84">
        <v>13</v>
      </c>
      <c r="B22" s="91">
        <v>42552</v>
      </c>
      <c r="C22" s="80">
        <v>1481327.75</v>
      </c>
      <c r="D22" s="111">
        <v>1176804.5065208622</v>
      </c>
      <c r="E22" s="80">
        <v>1376084.67</v>
      </c>
      <c r="F22" s="80"/>
      <c r="G22" s="76">
        <f>C22+D22-E22-F22</f>
        <v>1282047.5865208623</v>
      </c>
      <c r="H22" s="76">
        <f>H21+G22</f>
        <v>214586903.64878047</v>
      </c>
      <c r="I22" s="76">
        <v>-533927.80000000005</v>
      </c>
      <c r="J22" s="76">
        <v>-74406970.430000007</v>
      </c>
      <c r="K22" s="76"/>
      <c r="L22" s="105">
        <f t="shared" si="3"/>
        <v>140179933.22070342</v>
      </c>
    </row>
    <row r="23" spans="1:13">
      <c r="A23" s="84">
        <v>14</v>
      </c>
      <c r="B23" s="91">
        <v>42583</v>
      </c>
      <c r="C23" s="80">
        <v>4493640.8899999997</v>
      </c>
      <c r="D23" s="111">
        <v>1183118.6375089702</v>
      </c>
      <c r="E23" s="80">
        <v>1269969.8899999999</v>
      </c>
      <c r="F23" s="80"/>
      <c r="G23" s="76">
        <f t="shared" si="0"/>
        <v>4406789.6375089707</v>
      </c>
      <c r="H23" s="76">
        <f t="shared" si="1"/>
        <v>218993693.28628942</v>
      </c>
      <c r="I23" s="76">
        <v>-1585094.35</v>
      </c>
      <c r="J23" s="76">
        <v>-75992064.780000001</v>
      </c>
      <c r="K23" s="76"/>
      <c r="L23" s="105">
        <f t="shared" si="3"/>
        <v>143001628.50821239</v>
      </c>
    </row>
    <row r="24" spans="1:13">
      <c r="A24" s="84">
        <v>15</v>
      </c>
      <c r="B24" s="91">
        <v>42614</v>
      </c>
      <c r="C24" s="80">
        <v>3388529.81</v>
      </c>
      <c r="D24" s="111">
        <v>1206933.745721367</v>
      </c>
      <c r="E24" s="80">
        <v>1214458.07</v>
      </c>
      <c r="F24" s="80"/>
      <c r="G24" s="76">
        <f t="shared" si="0"/>
        <v>3381005.4857213665</v>
      </c>
      <c r="H24" s="76">
        <f t="shared" si="1"/>
        <v>222374698.7720108</v>
      </c>
      <c r="I24" s="76">
        <v>-1188974.8500000001</v>
      </c>
      <c r="J24" s="76">
        <v>-77181039.629999995</v>
      </c>
      <c r="K24" s="76"/>
      <c r="L24" s="105">
        <f t="shared" si="3"/>
        <v>145193659.14393377</v>
      </c>
    </row>
    <row r="25" spans="1:13">
      <c r="A25" s="84">
        <v>16</v>
      </c>
      <c r="B25" s="91">
        <v>42644</v>
      </c>
      <c r="C25" s="80">
        <v>6751667.7300000004</v>
      </c>
      <c r="D25" s="111">
        <v>1225434.4842924259</v>
      </c>
      <c r="E25" s="80">
        <v>1292256.27</v>
      </c>
      <c r="F25" s="80"/>
      <c r="G25" s="76">
        <f t="shared" si="0"/>
        <v>6684845.9442924261</v>
      </c>
      <c r="H25" s="76">
        <f t="shared" si="1"/>
        <v>229059544.71630323</v>
      </c>
      <c r="I25" s="76">
        <v>-2382525.6</v>
      </c>
      <c r="J25" s="76">
        <v>-79563565.230000004</v>
      </c>
      <c r="K25" s="76"/>
      <c r="L25" s="105">
        <f t="shared" si="3"/>
        <v>149495979.48822618</v>
      </c>
    </row>
    <row r="26" spans="1:13">
      <c r="A26" s="84">
        <v>17</v>
      </c>
      <c r="B26" s="91">
        <v>42675</v>
      </c>
      <c r="C26" s="80">
        <v>1883279.68</v>
      </c>
      <c r="D26" s="111">
        <v>1261746.067987222</v>
      </c>
      <c r="E26" s="80">
        <v>1504933.45</v>
      </c>
      <c r="F26" s="80"/>
      <c r="G26" s="76">
        <f t="shared" si="0"/>
        <v>1640092.297987222</v>
      </c>
      <c r="H26" s="76">
        <f t="shared" si="1"/>
        <v>230699637.01429045</v>
      </c>
      <c r="I26" s="76">
        <v>-667702.69999999995</v>
      </c>
      <c r="J26" s="76">
        <v>-80231267.930000007</v>
      </c>
      <c r="K26" s="76"/>
      <c r="L26" s="105">
        <f t="shared" si="3"/>
        <v>150468369.08621344</v>
      </c>
    </row>
    <row r="27" spans="1:13">
      <c r="A27" s="84">
        <v>18</v>
      </c>
      <c r="B27" s="91">
        <v>42705</v>
      </c>
      <c r="C27" s="80">
        <v>2119436.9300000002</v>
      </c>
      <c r="D27" s="111">
        <v>1269953.0361989609</v>
      </c>
      <c r="E27" s="80">
        <v>1781691.88</v>
      </c>
      <c r="F27" s="80"/>
      <c r="G27" s="76">
        <f t="shared" si="0"/>
        <v>1607698.0861989614</v>
      </c>
      <c r="H27" s="76">
        <f t="shared" si="1"/>
        <v>232307335.10048941</v>
      </c>
      <c r="I27" s="76">
        <v>-746049.85</v>
      </c>
      <c r="J27" s="76">
        <v>-80977317.780000001</v>
      </c>
      <c r="K27" s="76"/>
      <c r="L27" s="105">
        <f t="shared" si="3"/>
        <v>151330017.32241243</v>
      </c>
    </row>
    <row r="28" spans="1:13">
      <c r="A28" s="84">
        <v>19</v>
      </c>
      <c r="B28" s="91">
        <v>42736</v>
      </c>
      <c r="C28" s="80">
        <v>683847.26</v>
      </c>
      <c r="D28" s="111">
        <v>1277225.3473543427</v>
      </c>
      <c r="E28" s="80">
        <v>1685014.4</v>
      </c>
      <c r="F28" s="80"/>
      <c r="G28" s="76">
        <f t="shared" si="0"/>
        <v>276058.2073543428</v>
      </c>
      <c r="H28" s="76">
        <f t="shared" si="1"/>
        <v>232583393.30784374</v>
      </c>
      <c r="I28" s="76">
        <v>-287343.7</v>
      </c>
      <c r="J28" s="76">
        <v>-81264661.480000004</v>
      </c>
      <c r="K28" s="76"/>
      <c r="L28" s="105">
        <f t="shared" si="3"/>
        <v>151318731.82976678</v>
      </c>
    </row>
    <row r="29" spans="1:13">
      <c r="A29" s="84">
        <v>20</v>
      </c>
      <c r="B29" s="91">
        <v>42767</v>
      </c>
      <c r="C29" s="80">
        <v>731186.53</v>
      </c>
      <c r="D29" s="111">
        <v>1277130.0978062039</v>
      </c>
      <c r="E29" s="80">
        <v>1437691.49</v>
      </c>
      <c r="F29" s="80"/>
      <c r="G29" s="76">
        <f t="shared" si="0"/>
        <v>570625.13780620391</v>
      </c>
      <c r="H29" s="76">
        <f t="shared" si="1"/>
        <v>233154018.44564995</v>
      </c>
      <c r="I29" s="76">
        <v>-259010.85</v>
      </c>
      <c r="J29" s="76">
        <v>-81523672.329999998</v>
      </c>
      <c r="K29" s="76"/>
      <c r="L29" s="105">
        <f t="shared" si="3"/>
        <v>151630346.11757299</v>
      </c>
    </row>
    <row r="30" spans="1:13">
      <c r="A30" s="84">
        <v>21</v>
      </c>
      <c r="B30" s="91">
        <v>42795</v>
      </c>
      <c r="C30" s="80">
        <v>1256185.32</v>
      </c>
      <c r="D30" s="111">
        <v>1279760.1224049097</v>
      </c>
      <c r="E30" s="80">
        <v>1758176.78</v>
      </c>
      <c r="F30" s="80"/>
      <c r="G30" s="76">
        <f t="shared" si="0"/>
        <v>777768.66240490996</v>
      </c>
      <c r="H30" s="76">
        <f t="shared" si="1"/>
        <v>233931787.10805488</v>
      </c>
      <c r="I30" s="76">
        <v>-440934.9</v>
      </c>
      <c r="J30" s="76">
        <v>-81964607.230000004</v>
      </c>
      <c r="K30" s="76"/>
      <c r="L30" s="105">
        <f t="shared" si="3"/>
        <v>151967179.87997788</v>
      </c>
    </row>
    <row r="31" spans="1:13">
      <c r="A31" s="84">
        <v>22</v>
      </c>
      <c r="B31" s="91">
        <v>42826</v>
      </c>
      <c r="C31" s="80">
        <v>1197228.92</v>
      </c>
      <c r="D31" s="111">
        <v>1282602.9993369877</v>
      </c>
      <c r="E31" s="80">
        <v>1283647.93</v>
      </c>
      <c r="F31" s="80"/>
      <c r="G31" s="76">
        <f t="shared" si="0"/>
        <v>1196183.9893369877</v>
      </c>
      <c r="H31" s="76">
        <f t="shared" si="1"/>
        <v>235127971.09739187</v>
      </c>
      <c r="I31" s="76">
        <v>-420022.05</v>
      </c>
      <c r="J31" s="76">
        <v>-82384629.280000001</v>
      </c>
      <c r="K31" s="76"/>
      <c r="L31" s="105">
        <f t="shared" si="3"/>
        <v>152743341.81931484</v>
      </c>
    </row>
    <row r="32" spans="1:13">
      <c r="A32" s="84">
        <v>23</v>
      </c>
      <c r="B32" s="91">
        <v>42856</v>
      </c>
      <c r="C32" s="80">
        <v>1908546.06</v>
      </c>
      <c r="D32" s="111">
        <v>1289153.8060751143</v>
      </c>
      <c r="E32" s="80">
        <v>1711105.88</v>
      </c>
      <c r="F32" s="80"/>
      <c r="G32" s="76">
        <f t="shared" si="0"/>
        <v>1486593.9860751145</v>
      </c>
      <c r="H32" s="76">
        <f t="shared" si="1"/>
        <v>236614565.08346698</v>
      </c>
      <c r="I32" s="76">
        <v>-670546.44999999995</v>
      </c>
      <c r="J32" s="76">
        <v>-83055175.730000004</v>
      </c>
      <c r="K32" s="76"/>
      <c r="L32" s="105">
        <f t="shared" si="3"/>
        <v>153559389.35538998</v>
      </c>
    </row>
    <row r="33" spans="1:14">
      <c r="A33" s="84">
        <v>24</v>
      </c>
      <c r="B33" s="91">
        <v>42887</v>
      </c>
      <c r="C33" s="80">
        <v>1745957.5</v>
      </c>
      <c r="D33" s="112">
        <v>1296041.2472689541</v>
      </c>
      <c r="E33" s="80">
        <v>1076349.01</v>
      </c>
      <c r="F33" s="80"/>
      <c r="G33" s="76">
        <f t="shared" si="0"/>
        <v>1965649.7372689543</v>
      </c>
      <c r="H33" s="76">
        <f>H32+G33</f>
        <v>238580214.82073593</v>
      </c>
      <c r="I33" s="76">
        <v>-615784.75</v>
      </c>
      <c r="J33" s="76">
        <v>-83670960.480000004</v>
      </c>
      <c r="K33" s="76"/>
      <c r="L33" s="105">
        <f t="shared" si="3"/>
        <v>154909254.34265894</v>
      </c>
      <c r="M33" s="102"/>
      <c r="N33" s="94"/>
    </row>
    <row r="34" spans="1:14">
      <c r="A34" s="84">
        <v>25</v>
      </c>
      <c r="B34" s="91">
        <v>42917</v>
      </c>
      <c r="C34" s="80">
        <v>1429844.8828399999</v>
      </c>
      <c r="D34" s="80">
        <v>1307434.1077481688</v>
      </c>
      <c r="E34" s="80">
        <v>1631830.28</v>
      </c>
      <c r="F34" s="80"/>
      <c r="G34" s="76">
        <f>C34+D34-E34-F34</f>
        <v>1105448.7105881686</v>
      </c>
      <c r="H34" s="76">
        <f t="shared" si="1"/>
        <v>239685663.53132409</v>
      </c>
      <c r="I34" s="76">
        <v>-505377.95</v>
      </c>
      <c r="J34" s="76">
        <f>I34+J33</f>
        <v>-84176338.430000007</v>
      </c>
      <c r="K34" s="76"/>
      <c r="L34" s="105">
        <f t="shared" si="3"/>
        <v>155509325.10324714</v>
      </c>
    </row>
    <row r="35" spans="1:14">
      <c r="A35" s="84">
        <v>26</v>
      </c>
      <c r="B35" s="91">
        <v>42948</v>
      </c>
      <c r="C35" s="80">
        <v>2147231.54532</v>
      </c>
      <c r="D35" s="80">
        <v>1312498.7049675332</v>
      </c>
      <c r="E35" s="80">
        <v>1488723.6769534172</v>
      </c>
      <c r="F35" s="80"/>
      <c r="G35" s="76">
        <f t="shared" si="0"/>
        <v>1971006.573334116</v>
      </c>
      <c r="H35" s="76">
        <f t="shared" si="1"/>
        <v>241656670.10465822</v>
      </c>
      <c r="I35" s="76">
        <v>-755804</v>
      </c>
      <c r="J35" s="76">
        <f t="shared" si="2"/>
        <v>-84932142.430000007</v>
      </c>
      <c r="K35" s="76"/>
      <c r="L35" s="105">
        <f t="shared" si="3"/>
        <v>156724527.67658126</v>
      </c>
      <c r="M35" s="94"/>
    </row>
    <row r="36" spans="1:14">
      <c r="A36" s="84">
        <v>27</v>
      </c>
      <c r="B36" s="91">
        <v>42979</v>
      </c>
      <c r="C36" s="80">
        <v>1169364.9114199998</v>
      </c>
      <c r="D36" s="80">
        <v>1322755.0146864732</v>
      </c>
      <c r="E36" s="80">
        <v>1278134.6808197035</v>
      </c>
      <c r="F36" s="80"/>
      <c r="G36" s="76">
        <f t="shared" si="0"/>
        <v>1213985.2452867695</v>
      </c>
      <c r="H36" s="76">
        <f t="shared" si="1"/>
        <v>242870655.34994498</v>
      </c>
      <c r="I36" s="76">
        <v>-409832.15</v>
      </c>
      <c r="J36" s="76">
        <f t="shared" si="2"/>
        <v>-85341974.580000013</v>
      </c>
      <c r="K36" s="76"/>
      <c r="L36" s="105">
        <f t="shared" si="3"/>
        <v>157528680.77186802</v>
      </c>
    </row>
    <row r="37" spans="1:14">
      <c r="A37" s="84">
        <v>28</v>
      </c>
      <c r="B37" s="91">
        <v>43009</v>
      </c>
      <c r="C37" s="80">
        <v>2034782.6231599997</v>
      </c>
      <c r="D37" s="80">
        <v>1329542.0668106934</v>
      </c>
      <c r="E37" s="80">
        <v>1394549</v>
      </c>
      <c r="F37" s="80"/>
      <c r="G37" s="76">
        <f t="shared" si="0"/>
        <v>1969775.6899706931</v>
      </c>
      <c r="H37" s="76">
        <f t="shared" si="1"/>
        <v>244840431.03991568</v>
      </c>
      <c r="I37" s="76">
        <v>-715327.55</v>
      </c>
      <c r="J37" s="76">
        <f t="shared" si="2"/>
        <v>-86057302.13000001</v>
      </c>
      <c r="K37" s="76"/>
      <c r="L37" s="105">
        <f t="shared" si="3"/>
        <v>158783128.91183871</v>
      </c>
    </row>
    <row r="38" spans="1:14">
      <c r="A38" s="84">
        <v>29</v>
      </c>
      <c r="B38" s="91">
        <v>43040</v>
      </c>
      <c r="C38" s="80">
        <v>2379961.2665200001</v>
      </c>
      <c r="D38" s="80">
        <v>1340129.6091120462</v>
      </c>
      <c r="E38" s="80">
        <v>1715897.25</v>
      </c>
      <c r="F38" s="80"/>
      <c r="G38" s="76">
        <f t="shared" si="0"/>
        <v>2004193.6256320463</v>
      </c>
      <c r="H38" s="76">
        <f t="shared" si="1"/>
        <v>246844624.66554773</v>
      </c>
      <c r="I38" s="76">
        <v>-843132.15</v>
      </c>
      <c r="J38" s="76">
        <f t="shared" si="2"/>
        <v>-86900434.280000016</v>
      </c>
      <c r="K38" s="76"/>
      <c r="L38" s="105">
        <f t="shared" si="3"/>
        <v>159944190.38747075</v>
      </c>
    </row>
    <row r="39" spans="1:14">
      <c r="A39" s="84">
        <v>30</v>
      </c>
      <c r="B39" s="91">
        <v>43070</v>
      </c>
      <c r="C39" s="80">
        <v>1632642.3752599999</v>
      </c>
      <c r="D39" s="80">
        <v>1349928.9679663805</v>
      </c>
      <c r="E39" s="80">
        <v>1901394.07</v>
      </c>
      <c r="F39" s="80"/>
      <c r="G39" s="76">
        <f t="shared" si="0"/>
        <v>1081177.2732263806</v>
      </c>
      <c r="H39" s="76">
        <f t="shared" si="1"/>
        <v>247925801.93877411</v>
      </c>
      <c r="I39" s="76">
        <v>-608088.6</v>
      </c>
      <c r="J39" s="76">
        <f>I39+J38</f>
        <v>-87508522.88000001</v>
      </c>
      <c r="K39" s="76"/>
      <c r="L39" s="105">
        <f t="shared" si="3"/>
        <v>160417279.06069714</v>
      </c>
    </row>
    <row r="40" spans="1:14">
      <c r="A40" s="84">
        <v>31</v>
      </c>
      <c r="B40" s="91">
        <v>43101</v>
      </c>
      <c r="C40" s="80">
        <v>5456358</v>
      </c>
      <c r="D40" s="80">
        <v>1131307.5</v>
      </c>
      <c r="E40" s="80">
        <v>2067567.62</v>
      </c>
      <c r="F40" s="80"/>
      <c r="G40" s="76">
        <f t="shared" si="0"/>
        <v>4520097.88</v>
      </c>
      <c r="H40" s="76">
        <f t="shared" si="1"/>
        <v>252445899.8187741</v>
      </c>
      <c r="I40" s="76">
        <v>-1196750.6000000001</v>
      </c>
      <c r="J40" s="76">
        <f>I40+J39</f>
        <v>-88705273.480000004</v>
      </c>
      <c r="K40" s="76"/>
      <c r="L40" s="105">
        <f>L39+C40+D40+I40-E40-F40</f>
        <v>163740626.34069714</v>
      </c>
    </row>
    <row r="41" spans="1:14">
      <c r="A41" s="84">
        <v>32</v>
      </c>
      <c r="B41" s="91">
        <v>43132</v>
      </c>
      <c r="C41" s="80">
        <v>2080173.4615499999</v>
      </c>
      <c r="D41" s="80">
        <v>1075230.1138214583</v>
      </c>
      <c r="E41" s="80">
        <v>2036860.09</v>
      </c>
      <c r="F41" s="80"/>
      <c r="G41" s="76">
        <f t="shared" si="0"/>
        <v>1118543.4853714581</v>
      </c>
      <c r="H41" s="76">
        <f t="shared" si="1"/>
        <v>253564443.30414557</v>
      </c>
      <c r="I41" s="76">
        <v>-436836.33</v>
      </c>
      <c r="J41" s="76">
        <f t="shared" si="2"/>
        <v>-89142109.810000002</v>
      </c>
      <c r="K41" s="76"/>
      <c r="L41" s="105">
        <f t="shared" si="3"/>
        <v>164422333.49606857</v>
      </c>
    </row>
    <row r="42" spans="1:14">
      <c r="A42" s="84">
        <v>33</v>
      </c>
      <c r="B42" s="91">
        <v>43160</v>
      </c>
      <c r="C42" s="80">
        <v>2141640.4461000003</v>
      </c>
      <c r="D42" s="80">
        <v>1079706.6574750638</v>
      </c>
      <c r="E42" s="80">
        <v>1967174.48</v>
      </c>
      <c r="F42" s="80"/>
      <c r="G42" s="76">
        <f t="shared" si="0"/>
        <v>1254172.6235750639</v>
      </c>
      <c r="H42" s="76">
        <f t="shared" si="1"/>
        <v>254818615.92772064</v>
      </c>
      <c r="I42" s="76">
        <v>-453002.76</v>
      </c>
      <c r="J42" s="76">
        <f t="shared" si="2"/>
        <v>-89595112.570000008</v>
      </c>
      <c r="K42" s="76"/>
      <c r="L42" s="105">
        <f t="shared" si="3"/>
        <v>165223503.35964364</v>
      </c>
    </row>
    <row r="43" spans="1:14">
      <c r="A43" s="84">
        <v>34</v>
      </c>
      <c r="B43" s="91">
        <v>43191</v>
      </c>
      <c r="C43" s="80">
        <v>1623467.7114500001</v>
      </c>
      <c r="D43" s="80">
        <v>1084967.6729125401</v>
      </c>
      <c r="E43" s="80">
        <v>1630335.143378776</v>
      </c>
      <c r="F43" s="80"/>
      <c r="G43" s="76">
        <f t="shared" si="0"/>
        <v>1078100.2409837642</v>
      </c>
      <c r="H43" s="76">
        <f t="shared" si="1"/>
        <v>255896716.16870439</v>
      </c>
      <c r="I43" s="76">
        <v>-341820.99</v>
      </c>
      <c r="J43" s="76">
        <f t="shared" si="2"/>
        <v>-89936933.560000002</v>
      </c>
      <c r="K43" s="76"/>
      <c r="L43" s="105">
        <f>L42+C43+D43+I43-E43-F43</f>
        <v>165959782.61062741</v>
      </c>
    </row>
    <row r="44" spans="1:14">
      <c r="A44" s="84">
        <v>35</v>
      </c>
      <c r="B44" s="91">
        <v>43221</v>
      </c>
      <c r="C44" s="80">
        <v>3059774.0461499998</v>
      </c>
      <c r="D44" s="80">
        <v>1089802.5733273337</v>
      </c>
      <c r="E44" s="80">
        <v>2220470.4063975154</v>
      </c>
      <c r="F44" s="80"/>
      <c r="G44" s="76">
        <f>C44+D44-E44-F44</f>
        <v>1929106.2130798181</v>
      </c>
      <c r="H44" s="76">
        <f t="shared" si="1"/>
        <v>257825822.3817842</v>
      </c>
      <c r="I44" s="76">
        <v>-684175.8</v>
      </c>
      <c r="J44" s="76">
        <f>I44+J43</f>
        <v>-90621109.359999999</v>
      </c>
      <c r="K44" s="76"/>
      <c r="L44" s="105">
        <f t="shared" si="3"/>
        <v>167204713.02370721</v>
      </c>
    </row>
    <row r="45" spans="1:14">
      <c r="A45" s="84">
        <v>36</v>
      </c>
      <c r="B45" s="91">
        <v>43252</v>
      </c>
      <c r="C45" s="80">
        <v>4218219.7903999994</v>
      </c>
      <c r="D45" s="80">
        <v>1097977.6163732244</v>
      </c>
      <c r="E45" s="80">
        <v>1517739.86</v>
      </c>
      <c r="F45" s="80"/>
      <c r="G45" s="76">
        <f>C45+D45-E45-F45</f>
        <v>3798457.5467732232</v>
      </c>
      <c r="H45" s="76">
        <f t="shared" si="1"/>
        <v>261624279.92855743</v>
      </c>
      <c r="I45" s="76">
        <v>-885643.29</v>
      </c>
      <c r="J45" s="76">
        <f>I45+J44</f>
        <v>-91506752.650000006</v>
      </c>
      <c r="K45" s="76"/>
      <c r="L45" s="105">
        <f>L44+C45+D45+I45-E45-F45</f>
        <v>170117527.28048041</v>
      </c>
      <c r="M45" s="92"/>
    </row>
    <row r="46" spans="1:14">
      <c r="A46" s="84">
        <v>37</v>
      </c>
      <c r="B46" s="91" t="s">
        <v>60</v>
      </c>
      <c r="C46" s="80"/>
      <c r="D46" s="80"/>
      <c r="E46" s="80"/>
      <c r="F46" s="80"/>
      <c r="G46" s="76"/>
      <c r="H46" s="76"/>
      <c r="I46" s="76"/>
      <c r="J46" s="76">
        <f>-H45*0.21</f>
        <v>-54941098.784997061</v>
      </c>
      <c r="K46" s="76">
        <v>-34709612.289999999</v>
      </c>
      <c r="L46" s="105">
        <f>H45+J46+K46</f>
        <v>171973568.85356036</v>
      </c>
      <c r="M46" s="104"/>
    </row>
    <row r="47" spans="1:14">
      <c r="A47" s="84">
        <v>38</v>
      </c>
      <c r="B47" s="91">
        <v>43282</v>
      </c>
      <c r="C47" s="80">
        <v>2677689.6108499998</v>
      </c>
      <c r="D47" s="106">
        <v>1117105.0966593684</v>
      </c>
      <c r="E47" s="106">
        <v>1381783.28</v>
      </c>
      <c r="F47" s="106"/>
      <c r="G47" s="76">
        <f>C47+D47-E47-F47</f>
        <v>2413011.4275093684</v>
      </c>
      <c r="H47" s="76">
        <f>H45+G47</f>
        <v>264037291.35606679</v>
      </c>
      <c r="I47" s="76">
        <v>-562541.06999999995</v>
      </c>
      <c r="J47" s="76">
        <f>J46+I47</f>
        <v>-55503639.854997061</v>
      </c>
      <c r="K47" s="76">
        <v>321385</v>
      </c>
      <c r="L47" s="105">
        <f>L46+C47+D47+I47-E47-F47</f>
        <v>173824039.21106973</v>
      </c>
    </row>
    <row r="48" spans="1:14">
      <c r="A48" s="84">
        <v>39</v>
      </c>
      <c r="B48" s="91">
        <v>43313</v>
      </c>
      <c r="C48" s="80">
        <v>2876807.3509999998</v>
      </c>
      <c r="D48" s="106">
        <v>1129256.51867368</v>
      </c>
      <c r="E48" s="106">
        <v>1727110.15</v>
      </c>
      <c r="F48" s="106"/>
      <c r="G48" s="76">
        <f>C48+D48-E48-F48</f>
        <v>2278953.7196736797</v>
      </c>
      <c r="H48" s="76">
        <f>H47+G48</f>
        <v>266316245.07574049</v>
      </c>
      <c r="I48" s="76">
        <v>-604077.17999999993</v>
      </c>
      <c r="J48" s="76">
        <f>J47+I48</f>
        <v>-56107717.034997061</v>
      </c>
      <c r="K48" s="76">
        <v>321385</v>
      </c>
      <c r="L48" s="105">
        <f t="shared" ref="L48:L58" si="4">L47+C48+D48+I48-E48-F48</f>
        <v>175498915.75074342</v>
      </c>
    </row>
    <row r="49" spans="1:13">
      <c r="A49" s="84">
        <v>40</v>
      </c>
      <c r="B49" s="91">
        <v>43344</v>
      </c>
      <c r="C49" s="80">
        <v>1205400.63515</v>
      </c>
      <c r="D49" s="111">
        <v>1140254.874617537</v>
      </c>
      <c r="E49" s="106">
        <v>1516986.17</v>
      </c>
      <c r="F49" s="106"/>
      <c r="G49" s="76">
        <f>C49+D49-E49-F49</f>
        <v>828669.33976753708</v>
      </c>
      <c r="H49" s="76">
        <f t="shared" si="1"/>
        <v>267144914.41550803</v>
      </c>
      <c r="I49" s="76">
        <v>-253769.46</v>
      </c>
      <c r="J49" s="76">
        <f>J48+I49</f>
        <v>-56361486.494997062</v>
      </c>
      <c r="K49" s="76">
        <v>321385</v>
      </c>
      <c r="L49" s="105">
        <f t="shared" si="4"/>
        <v>176073815.63051096</v>
      </c>
    </row>
    <row r="50" spans="1:13">
      <c r="A50" s="84">
        <v>41</v>
      </c>
      <c r="B50" s="91">
        <v>43374</v>
      </c>
      <c r="C50" s="80">
        <v>4248394.4084499991</v>
      </c>
      <c r="D50" s="111">
        <v>1144030.0504946774</v>
      </c>
      <c r="E50" s="106">
        <v>1578465.16</v>
      </c>
      <c r="F50" s="106"/>
      <c r="G50" s="76">
        <f t="shared" si="0"/>
        <v>3813959.2989446763</v>
      </c>
      <c r="H50" s="76">
        <f t="shared" si="1"/>
        <v>270958873.71445268</v>
      </c>
      <c r="I50" s="76">
        <v>-891972.9</v>
      </c>
      <c r="J50" s="76">
        <f t="shared" ref="J50:J58" si="5">J49+I50</f>
        <v>-57253459.39499706</v>
      </c>
      <c r="K50" s="76">
        <v>321385</v>
      </c>
      <c r="L50" s="105">
        <f t="shared" si="4"/>
        <v>178995802.02945563</v>
      </c>
    </row>
    <row r="51" spans="1:13">
      <c r="A51" s="84">
        <v>42</v>
      </c>
      <c r="B51" s="91">
        <v>43405</v>
      </c>
      <c r="C51" s="80">
        <v>3547002.0897500003</v>
      </c>
      <c r="D51" s="111">
        <v>1163217.7611810807</v>
      </c>
      <c r="E51" s="106">
        <v>1733380.19</v>
      </c>
      <c r="F51" s="106"/>
      <c r="G51" s="76">
        <f t="shared" si="0"/>
        <v>2976839.660931081</v>
      </c>
      <c r="H51" s="76">
        <f t="shared" si="1"/>
        <v>273935713.37538379</v>
      </c>
      <c r="I51" s="76">
        <v>-744446.22</v>
      </c>
      <c r="J51" s="76">
        <f t="shared" si="5"/>
        <v>-57997905.614997059</v>
      </c>
      <c r="K51" s="76">
        <v>321385</v>
      </c>
      <c r="L51" s="105">
        <f t="shared" si="4"/>
        <v>181228195.47038671</v>
      </c>
    </row>
    <row r="52" spans="1:13">
      <c r="A52" s="84">
        <v>43</v>
      </c>
      <c r="B52" s="91">
        <v>43435</v>
      </c>
      <c r="C52" s="80">
        <v>1358449.5706999998</v>
      </c>
      <c r="D52" s="111">
        <v>1177877.144776528</v>
      </c>
      <c r="E52" s="106">
        <v>1727108.96</v>
      </c>
      <c r="F52" s="106"/>
      <c r="G52" s="76">
        <f t="shared" si="0"/>
        <v>809217.75547652785</v>
      </c>
      <c r="H52" s="76">
        <f t="shared" si="1"/>
        <v>274744931.13086033</v>
      </c>
      <c r="I52" s="76">
        <v>-300057.65999999997</v>
      </c>
      <c r="J52" s="76">
        <f t="shared" si="5"/>
        <v>-58297963.274997056</v>
      </c>
      <c r="K52" s="76">
        <v>321385</v>
      </c>
      <c r="L52" s="105">
        <f t="shared" si="4"/>
        <v>181737355.56586322</v>
      </c>
    </row>
    <row r="53" spans="1:13">
      <c r="A53" s="84">
        <v>44</v>
      </c>
      <c r="B53" s="91">
        <v>43466</v>
      </c>
      <c r="C53" s="80">
        <v>2258713.3401500001</v>
      </c>
      <c r="D53" s="111">
        <v>1181220.6294034906</v>
      </c>
      <c r="E53" s="106">
        <v>2088178.32</v>
      </c>
      <c r="F53" s="106"/>
      <c r="G53" s="76">
        <f t="shared" si="0"/>
        <v>1351755.6495534906</v>
      </c>
      <c r="H53" s="76">
        <f t="shared" si="1"/>
        <v>276096686.78041381</v>
      </c>
      <c r="I53" s="76">
        <v>-474329.73</v>
      </c>
      <c r="J53" s="76">
        <f t="shared" si="5"/>
        <v>-58772293.004997052</v>
      </c>
      <c r="K53" s="76">
        <v>160693</v>
      </c>
      <c r="L53" s="105">
        <f t="shared" si="4"/>
        <v>182614781.48541674</v>
      </c>
    </row>
    <row r="54" spans="1:13">
      <c r="A54" s="84">
        <v>45</v>
      </c>
      <c r="B54" s="91">
        <v>43497</v>
      </c>
      <c r="C54" s="80">
        <v>1283088.4322499998</v>
      </c>
      <c r="D54" s="111">
        <v>1186982.3929418919</v>
      </c>
      <c r="E54" s="106">
        <v>1660066.93</v>
      </c>
      <c r="F54" s="106"/>
      <c r="G54" s="76">
        <f t="shared" si="0"/>
        <v>810003.89519189182</v>
      </c>
      <c r="H54" s="76">
        <f t="shared" si="1"/>
        <v>276906690.67560571</v>
      </c>
      <c r="I54" s="76">
        <v>-269448.48</v>
      </c>
      <c r="J54" s="76">
        <f t="shared" si="5"/>
        <v>-59041741.484997049</v>
      </c>
      <c r="K54" s="76">
        <v>160693</v>
      </c>
      <c r="L54" s="105">
        <f t="shared" si="4"/>
        <v>183155336.90060863</v>
      </c>
    </row>
    <row r="55" spans="1:13">
      <c r="A55" s="84">
        <v>46</v>
      </c>
      <c r="B55" s="91">
        <v>43525</v>
      </c>
      <c r="C55" s="80">
        <v>2237364.6175999995</v>
      </c>
      <c r="D55" s="111">
        <v>1190532.0401683187</v>
      </c>
      <c r="E55" s="106">
        <v>1958812.43</v>
      </c>
      <c r="F55" s="106"/>
      <c r="G55" s="76">
        <f t="shared" si="0"/>
        <v>1469084.2277683185</v>
      </c>
      <c r="H55" s="76">
        <f t="shared" si="1"/>
        <v>278375774.90337402</v>
      </c>
      <c r="I55" s="76">
        <v>-469846.64999999997</v>
      </c>
      <c r="J55" s="76">
        <f t="shared" si="5"/>
        <v>-59511588.134997047</v>
      </c>
      <c r="K55" s="76">
        <v>160693</v>
      </c>
      <c r="L55" s="105">
        <f t="shared" si="4"/>
        <v>184154574.47837692</v>
      </c>
    </row>
    <row r="56" spans="1:13">
      <c r="A56" s="84">
        <v>47</v>
      </c>
      <c r="B56" s="91">
        <v>43556</v>
      </c>
      <c r="C56" s="80">
        <v>2626279.0330499997</v>
      </c>
      <c r="D56" s="111">
        <v>1197093.7002623305</v>
      </c>
      <c r="E56" s="106">
        <v>1378152.46</v>
      </c>
      <c r="F56" s="106"/>
      <c r="G56" s="76">
        <f t="shared" si="0"/>
        <v>2445220.2733123302</v>
      </c>
      <c r="H56" s="76">
        <f t="shared" si="1"/>
        <v>280820995.17668635</v>
      </c>
      <c r="I56" s="76">
        <v>-551518.59</v>
      </c>
      <c r="J56" s="76">
        <f t="shared" si="5"/>
        <v>-60063106.724997051</v>
      </c>
      <c r="K56" s="76">
        <v>160693</v>
      </c>
      <c r="L56" s="105">
        <f t="shared" si="4"/>
        <v>186048276.16168925</v>
      </c>
    </row>
    <row r="57" spans="1:13">
      <c r="A57" s="84">
        <v>48</v>
      </c>
      <c r="B57" s="91">
        <v>43586</v>
      </c>
      <c r="C57" s="80">
        <v>3022645.4856999996</v>
      </c>
      <c r="D57" s="111">
        <v>1209529.0079827481</v>
      </c>
      <c r="E57" s="106">
        <v>1577873.2524418053</v>
      </c>
      <c r="F57" s="106"/>
      <c r="G57" s="76">
        <f t="shared" si="0"/>
        <v>2654301.2412409424</v>
      </c>
      <c r="H57" s="76">
        <f t="shared" si="1"/>
        <v>283475296.41792727</v>
      </c>
      <c r="I57" s="76">
        <v>-634755.44999999995</v>
      </c>
      <c r="J57" s="76">
        <f t="shared" si="5"/>
        <v>-60697862.174997054</v>
      </c>
      <c r="K57" s="76">
        <v>160693</v>
      </c>
      <c r="L57" s="105">
        <f t="shared" si="4"/>
        <v>188067821.95293024</v>
      </c>
      <c r="M57" s="92"/>
    </row>
    <row r="58" spans="1:13">
      <c r="A58" s="84">
        <v>49</v>
      </c>
      <c r="B58" s="91">
        <v>43617</v>
      </c>
      <c r="C58" s="80">
        <v>3040211.4142500004</v>
      </c>
      <c r="D58" s="111">
        <v>1222790.6920118972</v>
      </c>
      <c r="E58" s="106">
        <v>1561836.89</v>
      </c>
      <c r="F58" s="106"/>
      <c r="G58" s="76">
        <f t="shared" si="0"/>
        <v>2701165.2162618982</v>
      </c>
      <c r="H58" s="76">
        <f t="shared" si="1"/>
        <v>286176461.63418919</v>
      </c>
      <c r="I58" s="76">
        <v>-638444.30999999994</v>
      </c>
      <c r="J58" s="76">
        <f t="shared" si="5"/>
        <v>-61336306.484997056</v>
      </c>
      <c r="K58" s="76">
        <v>160693</v>
      </c>
      <c r="L58" s="105">
        <f t="shared" si="4"/>
        <v>190130542.85919213</v>
      </c>
    </row>
    <row r="59" spans="1:13">
      <c r="A59" s="84">
        <v>37</v>
      </c>
      <c r="B59" s="91" t="s">
        <v>66</v>
      </c>
      <c r="C59" s="80"/>
      <c r="D59" s="80"/>
      <c r="E59" s="80"/>
      <c r="F59" s="80"/>
      <c r="G59" s="76"/>
      <c r="H59" s="76"/>
      <c r="I59" s="76"/>
      <c r="J59" s="76">
        <f>-H58*0.21</f>
        <v>-60097056.943179727</v>
      </c>
      <c r="K59" s="76">
        <v>-31817144.598809689</v>
      </c>
      <c r="L59" s="105">
        <f>H58+J59+K59</f>
        <v>194262260.09219977</v>
      </c>
      <c r="M59" s="104"/>
    </row>
    <row r="60" spans="1:13">
      <c r="A60" s="84">
        <v>50</v>
      </c>
      <c r="B60" s="91">
        <v>43647</v>
      </c>
      <c r="C60" s="80"/>
      <c r="D60" s="111">
        <v>1275655.5085855911</v>
      </c>
      <c r="E60" s="106"/>
      <c r="F60" s="106">
        <f t="shared" ref="F60:F99" si="6">$D$3</f>
        <v>1929969.4273153788</v>
      </c>
      <c r="G60" s="76">
        <f t="shared" si="0"/>
        <v>-654313.91872978769</v>
      </c>
      <c r="H60" s="76">
        <f>H58+G60</f>
        <v>285522147.71545941</v>
      </c>
      <c r="I60" s="76">
        <f>-G60*0.21</f>
        <v>137405.92293325541</v>
      </c>
      <c r="J60" s="76">
        <f>J59+I60</f>
        <v>-59959651.020246468</v>
      </c>
      <c r="K60" s="76">
        <v>160693</v>
      </c>
      <c r="L60" s="105">
        <v>193906044.84439155</v>
      </c>
      <c r="M60" s="104"/>
    </row>
    <row r="61" spans="1:13">
      <c r="A61" s="84">
        <v>51</v>
      </c>
      <c r="B61" s="91">
        <v>43678</v>
      </c>
      <c r="C61" s="80"/>
      <c r="D61" s="111">
        <v>1273316.3611448377</v>
      </c>
      <c r="E61" s="106"/>
      <c r="F61" s="106">
        <f t="shared" si="6"/>
        <v>1929969.4273153788</v>
      </c>
      <c r="G61" s="76">
        <f t="shared" si="0"/>
        <v>-656653.0661705411</v>
      </c>
      <c r="H61" s="76">
        <f t="shared" si="1"/>
        <v>284865494.64928889</v>
      </c>
      <c r="I61" s="76">
        <f t="shared" ref="I61:I112" si="7">-G61*0.21</f>
        <v>137897.14389581361</v>
      </c>
      <c r="J61" s="76">
        <f>I61+J60</f>
        <v>-59821753.876350656</v>
      </c>
      <c r="K61" s="76">
        <v>160693</v>
      </c>
      <c r="L61" s="105">
        <v>193547981.57160574</v>
      </c>
    </row>
    <row r="62" spans="1:13">
      <c r="A62" s="84">
        <v>52</v>
      </c>
      <c r="B62" s="91">
        <v>43709</v>
      </c>
      <c r="C62" s="80"/>
      <c r="D62" s="111">
        <v>1270965.0789868776</v>
      </c>
      <c r="E62" s="106"/>
      <c r="F62" s="106">
        <f t="shared" si="6"/>
        <v>1929969.4273153788</v>
      </c>
      <c r="G62" s="76">
        <f t="shared" si="0"/>
        <v>-659004.34832850122</v>
      </c>
      <c r="H62" s="76">
        <f t="shared" si="1"/>
        <v>284206490.30096036</v>
      </c>
      <c r="I62" s="76">
        <f t="shared" si="7"/>
        <v>138390.91314898524</v>
      </c>
      <c r="J62" s="76">
        <f t="shared" si="2"/>
        <v>-59683362.963201672</v>
      </c>
      <c r="K62" s="76">
        <v>160693</v>
      </c>
      <c r="L62" s="105">
        <v>193188060.78591517</v>
      </c>
    </row>
    <row r="63" spans="1:13">
      <c r="A63" s="84">
        <v>53</v>
      </c>
      <c r="B63" s="91">
        <v>43739</v>
      </c>
      <c r="C63" s="80"/>
      <c r="D63" s="111">
        <v>1268601.5991608428</v>
      </c>
      <c r="E63" s="106"/>
      <c r="F63" s="106">
        <f t="shared" si="6"/>
        <v>1929969.4273153788</v>
      </c>
      <c r="G63" s="76">
        <f t="shared" si="0"/>
        <v>-661367.82815453596</v>
      </c>
      <c r="H63" s="76">
        <f t="shared" si="1"/>
        <v>283545122.4728058</v>
      </c>
      <c r="I63" s="76">
        <f t="shared" si="7"/>
        <v>138887.24391245254</v>
      </c>
      <c r="J63" s="76">
        <f t="shared" si="2"/>
        <v>-59544475.719289221</v>
      </c>
      <c r="K63" s="76">
        <v>160693</v>
      </c>
      <c r="L63" s="105">
        <v>192826272.85116202</v>
      </c>
    </row>
    <row r="64" spans="1:13">
      <c r="A64" s="84">
        <v>54</v>
      </c>
      <c r="B64" s="91">
        <v>43770</v>
      </c>
      <c r="C64" s="80"/>
      <c r="D64" s="111">
        <v>1266225.858389297</v>
      </c>
      <c r="E64" s="106"/>
      <c r="F64" s="106">
        <f t="shared" si="6"/>
        <v>1929969.4273153788</v>
      </c>
      <c r="G64" s="76">
        <f t="shared" si="0"/>
        <v>-663743.56892608176</v>
      </c>
      <c r="H64" s="76">
        <f t="shared" si="1"/>
        <v>282881378.9038797</v>
      </c>
      <c r="I64" s="76">
        <f t="shared" si="7"/>
        <v>139386.14947447716</v>
      </c>
      <c r="J64" s="76">
        <f t="shared" si="2"/>
        <v>-59405089.569814742</v>
      </c>
      <c r="K64" s="76">
        <v>160693</v>
      </c>
      <c r="L64" s="105">
        <v>192462608.08119932</v>
      </c>
    </row>
    <row r="65" spans="1:13">
      <c r="A65" s="84">
        <v>55</v>
      </c>
      <c r="B65" s="91">
        <v>43800</v>
      </c>
      <c r="C65" s="80"/>
      <c r="D65" s="111">
        <v>1263837.7930665421</v>
      </c>
      <c r="E65" s="106"/>
      <c r="F65" s="106">
        <f t="shared" si="6"/>
        <v>1929969.4273153788</v>
      </c>
      <c r="G65" s="76">
        <f t="shared" si="0"/>
        <v>-666131.63424883666</v>
      </c>
      <c r="H65" s="76">
        <f t="shared" si="1"/>
        <v>282215247.26963085</v>
      </c>
      <c r="I65" s="76">
        <f t="shared" si="7"/>
        <v>139887.64319225569</v>
      </c>
      <c r="J65" s="76">
        <f t="shared" si="2"/>
        <v>-59265201.926622488</v>
      </c>
      <c r="K65" s="76">
        <v>160693</v>
      </c>
      <c r="L65" s="105">
        <v>192097056.73963165</v>
      </c>
    </row>
    <row r="66" spans="1:13">
      <c r="A66" s="84">
        <v>56</v>
      </c>
      <c r="B66" s="91">
        <v>43831</v>
      </c>
      <c r="C66" s="80"/>
      <c r="D66" s="111">
        <v>1261437.3392569143</v>
      </c>
      <c r="E66" s="106"/>
      <c r="F66" s="106">
        <f t="shared" si="6"/>
        <v>1929969.4273153788</v>
      </c>
      <c r="G66" s="76">
        <f t="shared" si="0"/>
        <v>-668532.08805846446</v>
      </c>
      <c r="H66" s="76">
        <f t="shared" si="1"/>
        <v>281546715.18157238</v>
      </c>
      <c r="I66" s="76">
        <f t="shared" si="7"/>
        <v>140391.73849227754</v>
      </c>
      <c r="J66" s="76">
        <f t="shared" si="2"/>
        <v>-59124810.188130207</v>
      </c>
      <c r="K66" s="76">
        <v>160693</v>
      </c>
      <c r="L66" s="105">
        <v>191729609.03955439</v>
      </c>
    </row>
    <row r="67" spans="1:13">
      <c r="A67" s="84">
        <v>57</v>
      </c>
      <c r="B67" s="91">
        <v>43862</v>
      </c>
      <c r="C67" s="80"/>
      <c r="D67" s="111">
        <v>1259024.4326930738</v>
      </c>
      <c r="E67" s="106"/>
      <c r="F67" s="106">
        <f t="shared" si="6"/>
        <v>1929969.4273153788</v>
      </c>
      <c r="G67" s="76">
        <f t="shared" si="0"/>
        <v>-670944.99462230504</v>
      </c>
      <c r="H67" s="76">
        <f t="shared" si="1"/>
        <v>280875770.18695009</v>
      </c>
      <c r="I67" s="76">
        <f t="shared" si="7"/>
        <v>140898.44887068405</v>
      </c>
      <c r="J67" s="76">
        <f t="shared" si="2"/>
        <v>-58983911.739259526</v>
      </c>
      <c r="K67" s="76">
        <v>160693</v>
      </c>
      <c r="L67" s="105">
        <v>191360255.14329168</v>
      </c>
    </row>
    <row r="68" spans="1:13">
      <c r="A68" s="84">
        <v>58</v>
      </c>
      <c r="B68" s="91">
        <v>43891</v>
      </c>
      <c r="C68" s="80"/>
      <c r="D68" s="111">
        <v>1256599.0087742819</v>
      </c>
      <c r="E68" s="106"/>
      <c r="F68" s="106">
        <f t="shared" si="6"/>
        <v>1929969.4273153788</v>
      </c>
      <c r="G68" s="76">
        <f t="shared" si="0"/>
        <v>-673370.41854109685</v>
      </c>
      <c r="H68" s="76">
        <f t="shared" si="1"/>
        <v>280202399.76840901</v>
      </c>
      <c r="I68" s="76">
        <f t="shared" si="7"/>
        <v>141407.78789363033</v>
      </c>
      <c r="J68" s="76">
        <f t="shared" si="2"/>
        <v>-58842503.951365896</v>
      </c>
      <c r="K68" s="76">
        <v>160693</v>
      </c>
      <c r="L68" s="105">
        <v>190988985.16213313</v>
      </c>
    </row>
    <row r="69" spans="1:13">
      <c r="A69" s="84">
        <v>59</v>
      </c>
      <c r="B69" s="91">
        <v>43922</v>
      </c>
      <c r="C69" s="80"/>
      <c r="D69" s="111">
        <v>1254161.002564674</v>
      </c>
      <c r="E69" s="106"/>
      <c r="F69" s="106">
        <f t="shared" si="6"/>
        <v>1929969.4273153788</v>
      </c>
      <c r="G69" s="76">
        <f t="shared" si="0"/>
        <v>-675808.42475070478</v>
      </c>
      <c r="H69" s="76">
        <f t="shared" si="1"/>
        <v>279526591.34365833</v>
      </c>
      <c r="I69" s="76">
        <f t="shared" si="7"/>
        <v>141919.76919764801</v>
      </c>
      <c r="J69" s="76">
        <f t="shared" si="2"/>
        <v>-58700584.182168245</v>
      </c>
      <c r="K69" s="76">
        <v>160693</v>
      </c>
      <c r="L69" s="105">
        <v>190615789.15606898</v>
      </c>
    </row>
    <row r="70" spans="1:13">
      <c r="A70" s="84">
        <v>60</v>
      </c>
      <c r="B70" s="91">
        <v>43952</v>
      </c>
      <c r="C70" s="80"/>
      <c r="D70" s="111">
        <v>1251710.3487915194</v>
      </c>
      <c r="E70" s="106"/>
      <c r="F70" s="106">
        <f t="shared" si="6"/>
        <v>1929969.4273153788</v>
      </c>
      <c r="G70" s="76">
        <f t="shared" si="0"/>
        <v>-678259.07852385938</v>
      </c>
      <c r="H70" s="76">
        <f t="shared" si="1"/>
        <v>278848332.26513445</v>
      </c>
      <c r="I70" s="76">
        <f t="shared" si="7"/>
        <v>142434.40649001047</v>
      </c>
      <c r="J70" s="76">
        <f t="shared" si="2"/>
        <v>-58558149.775678232</v>
      </c>
      <c r="K70" s="76">
        <v>160693</v>
      </c>
      <c r="L70" s="105">
        <v>190240657.13352403</v>
      </c>
      <c r="M70" s="92"/>
    </row>
    <row r="71" spans="1:13">
      <c r="A71" s="84">
        <v>61</v>
      </c>
      <c r="B71" s="91">
        <v>43983</v>
      </c>
      <c r="C71" s="80"/>
      <c r="D71" s="111">
        <v>1249246.9818434743</v>
      </c>
      <c r="E71" s="106"/>
      <c r="F71" s="106">
        <f t="shared" si="6"/>
        <v>1929969.4273153788</v>
      </c>
      <c r="G71" s="76">
        <f t="shared" si="0"/>
        <v>-680722.44547190447</v>
      </c>
      <c r="H71" s="76">
        <f t="shared" si="1"/>
        <v>278167609.81966257</v>
      </c>
      <c r="I71" s="76">
        <f t="shared" si="7"/>
        <v>142951.71354909992</v>
      </c>
      <c r="J71" s="76">
        <f t="shared" si="2"/>
        <v>-58415198.062129132</v>
      </c>
      <c r="K71" s="76">
        <v>160693</v>
      </c>
      <c r="L71" s="105">
        <v>189863579.05109015</v>
      </c>
    </row>
    <row r="72" spans="1:13">
      <c r="A72" s="84">
        <v>62</v>
      </c>
      <c r="B72" s="91">
        <v>44013</v>
      </c>
      <c r="C72" s="80"/>
      <c r="D72" s="111">
        <v>1246770.8357688251</v>
      </c>
      <c r="E72" s="106"/>
      <c r="F72" s="106">
        <f t="shared" si="6"/>
        <v>1929969.4273153788</v>
      </c>
      <c r="G72" s="76">
        <f t="shared" si="0"/>
        <v>-683198.59154655365</v>
      </c>
      <c r="H72" s="76">
        <f t="shared" si="1"/>
        <v>277484411.22811604</v>
      </c>
      <c r="I72" s="76">
        <f t="shared" si="7"/>
        <v>143471.70422477627</v>
      </c>
      <c r="J72" s="76">
        <f t="shared" si="2"/>
        <v>-58271726.35790436</v>
      </c>
      <c r="K72" s="76">
        <v>160693</v>
      </c>
      <c r="L72" s="105">
        <v>189484544.81325728</v>
      </c>
    </row>
    <row r="73" spans="1:13">
      <c r="A73" s="84">
        <v>63</v>
      </c>
      <c r="B73" s="91">
        <v>44044</v>
      </c>
      <c r="C73" s="80"/>
      <c r="D73" s="111">
        <v>1244281.8442737227</v>
      </c>
      <c r="E73" s="106"/>
      <c r="F73" s="106">
        <f t="shared" si="6"/>
        <v>1929969.4273153788</v>
      </c>
      <c r="G73" s="76">
        <f t="shared" si="0"/>
        <v>-685687.58304165606</v>
      </c>
      <c r="H73" s="76">
        <f t="shared" si="1"/>
        <v>276798723.64507437</v>
      </c>
      <c r="I73" s="76">
        <f t="shared" si="7"/>
        <v>143994.39243874777</v>
      </c>
      <c r="J73" s="76">
        <f t="shared" si="2"/>
        <v>-58127731.965465613</v>
      </c>
      <c r="K73" s="76">
        <v>160693</v>
      </c>
      <c r="L73" s="105">
        <v>189103544.27214327</v>
      </c>
    </row>
    <row r="74" spans="1:13">
      <c r="A74" s="84">
        <v>64</v>
      </c>
      <c r="B74" s="91">
        <v>44075</v>
      </c>
      <c r="C74" s="80"/>
      <c r="D74" s="111">
        <v>1241779.9407204073</v>
      </c>
      <c r="E74" s="106"/>
      <c r="F74" s="106">
        <f t="shared" si="6"/>
        <v>1929969.4273153788</v>
      </c>
      <c r="G74" s="76">
        <f t="shared" si="0"/>
        <v>-688189.4865949715</v>
      </c>
      <c r="H74" s="76">
        <f t="shared" si="1"/>
        <v>276110534.15847939</v>
      </c>
      <c r="I74" s="76">
        <f t="shared" si="7"/>
        <v>144519.792184944</v>
      </c>
      <c r="J74" s="76">
        <f t="shared" si="2"/>
        <v>-57983212.173280671</v>
      </c>
      <c r="K74" s="76">
        <v>160693</v>
      </c>
      <c r="L74" s="105">
        <v>188720567.22722217</v>
      </c>
    </row>
    <row r="75" spans="1:13">
      <c r="A75" s="84">
        <v>65</v>
      </c>
      <c r="B75" s="91">
        <v>44105</v>
      </c>
      <c r="C75" s="80"/>
      <c r="D75" s="111">
        <v>1239265.0581254256</v>
      </c>
      <c r="E75" s="106"/>
      <c r="F75" s="106">
        <f t="shared" si="6"/>
        <v>1929969.4273153788</v>
      </c>
      <c r="G75" s="76">
        <f t="shared" si="0"/>
        <v>-690704.3691899532</v>
      </c>
      <c r="H75" s="76">
        <f t="shared" si="1"/>
        <v>275419829.78928941</v>
      </c>
      <c r="I75" s="76">
        <f t="shared" si="7"/>
        <v>145047.91752989017</v>
      </c>
      <c r="J75" s="76">
        <f t="shared" si="2"/>
        <v>-57838164.255750783</v>
      </c>
      <c r="K75" s="76">
        <v>160693</v>
      </c>
      <c r="L75" s="105">
        <v>188335603.42505103</v>
      </c>
    </row>
    <row r="76" spans="1:13">
      <c r="A76" s="84">
        <v>66</v>
      </c>
      <c r="B76" s="91">
        <v>44136</v>
      </c>
      <c r="C76" s="80"/>
      <c r="D76" s="111">
        <v>1236737.1291578349</v>
      </c>
      <c r="E76" s="106"/>
      <c r="F76" s="106">
        <f t="shared" si="6"/>
        <v>1929969.4273153788</v>
      </c>
      <c r="G76" s="76">
        <f t="shared" si="0"/>
        <v>-693232.29815754388</v>
      </c>
      <c r="H76" s="76">
        <f t="shared" si="1"/>
        <v>274726597.49113184</v>
      </c>
      <c r="I76" s="76">
        <f t="shared" si="7"/>
        <v>145578.78261308421</v>
      </c>
      <c r="J76" s="76">
        <f t="shared" si="2"/>
        <v>-57692585.473137699</v>
      </c>
      <c r="K76" s="76">
        <v>160693</v>
      </c>
      <c r="L76" s="105">
        <v>187948642.55899552</v>
      </c>
    </row>
    <row r="77" spans="1:13">
      <c r="A77" s="84">
        <v>67</v>
      </c>
      <c r="B77" s="91">
        <v>44166</v>
      </c>
      <c r="C77" s="80"/>
      <c r="D77" s="111">
        <v>1234196.0861374037</v>
      </c>
      <c r="E77" s="106"/>
      <c r="F77" s="106">
        <f t="shared" si="6"/>
        <v>1929969.4273153788</v>
      </c>
      <c r="G77" s="76">
        <f t="shared" ref="G77:G140" si="8">C77+D77-E77-F77</f>
        <v>-695773.34117797506</v>
      </c>
      <c r="H77" s="76">
        <f t="shared" ref="H77:H140" si="9">H76+G77</f>
        <v>274030824.14995384</v>
      </c>
      <c r="I77" s="76">
        <f t="shared" si="7"/>
        <v>146112.40164737476</v>
      </c>
      <c r="J77" s="76">
        <f t="shared" ref="J77:J140" si="10">I77+J76</f>
        <v>-57546473.071490325</v>
      </c>
      <c r="K77" s="76">
        <v>160693</v>
      </c>
      <c r="L77" s="105">
        <v>187559674.26895386</v>
      </c>
    </row>
    <row r="78" spans="1:13">
      <c r="A78" s="84">
        <v>68</v>
      </c>
      <c r="B78" s="91">
        <v>44197</v>
      </c>
      <c r="C78" s="80"/>
      <c r="D78" s="111">
        <v>1231641.8610327968</v>
      </c>
      <c r="E78" s="106"/>
      <c r="F78" s="106">
        <f t="shared" si="6"/>
        <v>1929969.4273153788</v>
      </c>
      <c r="G78" s="76">
        <f>C78+D78-E78-F78</f>
        <v>-698327.566282582</v>
      </c>
      <c r="H78" s="76">
        <f t="shared" si="9"/>
        <v>273332496.58367127</v>
      </c>
      <c r="I78" s="76">
        <f t="shared" si="7"/>
        <v>146648.78891934222</v>
      </c>
      <c r="J78" s="76">
        <f t="shared" si="10"/>
        <v>-57399824.28257098</v>
      </c>
      <c r="K78" s="76">
        <v>160693</v>
      </c>
      <c r="L78" s="105">
        <v>187168688.14107952</v>
      </c>
    </row>
    <row r="79" spans="1:13" ht="14.45" hidden="1" customHeight="1" outlineLevel="1">
      <c r="A79" s="84">
        <v>69</v>
      </c>
      <c r="B79" s="91">
        <v>44228</v>
      </c>
      <c r="C79" s="80"/>
      <c r="D79" s="111">
        <v>1229074.3854597553</v>
      </c>
      <c r="E79" s="106"/>
      <c r="F79" s="106">
        <f t="shared" si="6"/>
        <v>1929969.4273153788</v>
      </c>
      <c r="G79" s="76">
        <f t="shared" si="8"/>
        <v>-700895.04185562348</v>
      </c>
      <c r="H79" s="76">
        <f t="shared" si="9"/>
        <v>272631601.54181564</v>
      </c>
      <c r="I79" s="76">
        <f t="shared" si="7"/>
        <v>147187.95878968094</v>
      </c>
      <c r="J79" s="76">
        <f t="shared" si="10"/>
        <v>-57252636.323781297</v>
      </c>
      <c r="K79" s="76">
        <v>160693</v>
      </c>
      <c r="L79" s="105">
        <v>186775673.70750248</v>
      </c>
    </row>
    <row r="80" spans="1:13" ht="14.45" hidden="1" customHeight="1" outlineLevel="1">
      <c r="A80" s="84">
        <v>70</v>
      </c>
      <c r="B80" s="91">
        <v>44256</v>
      </c>
      <c r="C80" s="80"/>
      <c r="D80" s="111">
        <v>1226493.5906792663</v>
      </c>
      <c r="E80" s="106"/>
      <c r="F80" s="106">
        <f t="shared" si="6"/>
        <v>1929969.4273153788</v>
      </c>
      <c r="G80" s="76">
        <f t="shared" si="8"/>
        <v>-703475.83663611254</v>
      </c>
      <c r="H80" s="76">
        <f t="shared" si="9"/>
        <v>271928125.70517951</v>
      </c>
      <c r="I80" s="76">
        <f t="shared" si="7"/>
        <v>147729.92569358362</v>
      </c>
      <c r="J80" s="76">
        <f t="shared" si="10"/>
        <v>-57104906.39808771</v>
      </c>
      <c r="K80" s="76">
        <v>160693</v>
      </c>
      <c r="L80" s="105">
        <v>186380620.44604886</v>
      </c>
    </row>
    <row r="81" spans="1:13" ht="14.45" hidden="1" customHeight="1" outlineLevel="1">
      <c r="A81" s="84">
        <v>71</v>
      </c>
      <c r="B81" s="91">
        <v>44287</v>
      </c>
      <c r="C81" s="80"/>
      <c r="D81" s="111">
        <v>1223899.4075957206</v>
      </c>
      <c r="E81" s="106"/>
      <c r="F81" s="106">
        <f t="shared" si="6"/>
        <v>1929969.4273153788</v>
      </c>
      <c r="G81" s="76">
        <f t="shared" si="8"/>
        <v>-706070.01971965819</v>
      </c>
      <c r="H81" s="76">
        <f t="shared" si="9"/>
        <v>271222055.68545985</v>
      </c>
      <c r="I81" s="76">
        <f t="shared" si="7"/>
        <v>148274.70414112823</v>
      </c>
      <c r="J81" s="76">
        <f t="shared" si="10"/>
        <v>-56956631.693946585</v>
      </c>
      <c r="K81" s="76">
        <v>160693</v>
      </c>
      <c r="L81" s="105">
        <v>185983517.77995926</v>
      </c>
    </row>
    <row r="82" spans="1:13" ht="14.45" hidden="1" customHeight="1" outlineLevel="1">
      <c r="A82" s="84">
        <v>72</v>
      </c>
      <c r="B82" s="91">
        <v>44317</v>
      </c>
      <c r="C82" s="80"/>
      <c r="D82" s="111">
        <v>1221291.7667550656</v>
      </c>
      <c r="E82" s="106"/>
      <c r="F82" s="106">
        <f t="shared" si="6"/>
        <v>1929969.4273153788</v>
      </c>
      <c r="G82" s="76">
        <f t="shared" si="8"/>
        <v>-708677.66056031315</v>
      </c>
      <c r="H82" s="76">
        <f t="shared" si="9"/>
        <v>270513378.02489954</v>
      </c>
      <c r="I82" s="76">
        <f t="shared" si="7"/>
        <v>148822.30871766576</v>
      </c>
      <c r="J82" s="76">
        <f t="shared" si="10"/>
        <v>-56807809.385228917</v>
      </c>
      <c r="K82" s="76">
        <v>160693</v>
      </c>
      <c r="L82" s="105">
        <v>185584355.07760555</v>
      </c>
      <c r="M82" s="92"/>
    </row>
    <row r="83" spans="1:13" ht="14.45" hidden="1" customHeight="1" outlineLevel="1">
      <c r="A83" s="84">
        <v>73</v>
      </c>
      <c r="B83" s="91">
        <v>44348</v>
      </c>
      <c r="C83" s="80"/>
      <c r="D83" s="111">
        <v>1218670.598342943</v>
      </c>
      <c r="E83" s="106"/>
      <c r="F83" s="106">
        <f t="shared" si="6"/>
        <v>1929969.4273153788</v>
      </c>
      <c r="G83" s="76">
        <f t="shared" si="8"/>
        <v>-711298.82897243579</v>
      </c>
      <c r="H83" s="76">
        <f t="shared" si="9"/>
        <v>269802079.19592708</v>
      </c>
      <c r="I83" s="76">
        <f t="shared" si="7"/>
        <v>149372.75408421151</v>
      </c>
      <c r="J83" s="76">
        <f t="shared" si="10"/>
        <v>-56658436.631144702</v>
      </c>
      <c r="K83" s="76">
        <v>160693</v>
      </c>
      <c r="L83" s="105">
        <v>185183121.65220624</v>
      </c>
    </row>
    <row r="84" spans="1:13" ht="14.45" hidden="1" customHeight="1" outlineLevel="1">
      <c r="A84" s="84">
        <v>74</v>
      </c>
      <c r="B84" s="91">
        <v>44378</v>
      </c>
      <c r="C84" s="80"/>
      <c r="D84" s="111">
        <v>1216035.8321828209</v>
      </c>
      <c r="E84" s="106"/>
      <c r="F84" s="106">
        <f t="shared" si="6"/>
        <v>1929969.4273153788</v>
      </c>
      <c r="G84" s="76">
        <f t="shared" si="8"/>
        <v>-713933.59513255791</v>
      </c>
      <c r="H84" s="76">
        <f t="shared" si="9"/>
        <v>269088145.60079455</v>
      </c>
      <c r="I84" s="76">
        <f t="shared" si="7"/>
        <v>149926.05497783716</v>
      </c>
      <c r="J84" s="76">
        <f t="shared" si="10"/>
        <v>-56508510.576166868</v>
      </c>
      <c r="K84" s="76">
        <v>160693</v>
      </c>
      <c r="L84" s="105">
        <v>184779806.76154044</v>
      </c>
    </row>
    <row r="85" spans="1:13" ht="14.45" hidden="1" customHeight="1" outlineLevel="1">
      <c r="A85" s="84">
        <v>75</v>
      </c>
      <c r="B85" s="91">
        <v>44409</v>
      </c>
      <c r="C85" s="80"/>
      <c r="D85" s="111">
        <v>1213387.3977341154</v>
      </c>
      <c r="E85" s="106"/>
      <c r="F85" s="106">
        <f t="shared" si="6"/>
        <v>1929969.4273153788</v>
      </c>
      <c r="G85" s="76">
        <f t="shared" si="8"/>
        <v>-716582.02958126343</v>
      </c>
      <c r="H85" s="76">
        <f t="shared" si="9"/>
        <v>268371563.5712133</v>
      </c>
      <c r="I85" s="76">
        <f t="shared" si="7"/>
        <v>150482.22621206532</v>
      </c>
      <c r="J85" s="76">
        <f t="shared" si="10"/>
        <v>-56358028.349954806</v>
      </c>
      <c r="K85" s="76">
        <v>160693</v>
      </c>
      <c r="L85" s="105">
        <v>184374399.60766014</v>
      </c>
    </row>
    <row r="86" spans="1:13" ht="14.45" hidden="1" customHeight="1" outlineLevel="1">
      <c r="A86" s="84">
        <v>76</v>
      </c>
      <c r="B86" s="91">
        <v>44440</v>
      </c>
      <c r="C86" s="80"/>
      <c r="D86" s="111">
        <v>1210725.2240903014</v>
      </c>
      <c r="E86" s="106"/>
      <c r="F86" s="106">
        <f t="shared" si="6"/>
        <v>1929969.4273153788</v>
      </c>
      <c r="G86" s="76">
        <f t="shared" si="8"/>
        <v>-719244.20322507736</v>
      </c>
      <c r="H86" s="76">
        <f t="shared" si="9"/>
        <v>267652319.36798823</v>
      </c>
      <c r="I86" s="76">
        <f t="shared" si="7"/>
        <v>151041.28267726625</v>
      </c>
      <c r="J86" s="76">
        <f t="shared" si="10"/>
        <v>-56206987.067277543</v>
      </c>
      <c r="K86" s="76">
        <v>160693</v>
      </c>
      <c r="L86" s="105">
        <v>183966889.33660126</v>
      </c>
    </row>
    <row r="87" spans="1:13" ht="14.45" hidden="1" customHeight="1" outlineLevel="1">
      <c r="A87" s="84">
        <v>77</v>
      </c>
      <c r="B87" s="91">
        <v>44470</v>
      </c>
      <c r="C87" s="80"/>
      <c r="D87" s="111">
        <v>1208049.2399770147</v>
      </c>
      <c r="E87" s="106"/>
      <c r="F87" s="106">
        <f t="shared" si="6"/>
        <v>1929969.4273153788</v>
      </c>
      <c r="G87" s="76">
        <f t="shared" si="8"/>
        <v>-721920.18733836408</v>
      </c>
      <c r="H87" s="76">
        <f t="shared" si="9"/>
        <v>266930399.18064988</v>
      </c>
      <c r="I87" s="76">
        <f t="shared" si="7"/>
        <v>151603.23934105644</v>
      </c>
      <c r="J87" s="76">
        <f t="shared" si="10"/>
        <v>-56055383.827936485</v>
      </c>
      <c r="K87" s="76">
        <v>160693</v>
      </c>
      <c r="L87" s="105">
        <v>183557265.03809285</v>
      </c>
    </row>
    <row r="88" spans="1:13" ht="14.45" hidden="1" customHeight="1" outlineLevel="1">
      <c r="A88" s="84">
        <v>78</v>
      </c>
      <c r="B88" s="91">
        <v>44501</v>
      </c>
      <c r="C88" s="80"/>
      <c r="D88" s="111">
        <v>1205359.373750143</v>
      </c>
      <c r="E88" s="106"/>
      <c r="F88" s="106">
        <f t="shared" si="6"/>
        <v>1929969.4273153788</v>
      </c>
      <c r="G88" s="76">
        <f t="shared" si="8"/>
        <v>-724610.05356523581</v>
      </c>
      <c r="H88" s="76">
        <f t="shared" si="9"/>
        <v>266205789.12708464</v>
      </c>
      <c r="I88" s="76">
        <f t="shared" si="7"/>
        <v>152168.11124869951</v>
      </c>
      <c r="J88" s="76">
        <f t="shared" si="10"/>
        <v>-55903215.716687784</v>
      </c>
      <c r="K88" s="76">
        <v>160693</v>
      </c>
      <c r="L88" s="105">
        <v>183145515.74526525</v>
      </c>
    </row>
    <row r="89" spans="1:13" ht="14.45" hidden="1" customHeight="1" outlineLevel="1">
      <c r="A89" s="84">
        <v>79</v>
      </c>
      <c r="B89" s="91">
        <v>44531</v>
      </c>
      <c r="C89" s="80"/>
      <c r="D89" s="111">
        <v>1202655.5533939083</v>
      </c>
      <c r="E89" s="106"/>
      <c r="F89" s="106">
        <f t="shared" si="6"/>
        <v>1929969.4273153788</v>
      </c>
      <c r="G89" s="76">
        <f t="shared" si="8"/>
        <v>-727313.87392147048</v>
      </c>
      <c r="H89" s="76">
        <f t="shared" si="9"/>
        <v>265478475.25316316</v>
      </c>
      <c r="I89" s="76">
        <f t="shared" si="7"/>
        <v>152735.91352350879</v>
      </c>
      <c r="J89" s="76">
        <f t="shared" si="10"/>
        <v>-55750479.803164274</v>
      </c>
      <c r="K89" s="76">
        <v>160693</v>
      </c>
      <c r="L89" s="105">
        <v>182731630.43435618</v>
      </c>
    </row>
    <row r="90" spans="1:13" ht="14.45" hidden="1" customHeight="1" outlineLevel="1">
      <c r="A90" s="84">
        <v>80</v>
      </c>
      <c r="B90" s="91">
        <v>44562</v>
      </c>
      <c r="C90" s="80"/>
      <c r="D90" s="111">
        <v>1199937.7065189388</v>
      </c>
      <c r="E90" s="106"/>
      <c r="F90" s="106">
        <f t="shared" si="6"/>
        <v>1929969.4273153788</v>
      </c>
      <c r="G90" s="76">
        <f t="shared" si="8"/>
        <v>-730031.72079644003</v>
      </c>
      <c r="H90" s="76">
        <f t="shared" si="9"/>
        <v>264748443.53236672</v>
      </c>
      <c r="I90" s="76">
        <f t="shared" si="7"/>
        <v>153306.66136725241</v>
      </c>
      <c r="J90" s="76">
        <f t="shared" si="10"/>
        <v>-55597173.141797021</v>
      </c>
      <c r="K90" s="76">
        <v>160693</v>
      </c>
      <c r="L90" s="105">
        <v>182315598.02441591</v>
      </c>
    </row>
    <row r="91" spans="1:13" ht="14.45" hidden="1" customHeight="1" outlineLevel="1">
      <c r="A91" s="84">
        <v>81</v>
      </c>
      <c r="B91" s="91">
        <v>44593</v>
      </c>
      <c r="C91" s="80"/>
      <c r="D91" s="111">
        <v>1197205.760360331</v>
      </c>
      <c r="E91" s="106"/>
      <c r="F91" s="106">
        <f t="shared" si="6"/>
        <v>1929969.4273153788</v>
      </c>
      <c r="G91" s="76">
        <f t="shared" si="8"/>
        <v>-732763.66695504775</v>
      </c>
      <c r="H91" s="76">
        <f t="shared" si="9"/>
        <v>264015679.86541167</v>
      </c>
      <c r="I91" s="76">
        <f t="shared" si="7"/>
        <v>153880.37006056003</v>
      </c>
      <c r="J91" s="76">
        <f t="shared" si="10"/>
        <v>-55443292.771736458</v>
      </c>
      <c r="K91" s="76">
        <v>160693</v>
      </c>
      <c r="L91" s="105">
        <v>181897407.37701035</v>
      </c>
    </row>
    <row r="92" spans="1:13" ht="14.45" hidden="1" customHeight="1" outlineLevel="1">
      <c r="A92" s="84">
        <v>82</v>
      </c>
      <c r="B92" s="91">
        <v>44621</v>
      </c>
      <c r="C92" s="80"/>
      <c r="D92" s="111">
        <v>1194459.6417757012</v>
      </c>
      <c r="E92" s="106"/>
      <c r="F92" s="106">
        <f t="shared" si="6"/>
        <v>1929969.4273153788</v>
      </c>
      <c r="G92" s="76">
        <f t="shared" si="8"/>
        <v>-735509.7855396776</v>
      </c>
      <c r="H92" s="76">
        <f t="shared" si="9"/>
        <v>263280170.07987198</v>
      </c>
      <c r="I92" s="76">
        <f t="shared" si="7"/>
        <v>154457.05496333228</v>
      </c>
      <c r="J92" s="76">
        <f t="shared" si="10"/>
        <v>-55288835.716773123</v>
      </c>
      <c r="K92" s="76">
        <v>160693</v>
      </c>
      <c r="L92" s="105">
        <v>181477047.29592291</v>
      </c>
    </row>
    <row r="93" spans="1:13" ht="14.45" hidden="1" customHeight="1" outlineLevel="1">
      <c r="A93" s="84">
        <v>83</v>
      </c>
      <c r="B93" s="91">
        <v>44652</v>
      </c>
      <c r="C93" s="80"/>
      <c r="D93" s="111">
        <v>1191699.277243227</v>
      </c>
      <c r="E93" s="106"/>
      <c r="F93" s="106">
        <f t="shared" si="6"/>
        <v>1929969.4273153788</v>
      </c>
      <c r="G93" s="76">
        <f t="shared" si="8"/>
        <v>-738270.1500721518</v>
      </c>
      <c r="H93" s="76">
        <f t="shared" si="9"/>
        <v>262541899.92979982</v>
      </c>
      <c r="I93" s="76">
        <f t="shared" si="7"/>
        <v>155036.73151515189</v>
      </c>
      <c r="J93" s="76">
        <f t="shared" si="10"/>
        <v>-55133798.985257968</v>
      </c>
      <c r="K93" s="76">
        <v>160693</v>
      </c>
      <c r="L93" s="105">
        <v>181054506.52685481</v>
      </c>
    </row>
    <row r="94" spans="1:13" ht="14.45" hidden="1" customHeight="1" outlineLevel="1">
      <c r="A94" s="84">
        <v>84</v>
      </c>
      <c r="B94" s="91">
        <v>44682</v>
      </c>
      <c r="C94" s="80"/>
      <c r="D94" s="111">
        <v>1188924.5928596798</v>
      </c>
      <c r="E94" s="106"/>
      <c r="F94" s="106">
        <f t="shared" si="6"/>
        <v>1929969.4273153788</v>
      </c>
      <c r="G94" s="76">
        <f t="shared" si="8"/>
        <v>-741044.83445569896</v>
      </c>
      <c r="H94" s="76">
        <f t="shared" si="9"/>
        <v>261800855.09534413</v>
      </c>
      <c r="I94" s="76">
        <f t="shared" si="7"/>
        <v>155619.41523569677</v>
      </c>
      <c r="J94" s="76">
        <f t="shared" si="10"/>
        <v>-54978179.57002227</v>
      </c>
      <c r="K94" s="76">
        <v>160693</v>
      </c>
      <c r="L94" s="105">
        <v>180629773.75712374</v>
      </c>
      <c r="M94" s="92"/>
    </row>
    <row r="95" spans="1:13" ht="14.45" hidden="1" customHeight="1" outlineLevel="1">
      <c r="A95" s="84">
        <v>85</v>
      </c>
      <c r="B95" s="91">
        <v>44713</v>
      </c>
      <c r="C95" s="80"/>
      <c r="D95" s="111">
        <v>1186135.5143384458</v>
      </c>
      <c r="E95" s="106"/>
      <c r="F95" s="106">
        <f t="shared" si="6"/>
        <v>1929969.4273153788</v>
      </c>
      <c r="G95" s="76">
        <f t="shared" si="8"/>
        <v>-743833.91297693294</v>
      </c>
      <c r="H95" s="76">
        <f t="shared" si="9"/>
        <v>261057021.18236721</v>
      </c>
      <c r="I95" s="76">
        <f>-G95*0.21</f>
        <v>156205.12172515591</v>
      </c>
      <c r="J95" s="76">
        <f t="shared" si="10"/>
        <v>-54821974.448297113</v>
      </c>
      <c r="K95" s="76">
        <v>160693</v>
      </c>
      <c r="L95" s="105">
        <v>180202837.61536086</v>
      </c>
    </row>
    <row r="96" spans="1:13" ht="14.45" hidden="1" customHeight="1" outlineLevel="1">
      <c r="A96" s="84">
        <v>86</v>
      </c>
      <c r="B96" s="91">
        <v>44743</v>
      </c>
      <c r="C96" s="80"/>
      <c r="D96" s="111">
        <v>1183331.9670075362</v>
      </c>
      <c r="E96" s="106"/>
      <c r="F96" s="106">
        <f t="shared" si="6"/>
        <v>1929969.4273153788</v>
      </c>
      <c r="G96" s="76">
        <f t="shared" si="8"/>
        <v>-746637.46030784259</v>
      </c>
      <c r="H96" s="76">
        <f t="shared" si="9"/>
        <v>260310383.72205937</v>
      </c>
      <c r="I96" s="76">
        <f t="shared" si="7"/>
        <v>156793.86666464695</v>
      </c>
      <c r="J96" s="76">
        <f t="shared" si="10"/>
        <v>-54665180.581632465</v>
      </c>
      <c r="K96" s="76">
        <v>160693</v>
      </c>
      <c r="L96" s="105">
        <v>179773686.67120659</v>
      </c>
    </row>
    <row r="97" spans="1:13" ht="14.45" hidden="1" customHeight="1" outlineLevel="1">
      <c r="A97" s="84">
        <v>87</v>
      </c>
      <c r="B97" s="91">
        <v>44774</v>
      </c>
      <c r="C97" s="80"/>
      <c r="D97" s="111">
        <v>1180513.8758075899</v>
      </c>
      <c r="E97" s="106"/>
      <c r="F97" s="106">
        <f t="shared" si="6"/>
        <v>1929969.4273153788</v>
      </c>
      <c r="G97" s="76">
        <f t="shared" si="8"/>
        <v>-749455.55150778894</v>
      </c>
      <c r="H97" s="76">
        <f t="shared" si="9"/>
        <v>259560928.17055157</v>
      </c>
      <c r="I97" s="76">
        <f t="shared" si="7"/>
        <v>157385.66581663568</v>
      </c>
      <c r="J97" s="76">
        <f t="shared" si="10"/>
        <v>-54507794.91581583</v>
      </c>
      <c r="K97" s="76">
        <v>160693</v>
      </c>
      <c r="L97" s="105">
        <v>179342309.43500435</v>
      </c>
    </row>
    <row r="98" spans="1:13" ht="14.45" hidden="1" customHeight="1" outlineLevel="1">
      <c r="A98" s="84">
        <v>88</v>
      </c>
      <c r="B98" s="91">
        <v>44805</v>
      </c>
      <c r="C98" s="80"/>
      <c r="D98" s="111">
        <v>1177681.1652898618</v>
      </c>
      <c r="E98" s="106"/>
      <c r="F98" s="106">
        <f t="shared" si="6"/>
        <v>1929969.4273153788</v>
      </c>
      <c r="G98" s="76">
        <f t="shared" si="8"/>
        <v>-752288.26202551695</v>
      </c>
      <c r="H98" s="76">
        <f t="shared" si="9"/>
        <v>258808639.90852606</v>
      </c>
      <c r="I98" s="76">
        <f t="shared" si="7"/>
        <v>157980.53502535855</v>
      </c>
      <c r="J98" s="76">
        <f t="shared" si="10"/>
        <v>-54349814.380790472</v>
      </c>
      <c r="K98" s="76">
        <v>160693</v>
      </c>
      <c r="L98" s="105">
        <v>178908694.3574931</v>
      </c>
    </row>
    <row r="99" spans="1:13" ht="14.45" hidden="1" customHeight="1" outlineLevel="1">
      <c r="A99" s="84">
        <v>89</v>
      </c>
      <c r="B99" s="91">
        <v>44835</v>
      </c>
      <c r="C99" s="80"/>
      <c r="D99" s="111">
        <v>1174833.7596142045</v>
      </c>
      <c r="E99" s="106"/>
      <c r="F99" s="106">
        <f t="shared" si="6"/>
        <v>1929969.4273153788</v>
      </c>
      <c r="G99" s="76">
        <f t="shared" si="8"/>
        <v>-755135.66770117427</v>
      </c>
      <c r="H99" s="76">
        <f t="shared" si="9"/>
        <v>258053504.24082488</v>
      </c>
      <c r="I99" s="76">
        <f t="shared" si="7"/>
        <v>158578.49021724658</v>
      </c>
      <c r="J99" s="76">
        <f t="shared" si="10"/>
        <v>-54191235.890573226</v>
      </c>
      <c r="K99" s="76">
        <v>160693</v>
      </c>
      <c r="L99" s="105">
        <v>178472829.82949808</v>
      </c>
    </row>
    <row r="100" spans="1:13" ht="14.45" hidden="1" customHeight="1" outlineLevel="1">
      <c r="A100" s="84">
        <v>90</v>
      </c>
      <c r="B100" s="91">
        <v>44866</v>
      </c>
      <c r="C100" s="80"/>
      <c r="D100" s="111">
        <v>1171971.5825470374</v>
      </c>
      <c r="E100" s="106"/>
      <c r="F100" s="106">
        <f t="shared" ref="F100:F163" si="11">$D$3</f>
        <v>1929969.4273153788</v>
      </c>
      <c r="G100" s="76">
        <f t="shared" si="8"/>
        <v>-757997.8447683414</v>
      </c>
      <c r="H100" s="76">
        <f t="shared" si="9"/>
        <v>257295506.39605653</v>
      </c>
      <c r="I100" s="76">
        <f t="shared" si="7"/>
        <v>159179.54740135168</v>
      </c>
      <c r="J100" s="76">
        <f t="shared" si="10"/>
        <v>-54032056.343171872</v>
      </c>
      <c r="K100" s="76">
        <v>160693</v>
      </c>
      <c r="L100" s="105">
        <v>178034704.18162</v>
      </c>
    </row>
    <row r="101" spans="1:13" ht="14.45" hidden="1" customHeight="1" outlineLevel="1">
      <c r="A101" s="84">
        <v>91</v>
      </c>
      <c r="B101" s="91">
        <v>44896</v>
      </c>
      <c r="C101" s="80"/>
      <c r="D101" s="111">
        <v>1169094.5574593046</v>
      </c>
      <c r="E101" s="106"/>
      <c r="F101" s="106">
        <f t="shared" si="11"/>
        <v>1929969.4273153788</v>
      </c>
      <c r="G101" s="76">
        <f t="shared" si="8"/>
        <v>-760874.86985607422</v>
      </c>
      <c r="H101" s="76">
        <f t="shared" si="9"/>
        <v>256534631.52620047</v>
      </c>
      <c r="I101" s="76">
        <f t="shared" si="7"/>
        <v>159783.72266977557</v>
      </c>
      <c r="J101" s="76">
        <f t="shared" si="10"/>
        <v>-53872272.620502099</v>
      </c>
      <c r="K101" s="76">
        <v>160693</v>
      </c>
      <c r="L101" s="105">
        <v>177594305.68392262</v>
      </c>
    </row>
    <row r="102" spans="1:13" ht="14.45" hidden="1" customHeight="1" outlineLevel="1">
      <c r="A102" s="84">
        <v>92</v>
      </c>
      <c r="B102" s="91">
        <v>44927</v>
      </c>
      <c r="C102" s="80"/>
      <c r="D102" s="111">
        <v>1166202.6073244251</v>
      </c>
      <c r="E102" s="106"/>
      <c r="F102" s="106">
        <f t="shared" si="11"/>
        <v>1929969.4273153788</v>
      </c>
      <c r="G102" s="76">
        <f t="shared" si="8"/>
        <v>-763766.81999095366</v>
      </c>
      <c r="H102" s="76">
        <f t="shared" si="9"/>
        <v>255770864.70620951</v>
      </c>
      <c r="I102" s="76">
        <f t="shared" si="7"/>
        <v>160391.03219810026</v>
      </c>
      <c r="J102" s="76">
        <f t="shared" si="10"/>
        <v>-53711881.588303998</v>
      </c>
      <c r="K102" s="76">
        <v>160693</v>
      </c>
      <c r="L102" s="105">
        <v>177151622.54561868</v>
      </c>
    </row>
    <row r="103" spans="1:13" ht="14.45" hidden="1" customHeight="1" outlineLevel="1">
      <c r="A103" s="84">
        <v>93</v>
      </c>
      <c r="B103" s="91">
        <v>44958</v>
      </c>
      <c r="C103" s="80"/>
      <c r="D103" s="111">
        <v>1163295.6547162293</v>
      </c>
      <c r="E103" s="106"/>
      <c r="F103" s="106">
        <f t="shared" si="11"/>
        <v>1929969.4273153788</v>
      </c>
      <c r="G103" s="76">
        <f t="shared" si="8"/>
        <v>-766673.7725991495</v>
      </c>
      <c r="H103" s="76">
        <f t="shared" si="9"/>
        <v>255004190.93361035</v>
      </c>
      <c r="I103" s="76">
        <f t="shared" si="7"/>
        <v>161001.4922458214</v>
      </c>
      <c r="J103" s="76">
        <f t="shared" si="10"/>
        <v>-53550880.096058175</v>
      </c>
      <c r="K103" s="76">
        <v>160693</v>
      </c>
      <c r="L103" s="105">
        <v>176706642.91475427</v>
      </c>
    </row>
    <row r="104" spans="1:13" ht="14.45" hidden="1" customHeight="1" outlineLevel="1">
      <c r="A104" s="84">
        <v>94</v>
      </c>
      <c r="B104" s="91">
        <v>44986</v>
      </c>
      <c r="C104" s="80"/>
      <c r="D104" s="111">
        <v>1160373.6218068863</v>
      </c>
      <c r="E104" s="106"/>
      <c r="F104" s="106">
        <f t="shared" si="11"/>
        <v>1929969.4273153788</v>
      </c>
      <c r="G104" s="76">
        <f t="shared" si="8"/>
        <v>-769595.80550849251</v>
      </c>
      <c r="H104" s="76">
        <f t="shared" si="9"/>
        <v>254234595.12810186</v>
      </c>
      <c r="I104" s="76">
        <f t="shared" si="7"/>
        <v>161615.11915678342</v>
      </c>
      <c r="J104" s="76">
        <f t="shared" si="10"/>
        <v>-53389264.97690139</v>
      </c>
      <c r="K104" s="76">
        <v>160693</v>
      </c>
      <c r="L104" s="105">
        <v>176259354.87789148</v>
      </c>
    </row>
    <row r="105" spans="1:13" ht="14.45" hidden="1" customHeight="1" outlineLevel="1">
      <c r="A105" s="84">
        <v>95</v>
      </c>
      <c r="B105" s="91">
        <v>45017</v>
      </c>
      <c r="C105" s="80"/>
      <c r="D105" s="111">
        <v>1157436.4303648206</v>
      </c>
      <c r="E105" s="106"/>
      <c r="F105" s="106">
        <f t="shared" si="11"/>
        <v>1929969.4273153788</v>
      </c>
      <c r="G105" s="76">
        <f t="shared" si="8"/>
        <v>-772532.99695055815</v>
      </c>
      <c r="H105" s="76">
        <f t="shared" si="9"/>
        <v>253462062.13115129</v>
      </c>
      <c r="I105" s="76">
        <f t="shared" si="7"/>
        <v>162231.92935961721</v>
      </c>
      <c r="J105" s="76">
        <f t="shared" si="10"/>
        <v>-53227033.047541775</v>
      </c>
      <c r="K105" s="76">
        <v>160693</v>
      </c>
      <c r="L105" s="105">
        <v>175809746.45978945</v>
      </c>
    </row>
    <row r="106" spans="1:13" ht="14.45" hidden="1" customHeight="1" outlineLevel="1">
      <c r="A106" s="84">
        <v>96</v>
      </c>
      <c r="B106" s="91">
        <v>45047</v>
      </c>
      <c r="C106" s="80"/>
      <c r="D106" s="111">
        <v>1154484.0017526173</v>
      </c>
      <c r="E106" s="106"/>
      <c r="F106" s="106">
        <f t="shared" si="11"/>
        <v>1929969.4273153788</v>
      </c>
      <c r="G106" s="76">
        <f t="shared" si="8"/>
        <v>-775485.42556276149</v>
      </c>
      <c r="H106" s="76">
        <f t="shared" si="9"/>
        <v>252686576.70558852</v>
      </c>
      <c r="I106" s="76">
        <f t="shared" si="7"/>
        <v>162851.93936817991</v>
      </c>
      <c r="J106" s="76">
        <f t="shared" si="10"/>
        <v>-53064181.108173594</v>
      </c>
      <c r="K106" s="76">
        <v>160693</v>
      </c>
      <c r="L106" s="105">
        <v>175357805.6230838</v>
      </c>
      <c r="M106" s="92"/>
    </row>
    <row r="107" spans="1:13" ht="14.45" hidden="1" customHeight="1" outlineLevel="1">
      <c r="A107" s="84">
        <v>97</v>
      </c>
      <c r="B107" s="91">
        <v>45078</v>
      </c>
      <c r="C107" s="80"/>
      <c r="D107" s="111">
        <v>1151516.2569249168</v>
      </c>
      <c r="E107" s="106"/>
      <c r="F107" s="106">
        <f t="shared" si="11"/>
        <v>1929969.4273153788</v>
      </c>
      <c r="G107" s="76">
        <f t="shared" si="8"/>
        <v>-778453.17039046204</v>
      </c>
      <c r="H107" s="76">
        <f t="shared" si="9"/>
        <v>251908123.53519806</v>
      </c>
      <c r="I107" s="76">
        <f t="shared" si="7"/>
        <v>163475.16578199703</v>
      </c>
      <c r="J107" s="76">
        <f t="shared" si="10"/>
        <v>-52900705.942391597</v>
      </c>
      <c r="K107" s="76">
        <v>160693</v>
      </c>
      <c r="L107" s="105">
        <v>174903520.26796427</v>
      </c>
    </row>
    <row r="108" spans="1:13" ht="14.45" hidden="1" customHeight="1" outlineLevel="1">
      <c r="A108" s="84">
        <v>98</v>
      </c>
      <c r="B108" s="91">
        <v>45108</v>
      </c>
      <c r="C108" s="80"/>
      <c r="D108" s="111">
        <v>1148533.1164262986</v>
      </c>
      <c r="E108" s="106"/>
      <c r="F108" s="106">
        <f t="shared" si="11"/>
        <v>1929969.4273153788</v>
      </c>
      <c r="G108" s="76">
        <f t="shared" si="8"/>
        <v>-781436.31088908017</v>
      </c>
      <c r="H108" s="76">
        <f t="shared" si="9"/>
        <v>251126687.22430897</v>
      </c>
      <c r="I108" s="76">
        <f t="shared" si="7"/>
        <v>164101.62528670684</v>
      </c>
      <c r="J108" s="76">
        <f t="shared" si="10"/>
        <v>-52736604.317104891</v>
      </c>
      <c r="K108" s="76">
        <v>160693</v>
      </c>
      <c r="L108" s="105">
        <v>174446878.2318508</v>
      </c>
    </row>
    <row r="109" spans="1:13" ht="14.45" hidden="1" customHeight="1" outlineLevel="1">
      <c r="A109" s="84">
        <v>99</v>
      </c>
      <c r="B109" s="91">
        <v>45139</v>
      </c>
      <c r="C109" s="80"/>
      <c r="D109" s="111">
        <v>1145534.5003891534</v>
      </c>
      <c r="E109" s="106"/>
      <c r="F109" s="106">
        <f t="shared" si="11"/>
        <v>1929969.4273153788</v>
      </c>
      <c r="G109" s="76">
        <f t="shared" si="8"/>
        <v>-784434.92692622542</v>
      </c>
      <c r="H109" s="76">
        <f t="shared" si="9"/>
        <v>250342252.29738274</v>
      </c>
      <c r="I109" s="76">
        <f t="shared" si="7"/>
        <v>164731.33465450734</v>
      </c>
      <c r="J109" s="76">
        <f t="shared" si="10"/>
        <v>-52571872.982450381</v>
      </c>
      <c r="K109" s="76">
        <v>160693</v>
      </c>
      <c r="L109" s="105">
        <v>173987867.28906801</v>
      </c>
    </row>
    <row r="110" spans="1:13" ht="14.45" hidden="1" customHeight="1" outlineLevel="1">
      <c r="A110" s="84">
        <v>100</v>
      </c>
      <c r="B110" s="91">
        <v>45170</v>
      </c>
      <c r="C110" s="80"/>
      <c r="D110" s="111">
        <v>1142520.3285315465</v>
      </c>
      <c r="E110" s="106"/>
      <c r="F110" s="106">
        <f t="shared" si="11"/>
        <v>1929969.4273153788</v>
      </c>
      <c r="G110" s="76">
        <f t="shared" si="8"/>
        <v>-787449.09878383228</v>
      </c>
      <c r="H110" s="76">
        <f t="shared" si="9"/>
        <v>249554803.19859892</v>
      </c>
      <c r="I110" s="76">
        <f t="shared" si="7"/>
        <v>165364.31074460477</v>
      </c>
      <c r="J110" s="76">
        <f t="shared" si="10"/>
        <v>-52406508.671705775</v>
      </c>
      <c r="K110" s="76">
        <v>160693</v>
      </c>
      <c r="L110" s="105">
        <v>173526475.1505177</v>
      </c>
    </row>
    <row r="111" spans="1:13" ht="14.45" hidden="1" customHeight="1" outlineLevel="1">
      <c r="A111" s="84">
        <v>101</v>
      </c>
      <c r="B111" s="91">
        <v>45200</v>
      </c>
      <c r="C111" s="80"/>
      <c r="D111" s="111">
        <v>1139490.5201550662</v>
      </c>
      <c r="E111" s="106"/>
      <c r="F111" s="106">
        <f t="shared" si="11"/>
        <v>1929969.4273153788</v>
      </c>
      <c r="G111" s="76">
        <f t="shared" si="8"/>
        <v>-790478.90716031264</v>
      </c>
      <c r="H111" s="76">
        <f t="shared" si="9"/>
        <v>248764324.29143861</v>
      </c>
      <c r="I111" s="76">
        <f t="shared" si="7"/>
        <v>166000.57050366566</v>
      </c>
      <c r="J111" s="76">
        <f t="shared" si="10"/>
        <v>-52240508.101202108</v>
      </c>
      <c r="K111" s="76">
        <v>160693</v>
      </c>
      <c r="L111" s="105">
        <v>173062689.46334997</v>
      </c>
    </row>
    <row r="112" spans="1:13" ht="14.45" hidden="1" customHeight="1" outlineLevel="1">
      <c r="A112" s="84">
        <v>102</v>
      </c>
      <c r="B112" s="91">
        <v>45231</v>
      </c>
      <c r="C112" s="80"/>
      <c r="D112" s="111">
        <v>1136444.9941426646</v>
      </c>
      <c r="E112" s="106"/>
      <c r="F112" s="106">
        <f t="shared" si="11"/>
        <v>1929969.4273153788</v>
      </c>
      <c r="G112" s="76">
        <f t="shared" si="8"/>
        <v>-793524.4331727142</v>
      </c>
      <c r="H112" s="76">
        <f t="shared" si="9"/>
        <v>247970799.85826591</v>
      </c>
      <c r="I112" s="76">
        <f t="shared" si="7"/>
        <v>166640.13096626996</v>
      </c>
      <c r="J112" s="76">
        <f t="shared" si="10"/>
        <v>-52073867.970235839</v>
      </c>
      <c r="K112" s="76">
        <v>160693</v>
      </c>
      <c r="L112" s="105">
        <v>172596497.81063244</v>
      </c>
    </row>
    <row r="113" spans="1:13" ht="14.45" hidden="1" customHeight="1" outlineLevel="1">
      <c r="A113" s="84">
        <v>103</v>
      </c>
      <c r="B113" s="91">
        <v>45261</v>
      </c>
      <c r="C113" s="80"/>
      <c r="D113" s="111">
        <v>1133383.6689564863</v>
      </c>
      <c r="E113" s="106"/>
      <c r="F113" s="106">
        <f t="shared" si="11"/>
        <v>1929969.4273153788</v>
      </c>
      <c r="G113" s="76">
        <f t="shared" si="8"/>
        <v>-796585.75835889252</v>
      </c>
      <c r="H113" s="76">
        <f t="shared" si="9"/>
        <v>247174214.09990701</v>
      </c>
      <c r="I113" s="76">
        <f t="shared" ref="I113:I176" si="12">-G113*0.21</f>
        <v>167283.00925536742</v>
      </c>
      <c r="J113" s="76">
        <f t="shared" si="10"/>
        <v>-51906584.960980475</v>
      </c>
      <c r="K113" s="76">
        <v>160693</v>
      </c>
      <c r="L113" s="105">
        <v>172127887.71101785</v>
      </c>
    </row>
    <row r="114" spans="1:13" ht="14.45" hidden="1" customHeight="1" outlineLevel="1">
      <c r="A114" s="84">
        <v>104</v>
      </c>
      <c r="B114" s="91">
        <v>45292</v>
      </c>
      <c r="C114" s="80"/>
      <c r="D114" s="111">
        <v>1130306.4626356838</v>
      </c>
      <c r="E114" s="106"/>
      <c r="F114" s="106">
        <f t="shared" si="11"/>
        <v>1929969.4273153788</v>
      </c>
      <c r="G114" s="76">
        <f t="shared" si="8"/>
        <v>-799662.96467969497</v>
      </c>
      <c r="H114" s="76">
        <f t="shared" si="9"/>
        <v>246374551.13522732</v>
      </c>
      <c r="I114" s="76">
        <f t="shared" si="12"/>
        <v>167929.22258273594</v>
      </c>
      <c r="J114" s="76">
        <f t="shared" si="10"/>
        <v>-51738655.73839774</v>
      </c>
      <c r="K114" s="76">
        <v>160693</v>
      </c>
      <c r="L114" s="105">
        <v>171656846.61840981</v>
      </c>
    </row>
    <row r="115" spans="1:13" ht="14.45" hidden="1" customHeight="1" outlineLevel="1">
      <c r="A115" s="84">
        <v>105</v>
      </c>
      <c r="B115" s="91">
        <v>45323</v>
      </c>
      <c r="C115" s="80"/>
      <c r="D115" s="111">
        <v>1127213.2927942243</v>
      </c>
      <c r="E115" s="106"/>
      <c r="F115" s="106">
        <f t="shared" si="11"/>
        <v>1929969.4273153788</v>
      </c>
      <c r="G115" s="76">
        <f t="shared" si="8"/>
        <v>-802756.13452115445</v>
      </c>
      <c r="H115" s="76">
        <f t="shared" si="9"/>
        <v>245571795.00070617</v>
      </c>
      <c r="I115" s="76">
        <f t="shared" si="12"/>
        <v>168578.78824944244</v>
      </c>
      <c r="J115" s="76">
        <f t="shared" si="10"/>
        <v>-51570076.950148299</v>
      </c>
      <c r="K115" s="76">
        <v>160693</v>
      </c>
      <c r="L115" s="105">
        <v>171183361.92162701</v>
      </c>
    </row>
    <row r="116" spans="1:13" ht="14.45" hidden="1" customHeight="1" outlineLevel="1">
      <c r="A116" s="84">
        <v>106</v>
      </c>
      <c r="B116" s="91">
        <v>45352</v>
      </c>
      <c r="C116" s="80"/>
      <c r="D116" s="111">
        <v>1124104.076618684</v>
      </c>
      <c r="E116" s="106"/>
      <c r="F116" s="106">
        <f t="shared" si="11"/>
        <v>1929969.4273153788</v>
      </c>
      <c r="G116" s="76">
        <f t="shared" si="8"/>
        <v>-805865.3506966948</v>
      </c>
      <c r="H116" s="76">
        <f t="shared" si="9"/>
        <v>244765929.65000948</v>
      </c>
      <c r="I116" s="76">
        <f t="shared" si="12"/>
        <v>169231.72364630591</v>
      </c>
      <c r="J116" s="76">
        <f t="shared" si="10"/>
        <v>-51400845.226501994</v>
      </c>
      <c r="K116" s="76">
        <v>160693</v>
      </c>
      <c r="L116" s="105">
        <v>170707420.94406554</v>
      </c>
    </row>
    <row r="117" spans="1:13" ht="14.45" hidden="1" customHeight="1" outlineLevel="1">
      <c r="A117" s="84">
        <v>107</v>
      </c>
      <c r="B117" s="91">
        <v>45383</v>
      </c>
      <c r="C117" s="80"/>
      <c r="D117" s="111">
        <v>1120978.7308660303</v>
      </c>
      <c r="E117" s="106"/>
      <c r="F117" s="106">
        <f t="shared" si="11"/>
        <v>1929969.4273153788</v>
      </c>
      <c r="G117" s="76">
        <f t="shared" si="8"/>
        <v>-808990.69644934847</v>
      </c>
      <c r="H117" s="76">
        <f t="shared" si="9"/>
        <v>243956938.95356014</v>
      </c>
      <c r="I117" s="76">
        <f t="shared" si="12"/>
        <v>169888.04625436317</v>
      </c>
      <c r="J117" s="76">
        <f t="shared" si="10"/>
        <v>-51230957.180247627</v>
      </c>
      <c r="K117" s="76">
        <v>160693</v>
      </c>
      <c r="L117" s="105">
        <v>170229010.94335949</v>
      </c>
    </row>
    <row r="118" spans="1:13" ht="14.45" hidden="1" customHeight="1" outlineLevel="1">
      <c r="A118" s="84">
        <v>108</v>
      </c>
      <c r="B118" s="91">
        <v>45413</v>
      </c>
      <c r="C118" s="80"/>
      <c r="D118" s="111">
        <v>1117837.1718613938</v>
      </c>
      <c r="E118" s="106"/>
      <c r="F118" s="106">
        <f t="shared" si="11"/>
        <v>1929969.4273153788</v>
      </c>
      <c r="G118" s="76">
        <f t="shared" si="8"/>
        <v>-812132.25545398495</v>
      </c>
      <c r="H118" s="76">
        <f t="shared" si="9"/>
        <v>243144806.69810617</v>
      </c>
      <c r="I118" s="76">
        <f t="shared" si="12"/>
        <v>170547.77364533683</v>
      </c>
      <c r="J118" s="76">
        <f t="shared" si="10"/>
        <v>-51060409.406602293</v>
      </c>
      <c r="K118" s="76">
        <v>160693</v>
      </c>
      <c r="L118" s="105">
        <v>169748119.11103976</v>
      </c>
      <c r="M118" s="92"/>
    </row>
    <row r="119" spans="1:13" ht="14.45" hidden="1" customHeight="1" outlineLevel="1">
      <c r="A119" s="84">
        <v>109</v>
      </c>
      <c r="B119" s="91">
        <v>45444</v>
      </c>
      <c r="C119" s="80"/>
      <c r="D119" s="111">
        <v>1114679.3154958277</v>
      </c>
      <c r="E119" s="106"/>
      <c r="F119" s="106">
        <f t="shared" si="11"/>
        <v>1929969.4273153788</v>
      </c>
      <c r="G119" s="76">
        <f t="shared" si="8"/>
        <v>-815290.11181955109</v>
      </c>
      <c r="H119" s="76">
        <f t="shared" si="9"/>
        <v>242329516.5862866</v>
      </c>
      <c r="I119" s="76">
        <f t="shared" si="12"/>
        <v>171210.92348210572</v>
      </c>
      <c r="J119" s="76">
        <f t="shared" si="10"/>
        <v>-50889198.483120188</v>
      </c>
      <c r="K119" s="76">
        <v>160693</v>
      </c>
      <c r="L119" s="105">
        <v>169264732.57219124</v>
      </c>
    </row>
    <row r="120" spans="1:13" ht="14.45" hidden="1" customHeight="1" outlineLevel="1">
      <c r="A120" s="84">
        <v>110</v>
      </c>
      <c r="B120" s="91">
        <v>45474</v>
      </c>
      <c r="C120" s="80"/>
      <c r="D120" s="111">
        <v>1111505.0772240558</v>
      </c>
      <c r="E120" s="106"/>
      <c r="F120" s="106">
        <f t="shared" si="11"/>
        <v>1929969.4273153788</v>
      </c>
      <c r="G120" s="76">
        <f t="shared" si="8"/>
        <v>-818464.35009132302</v>
      </c>
      <c r="H120" s="76">
        <f t="shared" si="9"/>
        <v>241511052.2361953</v>
      </c>
      <c r="I120" s="76">
        <f t="shared" si="12"/>
        <v>171877.51351917782</v>
      </c>
      <c r="J120" s="76">
        <f t="shared" si="10"/>
        <v>-50717320.969601013</v>
      </c>
      <c r="K120" s="76">
        <v>160693</v>
      </c>
      <c r="L120" s="105">
        <v>168778838.38510799</v>
      </c>
    </row>
    <row r="121" spans="1:13" ht="14.45" hidden="1" customHeight="1" outlineLevel="1">
      <c r="A121" s="84">
        <v>111</v>
      </c>
      <c r="B121" s="91">
        <v>45505</v>
      </c>
      <c r="C121" s="80"/>
      <c r="D121" s="111">
        <v>1108314.3720622091</v>
      </c>
      <c r="E121" s="106"/>
      <c r="F121" s="106">
        <f t="shared" si="11"/>
        <v>1929969.4273153788</v>
      </c>
      <c r="G121" s="76">
        <f t="shared" si="8"/>
        <v>-821655.05525316973</v>
      </c>
      <c r="H121" s="76">
        <f t="shared" si="9"/>
        <v>240689397.18094212</v>
      </c>
      <c r="I121" s="76">
        <f t="shared" si="12"/>
        <v>172547.56160316564</v>
      </c>
      <c r="J121" s="76">
        <f t="shared" si="10"/>
        <v>-50544773.407997847</v>
      </c>
      <c r="K121" s="76">
        <v>160693</v>
      </c>
      <c r="L121" s="105">
        <v>168290423.5409469</v>
      </c>
    </row>
    <row r="122" spans="1:13" ht="14.45" hidden="1" customHeight="1" outlineLevel="1">
      <c r="A122" s="84">
        <v>112</v>
      </c>
      <c r="B122" s="91">
        <v>45536</v>
      </c>
      <c r="C122" s="80"/>
      <c r="D122" s="111">
        <v>1105107.1145855512</v>
      </c>
      <c r="E122" s="106"/>
      <c r="F122" s="106">
        <f t="shared" si="11"/>
        <v>1929969.4273153788</v>
      </c>
      <c r="G122" s="76">
        <f t="shared" si="8"/>
        <v>-824862.31272982759</v>
      </c>
      <c r="H122" s="76">
        <f t="shared" si="9"/>
        <v>239864534.86821228</v>
      </c>
      <c r="I122" s="76">
        <f t="shared" si="12"/>
        <v>173221.08567326379</v>
      </c>
      <c r="J122" s="76">
        <f t="shared" si="10"/>
        <v>-50371552.322324581</v>
      </c>
      <c r="K122" s="76">
        <v>160693</v>
      </c>
      <c r="L122" s="105">
        <v>167799474.96337926</v>
      </c>
    </row>
    <row r="123" spans="1:13" ht="14.45" hidden="1" customHeight="1" outlineLevel="1">
      <c r="A123" s="84">
        <v>113</v>
      </c>
      <c r="B123" s="91">
        <v>45566</v>
      </c>
      <c r="C123" s="80"/>
      <c r="D123" s="111">
        <v>1101883.2189261904</v>
      </c>
      <c r="E123" s="106"/>
      <c r="F123" s="106">
        <f t="shared" si="11"/>
        <v>1929969.4273153788</v>
      </c>
      <c r="G123" s="76">
        <f t="shared" si="8"/>
        <v>-828086.2083891884</v>
      </c>
      <c r="H123" s="76">
        <f t="shared" si="9"/>
        <v>239036448.65982309</v>
      </c>
      <c r="I123" s="76">
        <f t="shared" si="12"/>
        <v>173898.10376172955</v>
      </c>
      <c r="J123" s="76">
        <f t="shared" si="10"/>
        <v>-50197654.218562849</v>
      </c>
      <c r="K123" s="76">
        <v>160693</v>
      </c>
      <c r="L123" s="105">
        <v>167305979.50824073</v>
      </c>
    </row>
    <row r="124" spans="1:13" ht="14.45" hidden="1" customHeight="1" outlineLevel="1">
      <c r="A124" s="84">
        <v>114</v>
      </c>
      <c r="B124" s="91">
        <v>45597</v>
      </c>
      <c r="C124" s="80"/>
      <c r="D124" s="111">
        <v>1098642.5987707807</v>
      </c>
      <c r="E124" s="106"/>
      <c r="F124" s="106">
        <f t="shared" si="11"/>
        <v>1929969.4273153788</v>
      </c>
      <c r="G124" s="76">
        <f t="shared" si="8"/>
        <v>-831326.82854459807</v>
      </c>
      <c r="H124" s="76">
        <f t="shared" si="9"/>
        <v>238205121.8312785</v>
      </c>
      <c r="I124" s="76">
        <f t="shared" si="12"/>
        <v>174578.63399436558</v>
      </c>
      <c r="J124" s="76">
        <f t="shared" si="10"/>
        <v>-50023075.584568486</v>
      </c>
      <c r="K124" s="76">
        <v>160693</v>
      </c>
      <c r="L124" s="105">
        <v>166809923.96317941</v>
      </c>
    </row>
    <row r="125" spans="1:13" ht="14.45" hidden="1" customHeight="1" outlineLevel="1">
      <c r="A125" s="84">
        <v>115</v>
      </c>
      <c r="B125" s="91">
        <v>45627</v>
      </c>
      <c r="C125" s="80"/>
      <c r="D125" s="111">
        <v>1095385.1673582112</v>
      </c>
      <c r="E125" s="106"/>
      <c r="F125" s="106">
        <f t="shared" si="11"/>
        <v>1929969.4273153788</v>
      </c>
      <c r="G125" s="76">
        <f t="shared" si="8"/>
        <v>-834584.25995716755</v>
      </c>
      <c r="H125" s="76">
        <f t="shared" si="9"/>
        <v>237370537.57132134</v>
      </c>
      <c r="I125" s="76">
        <f t="shared" si="12"/>
        <v>175262.69459100519</v>
      </c>
      <c r="J125" s="76">
        <f t="shared" si="10"/>
        <v>-49847812.889977477</v>
      </c>
      <c r="K125" s="76">
        <v>160693</v>
      </c>
      <c r="L125" s="105">
        <v>166311295.04730219</v>
      </c>
    </row>
    <row r="126" spans="1:13" ht="14.45" hidden="1" customHeight="1" outlineLevel="1">
      <c r="A126" s="84">
        <v>116</v>
      </c>
      <c r="B126" s="91">
        <v>45658</v>
      </c>
      <c r="C126" s="80"/>
      <c r="D126" s="111">
        <v>1092110.8374772843</v>
      </c>
      <c r="E126" s="106"/>
      <c r="F126" s="106">
        <f t="shared" si="11"/>
        <v>1929969.4273153788</v>
      </c>
      <c r="G126" s="76">
        <f t="shared" si="8"/>
        <v>-837858.58983809454</v>
      </c>
      <c r="H126" s="76">
        <f t="shared" si="9"/>
        <v>236532678.98148325</v>
      </c>
      <c r="I126" s="76">
        <f t="shared" si="12"/>
        <v>175950.30386599986</v>
      </c>
      <c r="J126" s="76">
        <f t="shared" si="10"/>
        <v>-49671862.586111479</v>
      </c>
      <c r="K126" s="76">
        <v>160693</v>
      </c>
      <c r="L126" s="105">
        <v>165810079.41081902</v>
      </c>
    </row>
    <row r="127" spans="1:13" ht="14.45" hidden="1" customHeight="1" outlineLevel="1">
      <c r="A127" s="84">
        <v>117</v>
      </c>
      <c r="B127" s="91">
        <v>45689</v>
      </c>
      <c r="C127" s="80"/>
      <c r="D127" s="111">
        <v>1088819.5214643781</v>
      </c>
      <c r="E127" s="106"/>
      <c r="F127" s="106">
        <f t="shared" si="11"/>
        <v>1929969.4273153788</v>
      </c>
      <c r="G127" s="76">
        <f t="shared" si="8"/>
        <v>-841149.90585100069</v>
      </c>
      <c r="H127" s="76">
        <f t="shared" si="9"/>
        <v>235691529.07563224</v>
      </c>
      <c r="I127" s="76">
        <f t="shared" si="12"/>
        <v>176641.48022871013</v>
      </c>
      <c r="J127" s="76">
        <f t="shared" si="10"/>
        <v>-49495221.105882771</v>
      </c>
      <c r="K127" s="76">
        <v>160693</v>
      </c>
      <c r="L127" s="105">
        <v>165306263.63468567</v>
      </c>
    </row>
    <row r="128" spans="1:13" ht="14.45" hidden="1" customHeight="1" outlineLevel="1">
      <c r="A128" s="84">
        <v>118</v>
      </c>
      <c r="B128" s="91">
        <v>45717</v>
      </c>
      <c r="C128" s="80"/>
      <c r="D128" s="111">
        <v>1085511.1312011024</v>
      </c>
      <c r="E128" s="106"/>
      <c r="F128" s="106">
        <f t="shared" si="11"/>
        <v>1929969.4273153788</v>
      </c>
      <c r="G128" s="76">
        <f t="shared" si="8"/>
        <v>-844458.2961142764</v>
      </c>
      <c r="H128" s="76">
        <f t="shared" si="9"/>
        <v>234847070.77951798</v>
      </c>
      <c r="I128" s="76">
        <f t="shared" si="12"/>
        <v>177336.24218399802</v>
      </c>
      <c r="J128" s="76">
        <f t="shared" si="10"/>
        <v>-49317884.863698773</v>
      </c>
      <c r="K128" s="76">
        <v>160693</v>
      </c>
      <c r="L128" s="105">
        <v>164799834.23024428</v>
      </c>
    </row>
    <row r="129" spans="1:13" ht="14.45" hidden="1" customHeight="1" outlineLevel="1">
      <c r="A129" s="84">
        <v>119</v>
      </c>
      <c r="B129" s="91">
        <v>45748</v>
      </c>
      <c r="C129" s="80"/>
      <c r="D129" s="111">
        <v>1082185.5781119373</v>
      </c>
      <c r="E129" s="106"/>
      <c r="F129" s="106">
        <f t="shared" si="11"/>
        <v>1929969.4273153788</v>
      </c>
      <c r="G129" s="76">
        <f t="shared" si="8"/>
        <v>-847783.84920344152</v>
      </c>
      <c r="H129" s="76">
        <f t="shared" si="9"/>
        <v>233999286.93031454</v>
      </c>
      <c r="I129" s="76">
        <f t="shared" si="12"/>
        <v>178034.60833272271</v>
      </c>
      <c r="J129" s="76">
        <f t="shared" si="10"/>
        <v>-49139850.25536605</v>
      </c>
      <c r="K129" s="76">
        <v>160693</v>
      </c>
      <c r="L129" s="105">
        <v>164290777.63886249</v>
      </c>
    </row>
    <row r="130" spans="1:13" ht="14.45" hidden="1" customHeight="1" outlineLevel="1">
      <c r="A130" s="84">
        <v>120</v>
      </c>
      <c r="B130" s="91">
        <v>45778</v>
      </c>
      <c r="C130" s="80"/>
      <c r="D130" s="111">
        <v>1078842.7731618637</v>
      </c>
      <c r="E130" s="106"/>
      <c r="F130" s="106">
        <f t="shared" si="11"/>
        <v>1929969.4273153788</v>
      </c>
      <c r="G130" s="76">
        <f t="shared" si="8"/>
        <v>-851126.65415351512</v>
      </c>
      <c r="H130" s="76">
        <f t="shared" si="9"/>
        <v>233148160.27616102</v>
      </c>
      <c r="I130" s="76">
        <f t="shared" si="12"/>
        <v>178736.59737223818</v>
      </c>
      <c r="J130" s="76">
        <f t="shared" si="10"/>
        <v>-48961113.657993808</v>
      </c>
      <c r="K130" s="76">
        <v>160693</v>
      </c>
      <c r="L130" s="105">
        <v>163779080.23157012</v>
      </c>
      <c r="M130" s="92"/>
    </row>
    <row r="131" spans="1:13" ht="14.45" hidden="1" customHeight="1" outlineLevel="1">
      <c r="A131" s="84">
        <v>121</v>
      </c>
      <c r="B131" s="91">
        <v>45809</v>
      </c>
      <c r="C131" s="80"/>
      <c r="D131" s="111">
        <v>1075482.6268539771</v>
      </c>
      <c r="E131" s="106"/>
      <c r="F131" s="106">
        <f t="shared" si="11"/>
        <v>1929969.4273153788</v>
      </c>
      <c r="G131" s="76">
        <f t="shared" si="8"/>
        <v>-854486.8004614017</v>
      </c>
      <c r="H131" s="76">
        <f t="shared" si="9"/>
        <v>232293673.4756996</v>
      </c>
      <c r="I131" s="76">
        <f t="shared" si="12"/>
        <v>179442.22809689434</v>
      </c>
      <c r="J131" s="76">
        <f t="shared" si="10"/>
        <v>-48781671.429896913</v>
      </c>
      <c r="K131" s="76">
        <v>160693</v>
      </c>
      <c r="L131" s="105">
        <v>163264728.30869454</v>
      </c>
    </row>
    <row r="132" spans="1:13" ht="14.45" hidden="1" customHeight="1" outlineLevel="1">
      <c r="A132" s="84">
        <v>122</v>
      </c>
      <c r="B132" s="91">
        <v>45839</v>
      </c>
      <c r="C132" s="80"/>
      <c r="D132" s="111">
        <v>1072105.049227094</v>
      </c>
      <c r="E132" s="106"/>
      <c r="F132" s="106">
        <f t="shared" si="11"/>
        <v>1929969.4273153788</v>
      </c>
      <c r="G132" s="76">
        <f t="shared" si="8"/>
        <v>-857864.37808828475</v>
      </c>
      <c r="H132" s="76">
        <f t="shared" si="9"/>
        <v>231435809.09761131</v>
      </c>
      <c r="I132" s="76">
        <f t="shared" si="12"/>
        <v>180151.51939853979</v>
      </c>
      <c r="J132" s="76">
        <f t="shared" si="10"/>
        <v>-48601519.910498373</v>
      </c>
      <c r="K132" s="76">
        <v>160693</v>
      </c>
      <c r="L132" s="105">
        <v>162747708.09949371</v>
      </c>
    </row>
    <row r="133" spans="1:13" ht="14.45" hidden="1" customHeight="1" outlineLevel="1">
      <c r="A133" s="84">
        <v>123</v>
      </c>
      <c r="B133" s="91">
        <v>45870</v>
      </c>
      <c r="C133" s="80"/>
      <c r="D133" s="111">
        <v>1068709.949853342</v>
      </c>
      <c r="E133" s="106"/>
      <c r="F133" s="106">
        <f t="shared" si="11"/>
        <v>1929969.4273153788</v>
      </c>
      <c r="G133" s="76">
        <f t="shared" si="8"/>
        <v>-861259.47746203677</v>
      </c>
      <c r="H133" s="76">
        <f t="shared" si="9"/>
        <v>230574549.62014928</v>
      </c>
      <c r="I133" s="76">
        <f t="shared" si="12"/>
        <v>180864.49026702772</v>
      </c>
      <c r="J133" s="76">
        <f t="shared" si="10"/>
        <v>-48420655.420231342</v>
      </c>
      <c r="K133" s="76">
        <v>160693</v>
      </c>
      <c r="L133" s="105">
        <v>162228005.76178762</v>
      </c>
    </row>
    <row r="134" spans="1:13" ht="14.45" hidden="1" customHeight="1" outlineLevel="1">
      <c r="A134" s="84">
        <v>124</v>
      </c>
      <c r="B134" s="91">
        <v>45901</v>
      </c>
      <c r="C134" s="80"/>
      <c r="D134" s="111">
        <v>1065297.2378357386</v>
      </c>
      <c r="E134" s="106"/>
      <c r="F134" s="106">
        <f t="shared" si="11"/>
        <v>1929969.4273153788</v>
      </c>
      <c r="G134" s="76">
        <f t="shared" si="8"/>
        <v>-864672.18947964022</v>
      </c>
      <c r="H134" s="76">
        <f t="shared" si="9"/>
        <v>229709877.43066964</v>
      </c>
      <c r="I134" s="76">
        <f t="shared" si="12"/>
        <v>181581.15979072443</v>
      </c>
      <c r="J134" s="76">
        <f t="shared" si="10"/>
        <v>-48239074.260440618</v>
      </c>
      <c r="K134" s="76">
        <v>160693</v>
      </c>
      <c r="L134" s="105">
        <v>161705607.38158762</v>
      </c>
    </row>
    <row r="135" spans="1:13" ht="14.45" hidden="1" customHeight="1" outlineLevel="1">
      <c r="A135" s="84">
        <v>125</v>
      </c>
      <c r="B135" s="91">
        <v>45931</v>
      </c>
      <c r="C135" s="80"/>
      <c r="D135" s="111">
        <v>1061866.8218057586</v>
      </c>
      <c r="E135" s="106"/>
      <c r="F135" s="106">
        <f t="shared" si="11"/>
        <v>1929969.4273153788</v>
      </c>
      <c r="G135" s="76">
        <f t="shared" si="8"/>
        <v>-868102.60550962016</v>
      </c>
      <c r="H135" s="76">
        <f t="shared" si="9"/>
        <v>228841774.82516003</v>
      </c>
      <c r="I135" s="76">
        <f t="shared" si="12"/>
        <v>182301.54715702022</v>
      </c>
      <c r="J135" s="76">
        <f t="shared" si="10"/>
        <v>-48056772.713283598</v>
      </c>
      <c r="K135" s="76">
        <v>160693</v>
      </c>
      <c r="L135" s="105">
        <v>161180498.97272393</v>
      </c>
    </row>
    <row r="136" spans="1:13" ht="14.45" hidden="1" customHeight="1" outlineLevel="1">
      <c r="A136" s="84">
        <v>126</v>
      </c>
      <c r="B136" s="91">
        <v>45962</v>
      </c>
      <c r="C136" s="80"/>
      <c r="D136" s="111">
        <v>1058418.609920887</v>
      </c>
      <c r="E136" s="106"/>
      <c r="F136" s="106">
        <f t="shared" si="11"/>
        <v>1929969.4273153788</v>
      </c>
      <c r="G136" s="76">
        <f t="shared" si="8"/>
        <v>-871550.81739449175</v>
      </c>
      <c r="H136" s="76">
        <f t="shared" si="9"/>
        <v>227970224.00776553</v>
      </c>
      <c r="I136" s="76">
        <f t="shared" si="12"/>
        <v>183025.67165284327</v>
      </c>
      <c r="J136" s="76">
        <f t="shared" si="10"/>
        <v>-47873747.041630752</v>
      </c>
      <c r="K136" s="76">
        <v>160693</v>
      </c>
      <c r="L136" s="105">
        <v>160652666.47647122</v>
      </c>
    </row>
    <row r="137" spans="1:13" ht="14.45" hidden="1" customHeight="1" outlineLevel="1">
      <c r="A137" s="84">
        <v>127</v>
      </c>
      <c r="B137" s="91">
        <v>45992</v>
      </c>
      <c r="C137" s="80"/>
      <c r="D137" s="111">
        <v>1054952.5098621608</v>
      </c>
      <c r="E137" s="106"/>
      <c r="F137" s="106">
        <f t="shared" si="11"/>
        <v>1929969.4273153788</v>
      </c>
      <c r="G137" s="76">
        <f t="shared" si="8"/>
        <v>-875016.91745321802</v>
      </c>
      <c r="H137" s="76">
        <f t="shared" si="9"/>
        <v>227095207.0903123</v>
      </c>
      <c r="I137" s="76">
        <f t="shared" si="12"/>
        <v>183753.55266517578</v>
      </c>
      <c r="J137" s="76">
        <f t="shared" si="10"/>
        <v>-47689993.488965578</v>
      </c>
      <c r="K137" s="76">
        <v>160693</v>
      </c>
      <c r="L137" s="105">
        <v>160122095.76117209</v>
      </c>
    </row>
    <row r="138" spans="1:13" ht="14.45" hidden="1" customHeight="1" outlineLevel="1">
      <c r="A138" s="84">
        <v>128</v>
      </c>
      <c r="B138" s="91">
        <v>46023</v>
      </c>
      <c r="C138" s="80"/>
      <c r="D138" s="111">
        <v>1051468.4288316965</v>
      </c>
      <c r="E138" s="106"/>
      <c r="F138" s="106">
        <f t="shared" si="11"/>
        <v>1929969.4273153788</v>
      </c>
      <c r="G138" s="76">
        <f t="shared" si="8"/>
        <v>-878500.99848368228</v>
      </c>
      <c r="H138" s="76">
        <f t="shared" si="9"/>
        <v>226216706.09182861</v>
      </c>
      <c r="I138" s="76">
        <f t="shared" si="12"/>
        <v>184485.20968157327</v>
      </c>
      <c r="J138" s="76">
        <f t="shared" si="10"/>
        <v>-47505508.279284008</v>
      </c>
      <c r="K138" s="76">
        <v>160693</v>
      </c>
      <c r="L138" s="105">
        <v>159588772.62185889</v>
      </c>
    </row>
    <row r="139" spans="1:13" ht="14.45" hidden="1" customHeight="1" outlineLevel="1">
      <c r="A139" s="84">
        <v>129</v>
      </c>
      <c r="B139" s="91">
        <v>46054</v>
      </c>
      <c r="C139" s="80"/>
      <c r="D139" s="111">
        <v>1047966.2735502067</v>
      </c>
      <c r="E139" s="106"/>
      <c r="F139" s="106">
        <f t="shared" si="11"/>
        <v>1929969.4273153788</v>
      </c>
      <c r="G139" s="76">
        <f t="shared" si="8"/>
        <v>-882003.15376517212</v>
      </c>
      <c r="H139" s="76">
        <f t="shared" si="9"/>
        <v>225334702.93806344</v>
      </c>
      <c r="I139" s="76">
        <f t="shared" si="12"/>
        <v>185220.66229068613</v>
      </c>
      <c r="J139" s="76">
        <f t="shared" si="10"/>
        <v>-47320287.616993323</v>
      </c>
      <c r="K139" s="76">
        <v>160693</v>
      </c>
      <c r="L139" s="105">
        <v>159052682.77987334</v>
      </c>
    </row>
    <row r="140" spans="1:13" ht="14.45" hidden="1" customHeight="1" outlineLevel="1">
      <c r="A140" s="84">
        <v>130</v>
      </c>
      <c r="B140" s="91">
        <v>46082</v>
      </c>
      <c r="C140" s="80"/>
      <c r="D140" s="111">
        <v>1044445.9502545015</v>
      </c>
      <c r="E140" s="106"/>
      <c r="F140" s="106">
        <f t="shared" si="11"/>
        <v>1929969.4273153788</v>
      </c>
      <c r="G140" s="76">
        <f t="shared" si="8"/>
        <v>-885523.47706087725</v>
      </c>
      <c r="H140" s="76">
        <f t="shared" si="9"/>
        <v>224449179.46100256</v>
      </c>
      <c r="I140" s="76">
        <f t="shared" si="12"/>
        <v>185959.93018278421</v>
      </c>
      <c r="J140" s="76">
        <f t="shared" si="10"/>
        <v>-47134327.686810538</v>
      </c>
      <c r="K140" s="76">
        <v>160693</v>
      </c>
      <c r="L140" s="105">
        <v>158513811.88248417</v>
      </c>
    </row>
    <row r="141" spans="1:13" ht="14.45" hidden="1" customHeight="1" outlineLevel="1">
      <c r="A141" s="84">
        <v>131</v>
      </c>
      <c r="B141" s="91">
        <v>46113</v>
      </c>
      <c r="C141" s="80"/>
      <c r="D141" s="111">
        <v>1040907.3646949793</v>
      </c>
      <c r="E141" s="106"/>
      <c r="F141" s="106">
        <f t="shared" si="11"/>
        <v>1929969.4273153788</v>
      </c>
      <c r="G141" s="76">
        <f t="shared" ref="G141:G204" si="13">C141+D141-E141-F141</f>
        <v>-889062.06262039952</v>
      </c>
      <c r="H141" s="76">
        <f t="shared" ref="H141:H204" si="14">H140+G141</f>
        <v>223560117.39838216</v>
      </c>
      <c r="I141" s="76">
        <f t="shared" si="12"/>
        <v>186703.03315028388</v>
      </c>
      <c r="J141" s="76">
        <f t="shared" ref="J141:J204" si="15">I141+J140</f>
        <v>-46947624.653660253</v>
      </c>
      <c r="K141" s="76">
        <v>160693</v>
      </c>
      <c r="L141" s="105">
        <v>157972145.50250298</v>
      </c>
    </row>
    <row r="142" spans="1:13" ht="14.45" hidden="1" customHeight="1" outlineLevel="1">
      <c r="A142" s="84">
        <v>132</v>
      </c>
      <c r="B142" s="91">
        <v>46143</v>
      </c>
      <c r="C142" s="80"/>
      <c r="D142" s="111">
        <v>1037350.4221331028</v>
      </c>
      <c r="E142" s="106"/>
      <c r="F142" s="106">
        <f t="shared" si="11"/>
        <v>1929969.4273153788</v>
      </c>
      <c r="G142" s="76">
        <f t="shared" si="13"/>
        <v>-892619.00518227601</v>
      </c>
      <c r="H142" s="76">
        <f t="shared" si="14"/>
        <v>222667498.39319989</v>
      </c>
      <c r="I142" s="76">
        <f t="shared" si="12"/>
        <v>187449.99108827795</v>
      </c>
      <c r="J142" s="76">
        <f t="shared" si="15"/>
        <v>-46760174.662571974</v>
      </c>
      <c r="K142" s="76">
        <v>160693</v>
      </c>
      <c r="L142" s="105">
        <v>157427669.13789788</v>
      </c>
      <c r="M142" s="92"/>
    </row>
    <row r="143" spans="1:13" ht="14.45" hidden="1" customHeight="1" outlineLevel="1">
      <c r="A143" s="84">
        <v>133</v>
      </c>
      <c r="B143" s="91">
        <v>46174</v>
      </c>
      <c r="C143" s="80"/>
      <c r="D143" s="111">
        <v>1033775.0273388627</v>
      </c>
      <c r="E143" s="106"/>
      <c r="F143" s="106">
        <f t="shared" si="11"/>
        <v>1929969.4273153788</v>
      </c>
      <c r="G143" s="76">
        <f t="shared" si="13"/>
        <v>-896194.39997651614</v>
      </c>
      <c r="H143" s="76">
        <f t="shared" si="14"/>
        <v>221771303.99322337</v>
      </c>
      <c r="I143" s="76">
        <f t="shared" si="12"/>
        <v>188200.82399506838</v>
      </c>
      <c r="J143" s="76">
        <f t="shared" si="15"/>
        <v>-46571973.838576905</v>
      </c>
      <c r="K143" s="76">
        <v>160693</v>
      </c>
      <c r="L143" s="105">
        <v>156880368.21140534</v>
      </c>
    </row>
    <row r="144" spans="1:13" ht="14.45" hidden="1" customHeight="1" outlineLevel="1">
      <c r="A144" s="84">
        <v>134</v>
      </c>
      <c r="B144" s="91">
        <v>46204</v>
      </c>
      <c r="C144" s="80"/>
      <c r="D144" s="111">
        <v>1030181.0845882283</v>
      </c>
      <c r="E144" s="106"/>
      <c r="F144" s="106">
        <f t="shared" si="11"/>
        <v>1929969.4273153788</v>
      </c>
      <c r="G144" s="76">
        <f t="shared" si="13"/>
        <v>-899788.34272715054</v>
      </c>
      <c r="H144" s="76">
        <f t="shared" si="14"/>
        <v>220871515.65049621</v>
      </c>
      <c r="I144" s="76">
        <f t="shared" si="12"/>
        <v>188955.55197270159</v>
      </c>
      <c r="J144" s="76">
        <f t="shared" si="15"/>
        <v>-46383018.286604203</v>
      </c>
      <c r="K144" s="76">
        <v>160693</v>
      </c>
      <c r="L144" s="105">
        <v>156330228.0701398</v>
      </c>
    </row>
    <row r="145" spans="1:13" ht="14.45" hidden="1" customHeight="1" outlineLevel="1">
      <c r="A145" s="84">
        <v>135</v>
      </c>
      <c r="B145" s="91">
        <v>46235</v>
      </c>
      <c r="C145" s="80"/>
      <c r="D145" s="111">
        <v>1026568.4976605845</v>
      </c>
      <c r="E145" s="106"/>
      <c r="F145" s="106">
        <f t="shared" si="11"/>
        <v>1929969.4273153788</v>
      </c>
      <c r="G145" s="76">
        <f t="shared" si="13"/>
        <v>-903400.92965479428</v>
      </c>
      <c r="H145" s="76">
        <f t="shared" si="14"/>
        <v>219968114.72084141</v>
      </c>
      <c r="I145" s="76">
        <f t="shared" si="12"/>
        <v>189714.1952275068</v>
      </c>
      <c r="J145" s="76">
        <f t="shared" si="15"/>
        <v>-46193304.0913767</v>
      </c>
      <c r="K145" s="76">
        <v>160693</v>
      </c>
      <c r="L145" s="105">
        <v>155777233.98520142</v>
      </c>
    </row>
    <row r="146" spans="1:13" ht="14.45" hidden="1" customHeight="1" outlineLevel="1">
      <c r="A146" s="84">
        <v>136</v>
      </c>
      <c r="B146" s="91">
        <v>46266</v>
      </c>
      <c r="C146" s="80"/>
      <c r="D146" s="111">
        <v>1022937.1698361558</v>
      </c>
      <c r="E146" s="106"/>
      <c r="F146" s="106">
        <f t="shared" si="11"/>
        <v>1929969.4273153788</v>
      </c>
      <c r="G146" s="76">
        <f t="shared" si="13"/>
        <v>-907032.25747922296</v>
      </c>
      <c r="H146" s="76">
        <f t="shared" si="14"/>
        <v>219061082.46336219</v>
      </c>
      <c r="I146" s="76">
        <f t="shared" si="12"/>
        <v>190476.77407063681</v>
      </c>
      <c r="J146" s="76">
        <f t="shared" si="15"/>
        <v>-46002827.317306064</v>
      </c>
      <c r="K146" s="76">
        <v>160693</v>
      </c>
      <c r="L146" s="105">
        <v>155221371.15128177</v>
      </c>
    </row>
    <row r="147" spans="1:13" ht="14.45" hidden="1" customHeight="1" outlineLevel="1">
      <c r="A147" s="84">
        <v>137</v>
      </c>
      <c r="B147" s="91">
        <v>46296</v>
      </c>
      <c r="C147" s="80"/>
      <c r="D147" s="111">
        <v>1019287.0038934168</v>
      </c>
      <c r="E147" s="106"/>
      <c r="F147" s="106">
        <f t="shared" si="11"/>
        <v>1929969.4273153788</v>
      </c>
      <c r="G147" s="76">
        <f t="shared" si="13"/>
        <v>-910682.42342196195</v>
      </c>
      <c r="H147" s="76">
        <f t="shared" si="14"/>
        <v>218150400.03994024</v>
      </c>
      <c r="I147" s="76">
        <f t="shared" si="12"/>
        <v>191243.30891861199</v>
      </c>
      <c r="J147" s="76">
        <f t="shared" si="15"/>
        <v>-45811584.008387454</v>
      </c>
      <c r="K147" s="76">
        <v>160693</v>
      </c>
      <c r="L147" s="105">
        <v>154662624.68626735</v>
      </c>
    </row>
    <row r="148" spans="1:13" ht="14.45" hidden="1" customHeight="1" outlineLevel="1">
      <c r="A148" s="84">
        <v>138</v>
      </c>
      <c r="B148" s="91">
        <v>46327</v>
      </c>
      <c r="C148" s="80"/>
      <c r="D148" s="111">
        <v>1015617.9021064888</v>
      </c>
      <c r="E148" s="106"/>
      <c r="F148" s="106">
        <f t="shared" si="11"/>
        <v>1929969.4273153788</v>
      </c>
      <c r="G148" s="76">
        <f t="shared" si="13"/>
        <v>-914351.52520888997</v>
      </c>
      <c r="H148" s="76">
        <f t="shared" si="14"/>
        <v>217236048.51473135</v>
      </c>
      <c r="I148" s="76">
        <f t="shared" si="12"/>
        <v>192013.82029386688</v>
      </c>
      <c r="J148" s="76">
        <f t="shared" si="15"/>
        <v>-45619570.188093588</v>
      </c>
      <c r="K148" s="76">
        <v>160693</v>
      </c>
      <c r="L148" s="105">
        <v>154100979.63084126</v>
      </c>
    </row>
    <row r="149" spans="1:13" ht="14.45" hidden="1" customHeight="1" outlineLevel="1">
      <c r="A149" s="84">
        <v>139</v>
      </c>
      <c r="B149" s="91">
        <v>46357</v>
      </c>
      <c r="C149" s="80"/>
      <c r="D149" s="111">
        <v>1011929.7662425241</v>
      </c>
      <c r="E149" s="106"/>
      <c r="F149" s="106">
        <f t="shared" si="11"/>
        <v>1929969.4273153788</v>
      </c>
      <c r="G149" s="76">
        <f t="shared" si="13"/>
        <v>-918039.66107285465</v>
      </c>
      <c r="H149" s="76">
        <f t="shared" si="14"/>
        <v>216318008.8536585</v>
      </c>
      <c r="I149" s="76">
        <f t="shared" si="12"/>
        <v>192788.32882529948</v>
      </c>
      <c r="J149" s="76">
        <f t="shared" si="15"/>
        <v>-45426781.859268285</v>
      </c>
      <c r="K149" s="76">
        <v>160693</v>
      </c>
      <c r="L149" s="105">
        <v>153536420.94808263</v>
      </c>
    </row>
    <row r="150" spans="1:13" ht="14.45" hidden="1" customHeight="1" outlineLevel="1">
      <c r="A150" s="84">
        <v>140</v>
      </c>
      <c r="B150" s="91">
        <v>46388</v>
      </c>
      <c r="C150" s="80"/>
      <c r="D150" s="111">
        <v>1008222.4975590758</v>
      </c>
      <c r="E150" s="106"/>
      <c r="F150" s="106">
        <f t="shared" si="11"/>
        <v>1929969.4273153788</v>
      </c>
      <c r="G150" s="76">
        <f t="shared" si="13"/>
        <v>-921746.92975630297</v>
      </c>
      <c r="H150" s="76">
        <f t="shared" si="14"/>
        <v>215396261.92390218</v>
      </c>
      <c r="I150" s="76">
        <f t="shared" si="12"/>
        <v>193566.85524882362</v>
      </c>
      <c r="J150" s="76">
        <f t="shared" si="15"/>
        <v>-45233215.004019462</v>
      </c>
      <c r="K150" s="76">
        <v>160693</v>
      </c>
      <c r="L150" s="105">
        <v>152968933.52306405</v>
      </c>
    </row>
    <row r="151" spans="1:13" ht="14.45" hidden="1" customHeight="1" outlineLevel="1">
      <c r="A151" s="84">
        <v>141</v>
      </c>
      <c r="B151" s="91">
        <v>46419</v>
      </c>
      <c r="C151" s="80"/>
      <c r="D151" s="111">
        <v>1004495.9968014538</v>
      </c>
      <c r="E151" s="106"/>
      <c r="F151" s="106">
        <f t="shared" si="11"/>
        <v>1929969.4273153788</v>
      </c>
      <c r="G151" s="76">
        <f t="shared" si="13"/>
        <v>-925473.43051392504</v>
      </c>
      <c r="H151" s="76">
        <f t="shared" si="14"/>
        <v>214470788.49338827</v>
      </c>
      <c r="I151" s="76">
        <f t="shared" si="12"/>
        <v>194349.42040792425</v>
      </c>
      <c r="J151" s="76">
        <f t="shared" si="15"/>
        <v>-45038865.58361154</v>
      </c>
      <c r="K151" s="76">
        <v>160693</v>
      </c>
      <c r="L151" s="105">
        <v>152398502.16244698</v>
      </c>
    </row>
    <row r="152" spans="1:13" ht="14.45" hidden="1" customHeight="1" outlineLevel="1">
      <c r="A152" s="84">
        <v>142</v>
      </c>
      <c r="B152" s="91">
        <v>46447</v>
      </c>
      <c r="C152" s="80"/>
      <c r="D152" s="111">
        <v>1000750.1642000683</v>
      </c>
      <c r="E152" s="106"/>
      <c r="F152" s="106">
        <f t="shared" si="11"/>
        <v>1929969.4273153788</v>
      </c>
      <c r="G152" s="76">
        <f t="shared" si="13"/>
        <v>-929219.26311531046</v>
      </c>
      <c r="H152" s="76">
        <f t="shared" si="14"/>
        <v>213541569.23027295</v>
      </c>
      <c r="I152" s="76">
        <f t="shared" si="12"/>
        <v>195136.04525421519</v>
      </c>
      <c r="J152" s="76">
        <f t="shared" si="15"/>
        <v>-44843729.538357325</v>
      </c>
      <c r="K152" s="76">
        <v>160693</v>
      </c>
      <c r="L152" s="105">
        <v>151825111.59407479</v>
      </c>
    </row>
    <row r="153" spans="1:13" ht="14.45" hidden="1" customHeight="1" outlineLevel="1">
      <c r="A153" s="84">
        <v>143</v>
      </c>
      <c r="B153" s="91">
        <v>46478</v>
      </c>
      <c r="C153" s="80"/>
      <c r="D153" s="111">
        <v>996984.89946775767</v>
      </c>
      <c r="E153" s="106"/>
      <c r="F153" s="106">
        <f t="shared" si="11"/>
        <v>1929969.4273153788</v>
      </c>
      <c r="G153" s="76">
        <f t="shared" si="13"/>
        <v>-932984.52784762112</v>
      </c>
      <c r="H153" s="76">
        <f t="shared" si="14"/>
        <v>212608584.70242533</v>
      </c>
      <c r="I153" s="76">
        <f t="shared" si="12"/>
        <v>195926.75084800043</v>
      </c>
      <c r="J153" s="76">
        <f t="shared" si="15"/>
        <v>-44647802.787509322</v>
      </c>
      <c r="K153" s="76">
        <v>160693</v>
      </c>
      <c r="L153" s="105">
        <v>151248746.46656409</v>
      </c>
    </row>
    <row r="154" spans="1:13" ht="14.45" hidden="1" customHeight="1" outlineLevel="1">
      <c r="A154" s="84">
        <v>144</v>
      </c>
      <c r="B154" s="91">
        <v>46508</v>
      </c>
      <c r="C154" s="80"/>
      <c r="D154" s="111">
        <v>993200.10179710411</v>
      </c>
      <c r="E154" s="106"/>
      <c r="F154" s="106">
        <f t="shared" si="11"/>
        <v>1929969.4273153788</v>
      </c>
      <c r="G154" s="76">
        <f t="shared" si="13"/>
        <v>-936769.32551827468</v>
      </c>
      <c r="H154" s="76">
        <f t="shared" si="14"/>
        <v>211671815.37690705</v>
      </c>
      <c r="I154" s="76">
        <f t="shared" si="12"/>
        <v>196721.55835883768</v>
      </c>
      <c r="J154" s="76">
        <f t="shared" si="15"/>
        <v>-44451081.229150482</v>
      </c>
      <c r="K154" s="76">
        <v>160693</v>
      </c>
      <c r="L154" s="105">
        <v>150669391.34889358</v>
      </c>
      <c r="M154" s="92"/>
    </row>
    <row r="155" spans="1:13" ht="14.45" hidden="1" customHeight="1" outlineLevel="1">
      <c r="A155" s="84">
        <v>145</v>
      </c>
      <c r="B155" s="91">
        <v>46539</v>
      </c>
      <c r="C155" s="80"/>
      <c r="D155" s="111">
        <v>989395.66985773447</v>
      </c>
      <c r="E155" s="106"/>
      <c r="F155" s="106">
        <f t="shared" si="11"/>
        <v>1929969.4273153788</v>
      </c>
      <c r="G155" s="76">
        <f t="shared" si="13"/>
        <v>-940573.75745764433</v>
      </c>
      <c r="H155" s="76">
        <f t="shared" si="14"/>
        <v>210731241.61944941</v>
      </c>
      <c r="I155" s="76">
        <f t="shared" si="12"/>
        <v>197520.48906610531</v>
      </c>
      <c r="J155" s="76">
        <f t="shared" si="15"/>
        <v>-44253560.74008438</v>
      </c>
      <c r="K155" s="76">
        <v>160693</v>
      </c>
      <c r="L155" s="105">
        <v>150087030.72999096</v>
      </c>
    </row>
    <row r="156" spans="1:13" ht="14.45" hidden="1" customHeight="1" outlineLevel="1">
      <c r="A156" s="84">
        <v>146</v>
      </c>
      <c r="B156" s="91">
        <v>46569</v>
      </c>
      <c r="C156" s="80"/>
      <c r="D156" s="111">
        <v>985571.50179360714</v>
      </c>
      <c r="E156" s="106"/>
      <c r="F156" s="106">
        <f t="shared" si="11"/>
        <v>1929969.4273153788</v>
      </c>
      <c r="G156" s="76">
        <f t="shared" si="13"/>
        <v>-944397.92552177166</v>
      </c>
      <c r="H156" s="76">
        <f t="shared" si="14"/>
        <v>209786843.69392765</v>
      </c>
      <c r="I156" s="76">
        <f t="shared" si="12"/>
        <v>198323.56435957205</v>
      </c>
      <c r="J156" s="76">
        <f t="shared" si="15"/>
        <v>-44055237.175724804</v>
      </c>
      <c r="K156" s="76">
        <v>160693</v>
      </c>
      <c r="L156" s="105">
        <v>149501649.01831767</v>
      </c>
    </row>
    <row r="157" spans="1:13" ht="14.45" hidden="1" customHeight="1" outlineLevel="1">
      <c r="A157" s="84">
        <v>147</v>
      </c>
      <c r="B157" s="91">
        <v>46600</v>
      </c>
      <c r="C157" s="80"/>
      <c r="D157" s="111">
        <v>981727.49522028596</v>
      </c>
      <c r="E157" s="106"/>
      <c r="F157" s="106">
        <f t="shared" si="11"/>
        <v>1929969.4273153788</v>
      </c>
      <c r="G157" s="76">
        <f t="shared" si="13"/>
        <v>-948241.93209509284</v>
      </c>
      <c r="H157" s="76">
        <f t="shared" si="14"/>
        <v>208838601.76183257</v>
      </c>
      <c r="I157" s="76">
        <f t="shared" si="12"/>
        <v>199130.80573996948</v>
      </c>
      <c r="J157" s="76">
        <f t="shared" si="15"/>
        <v>-43856106.369984835</v>
      </c>
      <c r="K157" s="76">
        <v>160693</v>
      </c>
      <c r="L157" s="105">
        <v>148913230.54145145</v>
      </c>
    </row>
    <row r="158" spans="1:13" ht="14.45" hidden="1" customHeight="1" outlineLevel="1">
      <c r="A158" s="84">
        <v>148</v>
      </c>
      <c r="B158" s="91">
        <v>46631</v>
      </c>
      <c r="C158" s="80"/>
      <c r="D158" s="111">
        <v>977863.54722219775</v>
      </c>
      <c r="E158" s="106"/>
      <c r="F158" s="106">
        <f t="shared" si="11"/>
        <v>1929969.4273153788</v>
      </c>
      <c r="G158" s="76">
        <f t="shared" si="13"/>
        <v>-952105.88009318104</v>
      </c>
      <c r="H158" s="76">
        <f t="shared" si="14"/>
        <v>207886495.88173938</v>
      </c>
      <c r="I158" s="76">
        <f t="shared" si="12"/>
        <v>199942.23481956802</v>
      </c>
      <c r="J158" s="76">
        <f t="shared" si="15"/>
        <v>-43656164.135165267</v>
      </c>
      <c r="K158" s="76">
        <v>160693</v>
      </c>
      <c r="L158" s="105">
        <v>148321759.54566675</v>
      </c>
    </row>
    <row r="159" spans="1:13" ht="14.45" hidden="1" customHeight="1" outlineLevel="1">
      <c r="A159" s="84">
        <v>149</v>
      </c>
      <c r="B159" s="91">
        <v>46661</v>
      </c>
      <c r="C159" s="80"/>
      <c r="D159" s="111">
        <v>973979.55434987822</v>
      </c>
      <c r="E159" s="106"/>
      <c r="F159" s="106">
        <f t="shared" si="11"/>
        <v>1929969.4273153788</v>
      </c>
      <c r="G159" s="76">
        <f t="shared" si="13"/>
        <v>-955989.87296550057</v>
      </c>
      <c r="H159" s="76">
        <f t="shared" si="14"/>
        <v>206930506.00877386</v>
      </c>
      <c r="I159" s="76">
        <f t="shared" si="12"/>
        <v>200757.87332275513</v>
      </c>
      <c r="J159" s="76">
        <f t="shared" si="15"/>
        <v>-43455406.261842512</v>
      </c>
      <c r="K159" s="76">
        <v>160693</v>
      </c>
      <c r="L159" s="105">
        <v>147727220.19551292</v>
      </c>
    </row>
    <row r="160" spans="1:13" ht="14.45" hidden="1" customHeight="1" outlineLevel="1">
      <c r="A160" s="84">
        <v>150</v>
      </c>
      <c r="B160" s="91">
        <v>46692</v>
      </c>
      <c r="C160" s="80"/>
      <c r="D160" s="111">
        <v>970075.41261720145</v>
      </c>
      <c r="E160" s="106"/>
      <c r="F160" s="106">
        <f t="shared" si="11"/>
        <v>1929969.4273153788</v>
      </c>
      <c r="G160" s="76">
        <f t="shared" si="13"/>
        <v>-959894.01469817734</v>
      </c>
      <c r="H160" s="76">
        <f t="shared" si="14"/>
        <v>205970611.99407569</v>
      </c>
      <c r="I160" s="76">
        <f t="shared" si="12"/>
        <v>201577.74308661724</v>
      </c>
      <c r="J160" s="76">
        <f t="shared" si="15"/>
        <v>-43253828.518755898</v>
      </c>
      <c r="K160" s="76">
        <v>160693</v>
      </c>
      <c r="L160" s="105">
        <v>147129596.57339028</v>
      </c>
    </row>
    <row r="161" spans="1:13" ht="14.45" hidden="1" customHeight="1" outlineLevel="1">
      <c r="A161" s="84">
        <v>151</v>
      </c>
      <c r="B161" s="91">
        <v>46722</v>
      </c>
      <c r="C161" s="80"/>
      <c r="D161" s="111">
        <v>966151.01749859599</v>
      </c>
      <c r="E161" s="106"/>
      <c r="F161" s="106">
        <f t="shared" si="11"/>
        <v>1929969.4273153788</v>
      </c>
      <c r="G161" s="76">
        <f t="shared" si="13"/>
        <v>-963818.40981678281</v>
      </c>
      <c r="H161" s="76">
        <f t="shared" si="14"/>
        <v>205006793.58425891</v>
      </c>
      <c r="I161" s="76">
        <f t="shared" si="12"/>
        <v>202401.86606152437</v>
      </c>
      <c r="J161" s="76">
        <f t="shared" si="15"/>
        <v>-43051426.652694374</v>
      </c>
      <c r="K161" s="76">
        <v>160693</v>
      </c>
      <c r="L161" s="105">
        <v>146528872.67912394</v>
      </c>
    </row>
    <row r="162" spans="1:13" ht="14.45" hidden="1" customHeight="1" outlineLevel="1">
      <c r="A162" s="84">
        <v>152</v>
      </c>
      <c r="B162" s="91">
        <v>46753</v>
      </c>
      <c r="C162" s="80"/>
      <c r="D162" s="111">
        <v>962206.26392624713</v>
      </c>
      <c r="E162" s="106"/>
      <c r="F162" s="106">
        <f t="shared" si="11"/>
        <v>1929969.4273153788</v>
      </c>
      <c r="G162" s="76">
        <f t="shared" si="13"/>
        <v>-967763.16338913166</v>
      </c>
      <c r="H162" s="76">
        <f t="shared" si="14"/>
        <v>204039030.42086977</v>
      </c>
      <c r="I162" s="76">
        <f t="shared" si="12"/>
        <v>203230.26431171765</v>
      </c>
      <c r="J162" s="76">
        <f t="shared" si="15"/>
        <v>-42848196.388382658</v>
      </c>
      <c r="K162" s="76">
        <v>160693</v>
      </c>
      <c r="L162" s="105">
        <v>145925032.42953545</v>
      </c>
    </row>
    <row r="163" spans="1:13" ht="14.45" hidden="1" customHeight="1" outlineLevel="1">
      <c r="A163" s="84">
        <v>153</v>
      </c>
      <c r="B163" s="91">
        <v>46784</v>
      </c>
      <c r="C163" s="80"/>
      <c r="D163" s="111">
        <v>958241.04628728272</v>
      </c>
      <c r="E163" s="106"/>
      <c r="F163" s="106">
        <f t="shared" si="11"/>
        <v>1929969.4273153788</v>
      </c>
      <c r="G163" s="76">
        <f t="shared" si="13"/>
        <v>-971728.38102809608</v>
      </c>
      <c r="H163" s="76">
        <f t="shared" si="14"/>
        <v>203067302.03984168</v>
      </c>
      <c r="I163" s="76">
        <f t="shared" si="12"/>
        <v>204062.96001590017</v>
      </c>
      <c r="J163" s="76">
        <f t="shared" si="15"/>
        <v>-42644133.428366758</v>
      </c>
      <c r="K163" s="76">
        <v>160693</v>
      </c>
      <c r="L163" s="105">
        <v>145318059.65801215</v>
      </c>
    </row>
    <row r="164" spans="1:13" ht="14.45" hidden="1" customHeight="1" outlineLevel="1">
      <c r="A164" s="84">
        <v>154</v>
      </c>
      <c r="B164" s="91">
        <v>46813</v>
      </c>
      <c r="C164" s="80"/>
      <c r="D164" s="111">
        <v>954255.25842094631</v>
      </c>
      <c r="E164" s="106"/>
      <c r="F164" s="106">
        <f t="shared" ref="F164:F227" si="16">$D$3</f>
        <v>1929969.4273153788</v>
      </c>
      <c r="G164" s="76">
        <f t="shared" si="13"/>
        <v>-975714.16889443249</v>
      </c>
      <c r="H164" s="76">
        <f t="shared" si="14"/>
        <v>202091587.87094724</v>
      </c>
      <c r="I164" s="76">
        <f t="shared" si="12"/>
        <v>204899.97546783081</v>
      </c>
      <c r="J164" s="76">
        <f t="shared" si="15"/>
        <v>-42439233.452898927</v>
      </c>
      <c r="K164" s="76">
        <v>160693</v>
      </c>
      <c r="L164" s="105">
        <v>144707938.11407447</v>
      </c>
    </row>
    <row r="165" spans="1:13" ht="14.45" hidden="1" customHeight="1" outlineLevel="1">
      <c r="A165" s="84">
        <v>155</v>
      </c>
      <c r="B165" s="91">
        <v>46844</v>
      </c>
      <c r="C165" s="80"/>
      <c r="D165" s="111">
        <v>950248.79361575563</v>
      </c>
      <c r="E165" s="106"/>
      <c r="F165" s="106">
        <f t="shared" si="16"/>
        <v>1929969.4273153788</v>
      </c>
      <c r="G165" s="76">
        <f t="shared" si="13"/>
        <v>-979720.63369962317</v>
      </c>
      <c r="H165" s="76">
        <f t="shared" si="14"/>
        <v>201111867.23724762</v>
      </c>
      <c r="I165" s="76">
        <f t="shared" si="12"/>
        <v>205741.33307692086</v>
      </c>
      <c r="J165" s="76">
        <f t="shared" si="15"/>
        <v>-42233492.119822003</v>
      </c>
      <c r="K165" s="76">
        <v>160693</v>
      </c>
      <c r="L165" s="105">
        <v>144094651.46294069</v>
      </c>
    </row>
    <row r="166" spans="1:13" ht="14.45" hidden="1" customHeight="1" outlineLevel="1">
      <c r="A166" s="84">
        <v>156</v>
      </c>
      <c r="B166" s="91">
        <v>46874</v>
      </c>
      <c r="C166" s="80"/>
      <c r="D166" s="111">
        <v>946221.54460664373</v>
      </c>
      <c r="E166" s="106"/>
      <c r="F166" s="106">
        <f t="shared" si="16"/>
        <v>1929969.4273153788</v>
      </c>
      <c r="G166" s="76">
        <f t="shared" si="13"/>
        <v>-983747.88270873507</v>
      </c>
      <c r="H166" s="76">
        <f t="shared" si="14"/>
        <v>200128119.35453889</v>
      </c>
      <c r="I166" s="76">
        <f t="shared" si="12"/>
        <v>206587.05536883435</v>
      </c>
      <c r="J166" s="76">
        <f t="shared" si="15"/>
        <v>-42026905.06445317</v>
      </c>
      <c r="K166" s="76">
        <v>160693</v>
      </c>
      <c r="L166" s="105">
        <v>143478183.28508973</v>
      </c>
      <c r="M166" s="92"/>
    </row>
    <row r="167" spans="1:13" ht="14.45" hidden="1" customHeight="1" outlineLevel="1">
      <c r="A167" s="84">
        <v>157</v>
      </c>
      <c r="B167" s="91">
        <v>46905</v>
      </c>
      <c r="C167" s="80"/>
      <c r="D167" s="111">
        <v>942173.40357208916</v>
      </c>
      <c r="E167" s="106"/>
      <c r="F167" s="106">
        <f t="shared" si="16"/>
        <v>1929969.4273153788</v>
      </c>
      <c r="G167" s="76">
        <f t="shared" si="13"/>
        <v>-987796.02374328964</v>
      </c>
      <c r="H167" s="76">
        <f t="shared" si="14"/>
        <v>199140323.33079559</v>
      </c>
      <c r="I167" s="76">
        <f t="shared" si="12"/>
        <v>207437.16498609082</v>
      </c>
      <c r="J167" s="76">
        <f t="shared" si="15"/>
        <v>-41819467.899467081</v>
      </c>
      <c r="K167" s="76">
        <v>160693</v>
      </c>
      <c r="L167" s="105">
        <v>142858517.07582146</v>
      </c>
    </row>
    <row r="168" spans="1:13" ht="14.45" hidden="1" customHeight="1" outlineLevel="1">
      <c r="A168" s="84">
        <v>158</v>
      </c>
      <c r="B168" s="91">
        <v>46935</v>
      </c>
      <c r="C168" s="80"/>
      <c r="D168" s="111">
        <v>938104.26213122753</v>
      </c>
      <c r="E168" s="106"/>
      <c r="F168" s="106">
        <f t="shared" si="16"/>
        <v>1929969.4273153788</v>
      </c>
      <c r="G168" s="76">
        <f t="shared" si="13"/>
        <v>-991865.16518415126</v>
      </c>
      <c r="H168" s="76">
        <f t="shared" si="14"/>
        <v>198148458.16561145</v>
      </c>
      <c r="I168" s="76">
        <f t="shared" si="12"/>
        <v>208291.68468867175</v>
      </c>
      <c r="J168" s="76">
        <f t="shared" si="15"/>
        <v>-41611176.214778408</v>
      </c>
      <c r="K168" s="76">
        <v>160693</v>
      </c>
      <c r="L168" s="105">
        <v>142235636.24481487</v>
      </c>
    </row>
    <row r="169" spans="1:13" ht="14.45" hidden="1" customHeight="1" outlineLevel="1">
      <c r="A169" s="84">
        <v>159</v>
      </c>
      <c r="B169" s="91">
        <v>46966</v>
      </c>
      <c r="C169" s="80"/>
      <c r="D169" s="111">
        <v>934014.01134095085</v>
      </c>
      <c r="E169" s="106"/>
      <c r="F169" s="106">
        <f t="shared" si="16"/>
        <v>1929969.4273153788</v>
      </c>
      <c r="G169" s="76">
        <f t="shared" si="13"/>
        <v>-995955.41597442795</v>
      </c>
      <c r="H169" s="76">
        <f t="shared" si="14"/>
        <v>197152502.74963701</v>
      </c>
      <c r="I169" s="76">
        <f t="shared" si="12"/>
        <v>209150.63735462987</v>
      </c>
      <c r="J169" s="76">
        <f t="shared" si="15"/>
        <v>-41402025.577423781</v>
      </c>
      <c r="K169" s="76">
        <v>160693</v>
      </c>
      <c r="L169" s="105">
        <v>141609524.115684</v>
      </c>
    </row>
    <row r="170" spans="1:13" ht="14.45" hidden="1" customHeight="1" outlineLevel="1">
      <c r="A170" s="84">
        <v>160</v>
      </c>
      <c r="B170" s="91">
        <v>46997</v>
      </c>
      <c r="C170" s="80"/>
      <c r="D170" s="111">
        <v>929902.54169299151</v>
      </c>
      <c r="E170" s="106"/>
      <c r="F170" s="106">
        <f t="shared" si="16"/>
        <v>1929969.4273153788</v>
      </c>
      <c r="G170" s="76">
        <f t="shared" si="13"/>
        <v>-1000066.8856223873</v>
      </c>
      <c r="H170" s="76">
        <f t="shared" si="14"/>
        <v>196152435.86401463</v>
      </c>
      <c r="I170" s="76">
        <f t="shared" si="12"/>
        <v>210014.04598070131</v>
      </c>
      <c r="J170" s="76">
        <f t="shared" si="15"/>
        <v>-41192011.531443082</v>
      </c>
      <c r="K170" s="76">
        <v>160693</v>
      </c>
      <c r="L170" s="105">
        <v>140980163.92553124</v>
      </c>
    </row>
    <row r="171" spans="1:13" ht="14.45" hidden="1" customHeight="1" outlineLevel="1">
      <c r="A171" s="84">
        <v>161</v>
      </c>
      <c r="B171" s="91">
        <v>47027</v>
      </c>
      <c r="C171" s="80"/>
      <c r="D171" s="111">
        <v>925769.74311098841</v>
      </c>
      <c r="E171" s="106"/>
      <c r="F171" s="106">
        <f t="shared" si="16"/>
        <v>1929969.4273153788</v>
      </c>
      <c r="G171" s="76">
        <f t="shared" si="13"/>
        <v>-1004199.6842043904</v>
      </c>
      <c r="H171" s="76">
        <f t="shared" si="14"/>
        <v>195148236.17981023</v>
      </c>
      <c r="I171" s="76">
        <f t="shared" si="12"/>
        <v>210881.93368292198</v>
      </c>
      <c r="J171" s="76">
        <f t="shared" si="15"/>
        <v>-40981129.597760163</v>
      </c>
      <c r="K171" s="76">
        <v>160693</v>
      </c>
      <c r="L171" s="105">
        <v>140347538.82449868</v>
      </c>
    </row>
    <row r="172" spans="1:13" ht="14.45" hidden="1" customHeight="1" outlineLevel="1">
      <c r="A172" s="84">
        <v>162</v>
      </c>
      <c r="B172" s="91">
        <v>47058</v>
      </c>
      <c r="C172" s="80"/>
      <c r="D172" s="111">
        <v>921615.50494754128</v>
      </c>
      <c r="E172" s="106"/>
      <c r="F172" s="106">
        <f t="shared" si="16"/>
        <v>1929969.4273153788</v>
      </c>
      <c r="G172" s="76">
        <f t="shared" si="13"/>
        <v>-1008353.9223678375</v>
      </c>
      <c r="H172" s="76">
        <f t="shared" si="14"/>
        <v>194139882.25744238</v>
      </c>
      <c r="I172" s="76">
        <f t="shared" si="12"/>
        <v>211754.32369724588</v>
      </c>
      <c r="J172" s="76">
        <f t="shared" si="15"/>
        <v>-40769375.274062917</v>
      </c>
      <c r="K172" s="76">
        <v>160693</v>
      </c>
      <c r="L172" s="105">
        <v>139711631.87531701</v>
      </c>
    </row>
    <row r="173" spans="1:13" ht="14.45" hidden="1" customHeight="1" outlineLevel="1">
      <c r="A173" s="84">
        <v>163</v>
      </c>
      <c r="B173" s="91">
        <v>47088</v>
      </c>
      <c r="C173" s="80"/>
      <c r="D173" s="111">
        <v>917439.7159812483</v>
      </c>
      <c r="E173" s="106"/>
      <c r="F173" s="106">
        <f t="shared" si="16"/>
        <v>1929969.4273153788</v>
      </c>
      <c r="G173" s="76">
        <f t="shared" si="13"/>
        <v>-1012529.7113341305</v>
      </c>
      <c r="H173" s="76">
        <f t="shared" si="14"/>
        <v>193127352.54610825</v>
      </c>
      <c r="I173" s="76">
        <f t="shared" si="12"/>
        <v>212631.23938016739</v>
      </c>
      <c r="J173" s="76">
        <f t="shared" si="15"/>
        <v>-40556744.034682751</v>
      </c>
      <c r="K173" s="76">
        <v>160693</v>
      </c>
      <c r="L173" s="105">
        <v>139072426.05285197</v>
      </c>
    </row>
    <row r="174" spans="1:13" ht="14.45" hidden="1" customHeight="1" outlineLevel="1">
      <c r="A174" s="84">
        <v>164</v>
      </c>
      <c r="B174" s="91">
        <v>47119</v>
      </c>
      <c r="C174" s="80"/>
      <c r="D174" s="111">
        <v>913242.26441372791</v>
      </c>
      <c r="E174" s="106"/>
      <c r="F174" s="106">
        <f t="shared" si="16"/>
        <v>1929969.4273153788</v>
      </c>
      <c r="G174" s="76">
        <f t="shared" si="13"/>
        <v>-1016727.1629016509</v>
      </c>
      <c r="H174" s="76">
        <f t="shared" si="14"/>
        <v>192110625.38320661</v>
      </c>
      <c r="I174" s="76">
        <f t="shared" si="12"/>
        <v>213512.70420934667</v>
      </c>
      <c r="J174" s="76">
        <f t="shared" si="15"/>
        <v>-40343231.330473401</v>
      </c>
      <c r="K174" s="76">
        <v>160693</v>
      </c>
      <c r="L174" s="105">
        <v>138429904.24364859</v>
      </c>
    </row>
    <row r="175" spans="1:13" ht="14.45" hidden="1" customHeight="1" outlineLevel="1">
      <c r="A175" s="84">
        <v>165</v>
      </c>
      <c r="B175" s="91">
        <v>47150</v>
      </c>
      <c r="C175" s="80"/>
      <c r="D175" s="111">
        <v>909023.03786662559</v>
      </c>
      <c r="E175" s="106"/>
      <c r="F175" s="106">
        <f t="shared" si="16"/>
        <v>1929969.4273153788</v>
      </c>
      <c r="G175" s="76">
        <f t="shared" si="13"/>
        <v>-1020946.3894487532</v>
      </c>
      <c r="H175" s="76">
        <f t="shared" si="14"/>
        <v>191089678.99375784</v>
      </c>
      <c r="I175" s="76">
        <f t="shared" si="12"/>
        <v>214398.74178423817</v>
      </c>
      <c r="J175" s="76">
        <f t="shared" si="15"/>
        <v>-40128832.588689163</v>
      </c>
      <c r="K175" s="76">
        <v>160693</v>
      </c>
      <c r="L175" s="105">
        <v>137784049.245473</v>
      </c>
    </row>
    <row r="176" spans="1:13" ht="14.45" hidden="1" customHeight="1" outlineLevel="1">
      <c r="A176" s="84">
        <v>166</v>
      </c>
      <c r="B176" s="91">
        <v>47178</v>
      </c>
      <c r="C176" s="80"/>
      <c r="D176" s="111">
        <v>904781.92337860598</v>
      </c>
      <c r="E176" s="106"/>
      <c r="F176" s="106">
        <f t="shared" si="16"/>
        <v>1929969.4273153788</v>
      </c>
      <c r="G176" s="76">
        <f t="shared" si="13"/>
        <v>-1025187.5039367728</v>
      </c>
      <c r="H176" s="76">
        <f t="shared" si="14"/>
        <v>190064491.48982108</v>
      </c>
      <c r="I176" s="76">
        <f t="shared" si="12"/>
        <v>215289.37582672227</v>
      </c>
      <c r="J176" s="76">
        <f t="shared" si="15"/>
        <v>-39913543.212862439</v>
      </c>
      <c r="K176" s="76">
        <v>160693</v>
      </c>
      <c r="L176" s="105">
        <v>137134843.76685187</v>
      </c>
    </row>
    <row r="177" spans="1:13" ht="14.45" hidden="1" customHeight="1" outlineLevel="1">
      <c r="A177" s="84">
        <v>167</v>
      </c>
      <c r="B177" s="91">
        <v>47209</v>
      </c>
      <c r="C177" s="80"/>
      <c r="D177" s="111">
        <v>900518.80740232719</v>
      </c>
      <c r="E177" s="106"/>
      <c r="F177" s="106">
        <f t="shared" si="16"/>
        <v>1929969.4273153788</v>
      </c>
      <c r="G177" s="76">
        <f t="shared" si="13"/>
        <v>-1029450.6199130516</v>
      </c>
      <c r="H177" s="76">
        <f t="shared" si="14"/>
        <v>189035040.86990803</v>
      </c>
      <c r="I177" s="76">
        <f t="shared" ref="I177:I240" si="17">-G177*0.21</f>
        <v>216184.63018174082</v>
      </c>
      <c r="J177" s="76">
        <f t="shared" si="15"/>
        <v>-39697358.582680702</v>
      </c>
      <c r="K177" s="76">
        <v>160693</v>
      </c>
      <c r="L177" s="105">
        <v>136482270.42660946</v>
      </c>
    </row>
    <row r="178" spans="1:13" ht="14.45" hidden="1" customHeight="1" outlineLevel="1">
      <c r="A178" s="84">
        <v>168</v>
      </c>
      <c r="B178" s="91">
        <v>47239</v>
      </c>
      <c r="C178" s="80"/>
      <c r="D178" s="111">
        <v>896233.57580140198</v>
      </c>
      <c r="E178" s="106"/>
      <c r="F178" s="106">
        <f t="shared" si="16"/>
        <v>1929969.4273153788</v>
      </c>
      <c r="G178" s="76">
        <f t="shared" si="13"/>
        <v>-1033735.8515139768</v>
      </c>
      <c r="H178" s="76">
        <f t="shared" si="14"/>
        <v>188001305.01839405</v>
      </c>
      <c r="I178" s="76">
        <f t="shared" si="17"/>
        <v>217084.52881793512</v>
      </c>
      <c r="J178" s="76">
        <f t="shared" si="15"/>
        <v>-39480274.053862765</v>
      </c>
      <c r="K178" s="76">
        <v>160693</v>
      </c>
      <c r="L178" s="105">
        <v>135826311.75340232</v>
      </c>
      <c r="M178" s="92"/>
    </row>
    <row r="179" spans="1:13" ht="14.45" hidden="1" customHeight="1" outlineLevel="1">
      <c r="A179" s="84">
        <v>169</v>
      </c>
      <c r="B179" s="91">
        <v>47270</v>
      </c>
      <c r="C179" s="80"/>
      <c r="D179" s="111">
        <v>891926.11384734185</v>
      </c>
      <c r="E179" s="106"/>
      <c r="F179" s="106">
        <f t="shared" si="16"/>
        <v>1929969.4273153788</v>
      </c>
      <c r="G179" s="76">
        <f t="shared" si="13"/>
        <v>-1038043.3134680369</v>
      </c>
      <c r="H179" s="76">
        <f t="shared" si="14"/>
        <v>186963261.70492601</v>
      </c>
      <c r="I179" s="76">
        <f t="shared" si="17"/>
        <v>217989.09582828774</v>
      </c>
      <c r="J179" s="76">
        <f t="shared" si="15"/>
        <v>-39262284.958034478</v>
      </c>
      <c r="K179" s="76">
        <v>160693</v>
      </c>
      <c r="L179" s="105">
        <v>135166950.1852515</v>
      </c>
    </row>
    <row r="180" spans="1:13" ht="14.45" hidden="1" customHeight="1" outlineLevel="1">
      <c r="A180" s="84">
        <v>170</v>
      </c>
      <c r="B180" s="91">
        <v>47300</v>
      </c>
      <c r="C180" s="80"/>
      <c r="D180" s="111">
        <v>887596.30621648475</v>
      </c>
      <c r="E180" s="106"/>
      <c r="F180" s="106">
        <f t="shared" si="16"/>
        <v>1929969.4273153788</v>
      </c>
      <c r="G180" s="76">
        <f t="shared" si="13"/>
        <v>-1042373.121098894</v>
      </c>
      <c r="H180" s="76">
        <f t="shared" si="14"/>
        <v>185920888.58382711</v>
      </c>
      <c r="I180" s="76">
        <f t="shared" si="17"/>
        <v>218898.35543076776</v>
      </c>
      <c r="J180" s="76">
        <f t="shared" si="15"/>
        <v>-39043386.602603711</v>
      </c>
      <c r="K180" s="76">
        <v>160693</v>
      </c>
      <c r="L180" s="105">
        <v>134504168.06907231</v>
      </c>
    </row>
    <row r="181" spans="1:13" ht="14.45" hidden="1" customHeight="1" outlineLevel="1">
      <c r="A181" s="84">
        <v>171</v>
      </c>
      <c r="B181" s="91">
        <v>47331</v>
      </c>
      <c r="C181" s="80"/>
      <c r="D181" s="111">
        <v>883244.03698690806</v>
      </c>
      <c r="E181" s="106"/>
      <c r="F181" s="106">
        <f t="shared" si="16"/>
        <v>1929969.4273153788</v>
      </c>
      <c r="G181" s="76">
        <f t="shared" si="13"/>
        <v>-1046725.3903284707</v>
      </c>
      <c r="H181" s="76">
        <f t="shared" si="14"/>
        <v>184874163.19349864</v>
      </c>
      <c r="I181" s="76">
        <f t="shared" si="17"/>
        <v>219812.33196897883</v>
      </c>
      <c r="J181" s="76">
        <f t="shared" si="15"/>
        <v>-38823574.270634733</v>
      </c>
      <c r="K181" s="76">
        <v>160693</v>
      </c>
      <c r="L181" s="105">
        <v>133837947.66020176</v>
      </c>
    </row>
    <row r="182" spans="1:13" ht="14.45" hidden="1" customHeight="1" outlineLevel="1">
      <c r="A182" s="84">
        <v>172</v>
      </c>
      <c r="B182" s="91">
        <v>47362</v>
      </c>
      <c r="C182" s="80"/>
      <c r="D182" s="111">
        <v>878869.18963532476</v>
      </c>
      <c r="E182" s="106"/>
      <c r="F182" s="106">
        <f t="shared" si="16"/>
        <v>1929969.4273153788</v>
      </c>
      <c r="G182" s="76">
        <f t="shared" si="13"/>
        <v>-1051100.237680054</v>
      </c>
      <c r="H182" s="76">
        <f t="shared" si="14"/>
        <v>183823062.95581859</v>
      </c>
      <c r="I182" s="76">
        <f t="shared" si="17"/>
        <v>220731.04991281134</v>
      </c>
      <c r="J182" s="76">
        <f t="shared" si="15"/>
        <v>-38602843.220721923</v>
      </c>
      <c r="K182" s="76">
        <v>160693</v>
      </c>
      <c r="L182" s="105">
        <v>133168271.12192346</v>
      </c>
    </row>
    <row r="183" spans="1:13" ht="14.45" hidden="1" customHeight="1" outlineLevel="1">
      <c r="A183" s="84">
        <v>173</v>
      </c>
      <c r="B183" s="91">
        <v>47392</v>
      </c>
      <c r="C183" s="80"/>
      <c r="D183" s="111">
        <v>874471.64703396393</v>
      </c>
      <c r="E183" s="106"/>
      <c r="F183" s="106">
        <f t="shared" si="16"/>
        <v>1929969.4273153788</v>
      </c>
      <c r="G183" s="76">
        <f t="shared" si="13"/>
        <v>-1055497.7802814147</v>
      </c>
      <c r="H183" s="76">
        <f t="shared" si="14"/>
        <v>182767565.17553717</v>
      </c>
      <c r="I183" s="76">
        <f t="shared" si="17"/>
        <v>221654.53385909708</v>
      </c>
      <c r="J183" s="76">
        <f t="shared" si="15"/>
        <v>-38381188.686862826</v>
      </c>
      <c r="K183" s="76">
        <v>160693</v>
      </c>
      <c r="L183" s="105">
        <v>132495120.52499008</v>
      </c>
    </row>
    <row r="184" spans="1:13" ht="14.45" hidden="1" customHeight="1" outlineLevel="1">
      <c r="A184" s="84">
        <v>174</v>
      </c>
      <c r="B184" s="91">
        <v>47423</v>
      </c>
      <c r="C184" s="80"/>
      <c r="D184" s="111">
        <v>870051.29144743481</v>
      </c>
      <c r="E184" s="106"/>
      <c r="F184" s="106">
        <f t="shared" si="16"/>
        <v>1929969.4273153788</v>
      </c>
      <c r="G184" s="76">
        <f t="shared" si="13"/>
        <v>-1059918.135867944</v>
      </c>
      <c r="H184" s="76">
        <f t="shared" si="14"/>
        <v>181707647.03966922</v>
      </c>
      <c r="I184" s="76">
        <f t="shared" si="17"/>
        <v>222582.80853226822</v>
      </c>
      <c r="J184" s="76">
        <f t="shared" si="15"/>
        <v>-38158605.878330559</v>
      </c>
      <c r="K184" s="76">
        <v>160693</v>
      </c>
      <c r="L184" s="105">
        <v>131818477.84714334</v>
      </c>
    </row>
    <row r="185" spans="1:13" ht="14.45" hidden="1" customHeight="1" outlineLevel="1">
      <c r="A185" s="84">
        <v>175</v>
      </c>
      <c r="B185" s="91">
        <v>47453</v>
      </c>
      <c r="C185" s="80"/>
      <c r="D185" s="111">
        <v>865608.00452957454</v>
      </c>
      <c r="E185" s="106"/>
      <c r="F185" s="106">
        <f t="shared" si="16"/>
        <v>1929969.4273153788</v>
      </c>
      <c r="G185" s="76">
        <f t="shared" si="13"/>
        <v>-1064361.4227858041</v>
      </c>
      <c r="H185" s="76">
        <f t="shared" si="14"/>
        <v>180643285.6168834</v>
      </c>
      <c r="I185" s="76">
        <f t="shared" si="17"/>
        <v>223515.89878501886</v>
      </c>
      <c r="J185" s="76">
        <f t="shared" si="15"/>
        <v>-37935089.979545541</v>
      </c>
      <c r="K185" s="76">
        <v>160693</v>
      </c>
      <c r="L185" s="105">
        <v>131138324.9726315</v>
      </c>
    </row>
    <row r="186" spans="1:13" ht="14.45" hidden="1" customHeight="1" outlineLevel="1">
      <c r="A186" s="84">
        <v>176</v>
      </c>
      <c r="B186" s="91">
        <v>47484</v>
      </c>
      <c r="C186" s="80"/>
      <c r="D186" s="111">
        <v>861141.6673202801</v>
      </c>
      <c r="E186" s="106"/>
      <c r="F186" s="106">
        <f t="shared" si="16"/>
        <v>1929969.4273153788</v>
      </c>
      <c r="G186" s="76">
        <f t="shared" si="13"/>
        <v>-1068827.7599950987</v>
      </c>
      <c r="H186" s="76">
        <f t="shared" si="14"/>
        <v>179574457.85688829</v>
      </c>
      <c r="I186" s="76">
        <f t="shared" si="17"/>
        <v>224453.82959897071</v>
      </c>
      <c r="J186" s="76">
        <f t="shared" si="15"/>
        <v>-37710636.14994657</v>
      </c>
      <c r="K186" s="76">
        <v>160693</v>
      </c>
      <c r="L186" s="105">
        <v>130454643.69172432</v>
      </c>
    </row>
    <row r="187" spans="1:13" ht="14.45" hidden="1" customHeight="1" outlineLevel="1">
      <c r="A187" s="84">
        <v>177</v>
      </c>
      <c r="B187" s="91">
        <v>47515</v>
      </c>
      <c r="C187" s="80"/>
      <c r="D187" s="111">
        <v>856652.16024232295</v>
      </c>
      <c r="E187" s="106"/>
      <c r="F187" s="106">
        <f t="shared" si="16"/>
        <v>1929969.4273153788</v>
      </c>
      <c r="G187" s="76">
        <f t="shared" si="13"/>
        <v>-1073317.2670730557</v>
      </c>
      <c r="H187" s="76">
        <f t="shared" si="14"/>
        <v>178501140.58981523</v>
      </c>
      <c r="I187" s="76">
        <f t="shared" si="17"/>
        <v>225396.6260853417</v>
      </c>
      <c r="J187" s="76">
        <f t="shared" si="15"/>
        <v>-37485239.523861229</v>
      </c>
      <c r="K187" s="76">
        <v>160693</v>
      </c>
      <c r="L187" s="105">
        <v>129767415.70022553</v>
      </c>
    </row>
    <row r="188" spans="1:13" ht="14.45" hidden="1" customHeight="1" outlineLevel="1">
      <c r="A188" s="84">
        <v>178</v>
      </c>
      <c r="B188" s="91">
        <v>47543</v>
      </c>
      <c r="C188" s="80"/>
      <c r="D188" s="111">
        <v>852139.36309814756</v>
      </c>
      <c r="E188" s="106"/>
      <c r="F188" s="106">
        <f t="shared" si="16"/>
        <v>1929969.4273153788</v>
      </c>
      <c r="G188" s="76">
        <f t="shared" si="13"/>
        <v>-1077830.0642172312</v>
      </c>
      <c r="H188" s="76">
        <f t="shared" si="14"/>
        <v>177423310.52559799</v>
      </c>
      <c r="I188" s="76">
        <f t="shared" si="17"/>
        <v>226344.31348561856</v>
      </c>
      <c r="J188" s="76">
        <f t="shared" si="15"/>
        <v>-37258895.210375614</v>
      </c>
      <c r="K188" s="76">
        <v>160693</v>
      </c>
      <c r="L188" s="105">
        <v>129076622.59898286</v>
      </c>
    </row>
    <row r="189" spans="1:13" ht="14.45" hidden="1" customHeight="1" outlineLevel="1">
      <c r="A189" s="84">
        <v>179</v>
      </c>
      <c r="B189" s="91">
        <v>47574</v>
      </c>
      <c r="C189" s="80"/>
      <c r="D189" s="111">
        <v>847603.15506665397</v>
      </c>
      <c r="E189" s="106"/>
      <c r="F189" s="106">
        <f t="shared" si="16"/>
        <v>1929969.4273153788</v>
      </c>
      <c r="G189" s="76">
        <f t="shared" si="13"/>
        <v>-1082366.2722487249</v>
      </c>
      <c r="H189" s="76">
        <f t="shared" si="14"/>
        <v>176340944.25334927</v>
      </c>
      <c r="I189" s="76">
        <f t="shared" si="17"/>
        <v>227296.91717223224</v>
      </c>
      <c r="J189" s="76">
        <f t="shared" si="15"/>
        <v>-37031598.293203384</v>
      </c>
      <c r="K189" s="76">
        <v>160693</v>
      </c>
      <c r="L189" s="105">
        <v>128382245.8933953</v>
      </c>
    </row>
    <row r="190" spans="1:13" ht="14.45" hidden="1" customHeight="1" outlineLevel="1">
      <c r="A190" s="84">
        <v>180</v>
      </c>
      <c r="B190" s="91">
        <v>47604</v>
      </c>
      <c r="C190" s="80"/>
      <c r="D190" s="111">
        <v>843043.41469996236</v>
      </c>
      <c r="E190" s="106"/>
      <c r="F190" s="106">
        <f t="shared" si="16"/>
        <v>1929969.4273153788</v>
      </c>
      <c r="G190" s="76">
        <f t="shared" si="13"/>
        <v>-1086926.0126154164</v>
      </c>
      <c r="H190" s="76">
        <f t="shared" si="14"/>
        <v>175254018.24073386</v>
      </c>
      <c r="I190" s="76">
        <f t="shared" si="17"/>
        <v>228254.46264923745</v>
      </c>
      <c r="J190" s="76">
        <f t="shared" si="15"/>
        <v>-36803343.830554143</v>
      </c>
      <c r="K190" s="76">
        <v>160693</v>
      </c>
      <c r="L190" s="105">
        <v>127684266.99291806</v>
      </c>
      <c r="M190" s="92"/>
    </row>
    <row r="191" spans="1:13" ht="14.45" hidden="1" customHeight="1" outlineLevel="1">
      <c r="A191" s="84">
        <v>181</v>
      </c>
      <c r="B191" s="91">
        <v>47635</v>
      </c>
      <c r="C191" s="80"/>
      <c r="D191" s="111">
        <v>838460.01992016181</v>
      </c>
      <c r="E191" s="106"/>
      <c r="F191" s="106">
        <f t="shared" si="16"/>
        <v>1929969.4273153788</v>
      </c>
      <c r="G191" s="76">
        <f t="shared" si="13"/>
        <v>-1091509.4073952171</v>
      </c>
      <c r="H191" s="76">
        <f t="shared" si="14"/>
        <v>174162508.83333865</v>
      </c>
      <c r="I191" s="76">
        <f t="shared" si="17"/>
        <v>229216.97555299557</v>
      </c>
      <c r="J191" s="76">
        <f t="shared" si="15"/>
        <v>-36574126.855001144</v>
      </c>
      <c r="K191" s="76">
        <v>160693</v>
      </c>
      <c r="L191" s="105">
        <v>126982667.21056476</v>
      </c>
    </row>
    <row r="192" spans="1:13" ht="14.45" hidden="1" customHeight="1" outlineLevel="1">
      <c r="A192" s="84">
        <v>182</v>
      </c>
      <c r="B192" s="91">
        <v>47665</v>
      </c>
      <c r="C192" s="80"/>
      <c r="D192" s="111">
        <v>833852.8480160418</v>
      </c>
      <c r="E192" s="106"/>
      <c r="F192" s="106">
        <f t="shared" si="16"/>
        <v>1929969.4273153788</v>
      </c>
      <c r="G192" s="76">
        <f t="shared" si="13"/>
        <v>-1096116.579299337</v>
      </c>
      <c r="H192" s="76">
        <f t="shared" si="14"/>
        <v>173066392.25403932</v>
      </c>
      <c r="I192" s="76">
        <f t="shared" si="17"/>
        <v>230184.48165286076</v>
      </c>
      <c r="J192" s="76">
        <f t="shared" si="15"/>
        <v>-36343942.373348281</v>
      </c>
      <c r="K192" s="76">
        <v>160693</v>
      </c>
      <c r="L192" s="105">
        <v>126277427.76240721</v>
      </c>
    </row>
    <row r="193" spans="1:13" ht="14.45" hidden="1" customHeight="1" outlineLevel="1">
      <c r="A193" s="84">
        <v>183</v>
      </c>
      <c r="B193" s="91">
        <v>47696</v>
      </c>
      <c r="C193" s="80"/>
      <c r="D193" s="111">
        <v>829221.77563980722</v>
      </c>
      <c r="E193" s="106"/>
      <c r="F193" s="106">
        <f t="shared" si="16"/>
        <v>1929969.4273153788</v>
      </c>
      <c r="G193" s="76">
        <f t="shared" si="13"/>
        <v>-1100747.6516755717</v>
      </c>
      <c r="H193" s="76">
        <f t="shared" si="14"/>
        <v>171965644.60236374</v>
      </c>
      <c r="I193" s="76">
        <f t="shared" si="17"/>
        <v>231157.00685187004</v>
      </c>
      <c r="J193" s="76">
        <f t="shared" si="15"/>
        <v>-36112785.366496414</v>
      </c>
      <c r="K193" s="76">
        <v>160693</v>
      </c>
      <c r="L193" s="105">
        <v>125568529.76707244</v>
      </c>
    </row>
    <row r="194" spans="1:13" ht="14.45" hidden="1" customHeight="1" outlineLevel="1">
      <c r="A194" s="84">
        <v>184</v>
      </c>
      <c r="B194" s="91">
        <v>47727</v>
      </c>
      <c r="C194" s="80"/>
      <c r="D194" s="111">
        <v>824566.67880377558</v>
      </c>
      <c r="E194" s="106"/>
      <c r="F194" s="106">
        <f t="shared" si="16"/>
        <v>1929969.4273153788</v>
      </c>
      <c r="G194" s="76">
        <f t="shared" si="13"/>
        <v>-1105402.7485116031</v>
      </c>
      <c r="H194" s="76">
        <f t="shared" si="14"/>
        <v>170860241.85385212</v>
      </c>
      <c r="I194" s="76">
        <f t="shared" si="17"/>
        <v>232134.57718743663</v>
      </c>
      <c r="J194" s="76">
        <f t="shared" si="15"/>
        <v>-35880650.78930898</v>
      </c>
      <c r="K194" s="76">
        <v>160693</v>
      </c>
      <c r="L194" s="105">
        <v>124855954.2452372</v>
      </c>
    </row>
    <row r="195" spans="1:13" ht="14.45" hidden="1" customHeight="1" outlineLevel="1">
      <c r="A195" s="84">
        <v>185</v>
      </c>
      <c r="B195" s="91">
        <v>47757</v>
      </c>
      <c r="C195" s="80"/>
      <c r="D195" s="111">
        <v>819887.43287705758</v>
      </c>
      <c r="E195" s="106"/>
      <c r="F195" s="106">
        <f t="shared" si="16"/>
        <v>1929969.4273153788</v>
      </c>
      <c r="G195" s="76">
        <f t="shared" si="13"/>
        <v>-1110081.9944383213</v>
      </c>
      <c r="H195" s="76">
        <f t="shared" si="14"/>
        <v>169750159.8594138</v>
      </c>
      <c r="I195" s="76">
        <f t="shared" si="17"/>
        <v>233117.21883204748</v>
      </c>
      <c r="J195" s="76">
        <f t="shared" si="15"/>
        <v>-35647533.570476934</v>
      </c>
      <c r="K195" s="76">
        <v>160693</v>
      </c>
      <c r="L195" s="105">
        <v>124139682.11911987</v>
      </c>
    </row>
    <row r="196" spans="1:13" ht="14.45" hidden="1" customHeight="1" outlineLevel="1">
      <c r="A196" s="84">
        <v>186</v>
      </c>
      <c r="B196" s="91">
        <v>47788</v>
      </c>
      <c r="C196" s="80"/>
      <c r="D196" s="111">
        <v>815183.91258222039</v>
      </c>
      <c r="E196" s="106"/>
      <c r="F196" s="106">
        <f t="shared" si="16"/>
        <v>1929969.4273153788</v>
      </c>
      <c r="G196" s="76">
        <f t="shared" si="13"/>
        <v>-1114785.5147331585</v>
      </c>
      <c r="H196" s="76">
        <f t="shared" si="14"/>
        <v>168635374.34468064</v>
      </c>
      <c r="I196" s="76">
        <f t="shared" si="17"/>
        <v>234104.95809396327</v>
      </c>
      <c r="J196" s="76">
        <f t="shared" si="15"/>
        <v>-35413428.612382971</v>
      </c>
      <c r="K196" s="76">
        <v>160693</v>
      </c>
      <c r="L196" s="105">
        <v>123419694.2119696</v>
      </c>
    </row>
    <row r="197" spans="1:13" ht="14.45" hidden="1" customHeight="1" outlineLevel="1">
      <c r="A197" s="84">
        <v>187</v>
      </c>
      <c r="B197" s="91">
        <v>47818</v>
      </c>
      <c r="C197" s="80"/>
      <c r="D197" s="111">
        <v>810455.99199193367</v>
      </c>
      <c r="E197" s="106"/>
      <c r="F197" s="106">
        <f t="shared" si="16"/>
        <v>1929969.4273153788</v>
      </c>
      <c r="G197" s="76">
        <f t="shared" si="13"/>
        <v>-1119513.4353234451</v>
      </c>
      <c r="H197" s="76">
        <f t="shared" si="14"/>
        <v>167515860.90935719</v>
      </c>
      <c r="I197" s="76">
        <f t="shared" si="17"/>
        <v>235097.82141792346</v>
      </c>
      <c r="J197" s="76">
        <f t="shared" si="15"/>
        <v>-35178330.79096505</v>
      </c>
      <c r="K197" s="76">
        <v>160693</v>
      </c>
      <c r="L197" s="105">
        <v>122695971.24755302</v>
      </c>
    </row>
    <row r="198" spans="1:13" ht="14.45" hidden="1" customHeight="1" outlineLevel="1">
      <c r="A198" s="84">
        <v>188</v>
      </c>
      <c r="B198" s="91">
        <v>47849</v>
      </c>
      <c r="C198" s="80"/>
      <c r="D198" s="111">
        <v>805703.54452559806</v>
      </c>
      <c r="E198" s="106"/>
      <c r="F198" s="106">
        <f t="shared" si="16"/>
        <v>1929969.4273153788</v>
      </c>
      <c r="G198" s="76">
        <f t="shared" si="13"/>
        <v>-1124265.8827897809</v>
      </c>
      <c r="H198" s="76">
        <f t="shared" si="14"/>
        <v>166391595.0265674</v>
      </c>
      <c r="I198" s="76">
        <f t="shared" si="17"/>
        <v>236095.83538585398</v>
      </c>
      <c r="J198" s="76">
        <f t="shared" si="15"/>
        <v>-34942234.955579199</v>
      </c>
      <c r="K198" s="76">
        <v>160693</v>
      </c>
      <c r="L198" s="105">
        <v>121968493.84963803</v>
      </c>
    </row>
    <row r="199" spans="1:13" ht="14.45" hidden="1" customHeight="1" outlineLevel="1">
      <c r="A199" s="84">
        <v>189</v>
      </c>
      <c r="B199" s="91">
        <v>47880</v>
      </c>
      <c r="C199" s="80"/>
      <c r="D199" s="111">
        <v>800926.44294595637</v>
      </c>
      <c r="E199" s="106"/>
      <c r="F199" s="106">
        <f t="shared" si="16"/>
        <v>1929969.4273153788</v>
      </c>
      <c r="G199" s="76">
        <f t="shared" si="13"/>
        <v>-1129042.9843694223</v>
      </c>
      <c r="H199" s="76">
        <f t="shared" si="14"/>
        <v>165262552.04219797</v>
      </c>
      <c r="I199" s="76">
        <f t="shared" si="17"/>
        <v>237099.02671757867</v>
      </c>
      <c r="J199" s="76">
        <f t="shared" si="15"/>
        <v>-34705135.928861618</v>
      </c>
      <c r="K199" s="76">
        <v>160693</v>
      </c>
      <c r="L199" s="105">
        <v>121237242.54147512</v>
      </c>
    </row>
    <row r="200" spans="1:13" ht="14.45" hidden="1" customHeight="1" outlineLevel="1">
      <c r="A200" s="84">
        <v>190</v>
      </c>
      <c r="B200" s="91">
        <v>47908</v>
      </c>
      <c r="C200" s="80"/>
      <c r="D200" s="111">
        <v>796124.55935568654</v>
      </c>
      <c r="E200" s="106"/>
      <c r="F200" s="106">
        <f t="shared" si="16"/>
        <v>1929969.4273153788</v>
      </c>
      <c r="G200" s="76">
        <f t="shared" si="13"/>
        <v>-1133844.8679596921</v>
      </c>
      <c r="H200" s="76">
        <f t="shared" si="14"/>
        <v>164128707.17423829</v>
      </c>
      <c r="I200" s="76">
        <f t="shared" si="17"/>
        <v>238107.42227153535</v>
      </c>
      <c r="J200" s="76">
        <f t="shared" si="15"/>
        <v>-34467028.506590083</v>
      </c>
      <c r="K200" s="76">
        <v>160693</v>
      </c>
      <c r="L200" s="105">
        <v>120502197.7452759</v>
      </c>
    </row>
    <row r="201" spans="1:13" ht="14.45" hidden="1" customHeight="1" outlineLevel="1">
      <c r="A201" s="84">
        <v>191</v>
      </c>
      <c r="B201" s="91">
        <v>47939</v>
      </c>
      <c r="C201" s="80"/>
      <c r="D201" s="111">
        <v>791297.76519397832</v>
      </c>
      <c r="E201" s="106"/>
      <c r="F201" s="106">
        <f t="shared" si="16"/>
        <v>1929969.4273153788</v>
      </c>
      <c r="G201" s="76">
        <f t="shared" si="13"/>
        <v>-1138671.6621214005</v>
      </c>
      <c r="H201" s="76">
        <f t="shared" si="14"/>
        <v>162990035.51211688</v>
      </c>
      <c r="I201" s="76">
        <f t="shared" si="17"/>
        <v>239121.04904549409</v>
      </c>
      <c r="J201" s="76">
        <f t="shared" si="15"/>
        <v>-34227907.457544588</v>
      </c>
      <c r="K201" s="76">
        <v>160693</v>
      </c>
      <c r="L201" s="105">
        <v>119763339.78168893</v>
      </c>
    </row>
    <row r="202" spans="1:13" ht="14.45" hidden="1" customHeight="1" outlineLevel="1">
      <c r="A202" s="84">
        <v>192</v>
      </c>
      <c r="B202" s="91">
        <v>47969</v>
      </c>
      <c r="C202" s="80"/>
      <c r="D202" s="111">
        <v>786445.93123309058</v>
      </c>
      <c r="E202" s="106"/>
      <c r="F202" s="106">
        <f t="shared" si="16"/>
        <v>1929969.4273153788</v>
      </c>
      <c r="G202" s="76">
        <f t="shared" si="13"/>
        <v>-1143523.4960822882</v>
      </c>
      <c r="H202" s="76">
        <f t="shared" si="14"/>
        <v>161846512.0160346</v>
      </c>
      <c r="I202" s="76">
        <f t="shared" si="17"/>
        <v>240139.93417728052</v>
      </c>
      <c r="J202" s="76">
        <f t="shared" si="15"/>
        <v>-33987767.523367308</v>
      </c>
      <c r="K202" s="76">
        <v>160693</v>
      </c>
      <c r="L202" s="105">
        <v>119020648.86927286</v>
      </c>
      <c r="M202" s="92"/>
    </row>
    <row r="203" spans="1:13" ht="14.45" hidden="1" customHeight="1" outlineLevel="1">
      <c r="A203" s="84">
        <v>193</v>
      </c>
      <c r="B203" s="91">
        <v>48000</v>
      </c>
      <c r="C203" s="80"/>
      <c r="D203" s="111">
        <v>781568.92757489171</v>
      </c>
      <c r="E203" s="106"/>
      <c r="F203" s="106">
        <f t="shared" si="16"/>
        <v>1929969.4273153788</v>
      </c>
      <c r="G203" s="76">
        <f t="shared" si="13"/>
        <v>-1148400.499740487</v>
      </c>
      <c r="H203" s="76">
        <f t="shared" si="14"/>
        <v>160698111.51629412</v>
      </c>
      <c r="I203" s="76">
        <f t="shared" si="17"/>
        <v>241164.10494550224</v>
      </c>
      <c r="J203" s="76">
        <f t="shared" si="15"/>
        <v>-33746603.418421805</v>
      </c>
      <c r="K203" s="76">
        <v>160693</v>
      </c>
      <c r="L203" s="105">
        <v>118274105.1239668</v>
      </c>
    </row>
    <row r="204" spans="1:13" ht="14.45" hidden="1" customHeight="1" outlineLevel="1">
      <c r="A204" s="84">
        <v>194</v>
      </c>
      <c r="B204" s="91">
        <v>48030</v>
      </c>
      <c r="C204" s="80"/>
      <c r="D204" s="111">
        <v>776666.6236473819</v>
      </c>
      <c r="E204" s="106"/>
      <c r="F204" s="106">
        <f t="shared" si="16"/>
        <v>1929969.4273153788</v>
      </c>
      <c r="G204" s="76">
        <f t="shared" si="13"/>
        <v>-1153302.803667997</v>
      </c>
      <c r="H204" s="76">
        <f t="shared" si="14"/>
        <v>159544808.71262613</v>
      </c>
      <c r="I204" s="76">
        <f t="shared" si="17"/>
        <v>242193.58877027937</v>
      </c>
      <c r="J204" s="76">
        <f t="shared" si="15"/>
        <v>-33504409.829651527</v>
      </c>
      <c r="K204" s="76">
        <v>160693</v>
      </c>
      <c r="L204" s="105">
        <v>117523688.55855802</v>
      </c>
    </row>
    <row r="205" spans="1:13" ht="14.45" hidden="1" customHeight="1" outlineLevel="1">
      <c r="A205" s="84">
        <v>195</v>
      </c>
      <c r="B205" s="91">
        <v>48061</v>
      </c>
      <c r="C205" s="80"/>
      <c r="D205" s="111">
        <v>771738.88820119761</v>
      </c>
      <c r="E205" s="106"/>
      <c r="F205" s="106">
        <f t="shared" si="16"/>
        <v>1929969.4273153788</v>
      </c>
      <c r="G205" s="76">
        <f t="shared" ref="G205:G268" si="18">C205+D205-E205-F205</f>
        <v>-1158230.5391141812</v>
      </c>
      <c r="H205" s="76">
        <f t="shared" ref="H205:H268" si="19">H204+G205</f>
        <v>158386578.17351195</v>
      </c>
      <c r="I205" s="76">
        <f t="shared" si="17"/>
        <v>243228.41321397803</v>
      </c>
      <c r="J205" s="76">
        <f t="shared" ref="J205:J268" si="20">I205+J204</f>
        <v>-33261181.416437548</v>
      </c>
      <c r="K205" s="76">
        <v>160693</v>
      </c>
      <c r="L205" s="105">
        <v>116769379.08214675</v>
      </c>
    </row>
    <row r="206" spans="1:13" ht="14.45" hidden="1" customHeight="1" outlineLevel="1">
      <c r="A206" s="84">
        <v>196</v>
      </c>
      <c r="B206" s="91">
        <v>48092</v>
      </c>
      <c r="C206" s="80"/>
      <c r="D206" s="111">
        <v>766785.5893060969</v>
      </c>
      <c r="E206" s="106"/>
      <c r="F206" s="106">
        <f t="shared" si="16"/>
        <v>1929969.4273153788</v>
      </c>
      <c r="G206" s="76">
        <f t="shared" si="18"/>
        <v>-1163183.838009282</v>
      </c>
      <c r="H206" s="76">
        <f t="shared" si="19"/>
        <v>157223394.33550268</v>
      </c>
      <c r="I206" s="76">
        <f t="shared" si="17"/>
        <v>244268.60598194922</v>
      </c>
      <c r="J206" s="76">
        <f t="shared" si="20"/>
        <v>-33016912.810455598</v>
      </c>
      <c r="K206" s="76">
        <v>160693</v>
      </c>
      <c r="L206" s="105">
        <v>116011156.49960835</v>
      </c>
    </row>
    <row r="207" spans="1:13" ht="14.45" hidden="1" customHeight="1" outlineLevel="1">
      <c r="A207" s="84">
        <v>197</v>
      </c>
      <c r="B207" s="91">
        <v>48122</v>
      </c>
      <c r="C207" s="80"/>
      <c r="D207" s="111">
        <v>761806.59434742806</v>
      </c>
      <c r="E207" s="106"/>
      <c r="F207" s="106">
        <f t="shared" si="16"/>
        <v>1929969.4273153788</v>
      </c>
      <c r="G207" s="76">
        <f t="shared" si="18"/>
        <v>-1168162.8329679507</v>
      </c>
      <c r="H207" s="76">
        <f t="shared" si="19"/>
        <v>156055231.50253475</v>
      </c>
      <c r="I207" s="76">
        <f t="shared" si="17"/>
        <v>245314.19492326965</v>
      </c>
      <c r="J207" s="76">
        <f t="shared" si="20"/>
        <v>-32771598.615532327</v>
      </c>
      <c r="K207" s="76">
        <v>160693</v>
      </c>
      <c r="L207" s="105">
        <v>115249000.51105261</v>
      </c>
    </row>
    <row r="208" spans="1:13" ht="14.45" hidden="1" customHeight="1" outlineLevel="1">
      <c r="A208" s="84">
        <v>198</v>
      </c>
      <c r="B208" s="91">
        <v>48153</v>
      </c>
      <c r="C208" s="80"/>
      <c r="D208" s="111">
        <v>756801.77002257877</v>
      </c>
      <c r="E208" s="106"/>
      <c r="F208" s="106">
        <f t="shared" si="16"/>
        <v>1929969.4273153788</v>
      </c>
      <c r="G208" s="76">
        <f t="shared" si="18"/>
        <v>-1173167.6572928</v>
      </c>
      <c r="H208" s="76">
        <f t="shared" si="19"/>
        <v>154882063.84524193</v>
      </c>
      <c r="I208" s="76">
        <f t="shared" si="17"/>
        <v>246365.208031488</v>
      </c>
      <c r="J208" s="76">
        <f t="shared" si="20"/>
        <v>-32525233.407500841</v>
      </c>
      <c r="K208" s="76">
        <v>160693</v>
      </c>
      <c r="L208" s="105">
        <v>114482890.71128024</v>
      </c>
    </row>
    <row r="209" spans="1:13" ht="14.45" hidden="1" customHeight="1" outlineLevel="1">
      <c r="A209" s="84">
        <v>199</v>
      </c>
      <c r="B209" s="91">
        <v>48183</v>
      </c>
      <c r="C209" s="80"/>
      <c r="D209" s="111">
        <v>751770.98233740684</v>
      </c>
      <c r="E209" s="106"/>
      <c r="F209" s="106">
        <f t="shared" si="16"/>
        <v>1929969.4273153788</v>
      </c>
      <c r="G209" s="76">
        <f t="shared" si="18"/>
        <v>-1178198.444977972</v>
      </c>
      <c r="H209" s="76">
        <f t="shared" si="19"/>
        <v>153703865.40026397</v>
      </c>
      <c r="I209" s="76">
        <f t="shared" si="17"/>
        <v>247421.67344537409</v>
      </c>
      <c r="J209" s="76">
        <f t="shared" si="20"/>
        <v>-32277811.734055467</v>
      </c>
      <c r="K209" s="76">
        <v>160693</v>
      </c>
      <c r="L209" s="105">
        <v>113712806.58923657</v>
      </c>
    </row>
    <row r="210" spans="1:13" ht="14.45" hidden="1" customHeight="1" outlineLevel="1">
      <c r="A210" s="84">
        <v>200</v>
      </c>
      <c r="B210" s="91">
        <v>48214</v>
      </c>
      <c r="C210" s="80"/>
      <c r="D210" s="111">
        <v>746714.09660265339</v>
      </c>
      <c r="E210" s="106"/>
      <c r="F210" s="106">
        <f t="shared" si="16"/>
        <v>1929969.4273153788</v>
      </c>
      <c r="G210" s="76">
        <f t="shared" si="18"/>
        <v>-1183255.3307127254</v>
      </c>
      <c r="H210" s="76">
        <f t="shared" si="19"/>
        <v>152520610.06955123</v>
      </c>
      <c r="I210" s="76">
        <f t="shared" si="17"/>
        <v>248483.61944967232</v>
      </c>
      <c r="J210" s="76">
        <f t="shared" si="20"/>
        <v>-32029328.114605796</v>
      </c>
      <c r="K210" s="76">
        <v>160693</v>
      </c>
      <c r="L210" s="105">
        <v>112938727.52746245</v>
      </c>
    </row>
    <row r="211" spans="1:13" ht="14.45" hidden="1" customHeight="1" outlineLevel="1">
      <c r="A211" s="84">
        <v>201</v>
      </c>
      <c r="B211" s="91">
        <v>48245</v>
      </c>
      <c r="C211" s="80"/>
      <c r="D211" s="111">
        <v>741630.97743033664</v>
      </c>
      <c r="E211" s="106"/>
      <c r="F211" s="106">
        <f t="shared" si="16"/>
        <v>1929969.4273153788</v>
      </c>
      <c r="G211" s="76">
        <f t="shared" si="18"/>
        <v>-1188338.4498850422</v>
      </c>
      <c r="H211" s="76">
        <f t="shared" si="19"/>
        <v>151332271.61966619</v>
      </c>
      <c r="I211" s="76">
        <f t="shared" si="17"/>
        <v>249551.07447585886</v>
      </c>
      <c r="J211" s="76">
        <f t="shared" si="20"/>
        <v>-31779777.040129937</v>
      </c>
      <c r="K211" s="76">
        <v>160693</v>
      </c>
      <c r="L211" s="105">
        <v>112160632.80154221</v>
      </c>
    </row>
    <row r="212" spans="1:13" ht="14.45" hidden="1" customHeight="1" outlineLevel="1">
      <c r="A212" s="84">
        <v>202</v>
      </c>
      <c r="B212" s="91">
        <v>48274</v>
      </c>
      <c r="C212" s="80"/>
      <c r="D212" s="111">
        <v>736521.48873012711</v>
      </c>
      <c r="E212" s="106"/>
      <c r="F212" s="106">
        <f t="shared" si="16"/>
        <v>1929969.4273153788</v>
      </c>
      <c r="G212" s="76">
        <f t="shared" si="18"/>
        <v>-1193447.9385852516</v>
      </c>
      <c r="H212" s="76">
        <f t="shared" si="19"/>
        <v>150138823.68108094</v>
      </c>
      <c r="I212" s="76">
        <f t="shared" si="17"/>
        <v>250624.06710290283</v>
      </c>
      <c r="J212" s="76">
        <f t="shared" si="20"/>
        <v>-31529152.973027036</v>
      </c>
      <c r="K212" s="76">
        <v>160693</v>
      </c>
      <c r="L212" s="105">
        <v>111378501.57954881</v>
      </c>
    </row>
    <row r="213" spans="1:13" ht="14.45" hidden="1" customHeight="1" outlineLevel="1">
      <c r="A213" s="84">
        <v>203</v>
      </c>
      <c r="B213" s="91">
        <v>48305</v>
      </c>
      <c r="C213" s="80"/>
      <c r="D213" s="111">
        <v>731385.49370570376</v>
      </c>
      <c r="E213" s="106"/>
      <c r="F213" s="106">
        <f t="shared" si="16"/>
        <v>1929969.4273153788</v>
      </c>
      <c r="G213" s="76">
        <f t="shared" si="18"/>
        <v>-1198583.9336096752</v>
      </c>
      <c r="H213" s="76">
        <f t="shared" si="19"/>
        <v>148940239.74747127</v>
      </c>
      <c r="I213" s="76">
        <f t="shared" si="17"/>
        <v>251702.62605803178</v>
      </c>
      <c r="J213" s="76">
        <f t="shared" si="20"/>
        <v>-31277450.346969005</v>
      </c>
      <c r="K213" s="76">
        <v>160693</v>
      </c>
      <c r="L213" s="105">
        <v>110592312.92148609</v>
      </c>
    </row>
    <row r="214" spans="1:13" ht="14.45" hidden="1" customHeight="1" outlineLevel="1">
      <c r="A214" s="84">
        <v>204</v>
      </c>
      <c r="B214" s="91">
        <v>48335</v>
      </c>
      <c r="C214" s="80"/>
      <c r="D214" s="111">
        <v>726222.85485109198</v>
      </c>
      <c r="E214" s="106"/>
      <c r="F214" s="106">
        <f t="shared" si="16"/>
        <v>1929969.4273153788</v>
      </c>
      <c r="G214" s="76">
        <f t="shared" si="18"/>
        <v>-1203746.5724642868</v>
      </c>
      <c r="H214" s="76">
        <f t="shared" si="19"/>
        <v>147736493.17500699</v>
      </c>
      <c r="I214" s="76">
        <f t="shared" si="17"/>
        <v>252786.78021750023</v>
      </c>
      <c r="J214" s="76">
        <f t="shared" si="20"/>
        <v>-31024663.566751506</v>
      </c>
      <c r="K214" s="76">
        <v>160693</v>
      </c>
      <c r="L214" s="105">
        <v>109802045.77872825</v>
      </c>
      <c r="M214" s="92"/>
    </row>
    <row r="215" spans="1:13" ht="14.45" hidden="1" customHeight="1" outlineLevel="1">
      <c r="A215" s="84">
        <v>205</v>
      </c>
      <c r="B215" s="91">
        <v>48366</v>
      </c>
      <c r="C215" s="80"/>
      <c r="D215" s="111">
        <v>721033.43394698203</v>
      </c>
      <c r="E215" s="106"/>
      <c r="F215" s="106">
        <f t="shared" si="16"/>
        <v>1929969.4273153788</v>
      </c>
      <c r="G215" s="76">
        <f t="shared" si="18"/>
        <v>-1208935.9933683968</v>
      </c>
      <c r="H215" s="76">
        <f t="shared" si="19"/>
        <v>146527557.1816386</v>
      </c>
      <c r="I215" s="76">
        <f t="shared" si="17"/>
        <v>253876.55860736332</v>
      </c>
      <c r="J215" s="76">
        <f t="shared" si="20"/>
        <v>-30770787.008144144</v>
      </c>
      <c r="K215" s="76">
        <v>160693</v>
      </c>
      <c r="L215" s="105">
        <v>109007678.99345616</v>
      </c>
    </row>
    <row r="216" spans="1:13" ht="14.45" hidden="1" customHeight="1" outlineLevel="1">
      <c r="A216" s="84">
        <v>206</v>
      </c>
      <c r="B216" s="91">
        <v>48396</v>
      </c>
      <c r="C216" s="80"/>
      <c r="D216" s="111">
        <v>715817.09205702867</v>
      </c>
      <c r="E216" s="106"/>
      <c r="F216" s="106">
        <f t="shared" si="16"/>
        <v>1929969.4273153788</v>
      </c>
      <c r="G216" s="76">
        <f t="shared" si="18"/>
        <v>-1214152.3352583502</v>
      </c>
      <c r="H216" s="76">
        <f t="shared" si="19"/>
        <v>145313404.84638023</v>
      </c>
      <c r="I216" s="76">
        <f t="shared" si="17"/>
        <v>254971.99040425353</v>
      </c>
      <c r="J216" s="76">
        <f t="shared" si="20"/>
        <v>-30515815.017739892</v>
      </c>
      <c r="K216" s="76">
        <v>160693</v>
      </c>
      <c r="L216" s="105">
        <v>108209191.29809099</v>
      </c>
    </row>
    <row r="217" spans="1:13" ht="14.45" hidden="1" customHeight="1" outlineLevel="1">
      <c r="A217" s="84">
        <v>207</v>
      </c>
      <c r="B217" s="91">
        <v>48427</v>
      </c>
      <c r="C217" s="80"/>
      <c r="D217" s="111">
        <v>710573.68952413078</v>
      </c>
      <c r="E217" s="106"/>
      <c r="F217" s="106">
        <f t="shared" si="16"/>
        <v>1929969.4273153788</v>
      </c>
      <c r="G217" s="76">
        <f t="shared" si="18"/>
        <v>-1219395.7377912481</v>
      </c>
      <c r="H217" s="76">
        <f t="shared" si="19"/>
        <v>144094009.10858899</v>
      </c>
      <c r="I217" s="76">
        <f t="shared" si="17"/>
        <v>256073.1049361621</v>
      </c>
      <c r="J217" s="76">
        <f t="shared" si="20"/>
        <v>-30259741.912803728</v>
      </c>
      <c r="K217" s="76">
        <v>160693</v>
      </c>
      <c r="L217" s="105">
        <v>107406561.31472485</v>
      </c>
    </row>
    <row r="218" spans="1:13" ht="14.45" hidden="1" customHeight="1" outlineLevel="1">
      <c r="A218" s="84">
        <v>208</v>
      </c>
      <c r="B218" s="91">
        <v>48458</v>
      </c>
      <c r="C218" s="80"/>
      <c r="D218" s="111">
        <v>705303.08596669312</v>
      </c>
      <c r="E218" s="106"/>
      <c r="F218" s="106">
        <f t="shared" si="16"/>
        <v>1929969.4273153788</v>
      </c>
      <c r="G218" s="76">
        <f t="shared" si="18"/>
        <v>-1224666.3413486858</v>
      </c>
      <c r="H218" s="76">
        <f t="shared" si="19"/>
        <v>142869342.76724032</v>
      </c>
      <c r="I218" s="76">
        <f t="shared" si="17"/>
        <v>257179.93168322401</v>
      </c>
      <c r="J218" s="76">
        <f t="shared" si="20"/>
        <v>-30002561.981120504</v>
      </c>
      <c r="K218" s="76">
        <v>160693</v>
      </c>
      <c r="L218" s="105">
        <v>106599767.55454832</v>
      </c>
    </row>
    <row r="219" spans="1:13" ht="14.45" hidden="1" customHeight="1" outlineLevel="1">
      <c r="A219" s="84">
        <v>209</v>
      </c>
      <c r="B219" s="91">
        <v>48488</v>
      </c>
      <c r="C219" s="80"/>
      <c r="D219" s="111">
        <v>700005.1402748673</v>
      </c>
      <c r="E219" s="106"/>
      <c r="F219" s="106">
        <f t="shared" si="16"/>
        <v>1929969.4273153788</v>
      </c>
      <c r="G219" s="76">
        <f t="shared" si="18"/>
        <v>-1229964.2870405116</v>
      </c>
      <c r="H219" s="76">
        <f t="shared" si="19"/>
        <v>141639378.48019981</v>
      </c>
      <c r="I219" s="76">
        <f t="shared" si="17"/>
        <v>258292.50027850742</v>
      </c>
      <c r="J219" s="76">
        <f t="shared" si="20"/>
        <v>-29744269.480841998</v>
      </c>
      <c r="K219" s="76">
        <v>160693</v>
      </c>
      <c r="L219" s="105">
        <v>105788788.41727525</v>
      </c>
    </row>
    <row r="220" spans="1:13" ht="14.45" hidden="1" customHeight="1" outlineLevel="1">
      <c r="A220" s="84">
        <v>210</v>
      </c>
      <c r="B220" s="91">
        <v>48519</v>
      </c>
      <c r="C220" s="80"/>
      <c r="D220" s="111">
        <v>694679.71060677408</v>
      </c>
      <c r="E220" s="106"/>
      <c r="F220" s="106">
        <f t="shared" si="16"/>
        <v>1929969.4273153788</v>
      </c>
      <c r="G220" s="76">
        <f t="shared" si="18"/>
        <v>-1235289.7167086047</v>
      </c>
      <c r="H220" s="76">
        <f t="shared" si="19"/>
        <v>140404088.76349121</v>
      </c>
      <c r="I220" s="76">
        <f t="shared" si="17"/>
        <v>259410.84050880698</v>
      </c>
      <c r="J220" s="76">
        <f t="shared" si="20"/>
        <v>-29484858.640333191</v>
      </c>
      <c r="K220" s="76">
        <v>160693</v>
      </c>
      <c r="L220" s="105">
        <v>104973602.19056438</v>
      </c>
    </row>
    <row r="221" spans="1:13" ht="14.45" hidden="1" customHeight="1" outlineLevel="1">
      <c r="A221" s="84">
        <v>211</v>
      </c>
      <c r="B221" s="91">
        <v>48549</v>
      </c>
      <c r="C221" s="80"/>
      <c r="D221" s="111">
        <v>689326.65438470605</v>
      </c>
      <c r="E221" s="106"/>
      <c r="F221" s="106">
        <f t="shared" si="16"/>
        <v>1929969.4273153788</v>
      </c>
      <c r="G221" s="76">
        <f t="shared" si="18"/>
        <v>-1240642.7729306729</v>
      </c>
      <c r="H221" s="76">
        <f t="shared" si="19"/>
        <v>139163445.99056053</v>
      </c>
      <c r="I221" s="76">
        <f t="shared" si="17"/>
        <v>260534.9823154413</v>
      </c>
      <c r="J221" s="76">
        <f t="shared" si="20"/>
        <v>-29224323.658017751</v>
      </c>
      <c r="K221" s="76">
        <v>160693</v>
      </c>
      <c r="L221" s="105">
        <v>104154187.04943807</v>
      </c>
    </row>
    <row r="222" spans="1:13" ht="14.45" hidden="1" customHeight="1" outlineLevel="1">
      <c r="A222" s="84">
        <v>212</v>
      </c>
      <c r="B222" s="91">
        <v>48580</v>
      </c>
      <c r="C222" s="80"/>
      <c r="D222" s="111">
        <v>683945.82829131</v>
      </c>
      <c r="E222" s="106"/>
      <c r="F222" s="106">
        <f t="shared" si="16"/>
        <v>1929969.4273153788</v>
      </c>
      <c r="G222" s="76">
        <f t="shared" si="18"/>
        <v>-1246023.5990240688</v>
      </c>
      <c r="H222" s="76">
        <f t="shared" si="19"/>
        <v>137917422.39153647</v>
      </c>
      <c r="I222" s="76">
        <f t="shared" si="17"/>
        <v>261664.95579505444</v>
      </c>
      <c r="J222" s="76">
        <f t="shared" si="20"/>
        <v>-28962658.702222697</v>
      </c>
      <c r="K222" s="76">
        <v>160693</v>
      </c>
      <c r="L222" s="105">
        <v>103330521.05569799</v>
      </c>
    </row>
    <row r="223" spans="1:13" ht="14.45" hidden="1" customHeight="1" outlineLevel="1">
      <c r="A223" s="84">
        <v>213</v>
      </c>
      <c r="B223" s="91">
        <v>48611</v>
      </c>
      <c r="C223" s="80"/>
      <c r="D223" s="111">
        <v>678537.08826575009</v>
      </c>
      <c r="E223" s="106"/>
      <c r="F223" s="106">
        <f t="shared" si="16"/>
        <v>1929969.4273153788</v>
      </c>
      <c r="G223" s="76">
        <f t="shared" si="18"/>
        <v>-1251432.3390496287</v>
      </c>
      <c r="H223" s="76">
        <f t="shared" si="19"/>
        <v>136665990.05248684</v>
      </c>
      <c r="I223" s="76">
        <f t="shared" si="17"/>
        <v>262800.79120042204</v>
      </c>
      <c r="J223" s="76">
        <f t="shared" si="20"/>
        <v>-28699857.911022276</v>
      </c>
      <c r="K223" s="76">
        <v>160693</v>
      </c>
      <c r="L223" s="105">
        <v>102502582.15733773</v>
      </c>
    </row>
    <row r="224" spans="1:13" ht="14.45" hidden="1" customHeight="1" outlineLevel="1">
      <c r="A224" s="84">
        <v>214</v>
      </c>
      <c r="B224" s="91">
        <v>48639</v>
      </c>
      <c r="C224" s="80"/>
      <c r="D224" s="111">
        <v>673100.28949985094</v>
      </c>
      <c r="E224" s="106"/>
      <c r="F224" s="106">
        <f t="shared" si="16"/>
        <v>1929969.4273153788</v>
      </c>
      <c r="G224" s="76">
        <f t="shared" si="18"/>
        <v>-1256869.1378155279</v>
      </c>
      <c r="H224" s="76">
        <f t="shared" si="19"/>
        <v>135409120.9146713</v>
      </c>
      <c r="I224" s="76">
        <f t="shared" si="17"/>
        <v>263942.51894126082</v>
      </c>
      <c r="J224" s="76">
        <f t="shared" si="20"/>
        <v>-28435915.392081015</v>
      </c>
      <c r="K224" s="76">
        <v>160693</v>
      </c>
      <c r="L224" s="105">
        <v>101670348.18795238</v>
      </c>
    </row>
    <row r="225" spans="1:13" ht="14.45" hidden="1" customHeight="1" outlineLevel="1">
      <c r="A225" s="84">
        <v>215</v>
      </c>
      <c r="B225" s="91">
        <v>48670</v>
      </c>
      <c r="C225" s="80"/>
      <c r="D225" s="111">
        <v>667635.28643422062</v>
      </c>
      <c r="E225" s="106"/>
      <c r="F225" s="106">
        <f t="shared" si="16"/>
        <v>1929969.4273153788</v>
      </c>
      <c r="G225" s="76">
        <f t="shared" si="18"/>
        <v>-1262334.1408811582</v>
      </c>
      <c r="H225" s="76">
        <f t="shared" si="19"/>
        <v>134146786.77379015</v>
      </c>
      <c r="I225" s="76">
        <f t="shared" si="17"/>
        <v>265090.16958504322</v>
      </c>
      <c r="J225" s="76">
        <f t="shared" si="20"/>
        <v>-28170825.222495973</v>
      </c>
      <c r="K225" s="76">
        <v>160693</v>
      </c>
      <c r="L225" s="105">
        <v>100833796.86614521</v>
      </c>
    </row>
    <row r="226" spans="1:13" ht="14.45" hidden="1" customHeight="1" outlineLevel="1">
      <c r="A226" s="84">
        <v>216</v>
      </c>
      <c r="B226" s="91">
        <v>48700</v>
      </c>
      <c r="C226" s="80"/>
      <c r="D226" s="111">
        <v>662141.9327543535</v>
      </c>
      <c r="E226" s="106"/>
      <c r="F226" s="106">
        <f t="shared" si="16"/>
        <v>1929969.4273153788</v>
      </c>
      <c r="G226" s="76">
        <f t="shared" si="18"/>
        <v>-1267827.4945610254</v>
      </c>
      <c r="H226" s="76">
        <f t="shared" si="19"/>
        <v>132878959.27922912</v>
      </c>
      <c r="I226" s="76">
        <f t="shared" si="17"/>
        <v>266243.77385781531</v>
      </c>
      <c r="J226" s="76">
        <f t="shared" si="20"/>
        <v>-27904581.448638156</v>
      </c>
      <c r="K226" s="76">
        <v>160693</v>
      </c>
      <c r="L226" s="105">
        <v>99992905.794930935</v>
      </c>
      <c r="M226" s="92"/>
    </row>
    <row r="227" spans="1:13" ht="14.45" hidden="1" customHeight="1" outlineLevel="1">
      <c r="A227" s="84">
        <v>217</v>
      </c>
      <c r="B227" s="91">
        <v>48731</v>
      </c>
      <c r="C227" s="80"/>
      <c r="D227" s="111">
        <v>656620.08138671308</v>
      </c>
      <c r="E227" s="106"/>
      <c r="F227" s="106">
        <f t="shared" si="16"/>
        <v>1929969.4273153788</v>
      </c>
      <c r="G227" s="76">
        <f t="shared" si="18"/>
        <v>-1273349.3459286657</v>
      </c>
      <c r="H227" s="76">
        <f t="shared" si="19"/>
        <v>131605609.93330045</v>
      </c>
      <c r="I227" s="76">
        <f t="shared" si="17"/>
        <v>267403.36264501978</v>
      </c>
      <c r="J227" s="76">
        <f t="shared" si="20"/>
        <v>-27637178.085993137</v>
      </c>
      <c r="K227" s="76">
        <v>160693</v>
      </c>
      <c r="L227" s="105">
        <v>99147652.461136222</v>
      </c>
    </row>
    <row r="228" spans="1:13" ht="14.45" hidden="1" customHeight="1" outlineLevel="1">
      <c r="A228" s="84">
        <v>218</v>
      </c>
      <c r="B228" s="91">
        <v>48761</v>
      </c>
      <c r="C228" s="80"/>
      <c r="D228" s="111">
        <v>651069.58449479449</v>
      </c>
      <c r="E228" s="106"/>
      <c r="F228" s="106">
        <f t="shared" ref="F228:F291" si="21">$D$3</f>
        <v>1929969.4273153788</v>
      </c>
      <c r="G228" s="76">
        <f t="shared" si="18"/>
        <v>-1278899.8428205843</v>
      </c>
      <c r="H228" s="76">
        <f t="shared" si="19"/>
        <v>130326710.09047987</v>
      </c>
      <c r="I228" s="76">
        <f t="shared" si="17"/>
        <v>268568.9669923227</v>
      </c>
      <c r="J228" s="76">
        <f t="shared" si="20"/>
        <v>-27368609.119000815</v>
      </c>
      <c r="K228" s="76">
        <v>160693</v>
      </c>
      <c r="L228" s="105">
        <v>98298014.234796897</v>
      </c>
    </row>
    <row r="229" spans="1:13" ht="14.45" hidden="1" customHeight="1" outlineLevel="1">
      <c r="A229" s="84">
        <v>219</v>
      </c>
      <c r="B229" s="91">
        <v>48792</v>
      </c>
      <c r="C229" s="80"/>
      <c r="D229" s="111">
        <v>645490.2934751662</v>
      </c>
      <c r="E229" s="106"/>
      <c r="F229" s="106">
        <f t="shared" si="21"/>
        <v>1929969.4273153788</v>
      </c>
      <c r="G229" s="76">
        <f t="shared" si="18"/>
        <v>-1284479.1338402126</v>
      </c>
      <c r="H229" s="76">
        <f t="shared" si="19"/>
        <v>129042230.95663965</v>
      </c>
      <c r="I229" s="76">
        <f t="shared" si="17"/>
        <v>269740.61810644466</v>
      </c>
      <c r="J229" s="76">
        <f t="shared" si="20"/>
        <v>-27098868.500894371</v>
      </c>
      <c r="K229" s="76">
        <v>160693</v>
      </c>
      <c r="L229" s="105">
        <v>97443968.368552059</v>
      </c>
    </row>
    <row r="230" spans="1:13" ht="14.45" hidden="1" customHeight="1" outlineLevel="1">
      <c r="A230" s="84">
        <v>220</v>
      </c>
      <c r="B230" s="91">
        <v>48823</v>
      </c>
      <c r="C230" s="80"/>
      <c r="D230" s="111">
        <v>639882.05895349174</v>
      </c>
      <c r="E230" s="106"/>
      <c r="F230" s="106">
        <f t="shared" si="21"/>
        <v>1929969.4273153788</v>
      </c>
      <c r="G230" s="76">
        <f t="shared" si="18"/>
        <v>-1290087.3683618871</v>
      </c>
      <c r="H230" s="76">
        <f t="shared" si="19"/>
        <v>127752143.58827776</v>
      </c>
      <c r="I230" s="76">
        <f t="shared" si="17"/>
        <v>270918.34735599626</v>
      </c>
      <c r="J230" s="76">
        <f t="shared" si="20"/>
        <v>-26827950.153538376</v>
      </c>
      <c r="K230" s="76">
        <v>160693</v>
      </c>
      <c r="L230" s="105">
        <v>96585491.997035101</v>
      </c>
    </row>
    <row r="231" spans="1:13" ht="14.45" hidden="1" customHeight="1" outlineLevel="1">
      <c r="A231" s="84">
        <v>221</v>
      </c>
      <c r="B231" s="91">
        <v>48853</v>
      </c>
      <c r="C231" s="80"/>
      <c r="D231" s="111">
        <v>634244.73078053037</v>
      </c>
      <c r="E231" s="106"/>
      <c r="F231" s="106">
        <f t="shared" si="21"/>
        <v>1929969.4273153788</v>
      </c>
      <c r="G231" s="76">
        <f t="shared" si="18"/>
        <v>-1295724.6965348483</v>
      </c>
      <c r="H231" s="76">
        <f t="shared" si="19"/>
        <v>126456418.89174291</v>
      </c>
      <c r="I231" s="76">
        <f t="shared" si="17"/>
        <v>272102.18627231813</v>
      </c>
      <c r="J231" s="76">
        <f t="shared" si="20"/>
        <v>-26555847.967266057</v>
      </c>
      <c r="K231" s="76">
        <v>160693</v>
      </c>
      <c r="L231" s="105">
        <v>95722562.136261508</v>
      </c>
    </row>
    <row r="232" spans="1:13" ht="14.45" hidden="1" customHeight="1" outlineLevel="1">
      <c r="A232" s="84">
        <v>222</v>
      </c>
      <c r="B232" s="91">
        <v>48884</v>
      </c>
      <c r="C232" s="80"/>
      <c r="D232" s="111">
        <v>628578.15802811715</v>
      </c>
      <c r="E232" s="106"/>
      <c r="F232" s="106">
        <f t="shared" si="21"/>
        <v>1929969.4273153788</v>
      </c>
      <c r="G232" s="76">
        <f t="shared" si="18"/>
        <v>-1301391.2692872616</v>
      </c>
      <c r="H232" s="76">
        <f t="shared" si="19"/>
        <v>125155027.62245566</v>
      </c>
      <c r="I232" s="76">
        <f t="shared" si="17"/>
        <v>273292.16655032494</v>
      </c>
      <c r="J232" s="76">
        <f t="shared" si="20"/>
        <v>-26282555.800715733</v>
      </c>
      <c r="K232" s="76">
        <v>160693</v>
      </c>
      <c r="L232" s="105">
        <v>94855155.683013499</v>
      </c>
    </row>
    <row r="233" spans="1:13" ht="14.45" hidden="1" customHeight="1" outlineLevel="1">
      <c r="A233" s="84">
        <v>223</v>
      </c>
      <c r="B233" s="91">
        <v>48914</v>
      </c>
      <c r="C233" s="80"/>
      <c r="D233" s="111">
        <v>622882.1889851219</v>
      </c>
      <c r="E233" s="106"/>
      <c r="F233" s="106">
        <f t="shared" si="21"/>
        <v>1929969.4273153788</v>
      </c>
      <c r="G233" s="76">
        <f t="shared" si="18"/>
        <v>-1307087.2383302569</v>
      </c>
      <c r="H233" s="76">
        <f t="shared" si="19"/>
        <v>123847940.3841254</v>
      </c>
      <c r="I233" s="76">
        <f t="shared" si="17"/>
        <v>274488.32004935393</v>
      </c>
      <c r="J233" s="76">
        <f t="shared" si="20"/>
        <v>-26008067.48066638</v>
      </c>
      <c r="K233" s="76">
        <v>160693</v>
      </c>
      <c r="L233" s="105">
        <v>93983249.41422154</v>
      </c>
    </row>
    <row r="234" spans="1:13" ht="14.45" hidden="1" customHeight="1" outlineLevel="1">
      <c r="A234" s="84">
        <v>224</v>
      </c>
      <c r="B234" s="91">
        <v>48945</v>
      </c>
      <c r="C234" s="80"/>
      <c r="D234" s="111">
        <v>617156.6711533881</v>
      </c>
      <c r="E234" s="106"/>
      <c r="F234" s="106">
        <f t="shared" si="21"/>
        <v>1929969.4273153788</v>
      </c>
      <c r="G234" s="76">
        <f t="shared" si="18"/>
        <v>-1312812.7561619906</v>
      </c>
      <c r="H234" s="76">
        <f t="shared" si="19"/>
        <v>122535127.62796341</v>
      </c>
      <c r="I234" s="76">
        <f t="shared" si="17"/>
        <v>275690.67879401799</v>
      </c>
      <c r="J234" s="76">
        <f t="shared" si="20"/>
        <v>-25732376.801872361</v>
      </c>
      <c r="K234" s="76">
        <v>160693</v>
      </c>
      <c r="L234" s="105">
        <v>93106819.98634249</v>
      </c>
    </row>
    <row r="235" spans="1:13" ht="14.45" hidden="1" customHeight="1" outlineLevel="1">
      <c r="A235" s="84">
        <v>225</v>
      </c>
      <c r="B235" s="91">
        <v>48976</v>
      </c>
      <c r="C235" s="80"/>
      <c r="D235" s="111">
        <v>611401.451243649</v>
      </c>
      <c r="E235" s="106"/>
      <c r="F235" s="106">
        <f t="shared" si="21"/>
        <v>1929969.4273153788</v>
      </c>
      <c r="G235" s="76">
        <f t="shared" si="18"/>
        <v>-1318567.9760717298</v>
      </c>
      <c r="H235" s="76">
        <f t="shared" si="19"/>
        <v>121216559.65189168</v>
      </c>
      <c r="I235" s="76">
        <f t="shared" si="17"/>
        <v>276899.27497506322</v>
      </c>
      <c r="J235" s="76">
        <f t="shared" si="20"/>
        <v>-25455477.5268973</v>
      </c>
      <c r="K235" s="76">
        <v>160693</v>
      </c>
      <c r="L235" s="105">
        <v>92225843.934734762</v>
      </c>
    </row>
    <row r="236" spans="1:13" ht="14.45" hidden="1" customHeight="1" outlineLevel="1">
      <c r="A236" s="84">
        <v>226</v>
      </c>
      <c r="B236" s="91">
        <v>49004</v>
      </c>
      <c r="C236" s="80"/>
      <c r="D236" s="111">
        <v>605616.37517142482</v>
      </c>
      <c r="E236" s="106"/>
      <c r="F236" s="106">
        <f t="shared" si="21"/>
        <v>1929969.4273153788</v>
      </c>
      <c r="G236" s="76">
        <f t="shared" si="18"/>
        <v>-1324353.052143954</v>
      </c>
      <c r="H236" s="76">
        <f t="shared" si="19"/>
        <v>119892206.59974772</v>
      </c>
      <c r="I236" s="76">
        <f t="shared" si="17"/>
        <v>278114.1409502303</v>
      </c>
      <c r="J236" s="76">
        <f t="shared" si="20"/>
        <v>-25177363.385947071</v>
      </c>
      <c r="K236" s="76">
        <v>160693</v>
      </c>
      <c r="L236" s="105">
        <v>91340297.673029974</v>
      </c>
    </row>
    <row r="237" spans="1:13" ht="14.45" hidden="1" customHeight="1" outlineLevel="1">
      <c r="A237" s="84">
        <v>227</v>
      </c>
      <c r="B237" s="91">
        <v>49035</v>
      </c>
      <c r="C237" s="80"/>
      <c r="D237" s="111">
        <v>599801.28805289674</v>
      </c>
      <c r="E237" s="106"/>
      <c r="F237" s="106">
        <f t="shared" si="21"/>
        <v>1929969.4273153788</v>
      </c>
      <c r="G237" s="76">
        <f t="shared" si="18"/>
        <v>-1330168.1392624821</v>
      </c>
      <c r="H237" s="76">
        <f t="shared" si="19"/>
        <v>118562038.46048523</v>
      </c>
      <c r="I237" s="76">
        <f t="shared" si="17"/>
        <v>279335.3092451212</v>
      </c>
      <c r="J237" s="76">
        <f t="shared" si="20"/>
        <v>-24898028.07670195</v>
      </c>
      <c r="K237" s="76">
        <v>160693</v>
      </c>
      <c r="L237" s="105">
        <v>90450157.492501557</v>
      </c>
    </row>
    <row r="238" spans="1:13" ht="14.45" hidden="1" customHeight="1" outlineLevel="1">
      <c r="A238" s="84">
        <v>228</v>
      </c>
      <c r="B238" s="91">
        <v>49065</v>
      </c>
      <c r="C238" s="80"/>
      <c r="D238" s="111">
        <v>593956.03420076019</v>
      </c>
      <c r="E238" s="106"/>
      <c r="F238" s="106">
        <f t="shared" si="21"/>
        <v>1929969.4273153788</v>
      </c>
      <c r="G238" s="76">
        <f t="shared" si="18"/>
        <v>-1336013.3931146185</v>
      </c>
      <c r="H238" s="76">
        <f t="shared" si="19"/>
        <v>117226025.06737062</v>
      </c>
      <c r="I238" s="76">
        <f t="shared" si="17"/>
        <v>280562.81255406985</v>
      </c>
      <c r="J238" s="76">
        <f t="shared" si="20"/>
        <v>-24617465.264147881</v>
      </c>
      <c r="K238" s="76">
        <v>160693</v>
      </c>
      <c r="L238" s="105">
        <v>89555399.561429948</v>
      </c>
      <c r="M238" s="92"/>
    </row>
    <row r="239" spans="1:13" ht="14.45" hidden="1" customHeight="1" outlineLevel="1">
      <c r="A239" s="84">
        <v>229</v>
      </c>
      <c r="B239" s="91">
        <v>49096</v>
      </c>
      <c r="C239" s="80"/>
      <c r="D239" s="111">
        <v>588080.45712005661</v>
      </c>
      <c r="E239" s="106"/>
      <c r="F239" s="106">
        <f t="shared" si="21"/>
        <v>1929969.4273153788</v>
      </c>
      <c r="G239" s="76">
        <f t="shared" si="18"/>
        <v>-1341888.9701953223</v>
      </c>
      <c r="H239" s="76">
        <f t="shared" si="19"/>
        <v>115884136.0971753</v>
      </c>
      <c r="I239" s="76">
        <f t="shared" si="17"/>
        <v>281796.68374101765</v>
      </c>
      <c r="J239" s="76">
        <f t="shared" si="20"/>
        <v>-24335668.580406863</v>
      </c>
      <c r="K239" s="76">
        <v>160693</v>
      </c>
      <c r="L239" s="105">
        <v>88655999.924464583</v>
      </c>
    </row>
    <row r="240" spans="1:13" ht="14.45" hidden="1" customHeight="1" outlineLevel="1">
      <c r="A240" s="84">
        <v>230</v>
      </c>
      <c r="B240" s="91">
        <v>49126</v>
      </c>
      <c r="C240" s="80"/>
      <c r="D240" s="111">
        <v>582174.39950398402</v>
      </c>
      <c r="E240" s="106"/>
      <c r="F240" s="106">
        <f t="shared" si="21"/>
        <v>1929969.4273153788</v>
      </c>
      <c r="G240" s="76">
        <f t="shared" si="18"/>
        <v>-1347795.0278113948</v>
      </c>
      <c r="H240" s="76">
        <f t="shared" si="19"/>
        <v>114536341.06936391</v>
      </c>
      <c r="I240" s="76">
        <f t="shared" si="17"/>
        <v>283036.95584039291</v>
      </c>
      <c r="J240" s="76">
        <f t="shared" si="20"/>
        <v>-24052631.624566469</v>
      </c>
      <c r="K240" s="76">
        <v>160693</v>
      </c>
      <c r="L240" s="105">
        <v>87751934.501982525</v>
      </c>
    </row>
    <row r="241" spans="1:13" ht="14.45" hidden="1" customHeight="1" outlineLevel="1">
      <c r="A241" s="84">
        <v>231</v>
      </c>
      <c r="B241" s="91">
        <v>49157</v>
      </c>
      <c r="C241" s="80"/>
      <c r="D241" s="111">
        <v>576237.7032296852</v>
      </c>
      <c r="E241" s="106"/>
      <c r="F241" s="106">
        <f t="shared" si="21"/>
        <v>1929969.4273153788</v>
      </c>
      <c r="G241" s="76">
        <f t="shared" si="18"/>
        <v>-1353731.7240856937</v>
      </c>
      <c r="H241" s="76">
        <f t="shared" si="19"/>
        <v>113182609.34527822</v>
      </c>
      <c r="I241" s="76">
        <f t="shared" ref="I241:I304" si="22">-G241*0.21</f>
        <v>284283.66205799568</v>
      </c>
      <c r="J241" s="76">
        <f t="shared" si="20"/>
        <v>-23768347.962508474</v>
      </c>
      <c r="K241" s="76">
        <v>160693</v>
      </c>
      <c r="L241" s="105">
        <v>86843179.089443758</v>
      </c>
    </row>
    <row r="242" spans="1:13" ht="14.45" hidden="1" customHeight="1" outlineLevel="1">
      <c r="A242" s="84">
        <v>232</v>
      </c>
      <c r="B242" s="91">
        <v>49188</v>
      </c>
      <c r="C242" s="80"/>
      <c r="D242" s="111">
        <v>570270.2093540139</v>
      </c>
      <c r="E242" s="106"/>
      <c r="F242" s="106">
        <f t="shared" si="21"/>
        <v>1929969.4273153788</v>
      </c>
      <c r="G242" s="76">
        <f t="shared" si="18"/>
        <v>-1359699.2179613649</v>
      </c>
      <c r="H242" s="76">
        <f t="shared" si="19"/>
        <v>111822910.12731685</v>
      </c>
      <c r="I242" s="76">
        <f t="shared" si="22"/>
        <v>285536.83577188663</v>
      </c>
      <c r="J242" s="76">
        <f t="shared" si="20"/>
        <v>-23482811.126736589</v>
      </c>
      <c r="K242" s="76">
        <v>160693</v>
      </c>
      <c r="L242" s="105">
        <v>85929709.356743217</v>
      </c>
    </row>
    <row r="243" spans="1:13" ht="14.45" hidden="1" customHeight="1" outlineLevel="1">
      <c r="A243" s="84">
        <v>233</v>
      </c>
      <c r="B243" s="91">
        <v>49218</v>
      </c>
      <c r="C243" s="80"/>
      <c r="D243" s="111">
        <v>564271.75810928037</v>
      </c>
      <c r="E243" s="106"/>
      <c r="F243" s="106">
        <f t="shared" si="21"/>
        <v>1929969.4273153788</v>
      </c>
      <c r="G243" s="76">
        <f t="shared" si="18"/>
        <v>-1365697.6692060984</v>
      </c>
      <c r="H243" s="76">
        <f t="shared" si="19"/>
        <v>110457212.45811075</v>
      </c>
      <c r="I243" s="76">
        <f t="shared" si="22"/>
        <v>286796.51053328067</v>
      </c>
      <c r="J243" s="76">
        <f t="shared" si="20"/>
        <v>-23196014.616203308</v>
      </c>
      <c r="K243" s="76">
        <v>160693</v>
      </c>
      <c r="L243" s="105">
        <v>85011500.847559348</v>
      </c>
    </row>
    <row r="244" spans="1:13" ht="14.45" hidden="1" customHeight="1" outlineLevel="1">
      <c r="A244" s="84">
        <v>234</v>
      </c>
      <c r="B244" s="91">
        <v>49249</v>
      </c>
      <c r="C244" s="80"/>
      <c r="D244" s="111">
        <v>558242.18889897293</v>
      </c>
      <c r="E244" s="106"/>
      <c r="F244" s="106">
        <f t="shared" si="21"/>
        <v>1929969.4273153788</v>
      </c>
      <c r="G244" s="76">
        <f t="shared" si="18"/>
        <v>-1371727.2384164059</v>
      </c>
      <c r="H244" s="76">
        <f t="shared" si="19"/>
        <v>109085485.21969435</v>
      </c>
      <c r="I244" s="76">
        <f t="shared" si="22"/>
        <v>288062.72006744525</v>
      </c>
      <c r="J244" s="76">
        <f t="shared" si="20"/>
        <v>-22907951.896135863</v>
      </c>
      <c r="K244" s="76">
        <v>160693</v>
      </c>
      <c r="L244" s="105">
        <v>84088528.978699312</v>
      </c>
    </row>
    <row r="245" spans="1:13" ht="14.45" hidden="1" customHeight="1" outlineLevel="1">
      <c r="A245" s="84">
        <v>235</v>
      </c>
      <c r="B245" s="91">
        <v>49279</v>
      </c>
      <c r="C245" s="80"/>
      <c r="D245" s="111">
        <v>552181.34029345878</v>
      </c>
      <c r="E245" s="106"/>
      <c r="F245" s="106">
        <f t="shared" si="21"/>
        <v>1929969.4273153788</v>
      </c>
      <c r="G245" s="76">
        <f t="shared" si="18"/>
        <v>-1377788.0870219199</v>
      </c>
      <c r="H245" s="76">
        <f t="shared" si="19"/>
        <v>107707697.13267243</v>
      </c>
      <c r="I245" s="76">
        <f t="shared" si="22"/>
        <v>289335.49827460316</v>
      </c>
      <c r="J245" s="76">
        <f t="shared" si="20"/>
        <v>-22618616.397861261</v>
      </c>
      <c r="K245" s="76">
        <v>160693</v>
      </c>
      <c r="L245" s="105">
        <v>83160769.03944093</v>
      </c>
    </row>
    <row r="246" spans="1:13" ht="14.45" hidden="1" customHeight="1" outlineLevel="1">
      <c r="A246" s="84">
        <v>236</v>
      </c>
      <c r="B246" s="91">
        <v>49310</v>
      </c>
      <c r="C246" s="80"/>
      <c r="D246" s="111">
        <v>546089.05002566206</v>
      </c>
      <c r="E246" s="106"/>
      <c r="F246" s="106">
        <f t="shared" si="21"/>
        <v>1929969.4273153788</v>
      </c>
      <c r="G246" s="76">
        <f t="shared" si="18"/>
        <v>-1383880.3772897166</v>
      </c>
      <c r="H246" s="76">
        <f t="shared" si="19"/>
        <v>106323816.75538272</v>
      </c>
      <c r="I246" s="76">
        <f t="shared" si="22"/>
        <v>290614.87923084048</v>
      </c>
      <c r="J246" s="76">
        <f t="shared" si="20"/>
        <v>-22328001.518630419</v>
      </c>
      <c r="K246" s="76">
        <v>160693</v>
      </c>
      <c r="L246" s="105">
        <v>82228196.190870985</v>
      </c>
    </row>
    <row r="247" spans="1:13" ht="14.45" hidden="1" customHeight="1" outlineLevel="1">
      <c r="A247" s="84">
        <v>237</v>
      </c>
      <c r="B247" s="91">
        <v>49341</v>
      </c>
      <c r="C247" s="80"/>
      <c r="D247" s="111">
        <v>539965.15498671937</v>
      </c>
      <c r="E247" s="106"/>
      <c r="F247" s="106">
        <f t="shared" si="21"/>
        <v>1929969.4273153788</v>
      </c>
      <c r="G247" s="76">
        <f t="shared" si="18"/>
        <v>-1390004.2723286594</v>
      </c>
      <c r="H247" s="76">
        <f t="shared" si="19"/>
        <v>104933812.48305406</v>
      </c>
      <c r="I247" s="76">
        <f t="shared" si="22"/>
        <v>291900.89718901849</v>
      </c>
      <c r="J247" s="76">
        <f t="shared" si="20"/>
        <v>-22036100.621441402</v>
      </c>
      <c r="K247" s="76">
        <v>160693</v>
      </c>
      <c r="L247" s="105">
        <v>81290785.465220287</v>
      </c>
    </row>
    <row r="248" spans="1:13" ht="14.45" hidden="1" customHeight="1" outlineLevel="1">
      <c r="A248" s="84">
        <v>238</v>
      </c>
      <c r="B248" s="91">
        <v>49369</v>
      </c>
      <c r="C248" s="80"/>
      <c r="D248" s="111">
        <v>533809.49122161313</v>
      </c>
      <c r="E248" s="106"/>
      <c r="F248" s="106">
        <f t="shared" si="21"/>
        <v>1929969.4273153788</v>
      </c>
      <c r="G248" s="76">
        <f t="shared" si="18"/>
        <v>-1396159.9360937658</v>
      </c>
      <c r="H248" s="76">
        <f t="shared" si="19"/>
        <v>103537652.54696029</v>
      </c>
      <c r="I248" s="76">
        <f t="shared" si="22"/>
        <v>293193.5865796908</v>
      </c>
      <c r="J248" s="76">
        <f t="shared" si="20"/>
        <v>-21742907.03486171</v>
      </c>
      <c r="K248" s="76">
        <v>160693</v>
      </c>
      <c r="L248" s="105">
        <v>80348511.765195146</v>
      </c>
    </row>
    <row r="249" spans="1:13" ht="14.45" hidden="1" customHeight="1" outlineLevel="1">
      <c r="A249" s="84">
        <v>239</v>
      </c>
      <c r="B249" s="91">
        <v>49400</v>
      </c>
      <c r="C249" s="80"/>
      <c r="D249" s="111">
        <v>527621.89392478135</v>
      </c>
      <c r="E249" s="106"/>
      <c r="F249" s="106">
        <f t="shared" si="21"/>
        <v>1929969.4273153788</v>
      </c>
      <c r="G249" s="76">
        <f t="shared" si="18"/>
        <v>-1402347.5333905974</v>
      </c>
      <c r="H249" s="76">
        <f t="shared" si="19"/>
        <v>102135305.0135697</v>
      </c>
      <c r="I249" s="76">
        <f t="shared" si="22"/>
        <v>294492.98201202543</v>
      </c>
      <c r="J249" s="76">
        <f t="shared" si="20"/>
        <v>-21448414.052849684</v>
      </c>
      <c r="K249" s="76">
        <v>160693</v>
      </c>
      <c r="L249" s="105">
        <v>79401349.863305509</v>
      </c>
    </row>
    <row r="250" spans="1:13" ht="14.45" hidden="1" customHeight="1" outlineLevel="1">
      <c r="A250" s="84">
        <v>240</v>
      </c>
      <c r="B250" s="91">
        <v>49430</v>
      </c>
      <c r="C250" s="80"/>
      <c r="D250" s="111">
        <v>521402.1974357061</v>
      </c>
      <c r="E250" s="106"/>
      <c r="F250" s="106">
        <f t="shared" si="21"/>
        <v>1929969.4273153788</v>
      </c>
      <c r="G250" s="76">
        <f t="shared" si="18"/>
        <v>-1408567.2298796726</v>
      </c>
      <c r="H250" s="76">
        <f t="shared" si="19"/>
        <v>100726737.78369002</v>
      </c>
      <c r="I250" s="76">
        <f t="shared" si="22"/>
        <v>295799.11827473127</v>
      </c>
      <c r="J250" s="76">
        <f t="shared" si="20"/>
        <v>-21152614.934574954</v>
      </c>
      <c r="K250" s="76">
        <v>160693</v>
      </c>
      <c r="L250" s="105">
        <v>78449274.401189506</v>
      </c>
      <c r="M250" s="92"/>
    </row>
    <row r="251" spans="1:13" ht="14.45" hidden="1" customHeight="1" outlineLevel="1">
      <c r="A251" s="84">
        <v>241</v>
      </c>
      <c r="B251" s="91">
        <v>49461</v>
      </c>
      <c r="C251" s="80"/>
      <c r="D251" s="111">
        <v>515150.23523447767</v>
      </c>
      <c r="E251" s="106"/>
      <c r="F251" s="106">
        <f t="shared" si="21"/>
        <v>1929969.4273153788</v>
      </c>
      <c r="G251" s="76">
        <f t="shared" si="18"/>
        <v>-1414819.192080901</v>
      </c>
      <c r="H251" s="76">
        <f t="shared" si="19"/>
        <v>99311918.59160912</v>
      </c>
      <c r="I251" s="76">
        <f t="shared" si="22"/>
        <v>297112.03033698921</v>
      </c>
      <c r="J251" s="76">
        <f t="shared" si="20"/>
        <v>-20855502.904237963</v>
      </c>
      <c r="K251" s="76">
        <v>160693</v>
      </c>
      <c r="L251" s="105">
        <v>77492259.888934538</v>
      </c>
    </row>
    <row r="252" spans="1:13" ht="14.45" hidden="1" customHeight="1" outlineLevel="1">
      <c r="A252" s="84">
        <v>242</v>
      </c>
      <c r="B252" s="91">
        <v>49491</v>
      </c>
      <c r="C252" s="80"/>
      <c r="D252" s="111">
        <v>508865.83993733674</v>
      </c>
      <c r="E252" s="106"/>
      <c r="F252" s="106">
        <f t="shared" si="21"/>
        <v>1929969.4273153788</v>
      </c>
      <c r="G252" s="76">
        <f t="shared" si="18"/>
        <v>-1421103.5873780421</v>
      </c>
      <c r="H252" s="76">
        <f t="shared" si="19"/>
        <v>97890815.00423108</v>
      </c>
      <c r="I252" s="76">
        <f t="shared" si="22"/>
        <v>298431.75334938883</v>
      </c>
      <c r="J252" s="76">
        <f t="shared" si="20"/>
        <v>-20557071.150888573</v>
      </c>
      <c r="K252" s="76">
        <v>160693</v>
      </c>
      <c r="L252" s="105">
        <v>76530280.704394832</v>
      </c>
    </row>
    <row r="253" spans="1:13" ht="14.45" hidden="1" customHeight="1" outlineLevel="1">
      <c r="A253" s="84">
        <v>243</v>
      </c>
      <c r="B253" s="91">
        <v>49522</v>
      </c>
      <c r="C253" s="80"/>
      <c r="D253" s="111">
        <v>502548.84329219267</v>
      </c>
      <c r="E253" s="106"/>
      <c r="F253" s="106">
        <f t="shared" si="21"/>
        <v>1929969.4273153788</v>
      </c>
      <c r="G253" s="76">
        <f t="shared" si="18"/>
        <v>-1427420.584023186</v>
      </c>
      <c r="H253" s="76">
        <f t="shared" si="19"/>
        <v>96463394.420207888</v>
      </c>
      <c r="I253" s="76">
        <f t="shared" si="22"/>
        <v>299758.32264486904</v>
      </c>
      <c r="J253" s="76">
        <f t="shared" si="20"/>
        <v>-20257312.828243703</v>
      </c>
      <c r="K253" s="76">
        <v>160693</v>
      </c>
      <c r="L253" s="105">
        <v>75563311.092505455</v>
      </c>
    </row>
    <row r="254" spans="1:13" ht="14.45" hidden="1" customHeight="1" outlineLevel="1">
      <c r="A254" s="84">
        <v>244</v>
      </c>
      <c r="B254" s="91">
        <v>49553</v>
      </c>
      <c r="C254" s="80"/>
      <c r="D254" s="111">
        <v>496199.07617411908</v>
      </c>
      <c r="E254" s="106"/>
      <c r="F254" s="106">
        <f t="shared" si="21"/>
        <v>1929969.4273153788</v>
      </c>
      <c r="G254" s="76">
        <f t="shared" si="18"/>
        <v>-1433770.3511412598</v>
      </c>
      <c r="H254" s="76">
        <f t="shared" si="19"/>
        <v>95029624.069066629</v>
      </c>
      <c r="I254" s="76">
        <f t="shared" si="22"/>
        <v>301091.77373966452</v>
      </c>
      <c r="J254" s="76">
        <f t="shared" si="20"/>
        <v>-19956221.054504037</v>
      </c>
      <c r="K254" s="76">
        <v>160693</v>
      </c>
      <c r="L254" s="105">
        <v>74591325.164592803</v>
      </c>
    </row>
    <row r="255" spans="1:13" ht="14.45" hidden="1" customHeight="1" outlineLevel="1">
      <c r="A255" s="84">
        <v>245</v>
      </c>
      <c r="B255" s="91">
        <v>49583</v>
      </c>
      <c r="C255" s="80"/>
      <c r="D255" s="111">
        <v>489816.36858082603</v>
      </c>
      <c r="E255" s="106"/>
      <c r="F255" s="106">
        <f t="shared" si="21"/>
        <v>1929969.4273153788</v>
      </c>
      <c r="G255" s="76">
        <f t="shared" si="18"/>
        <v>-1440153.0587345527</v>
      </c>
      <c r="H255" s="76">
        <f t="shared" si="19"/>
        <v>93589471.010332078</v>
      </c>
      <c r="I255" s="76">
        <f t="shared" si="22"/>
        <v>302432.14233425603</v>
      </c>
      <c r="J255" s="76">
        <f t="shared" si="20"/>
        <v>-19653788.912169781</v>
      </c>
      <c r="K255" s="76">
        <v>160693</v>
      </c>
      <c r="L255" s="105">
        <v>73614296.897681445</v>
      </c>
    </row>
    <row r="256" spans="1:13" ht="14.45" hidden="1" customHeight="1" outlineLevel="1">
      <c r="A256" s="84">
        <v>246</v>
      </c>
      <c r="B256" s="91">
        <v>49614</v>
      </c>
      <c r="C256" s="80"/>
      <c r="D256" s="111">
        <v>483400.5496281081</v>
      </c>
      <c r="E256" s="106"/>
      <c r="F256" s="106">
        <f t="shared" si="21"/>
        <v>1929969.4273153788</v>
      </c>
      <c r="G256" s="76">
        <f t="shared" si="18"/>
        <v>-1446568.8776872708</v>
      </c>
      <c r="H256" s="76">
        <f t="shared" si="19"/>
        <v>92142902.132644802</v>
      </c>
      <c r="I256" s="76">
        <f t="shared" si="22"/>
        <v>303779.46431432682</v>
      </c>
      <c r="J256" s="76">
        <f t="shared" si="20"/>
        <v>-19350009.447855454</v>
      </c>
      <c r="K256" s="76">
        <v>160693</v>
      </c>
      <c r="L256" s="105">
        <v>72632200.133797437</v>
      </c>
    </row>
    <row r="257" spans="1:13" ht="14.45" hidden="1" customHeight="1" outlineLevel="1">
      <c r="A257" s="84">
        <v>247</v>
      </c>
      <c r="B257" s="91">
        <v>49644</v>
      </c>
      <c r="C257" s="80"/>
      <c r="D257" s="111">
        <v>476951.4475452698</v>
      </c>
      <c r="E257" s="106"/>
      <c r="F257" s="106">
        <f t="shared" si="21"/>
        <v>1929969.4273153788</v>
      </c>
      <c r="G257" s="76">
        <f t="shared" si="18"/>
        <v>-1453017.9797701091</v>
      </c>
      <c r="H257" s="76">
        <f t="shared" si="19"/>
        <v>90689884.152874693</v>
      </c>
      <c r="I257" s="76">
        <f t="shared" si="22"/>
        <v>305133.77575172292</v>
      </c>
      <c r="J257" s="76">
        <f t="shared" si="20"/>
        <v>-19044875.672103733</v>
      </c>
      <c r="K257" s="76">
        <v>160693</v>
      </c>
      <c r="L257" s="105">
        <v>71645008.579267994</v>
      </c>
    </row>
    <row r="258" spans="1:13" ht="14.45" hidden="1" customHeight="1" outlineLevel="1">
      <c r="A258" s="84">
        <v>248</v>
      </c>
      <c r="B258" s="91">
        <v>49675</v>
      </c>
      <c r="C258" s="80"/>
      <c r="D258" s="111">
        <v>470468.88967052643</v>
      </c>
      <c r="E258" s="106"/>
      <c r="F258" s="106">
        <f t="shared" si="21"/>
        <v>1929969.4273153788</v>
      </c>
      <c r="G258" s="76">
        <f t="shared" si="18"/>
        <v>-1459500.5376448524</v>
      </c>
      <c r="H258" s="76">
        <f t="shared" si="19"/>
        <v>89230383.615229845</v>
      </c>
      <c r="I258" s="76">
        <f t="shared" si="22"/>
        <v>306495.11290541902</v>
      </c>
      <c r="J258" s="76">
        <f t="shared" si="20"/>
        <v>-18738380.559198312</v>
      </c>
      <c r="K258" s="76"/>
      <c r="L258" s="105">
        <v>70492003.154528543</v>
      </c>
    </row>
    <row r="259" spans="1:13" ht="14.45" hidden="1" customHeight="1" outlineLevel="1">
      <c r="A259" s="84">
        <v>249</v>
      </c>
      <c r="B259" s="91">
        <v>49706</v>
      </c>
      <c r="C259" s="80"/>
      <c r="D259" s="111">
        <v>462897.48738140403</v>
      </c>
      <c r="E259" s="106"/>
      <c r="F259" s="106">
        <f t="shared" si="21"/>
        <v>1929969.4273153788</v>
      </c>
      <c r="G259" s="76">
        <f t="shared" si="18"/>
        <v>-1467071.9399339748</v>
      </c>
      <c r="H259" s="76">
        <f t="shared" si="19"/>
        <v>87763311.675295874</v>
      </c>
      <c r="I259" s="76">
        <f t="shared" si="22"/>
        <v>308085.10738613468</v>
      </c>
      <c r="J259" s="76">
        <f t="shared" si="20"/>
        <v>-18430295.451812178</v>
      </c>
      <c r="K259" s="76"/>
      <c r="L259" s="105">
        <v>69333016.3219807</v>
      </c>
    </row>
    <row r="260" spans="1:13" ht="14.45" hidden="1" customHeight="1" outlineLevel="1">
      <c r="A260" s="84">
        <v>250</v>
      </c>
      <c r="B260" s="91">
        <v>49735</v>
      </c>
      <c r="C260" s="80"/>
      <c r="D260" s="111">
        <v>455286.80718100653</v>
      </c>
      <c r="E260" s="106"/>
      <c r="F260" s="106">
        <f t="shared" si="21"/>
        <v>1929969.4273153788</v>
      </c>
      <c r="G260" s="76">
        <f t="shared" si="18"/>
        <v>-1474682.6201343723</v>
      </c>
      <c r="H260" s="76">
        <f t="shared" si="19"/>
        <v>86288629.055161506</v>
      </c>
      <c r="I260" s="76">
        <f t="shared" si="22"/>
        <v>309683.35022821819</v>
      </c>
      <c r="J260" s="76">
        <f t="shared" si="20"/>
        <v>-18120612.101583961</v>
      </c>
      <c r="K260" s="76"/>
      <c r="L260" s="105">
        <v>68168017.052074537</v>
      </c>
    </row>
    <row r="261" spans="1:13" ht="14.45" hidden="1" customHeight="1" outlineLevel="1">
      <c r="A261" s="84">
        <v>251</v>
      </c>
      <c r="B261" s="91">
        <v>49766</v>
      </c>
      <c r="C261" s="80"/>
      <c r="D261" s="111">
        <v>447636.64530862274</v>
      </c>
      <c r="E261" s="106"/>
      <c r="F261" s="106">
        <f t="shared" si="21"/>
        <v>1929969.4273153788</v>
      </c>
      <c r="G261" s="76">
        <f t="shared" si="18"/>
        <v>-1482332.7820067559</v>
      </c>
      <c r="H261" s="76">
        <f t="shared" si="19"/>
        <v>84806296.27315475</v>
      </c>
      <c r="I261" s="76">
        <f t="shared" si="22"/>
        <v>311289.88422141876</v>
      </c>
      <c r="J261" s="76">
        <f t="shared" si="20"/>
        <v>-17809322.217362542</v>
      </c>
      <c r="K261" s="76"/>
      <c r="L261" s="105">
        <v>66996974.154289208</v>
      </c>
    </row>
    <row r="262" spans="1:13" ht="14.45" hidden="1" customHeight="1" outlineLevel="1">
      <c r="A262" s="84">
        <v>252</v>
      </c>
      <c r="B262" s="91">
        <v>49796</v>
      </c>
      <c r="C262" s="80"/>
      <c r="D262" s="111">
        <v>439946.79694649909</v>
      </c>
      <c r="E262" s="106"/>
      <c r="F262" s="106">
        <f t="shared" si="21"/>
        <v>1929969.4273153788</v>
      </c>
      <c r="G262" s="76">
        <f t="shared" si="18"/>
        <v>-1490022.6303688798</v>
      </c>
      <c r="H262" s="76">
        <f t="shared" si="19"/>
        <v>83316273.642785877</v>
      </c>
      <c r="I262" s="76">
        <f t="shared" si="22"/>
        <v>312904.75237746473</v>
      </c>
      <c r="J262" s="76">
        <f t="shared" si="20"/>
        <v>-17496417.464985076</v>
      </c>
      <c r="K262" s="76"/>
      <c r="L262" s="105">
        <v>65819856.2762978</v>
      </c>
      <c r="M262" s="92"/>
    </row>
    <row r="263" spans="1:13" ht="14.45" hidden="1" customHeight="1" outlineLevel="1">
      <c r="A263" s="84">
        <v>253</v>
      </c>
      <c r="B263" s="91">
        <v>49827</v>
      </c>
      <c r="C263" s="80"/>
      <c r="D263" s="111">
        <v>432217.05621435551</v>
      </c>
      <c r="E263" s="106"/>
      <c r="F263" s="106">
        <f t="shared" si="21"/>
        <v>1929969.4273153788</v>
      </c>
      <c r="G263" s="76">
        <f t="shared" si="18"/>
        <v>-1497752.3711010232</v>
      </c>
      <c r="H263" s="76">
        <f t="shared" si="19"/>
        <v>81818521.271684855</v>
      </c>
      <c r="I263" s="76">
        <f t="shared" si="22"/>
        <v>314527.99793121486</v>
      </c>
      <c r="J263" s="76">
        <f t="shared" si="20"/>
        <v>-17181889.46705386</v>
      </c>
      <c r="K263" s="76"/>
      <c r="L263" s="105">
        <v>64636631.903127991</v>
      </c>
    </row>
    <row r="264" spans="1:13" ht="14.45" hidden="1" customHeight="1" outlineLevel="1">
      <c r="A264" s="84">
        <v>254</v>
      </c>
      <c r="B264" s="91">
        <v>49857</v>
      </c>
      <c r="C264" s="80"/>
      <c r="D264" s="111">
        <v>424447.21616387379</v>
      </c>
      <c r="E264" s="106"/>
      <c r="F264" s="106">
        <f t="shared" si="21"/>
        <v>1929969.4273153788</v>
      </c>
      <c r="G264" s="76">
        <f t="shared" si="18"/>
        <v>-1505522.2111515049</v>
      </c>
      <c r="H264" s="76">
        <f t="shared" si="19"/>
        <v>80312999.060533345</v>
      </c>
      <c r="I264" s="76">
        <f t="shared" si="22"/>
        <v>316159.66434181604</v>
      </c>
      <c r="J264" s="76">
        <f t="shared" si="20"/>
        <v>-16865729.802712046</v>
      </c>
      <c r="K264" s="76"/>
      <c r="L264" s="105">
        <v>63447269.356318302</v>
      </c>
    </row>
    <row r="265" spans="1:13" ht="14.45" hidden="1" customHeight="1" outlineLevel="1">
      <c r="A265" s="84">
        <v>255</v>
      </c>
      <c r="B265" s="91">
        <v>49888</v>
      </c>
      <c r="C265" s="80"/>
      <c r="D265" s="111">
        <v>416637.06877315679</v>
      </c>
      <c r="E265" s="106"/>
      <c r="F265" s="106">
        <f t="shared" si="21"/>
        <v>1929969.4273153788</v>
      </c>
      <c r="G265" s="76">
        <f t="shared" si="18"/>
        <v>-1513332.3585422221</v>
      </c>
      <c r="H265" s="76">
        <f t="shared" si="19"/>
        <v>78799666.701991126</v>
      </c>
      <c r="I265" s="76">
        <f t="shared" si="22"/>
        <v>317799.7952938666</v>
      </c>
      <c r="J265" s="76">
        <f t="shared" si="20"/>
        <v>-16547930.00741818</v>
      </c>
      <c r="K265" s="76"/>
      <c r="L265" s="105">
        <v>62251736.793069951</v>
      </c>
    </row>
    <row r="266" spans="1:13" ht="14.45" hidden="1" customHeight="1" outlineLevel="1">
      <c r="A266" s="84">
        <v>256</v>
      </c>
      <c r="B266" s="91">
        <v>49919</v>
      </c>
      <c r="C266" s="80"/>
      <c r="D266" s="111">
        <v>408786.4049411593</v>
      </c>
      <c r="E266" s="106"/>
      <c r="F266" s="106">
        <f t="shared" si="21"/>
        <v>1929969.4273153788</v>
      </c>
      <c r="G266" s="76">
        <f t="shared" si="18"/>
        <v>-1521183.0223742195</v>
      </c>
      <c r="H266" s="76">
        <f t="shared" si="19"/>
        <v>77278483.679616913</v>
      </c>
      <c r="I266" s="76">
        <f t="shared" si="22"/>
        <v>319448.43469858606</v>
      </c>
      <c r="J266" s="76">
        <f t="shared" si="20"/>
        <v>-16228481.572719594</v>
      </c>
      <c r="K266" s="76"/>
      <c r="L266" s="105">
        <v>61050002.20539432</v>
      </c>
    </row>
    <row r="267" spans="1:13" ht="14.45" hidden="1" customHeight="1" outlineLevel="1">
      <c r="A267" s="84">
        <v>257</v>
      </c>
      <c r="B267" s="91">
        <v>49949</v>
      </c>
      <c r="C267" s="80"/>
      <c r="D267" s="111">
        <v>400895.01448208932</v>
      </c>
      <c r="E267" s="106"/>
      <c r="F267" s="106">
        <f t="shared" si="21"/>
        <v>1929969.4273153788</v>
      </c>
      <c r="G267" s="76">
        <f t="shared" si="18"/>
        <v>-1529074.4128332895</v>
      </c>
      <c r="H267" s="76">
        <f t="shared" si="19"/>
        <v>75749409.266783625</v>
      </c>
      <c r="I267" s="76">
        <f t="shared" si="22"/>
        <v>321105.62669499079</v>
      </c>
      <c r="J267" s="76">
        <f t="shared" si="20"/>
        <v>-15907375.946024604</v>
      </c>
      <c r="K267" s="76"/>
      <c r="L267" s="105">
        <v>59842033.419256024</v>
      </c>
    </row>
    <row r="268" spans="1:13" ht="14.45" hidden="1" customHeight="1" outlineLevel="1">
      <c r="A268" s="84">
        <v>258</v>
      </c>
      <c r="B268" s="91">
        <v>49980</v>
      </c>
      <c r="C268" s="80"/>
      <c r="D268" s="111">
        <v>392962.68611978117</v>
      </c>
      <c r="E268" s="106"/>
      <c r="F268" s="106">
        <f t="shared" si="21"/>
        <v>1929969.4273153788</v>
      </c>
      <c r="G268" s="76">
        <f t="shared" si="18"/>
        <v>-1537006.7411955977</v>
      </c>
      <c r="H268" s="76">
        <f t="shared" si="19"/>
        <v>74212402.525588021</v>
      </c>
      <c r="I268" s="76">
        <f t="shared" si="22"/>
        <v>322771.41565107548</v>
      </c>
      <c r="J268" s="76">
        <f t="shared" si="20"/>
        <v>-15584604.530373529</v>
      </c>
      <c r="K268" s="76"/>
      <c r="L268" s="105">
        <v>58627798.093711503</v>
      </c>
    </row>
    <row r="269" spans="1:13" ht="14.45" hidden="1" customHeight="1" outlineLevel="1">
      <c r="A269" s="84">
        <v>259</v>
      </c>
      <c r="B269" s="91">
        <v>50010</v>
      </c>
      <c r="C269" s="80"/>
      <c r="D269" s="111">
        <v>384989.20748203882</v>
      </c>
      <c r="E269" s="106"/>
      <c r="F269" s="106">
        <f t="shared" si="21"/>
        <v>1929969.4273153788</v>
      </c>
      <c r="G269" s="76">
        <f t="shared" ref="G269:G311" si="23">C269+D269-E269-F269</f>
        <v>-1544980.21983334</v>
      </c>
      <c r="H269" s="76">
        <f t="shared" ref="H269:H311" si="24">H268+G269</f>
        <v>72667422.305754676</v>
      </c>
      <c r="I269" s="76">
        <f t="shared" si="22"/>
        <v>324445.84616500139</v>
      </c>
      <c r="J269" s="76">
        <f t="shared" ref="J269:J310" si="25">I269+J268</f>
        <v>-15260158.684208527</v>
      </c>
      <c r="K269" s="76"/>
      <c r="L269" s="105">
        <v>57407263.720043167</v>
      </c>
    </row>
    <row r="270" spans="1:13" ht="14.45" hidden="1" customHeight="1" outlineLevel="1">
      <c r="A270" s="84">
        <v>260</v>
      </c>
      <c r="B270" s="91">
        <v>50041</v>
      </c>
      <c r="C270" s="80"/>
      <c r="D270" s="111">
        <v>376974.36509495007</v>
      </c>
      <c r="E270" s="106"/>
      <c r="F270" s="106">
        <f t="shared" si="21"/>
        <v>1929969.4273153788</v>
      </c>
      <c r="G270" s="76">
        <f t="shared" si="23"/>
        <v>-1552995.0622204286</v>
      </c>
      <c r="H270" s="76">
        <f t="shared" si="24"/>
        <v>71114427.243534252</v>
      </c>
      <c r="I270" s="76">
        <f t="shared" si="22"/>
        <v>326128.96306629002</v>
      </c>
      <c r="J270" s="76">
        <f t="shared" si="25"/>
        <v>-14934029.721142238</v>
      </c>
      <c r="K270" s="76"/>
      <c r="L270" s="105">
        <v>56180397.62088903</v>
      </c>
    </row>
    <row r="271" spans="1:13" ht="14.45" hidden="1" customHeight="1" outlineLevel="1">
      <c r="A271" s="84">
        <v>261</v>
      </c>
      <c r="B271" s="91">
        <v>50072</v>
      </c>
      <c r="C271" s="80"/>
      <c r="D271" s="111">
        <v>368917.94437717128</v>
      </c>
      <c r="E271" s="106"/>
      <c r="F271" s="106">
        <f t="shared" si="21"/>
        <v>1929969.4273153788</v>
      </c>
      <c r="G271" s="76">
        <f t="shared" si="23"/>
        <v>-1561051.4829382075</v>
      </c>
      <c r="H271" s="76">
        <f t="shared" si="24"/>
        <v>69553375.760596052</v>
      </c>
      <c r="I271" s="76">
        <f t="shared" si="22"/>
        <v>327820.81141702353</v>
      </c>
      <c r="J271" s="76">
        <f t="shared" si="25"/>
        <v>-14606208.909725215</v>
      </c>
      <c r="K271" s="76"/>
      <c r="L271" s="105">
        <v>54947166.949367844</v>
      </c>
    </row>
    <row r="272" spans="1:13" ht="14.45" hidden="1" customHeight="1" outlineLevel="1">
      <c r="A272" s="84">
        <v>262</v>
      </c>
      <c r="B272" s="91">
        <v>50100</v>
      </c>
      <c r="C272" s="80"/>
      <c r="D272" s="111">
        <v>360819.72963418212</v>
      </c>
      <c r="E272" s="106"/>
      <c r="F272" s="106">
        <f t="shared" si="21"/>
        <v>1929969.4273153788</v>
      </c>
      <c r="G272" s="76">
        <f t="shared" si="23"/>
        <v>-1569149.6976811967</v>
      </c>
      <c r="H272" s="76">
        <f t="shared" si="24"/>
        <v>67984226.062914848</v>
      </c>
      <c r="I272" s="76">
        <f t="shared" si="22"/>
        <v>329521.43651305127</v>
      </c>
      <c r="J272" s="76">
        <f t="shared" si="25"/>
        <v>-14276687.473212164</v>
      </c>
      <c r="K272" s="76"/>
      <c r="L272" s="105">
        <v>53707538.688199699</v>
      </c>
    </row>
    <row r="273" spans="1:13" ht="14.45" hidden="1" customHeight="1" outlineLevel="1">
      <c r="A273" s="84">
        <v>263</v>
      </c>
      <c r="B273" s="91">
        <v>50131</v>
      </c>
      <c r="C273" s="80"/>
      <c r="D273" s="111">
        <v>352679.5040525113</v>
      </c>
      <c r="E273" s="106"/>
      <c r="F273" s="106">
        <f t="shared" si="21"/>
        <v>1929969.4273153788</v>
      </c>
      <c r="G273" s="76">
        <f t="shared" si="23"/>
        <v>-1577289.9232628676</v>
      </c>
      <c r="H273" s="76">
        <f t="shared" si="24"/>
        <v>66406936.139651984</v>
      </c>
      <c r="I273" s="76">
        <f t="shared" si="22"/>
        <v>331230.88388520217</v>
      </c>
      <c r="J273" s="76">
        <f t="shared" si="25"/>
        <v>-13945456.589326961</v>
      </c>
      <c r="K273" s="76"/>
      <c r="L273" s="105">
        <v>52461479.648822039</v>
      </c>
    </row>
    <row r="274" spans="1:13" ht="14.45" hidden="1" customHeight="1" outlineLevel="1">
      <c r="A274" s="84">
        <v>264</v>
      </c>
      <c r="B274" s="91">
        <v>50161</v>
      </c>
      <c r="C274" s="80"/>
      <c r="D274" s="111">
        <v>344497.04969393136</v>
      </c>
      <c r="E274" s="106"/>
      <c r="F274" s="106">
        <f t="shared" si="21"/>
        <v>1929969.4273153788</v>
      </c>
      <c r="G274" s="76">
        <f t="shared" si="23"/>
        <v>-1585472.3776214474</v>
      </c>
      <c r="H274" s="76">
        <f t="shared" si="24"/>
        <v>64821463.762030534</v>
      </c>
      <c r="I274" s="76">
        <f t="shared" si="22"/>
        <v>332949.19930050394</v>
      </c>
      <c r="J274" s="76">
        <f t="shared" si="25"/>
        <v>-13612507.390026458</v>
      </c>
      <c r="K274" s="76"/>
      <c r="L274" s="105">
        <v>51208956.470501103</v>
      </c>
      <c r="M274" s="92"/>
    </row>
    <row r="275" spans="1:13" ht="14.45" hidden="1" customHeight="1" outlineLevel="1">
      <c r="A275" s="84">
        <v>265</v>
      </c>
      <c r="B275" s="91">
        <v>50192</v>
      </c>
      <c r="C275" s="80"/>
      <c r="D275" s="111">
        <v>336272.14748962387</v>
      </c>
      <c r="E275" s="106"/>
      <c r="F275" s="106">
        <f t="shared" si="21"/>
        <v>1929969.4273153788</v>
      </c>
      <c r="G275" s="76">
        <f t="shared" si="23"/>
        <v>-1593697.2798257549</v>
      </c>
      <c r="H275" s="76">
        <f t="shared" si="24"/>
        <v>63227766.48220478</v>
      </c>
      <c r="I275" s="76">
        <f t="shared" si="22"/>
        <v>334676.4287634085</v>
      </c>
      <c r="J275" s="76">
        <f t="shared" si="25"/>
        <v>-13277830.961263049</v>
      </c>
      <c r="K275" s="76"/>
      <c r="L275" s="105">
        <v>49949935.61943876</v>
      </c>
    </row>
    <row r="276" spans="1:13" ht="14.45" hidden="1" customHeight="1" outlineLevel="1">
      <c r="A276" s="84">
        <v>266</v>
      </c>
      <c r="B276" s="91">
        <v>50222</v>
      </c>
      <c r="C276" s="80"/>
      <c r="D276" s="111">
        <v>328004.57723431446</v>
      </c>
      <c r="E276" s="106"/>
      <c r="F276" s="106">
        <f t="shared" si="21"/>
        <v>1929969.4273153788</v>
      </c>
      <c r="G276" s="76">
        <f t="shared" si="23"/>
        <v>-1601964.8500810643</v>
      </c>
      <c r="H276" s="76">
        <f t="shared" si="24"/>
        <v>61625801.632123716</v>
      </c>
      <c r="I276" s="76">
        <f t="shared" si="22"/>
        <v>336412.61851702351</v>
      </c>
      <c r="J276" s="76">
        <f t="shared" si="25"/>
        <v>-12941418.342746027</v>
      </c>
      <c r="K276" s="76"/>
      <c r="L276" s="105">
        <v>48684383.387874722</v>
      </c>
    </row>
    <row r="277" spans="1:13" ht="14.45" hidden="1" customHeight="1" outlineLevel="1">
      <c r="A277" s="84">
        <v>267</v>
      </c>
      <c r="B277" s="91">
        <v>50253</v>
      </c>
      <c r="C277" s="80"/>
      <c r="D277" s="111">
        <v>319694.11758037732</v>
      </c>
      <c r="E277" s="106"/>
      <c r="F277" s="106">
        <f t="shared" si="21"/>
        <v>1929969.4273153788</v>
      </c>
      <c r="G277" s="76">
        <f t="shared" si="23"/>
        <v>-1610275.3097350015</v>
      </c>
      <c r="H277" s="76">
        <f t="shared" si="24"/>
        <v>60015526.322388716</v>
      </c>
      <c r="I277" s="76">
        <f t="shared" si="22"/>
        <v>338157.81504435028</v>
      </c>
      <c r="J277" s="76">
        <f t="shared" si="25"/>
        <v>-12603260.527701676</v>
      </c>
      <c r="K277" s="76"/>
      <c r="L277" s="105">
        <v>47412265.893184073</v>
      </c>
    </row>
    <row r="278" spans="1:13" ht="14.45" hidden="1" customHeight="1" outlineLevel="1">
      <c r="A278" s="84">
        <v>268</v>
      </c>
      <c r="B278" s="91">
        <v>50284</v>
      </c>
      <c r="C278" s="80"/>
      <c r="D278" s="111">
        <v>311340.54603190871</v>
      </c>
      <c r="E278" s="106"/>
      <c r="F278" s="106">
        <f t="shared" si="21"/>
        <v>1929969.4273153788</v>
      </c>
      <c r="G278" s="76">
        <f t="shared" si="23"/>
        <v>-1618628.88128347</v>
      </c>
      <c r="H278" s="76">
        <f t="shared" si="24"/>
        <v>58396897.441105247</v>
      </c>
      <c r="I278" s="76">
        <f t="shared" si="22"/>
        <v>339912.0650695287</v>
      </c>
      <c r="J278" s="76">
        <f t="shared" si="25"/>
        <v>-12263348.462632148</v>
      </c>
      <c r="K278" s="76"/>
      <c r="L278" s="105">
        <v>46133549.07697013</v>
      </c>
    </row>
    <row r="279" spans="1:13" ht="14.45" hidden="1" customHeight="1" outlineLevel="1">
      <c r="A279" s="84">
        <v>269</v>
      </c>
      <c r="B279" s="91">
        <v>50314</v>
      </c>
      <c r="C279" s="80"/>
      <c r="D279" s="111">
        <v>302943.63893877051</v>
      </c>
      <c r="E279" s="106"/>
      <c r="F279" s="106">
        <f t="shared" si="21"/>
        <v>1929969.4273153788</v>
      </c>
      <c r="G279" s="76">
        <f t="shared" si="23"/>
        <v>-1627025.7883766084</v>
      </c>
      <c r="H279" s="76">
        <f t="shared" si="24"/>
        <v>56769871.65272864</v>
      </c>
      <c r="I279" s="76">
        <f t="shared" si="22"/>
        <v>341675.41555908776</v>
      </c>
      <c r="J279" s="76">
        <f t="shared" si="25"/>
        <v>-11921673.047073061</v>
      </c>
      <c r="K279" s="76"/>
      <c r="L279" s="105">
        <v>44848198.704152614</v>
      </c>
    </row>
    <row r="280" spans="1:13" ht="14.45" hidden="1" customHeight="1" outlineLevel="1">
      <c r="A280" s="84">
        <v>270</v>
      </c>
      <c r="B280" s="91">
        <v>50345</v>
      </c>
      <c r="C280" s="80"/>
      <c r="D280" s="111">
        <v>294503.17149060214</v>
      </c>
      <c r="E280" s="106"/>
      <c r="F280" s="106">
        <f t="shared" si="21"/>
        <v>1929969.4273153788</v>
      </c>
      <c r="G280" s="76">
        <f t="shared" si="23"/>
        <v>-1635466.2558247766</v>
      </c>
      <c r="H280" s="76">
        <f t="shared" si="24"/>
        <v>55134405.396903865</v>
      </c>
      <c r="I280" s="76">
        <f t="shared" si="22"/>
        <v>343447.91372320306</v>
      </c>
      <c r="J280" s="76">
        <f t="shared" si="25"/>
        <v>-11578225.133349858</v>
      </c>
      <c r="K280" s="76"/>
      <c r="L280" s="105">
        <v>43556180.36205104</v>
      </c>
    </row>
    <row r="281" spans="1:13" ht="14.45" hidden="1" customHeight="1" outlineLevel="1">
      <c r="A281" s="84">
        <v>271</v>
      </c>
      <c r="B281" s="91">
        <v>50375</v>
      </c>
      <c r="C281" s="80"/>
      <c r="D281" s="111">
        <v>286018.91771080182</v>
      </c>
      <c r="E281" s="106"/>
      <c r="F281" s="106">
        <f t="shared" si="21"/>
        <v>1929969.4273153788</v>
      </c>
      <c r="G281" s="76">
        <f t="shared" si="23"/>
        <v>-1643950.509604577</v>
      </c>
      <c r="H281" s="76">
        <f t="shared" si="24"/>
        <v>53490454.887299284</v>
      </c>
      <c r="I281" s="76">
        <f t="shared" si="22"/>
        <v>345229.60701696115</v>
      </c>
      <c r="J281" s="76">
        <f t="shared" si="25"/>
        <v>-11232995.526332896</v>
      </c>
      <c r="K281" s="76"/>
      <c r="L281" s="105">
        <v>42257459.459463425</v>
      </c>
    </row>
    <row r="282" spans="1:13" ht="14.45" hidden="1" customHeight="1" outlineLevel="1">
      <c r="A282" s="84">
        <v>272</v>
      </c>
      <c r="B282" s="91">
        <v>50406</v>
      </c>
      <c r="C282" s="80"/>
      <c r="D282" s="111">
        <v>277490.65045047645</v>
      </c>
      <c r="E282" s="106"/>
      <c r="F282" s="106">
        <f t="shared" si="21"/>
        <v>1929969.4273153788</v>
      </c>
      <c r="G282" s="76">
        <f t="shared" si="23"/>
        <v>-1652478.7768649023</v>
      </c>
      <c r="H282" s="76">
        <f t="shared" si="24"/>
        <v>51837976.110434383</v>
      </c>
      <c r="I282" s="76">
        <f t="shared" si="22"/>
        <v>347020.54314162949</v>
      </c>
      <c r="J282" s="76">
        <f t="shared" si="25"/>
        <v>-10885974.983191267</v>
      </c>
      <c r="K282" s="76"/>
      <c r="L282" s="105">
        <v>40952001.22574015</v>
      </c>
    </row>
    <row r="283" spans="1:13" ht="14.45" hidden="1" customHeight="1" outlineLevel="1">
      <c r="A283" s="84">
        <v>273</v>
      </c>
      <c r="B283" s="91">
        <v>50437</v>
      </c>
      <c r="C283" s="80"/>
      <c r="D283" s="111">
        <v>268918.14138236031</v>
      </c>
      <c r="E283" s="106"/>
      <c r="F283" s="106">
        <f t="shared" si="21"/>
        <v>1929969.4273153788</v>
      </c>
      <c r="G283" s="76">
        <f t="shared" si="23"/>
        <v>-1661051.2859330184</v>
      </c>
      <c r="H283" s="76">
        <f t="shared" si="24"/>
        <v>50176924.824501365</v>
      </c>
      <c r="I283" s="76">
        <f t="shared" si="22"/>
        <v>348820.77004593384</v>
      </c>
      <c r="J283" s="76">
        <f t="shared" si="25"/>
        <v>-10537154.213145332</v>
      </c>
      <c r="K283" s="76"/>
      <c r="L283" s="105">
        <v>39639770.709853068</v>
      </c>
    </row>
    <row r="284" spans="1:13" ht="14.45" hidden="1" customHeight="1" outlineLevel="1">
      <c r="A284" s="84">
        <v>274</v>
      </c>
      <c r="B284" s="91">
        <v>50465</v>
      </c>
      <c r="C284" s="80"/>
      <c r="D284" s="111">
        <v>260301.16099470179</v>
      </c>
      <c r="E284" s="106"/>
      <c r="F284" s="106">
        <f t="shared" si="21"/>
        <v>1929969.4273153788</v>
      </c>
      <c r="G284" s="76">
        <f t="shared" si="23"/>
        <v>-1669668.266320677</v>
      </c>
      <c r="H284" s="76">
        <f t="shared" si="24"/>
        <v>48507256.55818069</v>
      </c>
      <c r="I284" s="76">
        <f t="shared" si="22"/>
        <v>350630.33592734218</v>
      </c>
      <c r="J284" s="76">
        <f t="shared" si="25"/>
        <v>-10186523.877217989</v>
      </c>
      <c r="K284" s="76"/>
      <c r="L284" s="105">
        <v>38320732.779459737</v>
      </c>
    </row>
    <row r="285" spans="1:13" ht="14.45" hidden="1" customHeight="1" outlineLevel="1">
      <c r="A285" s="84">
        <v>275</v>
      </c>
      <c r="B285" s="91">
        <v>50496</v>
      </c>
      <c r="C285" s="80"/>
      <c r="D285" s="111">
        <v>251639.47858511892</v>
      </c>
      <c r="E285" s="106"/>
      <c r="F285" s="106">
        <f t="shared" si="21"/>
        <v>1929969.4273153788</v>
      </c>
      <c r="G285" s="76">
        <f t="shared" si="23"/>
        <v>-1678329.9487302599</v>
      </c>
      <c r="H285" s="76">
        <f t="shared" si="24"/>
        <v>46828926.60945043</v>
      </c>
      <c r="I285" s="76">
        <f t="shared" si="22"/>
        <v>352449.28923335456</v>
      </c>
      <c r="J285" s="76">
        <f t="shared" si="25"/>
        <v>-9834074.5879846346</v>
      </c>
      <c r="K285" s="76"/>
      <c r="L285" s="105">
        <v>36994852.119962834</v>
      </c>
    </row>
    <row r="286" spans="1:13" ht="14.45" hidden="1" customHeight="1" outlineLevel="1">
      <c r="A286" s="84">
        <v>276</v>
      </c>
      <c r="B286" s="91">
        <v>50526</v>
      </c>
      <c r="C286" s="80"/>
      <c r="D286" s="111">
        <v>242932.86225442259</v>
      </c>
      <c r="E286" s="106"/>
      <c r="F286" s="106">
        <f t="shared" si="21"/>
        <v>1929969.4273153788</v>
      </c>
      <c r="G286" s="76">
        <f t="shared" si="23"/>
        <v>-1687036.5650609562</v>
      </c>
      <c r="H286" s="76">
        <f t="shared" si="24"/>
        <v>45141890.044389471</v>
      </c>
      <c r="I286" s="76">
        <f t="shared" si="22"/>
        <v>354277.67866280075</v>
      </c>
      <c r="J286" s="76">
        <f t="shared" si="25"/>
        <v>-9479796.9093218334</v>
      </c>
      <c r="K286" s="76"/>
      <c r="L286" s="105">
        <v>35662093.233564682</v>
      </c>
      <c r="M286" s="92"/>
    </row>
    <row r="287" spans="1:13" ht="14.45" hidden="1" customHeight="1" outlineLevel="1">
      <c r="A287" s="84">
        <v>277</v>
      </c>
      <c r="B287" s="91">
        <v>50557</v>
      </c>
      <c r="C287" s="80"/>
      <c r="D287" s="111">
        <v>234181.07890040806</v>
      </c>
      <c r="E287" s="106"/>
      <c r="F287" s="106">
        <f t="shared" si="21"/>
        <v>1929969.4273153788</v>
      </c>
      <c r="G287" s="76">
        <f t="shared" si="23"/>
        <v>-1695788.3484149708</v>
      </c>
      <c r="H287" s="76">
        <f t="shared" si="24"/>
        <v>43446101.695974499</v>
      </c>
      <c r="I287" s="76">
        <f t="shared" si="22"/>
        <v>356115.55316714384</v>
      </c>
      <c r="J287" s="76">
        <f t="shared" si="25"/>
        <v>-9123681.3561546896</v>
      </c>
      <c r="K287" s="76"/>
      <c r="L287" s="105">
        <v>34322420.438316859</v>
      </c>
    </row>
    <row r="288" spans="1:13" ht="14.45" hidden="1" customHeight="1" outlineLevel="1">
      <c r="A288" s="84">
        <v>278</v>
      </c>
      <c r="B288" s="91">
        <v>50587</v>
      </c>
      <c r="C288" s="80"/>
      <c r="D288" s="111">
        <v>225383.89421161401</v>
      </c>
      <c r="E288" s="106"/>
      <c r="F288" s="106">
        <f t="shared" si="21"/>
        <v>1929969.4273153788</v>
      </c>
      <c r="G288" s="76">
        <f t="shared" si="23"/>
        <v>-1704585.5331037648</v>
      </c>
      <c r="H288" s="76">
        <f t="shared" si="24"/>
        <v>41741516.162870735</v>
      </c>
      <c r="I288" s="76">
        <f t="shared" si="22"/>
        <v>357962.96195179061</v>
      </c>
      <c r="J288" s="76">
        <f t="shared" si="25"/>
        <v>-8765718.3942028992</v>
      </c>
      <c r="K288" s="76"/>
      <c r="L288" s="105">
        <v>32975797.867164884</v>
      </c>
    </row>
    <row r="289" spans="1:13" ht="14.45" hidden="1" customHeight="1" outlineLevel="1">
      <c r="A289" s="84">
        <v>279</v>
      </c>
      <c r="B289" s="91">
        <v>50618</v>
      </c>
      <c r="C289" s="80"/>
      <c r="D289" s="111">
        <v>216541.07266104937</v>
      </c>
      <c r="E289" s="106"/>
      <c r="F289" s="106">
        <f t="shared" si="21"/>
        <v>1929969.4273153788</v>
      </c>
      <c r="G289" s="76">
        <f t="shared" si="23"/>
        <v>-1713428.3546543294</v>
      </c>
      <c r="H289" s="76">
        <f t="shared" si="24"/>
        <v>40028087.808216408</v>
      </c>
      <c r="I289" s="76">
        <f t="shared" si="22"/>
        <v>359819.95447740913</v>
      </c>
      <c r="J289" s="76">
        <f t="shared" si="25"/>
        <v>-8405898.4397254903</v>
      </c>
      <c r="K289" s="76"/>
      <c r="L289" s="105">
        <v>31622189.466987964</v>
      </c>
    </row>
    <row r="290" spans="1:13" ht="14.45" hidden="1" customHeight="1" outlineLevel="1">
      <c r="A290" s="84">
        <v>280</v>
      </c>
      <c r="B290" s="91">
        <v>50649</v>
      </c>
      <c r="C290" s="80"/>
      <c r="D290" s="111">
        <v>207652.3774998876</v>
      </c>
      <c r="E290" s="106"/>
      <c r="F290" s="106">
        <f t="shared" si="21"/>
        <v>1929969.4273153788</v>
      </c>
      <c r="G290" s="76">
        <f t="shared" si="23"/>
        <v>-1722317.0498154913</v>
      </c>
      <c r="H290" s="76">
        <f t="shared" si="24"/>
        <v>38305770.758400917</v>
      </c>
      <c r="I290" s="76">
        <f t="shared" si="22"/>
        <v>361686.58046125318</v>
      </c>
      <c r="J290" s="76">
        <f t="shared" si="25"/>
        <v>-8044211.8592642369</v>
      </c>
      <c r="K290" s="76"/>
      <c r="L290" s="105">
        <v>30261558.997633722</v>
      </c>
    </row>
    <row r="291" spans="1:13" ht="14.45" hidden="1" customHeight="1" outlineLevel="1">
      <c r="A291" s="84">
        <v>281</v>
      </c>
      <c r="B291" s="91">
        <v>50679</v>
      </c>
      <c r="C291" s="80"/>
      <c r="D291" s="111">
        <v>198717.57075112808</v>
      </c>
      <c r="E291" s="106"/>
      <c r="F291" s="106">
        <f t="shared" si="21"/>
        <v>1929969.4273153788</v>
      </c>
      <c r="G291" s="76">
        <f t="shared" si="23"/>
        <v>-1731251.8565642508</v>
      </c>
      <c r="H291" s="76">
        <f t="shared" si="24"/>
        <v>36574518.901836663</v>
      </c>
      <c r="I291" s="76">
        <f t="shared" si="22"/>
        <v>363562.88987849263</v>
      </c>
      <c r="J291" s="76">
        <f t="shared" si="25"/>
        <v>-7680648.9693857441</v>
      </c>
      <c r="K291" s="76"/>
      <c r="L291" s="105">
        <v>28893870.030947961</v>
      </c>
    </row>
    <row r="292" spans="1:13" ht="14.45" hidden="1" customHeight="1" outlineLevel="1">
      <c r="A292" s="84">
        <v>282</v>
      </c>
      <c r="B292" s="91">
        <v>50710</v>
      </c>
      <c r="C292" s="80"/>
      <c r="D292" s="111">
        <v>189736.41320322492</v>
      </c>
      <c r="E292" s="106"/>
      <c r="F292" s="106">
        <f t="shared" ref="F292:F311" si="26">$D$3</f>
        <v>1929969.4273153788</v>
      </c>
      <c r="G292" s="76">
        <f t="shared" si="23"/>
        <v>-1740233.0141121538</v>
      </c>
      <c r="H292" s="76">
        <f t="shared" si="24"/>
        <v>34834285.887724511</v>
      </c>
      <c r="I292" s="76">
        <f t="shared" si="22"/>
        <v>365448.9329635523</v>
      </c>
      <c r="J292" s="76">
        <f t="shared" si="25"/>
        <v>-7315200.0364221921</v>
      </c>
      <c r="K292" s="76"/>
      <c r="L292" s="105">
        <v>27519085.949799359</v>
      </c>
    </row>
    <row r="293" spans="1:13" ht="14.45" hidden="1" customHeight="1" outlineLevel="1">
      <c r="A293" s="84">
        <v>283</v>
      </c>
      <c r="B293" s="91">
        <v>50740</v>
      </c>
      <c r="C293" s="80"/>
      <c r="D293" s="111">
        <v>180708.66440368243</v>
      </c>
      <c r="E293" s="106"/>
      <c r="F293" s="106">
        <f t="shared" si="26"/>
        <v>1929969.4273153788</v>
      </c>
      <c r="G293" s="76">
        <f t="shared" si="23"/>
        <v>-1749260.7629116965</v>
      </c>
      <c r="H293" s="76">
        <f t="shared" si="24"/>
        <v>33085025.124812815</v>
      </c>
      <c r="I293" s="76">
        <f t="shared" si="22"/>
        <v>367344.76021145622</v>
      </c>
      <c r="J293" s="76">
        <f t="shared" si="25"/>
        <v>-6947855.2762107356</v>
      </c>
      <c r="K293" s="76"/>
      <c r="L293" s="105">
        <v>26137169.947099116</v>
      </c>
    </row>
    <row r="294" spans="1:13" ht="14.45" hidden="1" customHeight="1" outlineLevel="1">
      <c r="A294" s="84">
        <v>284</v>
      </c>
      <c r="B294" s="91">
        <v>50771</v>
      </c>
      <c r="C294" s="80"/>
      <c r="D294" s="111">
        <v>171634.08265261751</v>
      </c>
      <c r="E294" s="106"/>
      <c r="F294" s="106">
        <f t="shared" si="26"/>
        <v>1929969.4273153788</v>
      </c>
      <c r="G294" s="76">
        <f t="shared" si="23"/>
        <v>-1758335.3446627613</v>
      </c>
      <c r="H294" s="76">
        <f t="shared" si="24"/>
        <v>31326689.780150056</v>
      </c>
      <c r="I294" s="76">
        <f t="shared" si="22"/>
        <v>369250.42237917986</v>
      </c>
      <c r="J294" s="76">
        <f t="shared" si="25"/>
        <v>-6578604.8538315557</v>
      </c>
      <c r="K294" s="76"/>
      <c r="L294" s="105">
        <v>24748085.024815533</v>
      </c>
    </row>
    <row r="295" spans="1:13" ht="14.45" hidden="1" customHeight="1" outlineLevel="1">
      <c r="A295" s="84">
        <v>285</v>
      </c>
      <c r="B295" s="91">
        <v>50802</v>
      </c>
      <c r="C295" s="80"/>
      <c r="D295" s="111">
        <v>162512.42499628864</v>
      </c>
      <c r="E295" s="106"/>
      <c r="F295" s="106">
        <f t="shared" si="26"/>
        <v>1929969.4273153788</v>
      </c>
      <c r="G295" s="76">
        <f>C295+D295-E295-F295</f>
        <v>-1767457.0023190901</v>
      </c>
      <c r="H295" s="76">
        <f t="shared" si="24"/>
        <v>29559232.777830966</v>
      </c>
      <c r="I295" s="76">
        <f t="shared" si="22"/>
        <v>371165.97048700892</v>
      </c>
      <c r="J295" s="76">
        <f t="shared" si="25"/>
        <v>-6207438.8833445469</v>
      </c>
      <c r="K295" s="76"/>
      <c r="L295" s="105">
        <v>23351793.992983453</v>
      </c>
    </row>
    <row r="296" spans="1:13" ht="14.45" hidden="1" customHeight="1" outlineLevel="1">
      <c r="A296" s="84">
        <v>286</v>
      </c>
      <c r="B296" s="91">
        <v>50830</v>
      </c>
      <c r="C296" s="80"/>
      <c r="D296" s="111">
        <v>153343.44722059133</v>
      </c>
      <c r="E296" s="106"/>
      <c r="F296" s="106">
        <f t="shared" si="26"/>
        <v>1929969.4273153788</v>
      </c>
      <c r="G296" s="76">
        <f t="shared" si="23"/>
        <v>-1776625.9800947874</v>
      </c>
      <c r="H296" s="76">
        <f t="shared" si="24"/>
        <v>27782606.797736179</v>
      </c>
      <c r="I296" s="76">
        <f t="shared" si="22"/>
        <v>373091.45581990533</v>
      </c>
      <c r="J296" s="76">
        <f t="shared" si="25"/>
        <v>-5834347.4275246412</v>
      </c>
      <c r="K296" s="76"/>
      <c r="L296" s="105">
        <v>21948259.468708567</v>
      </c>
    </row>
    <row r="297" spans="1:13" ht="14.45" hidden="1" customHeight="1" outlineLevel="1">
      <c r="A297" s="84">
        <v>287</v>
      </c>
      <c r="B297" s="91">
        <v>50861</v>
      </c>
      <c r="C297" s="80"/>
      <c r="D297" s="111">
        <v>144126.90384451958</v>
      </c>
      <c r="E297" s="106"/>
      <c r="F297" s="106">
        <f t="shared" si="26"/>
        <v>1929969.4273153788</v>
      </c>
      <c r="G297" s="76">
        <f t="shared" si="23"/>
        <v>-1785842.5234708593</v>
      </c>
      <c r="H297" s="76">
        <f t="shared" si="24"/>
        <v>25996764.274265319</v>
      </c>
      <c r="I297" s="76">
        <f t="shared" si="22"/>
        <v>375026.92992888042</v>
      </c>
      <c r="J297" s="76">
        <f t="shared" si="25"/>
        <v>-5459320.497595761</v>
      </c>
      <c r="K297" s="76"/>
      <c r="L297" s="105">
        <v>20537443.875166588</v>
      </c>
    </row>
    <row r="298" spans="1:13" ht="14.45" hidden="1" customHeight="1" outlineLevel="1">
      <c r="A298" s="84">
        <v>288</v>
      </c>
      <c r="B298" s="91">
        <v>50891</v>
      </c>
      <c r="C298" s="80"/>
      <c r="D298" s="111">
        <v>134862.54811359392</v>
      </c>
      <c r="E298" s="106"/>
      <c r="F298" s="106">
        <f t="shared" si="26"/>
        <v>1929969.4273153788</v>
      </c>
      <c r="G298" s="76">
        <f t="shared" si="23"/>
        <v>-1795106.879201785</v>
      </c>
      <c r="H298" s="76">
        <f t="shared" si="24"/>
        <v>24201657.395063534</v>
      </c>
      <c r="I298" s="76">
        <f t="shared" si="22"/>
        <v>376972.44463237486</v>
      </c>
      <c r="J298" s="76">
        <f t="shared" si="25"/>
        <v>-5082348.0529633863</v>
      </c>
      <c r="K298" s="76"/>
      <c r="L298" s="105">
        <v>19119309.440597177</v>
      </c>
      <c r="M298" s="92"/>
    </row>
    <row r="299" spans="1:13" ht="14.45" hidden="1" customHeight="1" outlineLevel="1">
      <c r="A299" s="84">
        <v>289</v>
      </c>
      <c r="B299" s="91">
        <v>50922</v>
      </c>
      <c r="C299" s="80"/>
      <c r="D299" s="111">
        <v>125550.13199325478</v>
      </c>
      <c r="E299" s="106"/>
      <c r="F299" s="106">
        <f t="shared" si="26"/>
        <v>1929969.4273153788</v>
      </c>
      <c r="G299" s="76">
        <f t="shared" si="23"/>
        <v>-1804419.2953221239</v>
      </c>
      <c r="H299" s="76">
        <f t="shared" si="24"/>
        <v>22397238.09974141</v>
      </c>
      <c r="I299" s="76">
        <f t="shared" si="22"/>
        <v>378928.05201764603</v>
      </c>
      <c r="J299" s="76">
        <f t="shared" si="25"/>
        <v>-4703420.0009457404</v>
      </c>
      <c r="K299" s="76"/>
      <c r="L299" s="105">
        <v>17693818.1972927</v>
      </c>
    </row>
    <row r="300" spans="1:13" ht="14.45" hidden="1" customHeight="1" outlineLevel="1">
      <c r="A300" s="84">
        <v>290</v>
      </c>
      <c r="B300" s="91">
        <v>50952</v>
      </c>
      <c r="C300" s="80"/>
      <c r="D300" s="111">
        <v>116189.40616222205</v>
      </c>
      <c r="E300" s="106"/>
      <c r="F300" s="106">
        <f t="shared" si="26"/>
        <v>1929969.4273153788</v>
      </c>
      <c r="G300" s="76">
        <f t="shared" si="23"/>
        <v>-1813780.0211531566</v>
      </c>
      <c r="H300" s="76">
        <f t="shared" si="24"/>
        <v>20583458.078588255</v>
      </c>
      <c r="I300" s="76">
        <f t="shared" si="22"/>
        <v>380893.80444216286</v>
      </c>
      <c r="J300" s="76">
        <f t="shared" si="25"/>
        <v>-4322526.1965035778</v>
      </c>
      <c r="K300" s="76"/>
      <c r="L300" s="105">
        <v>16260931.980581706</v>
      </c>
    </row>
    <row r="301" spans="1:13" ht="14.45" hidden="1" customHeight="1" outlineLevel="1">
      <c r="A301" s="84">
        <v>291</v>
      </c>
      <c r="B301" s="91">
        <v>50983</v>
      </c>
      <c r="C301" s="80"/>
      <c r="D301" s="111">
        <v>106780.12000581986</v>
      </c>
      <c r="E301" s="106"/>
      <c r="F301" s="106">
        <f t="shared" si="26"/>
        <v>1929969.4273153788</v>
      </c>
      <c r="G301" s="76">
        <f t="shared" si="23"/>
        <v>-1823189.3073095588</v>
      </c>
      <c r="H301" s="76">
        <f t="shared" si="24"/>
        <v>18760268.771278694</v>
      </c>
      <c r="I301" s="76">
        <f t="shared" si="22"/>
        <v>382869.75453500735</v>
      </c>
      <c r="J301" s="76">
        <f t="shared" si="25"/>
        <v>-3939656.4419685705</v>
      </c>
      <c r="K301" s="76"/>
      <c r="L301" s="105">
        <v>14820612.427807156</v>
      </c>
    </row>
    <row r="302" spans="1:13" ht="14.45" hidden="1" customHeight="1" outlineLevel="1">
      <c r="A302" s="84">
        <v>292</v>
      </c>
      <c r="B302" s="91">
        <v>51014</v>
      </c>
      <c r="C302" s="80"/>
      <c r="D302" s="111">
        <v>97322.021609266987</v>
      </c>
      <c r="E302" s="106"/>
      <c r="F302" s="106">
        <f t="shared" si="26"/>
        <v>1929969.4273153788</v>
      </c>
      <c r="G302" s="76">
        <f t="shared" si="23"/>
        <v>-1832647.4057061118</v>
      </c>
      <c r="H302" s="76">
        <f t="shared" si="24"/>
        <v>16927621.365572583</v>
      </c>
      <c r="I302" s="76">
        <f t="shared" si="22"/>
        <v>384855.95519828348</v>
      </c>
      <c r="J302" s="76">
        <f t="shared" si="25"/>
        <v>-3554800.4867702872</v>
      </c>
      <c r="K302" s="76"/>
      <c r="L302" s="105">
        <v>13372820.977299329</v>
      </c>
    </row>
    <row r="303" spans="1:13" ht="14.45" hidden="1" customHeight="1" outlineLevel="1">
      <c r="A303" s="84">
        <v>293</v>
      </c>
      <c r="B303" s="91">
        <v>51044</v>
      </c>
      <c r="C303" s="80"/>
      <c r="D303" s="111">
        <v>87814.857750932249</v>
      </c>
      <c r="E303" s="106"/>
      <c r="F303" s="106">
        <f t="shared" si="26"/>
        <v>1929969.4273153788</v>
      </c>
      <c r="G303" s="76">
        <f t="shared" si="23"/>
        <v>-1842154.5695644466</v>
      </c>
      <c r="H303" s="76">
        <f t="shared" si="24"/>
        <v>15085466.796008136</v>
      </c>
      <c r="I303" s="76">
        <f t="shared" si="22"/>
        <v>386852.45960853377</v>
      </c>
      <c r="J303" s="76">
        <f t="shared" si="25"/>
        <v>-3167948.0271617533</v>
      </c>
      <c r="K303" s="76"/>
      <c r="L303" s="105">
        <v>11917518.867343416</v>
      </c>
    </row>
    <row r="304" spans="1:13" ht="14.45" hidden="1" customHeight="1" outlineLevel="1">
      <c r="A304" s="84">
        <v>294</v>
      </c>
      <c r="B304" s="91">
        <v>51075</v>
      </c>
      <c r="C304" s="80"/>
      <c r="D304" s="111">
        <v>78258.373895555094</v>
      </c>
      <c r="E304" s="106"/>
      <c r="F304" s="106">
        <f t="shared" si="26"/>
        <v>1929969.4273153788</v>
      </c>
      <c r="G304" s="76">
        <f t="shared" si="23"/>
        <v>-1851711.0534198238</v>
      </c>
      <c r="H304" s="76">
        <f t="shared" si="24"/>
        <v>13233755.742588311</v>
      </c>
      <c r="I304" s="76">
        <f t="shared" si="22"/>
        <v>388859.32121816295</v>
      </c>
      <c r="J304" s="76">
        <f t="shared" si="25"/>
        <v>-2779088.7059435905</v>
      </c>
      <c r="K304" s="76"/>
      <c r="L304" s="105">
        <v>10454667.135141756</v>
      </c>
    </row>
    <row r="305" spans="1:13" ht="14.45" hidden="1" customHeight="1" outlineLevel="1">
      <c r="A305" s="84">
        <v>295</v>
      </c>
      <c r="B305" s="91">
        <v>51105</v>
      </c>
      <c r="C305" s="80"/>
      <c r="D305" s="111">
        <v>68652.314187430864</v>
      </c>
      <c r="E305" s="106"/>
      <c r="F305" s="106">
        <f t="shared" si="26"/>
        <v>1929969.4273153788</v>
      </c>
      <c r="G305" s="76">
        <f t="shared" si="23"/>
        <v>-1861317.113127948</v>
      </c>
      <c r="H305" s="76">
        <f t="shared" si="24"/>
        <v>11372438.629460363</v>
      </c>
      <c r="I305" s="76">
        <f t="shared" ref="I305:I310" si="27">-G305*0.21</f>
        <v>390876.59375686909</v>
      </c>
      <c r="J305" s="76">
        <f t="shared" si="25"/>
        <v>-2388212.1121867215</v>
      </c>
      <c r="K305" s="76"/>
      <c r="L305" s="105">
        <v>8984226.615770679</v>
      </c>
    </row>
    <row r="306" spans="1:13" ht="14.45" hidden="1" customHeight="1" outlineLevel="1">
      <c r="A306" s="84">
        <v>296</v>
      </c>
      <c r="B306" s="91">
        <v>51136</v>
      </c>
      <c r="C306" s="80"/>
      <c r="D306" s="111">
        <v>58996.421443560786</v>
      </c>
      <c r="E306" s="106"/>
      <c r="F306" s="106">
        <f t="shared" si="26"/>
        <v>1929969.4273153788</v>
      </c>
      <c r="G306" s="76">
        <f t="shared" si="23"/>
        <v>-1870973.0058718179</v>
      </c>
      <c r="H306" s="76">
        <f t="shared" si="24"/>
        <v>9501465.6235885452</v>
      </c>
      <c r="I306" s="76">
        <f t="shared" si="27"/>
        <v>392904.33123308176</v>
      </c>
      <c r="J306" s="76">
        <f t="shared" si="25"/>
        <v>-1995307.7809536397</v>
      </c>
      <c r="K306" s="76"/>
      <c r="L306" s="105">
        <v>7506157.9411319429</v>
      </c>
    </row>
    <row r="307" spans="1:13" ht="14.45" hidden="1" customHeight="1" outlineLevel="1">
      <c r="A307" s="84">
        <v>297</v>
      </c>
      <c r="B307" s="91">
        <v>51167</v>
      </c>
      <c r="C307" s="80"/>
      <c r="D307" s="111">
        <v>49290.437146766417</v>
      </c>
      <c r="E307" s="106"/>
      <c r="F307" s="106">
        <f t="shared" si="26"/>
        <v>1929969.4273153788</v>
      </c>
      <c r="G307" s="76">
        <f t="shared" si="23"/>
        <v>-1880678.9901686125</v>
      </c>
      <c r="H307" s="76">
        <f t="shared" si="24"/>
        <v>7620786.6334199328</v>
      </c>
      <c r="I307" s="76">
        <f t="shared" si="27"/>
        <v>394942.58793540858</v>
      </c>
      <c r="J307" s="76">
        <f t="shared" si="25"/>
        <v>-1600365.1930182311</v>
      </c>
      <c r="K307" s="76"/>
      <c r="L307" s="105">
        <v>6020421.538898739</v>
      </c>
    </row>
    <row r="308" spans="1:13" ht="14.45" hidden="1" customHeight="1" outlineLevel="1">
      <c r="A308" s="84">
        <v>298</v>
      </c>
      <c r="B308" s="91">
        <v>51196</v>
      </c>
      <c r="C308" s="80"/>
      <c r="D308" s="111">
        <v>39534.101438768383</v>
      </c>
      <c r="E308" s="106"/>
      <c r="F308" s="106">
        <f t="shared" si="26"/>
        <v>1929969.4273153788</v>
      </c>
      <c r="G308" s="76">
        <f t="shared" si="23"/>
        <v>-1890435.3258766104</v>
      </c>
      <c r="H308" s="76">
        <f t="shared" si="24"/>
        <v>5730351.3075433224</v>
      </c>
      <c r="I308" s="76">
        <f t="shared" si="27"/>
        <v>396991.41843408818</v>
      </c>
      <c r="J308" s="76">
        <f t="shared" si="25"/>
        <v>-1203373.774584143</v>
      </c>
      <c r="K308" s="76"/>
      <c r="L308" s="105">
        <v>4526977.6314562168</v>
      </c>
    </row>
    <row r="309" spans="1:13" collapsed="1">
      <c r="A309" s="84">
        <v>299</v>
      </c>
      <c r="B309" s="91">
        <v>51227</v>
      </c>
      <c r="C309" s="80"/>
      <c r="D309" s="111">
        <v>29727.153113229153</v>
      </c>
      <c r="E309" s="106"/>
      <c r="F309" s="106">
        <f>$D$3</f>
        <v>1929969.4273153788</v>
      </c>
      <c r="G309" s="76">
        <f t="shared" si="23"/>
        <v>-1900242.2742021496</v>
      </c>
      <c r="H309" s="76">
        <f t="shared" si="24"/>
        <v>3830109.0333411731</v>
      </c>
      <c r="I309" s="76">
        <f t="shared" si="27"/>
        <v>399050.87758245139</v>
      </c>
      <c r="J309" s="76">
        <f t="shared" si="25"/>
        <v>-804322.89700169163</v>
      </c>
      <c r="K309" s="76"/>
      <c r="L309" s="105">
        <v>3025786.2348365188</v>
      </c>
    </row>
    <row r="310" spans="1:13">
      <c r="A310" s="95">
        <v>300</v>
      </c>
      <c r="B310" s="91">
        <v>51257</v>
      </c>
      <c r="C310" s="80"/>
      <c r="D310" s="111">
        <v>19869.329608759803</v>
      </c>
      <c r="E310" s="106"/>
      <c r="F310" s="106">
        <f t="shared" si="26"/>
        <v>1929969.4273153788</v>
      </c>
      <c r="G310" s="76">
        <f t="shared" si="23"/>
        <v>-1910100.097706619</v>
      </c>
      <c r="H310" s="76">
        <f>H309+G310</f>
        <v>1920008.9356345541</v>
      </c>
      <c r="I310" s="76">
        <f t="shared" si="27"/>
        <v>401121.02051838994</v>
      </c>
      <c r="J310" s="76">
        <f t="shared" si="25"/>
        <v>-403201.87648330169</v>
      </c>
      <c r="K310" s="76"/>
      <c r="L310" s="105">
        <v>1516807.1576482898</v>
      </c>
      <c r="M310" s="92"/>
    </row>
    <row r="311" spans="1:13">
      <c r="B311" s="96">
        <v>51288</v>
      </c>
      <c r="C311" s="97"/>
      <c r="D311" s="110">
        <v>9960.3670018904359</v>
      </c>
      <c r="E311" s="109"/>
      <c r="F311" s="109">
        <f t="shared" si="26"/>
        <v>1929969.4273153788</v>
      </c>
      <c r="G311" s="77">
        <f t="shared" si="23"/>
        <v>-1920009.0603134884</v>
      </c>
      <c r="H311" s="77">
        <f t="shared" si="24"/>
        <v>-0.12467893422581255</v>
      </c>
      <c r="I311" s="77">
        <f>-G311*0.21</f>
        <v>403201.90266583255</v>
      </c>
      <c r="J311" s="77">
        <f>I311+J310</f>
        <v>2.6182530855294317E-2</v>
      </c>
      <c r="K311" s="77"/>
      <c r="L311" s="113">
        <v>6.33997842669487E-7</v>
      </c>
      <c r="M311" s="98"/>
    </row>
    <row r="312" spans="1:13">
      <c r="B312" s="81" t="s">
        <v>67</v>
      </c>
      <c r="C312" s="80"/>
      <c r="D312" s="76">
        <f>SUM(D60:D311)</f>
        <v>200175833.92460746</v>
      </c>
      <c r="E312" s="76"/>
      <c r="F312" s="76">
        <f>SUM(F60:F311)</f>
        <v>486352295.68347323</v>
      </c>
      <c r="G312" s="76">
        <f>SUM(G60:G311)</f>
        <v>-286176461.7588681</v>
      </c>
      <c r="H312" s="76"/>
      <c r="I312" s="76">
        <f>SUM(I60:I311)+J59</f>
        <v>2.6182547211647034E-2</v>
      </c>
      <c r="J312" s="76"/>
      <c r="K312" s="76"/>
      <c r="L312" s="76"/>
    </row>
  </sheetData>
  <mergeCells count="1">
    <mergeCell ref="C7:H7"/>
  </mergeCells>
  <pageMargins left="0.2" right="0.2" top="0.5" bottom="0.5" header="0.3" footer="0.3"/>
  <pageSetup scale="46" firstPageNumber="6" fitToHeight="0" orientation="portrait" useFirstPageNumber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CDB93174-07DF-43C2-A24A-1EA367EBB13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Fuel + SS Rev (Test)</vt:lpstr>
      <vt:lpstr>BSDR-Page 1</vt:lpstr>
      <vt:lpstr>BSDR-Page 2</vt:lpstr>
      <vt:lpstr>Calculation</vt:lpstr>
      <vt:lpstr>'BSDR-Page 1'!Print_Area</vt:lpstr>
      <vt:lpstr>'BSDR-Page 2'!Print_Area</vt:lpstr>
      <vt:lpstr>Calculation!Print_Titles</vt:lpstr>
    </vt:vector>
  </TitlesOfParts>
  <Company>IT-CPS-8/28/1-(Help#=8-835-3050) Full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Electric Power®</dc:creator>
  <cp:keywords/>
  <cp:lastModifiedBy>s007506</cp:lastModifiedBy>
  <cp:lastPrinted>2019-08-12T15:39:39Z</cp:lastPrinted>
  <dcterms:created xsi:type="dcterms:W3CDTF">2004-09-28T13:24:13Z</dcterms:created>
  <dcterms:modified xsi:type="dcterms:W3CDTF">2019-08-14T18:39:33Z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bc590f0a-01a0-47b6-8fe5-a8bf72220e39</vt:lpwstr>
  </property>
  <property fmtid="{D5CDD505-2E9C-101B-9397-08002B2CF9AE}" pid="3" name="bjSaver">
    <vt:lpwstr>nAq6O+Hd8RexdVD7Ge2qGh60qJ4XO2rO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7" name="Visual Markings Removed">
    <vt:lpwstr>No</vt:lpwstr>
  </property>
</Properties>
</file>