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" windowWidth="28665" windowHeight="12660"/>
  </bookViews>
  <sheets>
    <sheet name="Exhibit NT-1" sheetId="1" r:id="rId1"/>
    <sheet name="Exhibit NT-2" sheetId="2" r:id="rId2"/>
  </sheets>
  <calcPr calcId="125725"/>
</workbook>
</file>

<file path=xl/calcChain.xml><?xml version="1.0" encoding="utf-8"?>
<calcChain xmlns="http://schemas.openxmlformats.org/spreadsheetml/2006/main">
  <c r="M30" i="2"/>
  <c r="N30" s="1"/>
  <c r="G30"/>
  <c r="H30" s="1"/>
  <c r="M29"/>
  <c r="N29" s="1"/>
  <c r="H29"/>
  <c r="G29"/>
  <c r="P26"/>
  <c r="M26"/>
  <c r="N26" s="1"/>
  <c r="J26"/>
  <c r="P25"/>
  <c r="J25"/>
  <c r="G25"/>
  <c r="H25" s="1"/>
  <c r="M25"/>
  <c r="N25" s="1"/>
  <c r="M24"/>
  <c r="N24" s="1"/>
  <c r="P24"/>
  <c r="J24"/>
  <c r="H24"/>
  <c r="G24"/>
  <c r="P23"/>
  <c r="G23"/>
  <c r="H23" s="1"/>
  <c r="J23"/>
  <c r="M22"/>
  <c r="G22"/>
  <c r="P21"/>
  <c r="J21"/>
  <c r="G21"/>
  <c r="H21" s="1"/>
  <c r="M21"/>
  <c r="N21" s="1"/>
  <c r="M20"/>
  <c r="N20" s="1"/>
  <c r="P20"/>
  <c r="J20"/>
  <c r="H20"/>
  <c r="G20"/>
  <c r="P19"/>
  <c r="G19"/>
  <c r="H19" s="1"/>
  <c r="J19"/>
  <c r="P18"/>
  <c r="M18"/>
  <c r="N18" s="1"/>
  <c r="J18"/>
  <c r="P17"/>
  <c r="J17"/>
  <c r="G17"/>
  <c r="H17" s="1"/>
  <c r="M17"/>
  <c r="N17" s="1"/>
  <c r="M16"/>
  <c r="N16" s="1"/>
  <c r="P16"/>
  <c r="J16"/>
  <c r="H16"/>
  <c r="G16"/>
  <c r="N15"/>
  <c r="M15"/>
  <c r="G15"/>
  <c r="H15" s="1"/>
  <c r="O27"/>
  <c r="M14"/>
  <c r="I27"/>
  <c r="F27"/>
  <c r="F31" s="1"/>
  <c r="D27"/>
  <c r="D31" s="1"/>
  <c r="O31" l="1"/>
  <c r="N14"/>
  <c r="I31"/>
  <c r="J31" s="1"/>
  <c r="J27"/>
  <c r="G14"/>
  <c r="P14"/>
  <c r="G18"/>
  <c r="H18" s="1"/>
  <c r="M19"/>
  <c r="N19" s="1"/>
  <c r="M23"/>
  <c r="N23" s="1"/>
  <c r="G26"/>
  <c r="H26" s="1"/>
  <c r="J14"/>
  <c r="L27"/>
  <c r="L31" s="1"/>
  <c r="P31" l="1"/>
  <c r="P27"/>
  <c r="H14"/>
  <c r="G27"/>
  <c r="M27"/>
  <c r="M31" l="1"/>
  <c r="N31" s="1"/>
  <c r="N27"/>
  <c r="G31"/>
  <c r="H31" s="1"/>
  <c r="H27"/>
  <c r="I38" i="1" l="1"/>
  <c r="K38" l="1"/>
  <c r="I29"/>
  <c r="I25"/>
  <c r="I21"/>
  <c r="I17"/>
  <c r="I9"/>
  <c r="I16" l="1"/>
  <c r="I11"/>
  <c r="I15"/>
  <c r="I19"/>
  <c r="I23"/>
  <c r="I27"/>
  <c r="I10"/>
  <c r="I18"/>
  <c r="I22"/>
  <c r="I26"/>
  <c r="I36"/>
  <c r="I20"/>
  <c r="I24"/>
  <c r="I28"/>
  <c r="K40" l="1"/>
</calcChain>
</file>

<file path=xl/sharedStrings.xml><?xml version="1.0" encoding="utf-8"?>
<sst xmlns="http://schemas.openxmlformats.org/spreadsheetml/2006/main" count="147" uniqueCount="92">
  <si>
    <t>Derivation of Kroger Recommended LG&amp;E Generation Overhaul Expense</t>
  </si>
  <si>
    <t>(a)</t>
  </si>
  <si>
    <t>(b)</t>
  </si>
  <si>
    <t>(c)</t>
  </si>
  <si>
    <t>(d)</t>
  </si>
  <si>
    <t>(e)</t>
  </si>
  <si>
    <t>(f)</t>
  </si>
  <si>
    <t>(g)</t>
  </si>
  <si>
    <t>Kroger</t>
  </si>
  <si>
    <t>Recommended</t>
  </si>
  <si>
    <t>LG&amp;E</t>
  </si>
  <si>
    <t>Line</t>
  </si>
  <si>
    <t>4-Yr</t>
  </si>
  <si>
    <t>No.</t>
  </si>
  <si>
    <t>Actual</t>
  </si>
  <si>
    <t>Average</t>
  </si>
  <si>
    <t>TRIMBLE COUNTY 1 - GENERATION</t>
  </si>
  <si>
    <t>TRIMBLE COUNTY 2 - GENERATION</t>
  </si>
  <si>
    <t>LGE GENERATION - COMMON</t>
  </si>
  <si>
    <t>CANE RUN 4 - GENERATION</t>
  </si>
  <si>
    <t>CANE RUN 5 - GENERATION</t>
  </si>
  <si>
    <t>CANE RUN 6 - GENERATION</t>
  </si>
  <si>
    <t>MILL CREEK 1 - GENERATION</t>
  </si>
  <si>
    <t>MILL CREEK 2 - GENERATION</t>
  </si>
  <si>
    <t>MILL CREEK 3 - GENERATION</t>
  </si>
  <si>
    <t>MILL CREEK 4 - GENERATION</t>
  </si>
  <si>
    <t>MILL CREEK 1&amp;2 SCRUBBER</t>
  </si>
  <si>
    <t>PADDYS RUN GT 12</t>
  </si>
  <si>
    <t>PADDYS RUN GT 13</t>
  </si>
  <si>
    <t>TRIMBLE COUNTY #5 COMBUSTION TURBINE</t>
  </si>
  <si>
    <t>TRIMBLE COUNTY #7 COMBUSTION TURBINE</t>
  </si>
  <si>
    <t>TRIMBLE COUNTY #8 COMBUSTION TURBINE</t>
  </si>
  <si>
    <t>TRIMBLE COUNTY #9 COMBUSTION TURBINE</t>
  </si>
  <si>
    <t>TRIMBLE COUNTY #10 COMBUSTION TURBINE</t>
  </si>
  <si>
    <t>E W BROWN COMBUSTION TURBINE UNIT 5</t>
  </si>
  <si>
    <t>E W BROWN COMBUSTION TURBINE UNIT 6</t>
  </si>
  <si>
    <t>E W BROWN COMBUSTION TURBINE UNIT 7</t>
  </si>
  <si>
    <t>Plan</t>
  </si>
  <si>
    <t>CANE RUN CC GT 2016</t>
  </si>
  <si>
    <t>Total Generation ($)</t>
  </si>
  <si>
    <t>Kroger Recommended Adjustment ($)</t>
  </si>
  <si>
    <t>Unit Retired</t>
  </si>
  <si>
    <t>Proposed</t>
  </si>
  <si>
    <t>Amount</t>
  </si>
  <si>
    <t xml:space="preserve">Data Source: LG&amp;E’s responses to Kroger’s Supplemental Requests for Information Q-9, Attachment 2016_Kroger_DR2_LGE_Attach_to_Q9, Q-10, and Q-11. </t>
  </si>
  <si>
    <t>Existing Generation - Overhaul Expense ($)</t>
  </si>
  <si>
    <t>New Generation - Overhaul Expense ($)</t>
  </si>
  <si>
    <t>Comparison of LG&amp;E's and Kroger's Recommended Rate Spread</t>
  </si>
  <si>
    <r>
      <t>LG&amp;E Proposed Spread</t>
    </r>
    <r>
      <rPr>
        <b/>
        <vertAlign val="superscript"/>
        <sz val="11"/>
        <color theme="1"/>
        <rFont val="Times New Roman"/>
        <family val="1"/>
      </rPr>
      <t>1</t>
    </r>
  </si>
  <si>
    <t>Kroger Recommended</t>
  </si>
  <si>
    <t>(h)</t>
  </si>
  <si>
    <t>(i)</t>
  </si>
  <si>
    <t>(j)</t>
  </si>
  <si>
    <t>(k)</t>
  </si>
  <si>
    <t>(l)</t>
  </si>
  <si>
    <t>Percent</t>
  </si>
  <si>
    <t>Total Revenue</t>
  </si>
  <si>
    <t>Change in</t>
  </si>
  <si>
    <t>Subsidy</t>
  </si>
  <si>
    <t>at Current</t>
  </si>
  <si>
    <t>at Proposed</t>
  </si>
  <si>
    <t>Total</t>
  </si>
  <si>
    <t>Paid/</t>
  </si>
  <si>
    <t>Rate Class</t>
  </si>
  <si>
    <r>
      <t>Rates</t>
    </r>
    <r>
      <rPr>
        <b/>
        <vertAlign val="superscript"/>
        <sz val="11"/>
        <color theme="1"/>
        <rFont val="Times New Roman"/>
        <family val="1"/>
      </rPr>
      <t>1</t>
    </r>
  </si>
  <si>
    <t>Rates</t>
  </si>
  <si>
    <t>Revenue</t>
  </si>
  <si>
    <r>
      <t>(Received)</t>
    </r>
    <r>
      <rPr>
        <b/>
        <vertAlign val="superscript"/>
        <sz val="11"/>
        <color theme="1"/>
        <rFont val="Times New Roman"/>
        <family val="1"/>
      </rPr>
      <t>3</t>
    </r>
  </si>
  <si>
    <r>
      <t>(Received)</t>
    </r>
    <r>
      <rPr>
        <b/>
        <vertAlign val="superscript"/>
        <sz val="11"/>
        <color theme="1"/>
        <rFont val="Times New Roman"/>
        <family val="1"/>
      </rPr>
      <t>4</t>
    </r>
  </si>
  <si>
    <t>Residential Service</t>
  </si>
  <si>
    <t>Residential Time-of-Day Service</t>
  </si>
  <si>
    <t>General Service</t>
  </si>
  <si>
    <t>Power Service-Secondary</t>
  </si>
  <si>
    <t>Power Service-Primary</t>
  </si>
  <si>
    <t>Time-of-Day Secondary Service</t>
  </si>
  <si>
    <t>Time-of-Day Primary Service</t>
  </si>
  <si>
    <t>Retail Transmission Service</t>
  </si>
  <si>
    <t>Fluctuating Load Service</t>
  </si>
  <si>
    <t>Lighting Energy Service</t>
  </si>
  <si>
    <t>Traffic Energy Service</t>
  </si>
  <si>
    <t>Lighting Service &amp; Restricted Lighting Service</t>
  </si>
  <si>
    <t>Special Contracts</t>
  </si>
  <si>
    <t>Sub-Total</t>
  </si>
  <si>
    <r>
      <t>Other Revenue Items</t>
    </r>
    <r>
      <rPr>
        <vertAlign val="superscript"/>
        <sz val="11"/>
        <color theme="1"/>
        <rFont val="Times New Roman"/>
        <family val="1"/>
      </rPr>
      <t>2</t>
    </r>
  </si>
  <si>
    <t>Curtailable Service Riders</t>
  </si>
  <si>
    <t>Other Operating Revenue</t>
  </si>
  <si>
    <t>Notes:</t>
  </si>
  <si>
    <t>1.  Data Source:  LG&amp;E Schedule M-2.1-E, p. 1 of 1.</t>
  </si>
  <si>
    <t>2.  Kroger is neither supporting nor opposing the revenue changes to the other revenue items.</t>
  </si>
  <si>
    <t xml:space="preserve">4.  The percent subsidy is calculated by divided the Proposed Subsidy (Column [f] or [k]) by the Total Revenue at Proposed Rates (Column [c] or [h]). </t>
  </si>
  <si>
    <t xml:space="preserve">at LG&amp;E's Requested Revenue Requirement </t>
  </si>
  <si>
    <t>3.  The subsidy is based on a calculation that uses an average of the BIP and LOLP cost of service study results.</t>
  </si>
</sst>
</file>

<file path=xl/styles.xml><?xml version="1.0" encoding="utf-8"?>
<styleSheet xmlns="http://schemas.openxmlformats.org/spreadsheetml/2006/main">
  <numFmts count="3">
    <numFmt numFmtId="8" formatCode="&quot;$&quot;#,##0.00_);[Red]\(&quot;$&quot;#,##0.00\)"/>
    <numFmt numFmtId="43" formatCode="_(* #,##0.00_);_(* \(#,##0.00\);_(* &quot;-&quot;??_);_(@_)"/>
    <numFmt numFmtId="164" formatCode="_(* #,##0_);_(* \(#,##0\);_(* &quot;-&quot;??_);_(@_)"/>
  </numFmts>
  <fonts count="10">
    <font>
      <sz val="11"/>
      <color theme="1"/>
      <name val="Times New Roman"/>
      <family val="2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theme="1"/>
      <name val="Times New Roman"/>
      <family val="2"/>
    </font>
    <font>
      <b/>
      <sz val="11"/>
      <color theme="1"/>
      <name val="Times New Roman"/>
      <family val="1"/>
    </font>
    <font>
      <b/>
      <vertAlign val="superscript"/>
      <sz val="11"/>
      <color theme="1"/>
      <name val="Times New Roman"/>
      <family val="1"/>
    </font>
    <font>
      <vertAlign val="superscript"/>
      <sz val="11"/>
      <color theme="1"/>
      <name val="Times New Roman"/>
      <family val="1"/>
    </font>
    <font>
      <b/>
      <sz val="16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50">
    <xf numFmtId="0" fontId="0" fillId="0" borderId="0" xfId="0"/>
    <xf numFmtId="0" fontId="3" fillId="0" borderId="0" xfId="0" applyFont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2" fillId="2" borderId="0" xfId="0" applyFont="1" applyFill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/>
    <xf numFmtId="0" fontId="1" fillId="2" borderId="0" xfId="0" applyFont="1" applyFill="1" applyAlignment="1">
      <alignment horizontal="left"/>
    </xf>
    <xf numFmtId="37" fontId="1" fillId="2" borderId="0" xfId="0" applyNumberFormat="1" applyFont="1" applyFill="1"/>
    <xf numFmtId="37" fontId="1" fillId="2" borderId="0" xfId="0" applyNumberFormat="1" applyFont="1" applyFill="1" applyAlignment="1">
      <alignment horizontal="center"/>
    </xf>
    <xf numFmtId="37" fontId="2" fillId="2" borderId="2" xfId="0" applyNumberFormat="1" applyFont="1" applyFill="1" applyBorder="1"/>
    <xf numFmtId="37" fontId="2" fillId="2" borderId="0" xfId="0" applyNumberFormat="1" applyFont="1" applyFill="1" applyAlignment="1">
      <alignment horizontal="center"/>
    </xf>
    <xf numFmtId="49" fontId="2" fillId="2" borderId="0" xfId="0" applyNumberFormat="1" applyFont="1" applyFill="1" applyAlignment="1">
      <alignment horizontal="center"/>
    </xf>
    <xf numFmtId="8" fontId="4" fillId="2" borderId="0" xfId="0" applyNumberFormat="1" applyFont="1" applyFill="1" applyAlignment="1">
      <alignment horizontal="center"/>
    </xf>
    <xf numFmtId="0" fontId="0" fillId="2" borderId="0" xfId="0" applyFill="1"/>
    <xf numFmtId="0" fontId="6" fillId="2" borderId="0" xfId="0" applyFont="1" applyFill="1"/>
    <xf numFmtId="0" fontId="6" fillId="2" borderId="3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2" borderId="1" xfId="0" applyFont="1" applyFill="1" applyBorder="1"/>
    <xf numFmtId="0" fontId="0" fillId="2" borderId="0" xfId="0" applyFill="1" applyAlignment="1">
      <alignment horizontal="left" indent="1"/>
    </xf>
    <xf numFmtId="37" fontId="0" fillId="2" borderId="0" xfId="0" applyNumberFormat="1" applyFill="1"/>
    <xf numFmtId="37" fontId="0" fillId="2" borderId="0" xfId="0" applyNumberFormat="1" applyFill="1" applyBorder="1"/>
    <xf numFmtId="10" fontId="0" fillId="2" borderId="0" xfId="0" applyNumberFormat="1" applyFill="1" applyAlignment="1">
      <alignment horizontal="center"/>
    </xf>
    <xf numFmtId="37" fontId="0" fillId="2" borderId="0" xfId="0" applyNumberFormat="1" applyFill="1" applyBorder="1" applyAlignment="1">
      <alignment vertical="center"/>
    </xf>
    <xf numFmtId="10" fontId="0" fillId="2" borderId="0" xfId="2" applyNumberFormat="1" applyFont="1" applyFill="1" applyBorder="1" applyAlignment="1">
      <alignment horizontal="center" vertical="center"/>
    </xf>
    <xf numFmtId="37" fontId="0" fillId="0" borderId="0" xfId="0" applyNumberFormat="1"/>
    <xf numFmtId="0" fontId="0" fillId="2" borderId="0" xfId="0" applyFill="1"/>
    <xf numFmtId="10" fontId="0" fillId="2" borderId="0" xfId="2" applyNumberFormat="1" applyFont="1" applyFill="1" applyAlignment="1">
      <alignment horizontal="center"/>
    </xf>
    <xf numFmtId="164" fontId="0" fillId="0" borderId="0" xfId="1" applyNumberFormat="1" applyFont="1"/>
    <xf numFmtId="37" fontId="0" fillId="2" borderId="1" xfId="0" applyNumberFormat="1" applyFill="1" applyBorder="1"/>
    <xf numFmtId="10" fontId="0" fillId="2" borderId="1" xfId="0" applyNumberFormat="1" applyFill="1" applyBorder="1" applyAlignment="1">
      <alignment horizontal="center"/>
    </xf>
    <xf numFmtId="10" fontId="0" fillId="2" borderId="1" xfId="2" applyNumberFormat="1" applyFont="1" applyFill="1" applyBorder="1" applyAlignment="1">
      <alignment horizontal="center"/>
    </xf>
    <xf numFmtId="0" fontId="0" fillId="2" borderId="0" xfId="0" applyFill="1" applyAlignment="1">
      <alignment horizontal="left"/>
    </xf>
    <xf numFmtId="0" fontId="0" fillId="2" borderId="0" xfId="0" applyFill="1" applyBorder="1"/>
    <xf numFmtId="37" fontId="6" fillId="2" borderId="0" xfId="0" applyNumberFormat="1" applyFont="1" applyFill="1" applyBorder="1"/>
    <xf numFmtId="37" fontId="6" fillId="2" borderId="1" xfId="0" applyNumberFormat="1" applyFont="1" applyFill="1" applyBorder="1"/>
    <xf numFmtId="0" fontId="6" fillId="2" borderId="0" xfId="0" applyFont="1" applyFill="1" applyAlignment="1">
      <alignment horizontal="left"/>
    </xf>
    <xf numFmtId="37" fontId="6" fillId="2" borderId="6" xfId="0" applyNumberFormat="1" applyFont="1" applyFill="1" applyBorder="1"/>
    <xf numFmtId="10" fontId="6" fillId="2" borderId="6" xfId="0" applyNumberFormat="1" applyFont="1" applyFill="1" applyBorder="1" applyAlignment="1">
      <alignment horizontal="center"/>
    </xf>
    <xf numFmtId="37" fontId="6" fillId="2" borderId="7" xfId="0" applyNumberFormat="1" applyFont="1" applyFill="1" applyBorder="1"/>
    <xf numFmtId="10" fontId="6" fillId="2" borderId="6" xfId="2" applyNumberFormat="1" applyFont="1" applyFill="1" applyBorder="1" applyAlignment="1">
      <alignment horizontal="center"/>
    </xf>
    <xf numFmtId="10" fontId="0" fillId="2" borderId="0" xfId="0" applyNumberFormat="1" applyFill="1"/>
    <xf numFmtId="37" fontId="0" fillId="0" borderId="0" xfId="0" applyNumberFormat="1" applyBorder="1"/>
    <xf numFmtId="10" fontId="0" fillId="0" borderId="0" xfId="0" applyNumberFormat="1"/>
    <xf numFmtId="0" fontId="9" fillId="2" borderId="0" xfId="0" applyFont="1" applyFill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42"/>
  <sheetViews>
    <sheetView tabSelected="1" zoomScaleNormal="100" workbookViewId="0">
      <selection activeCell="C47" sqref="C47"/>
    </sheetView>
  </sheetViews>
  <sheetFormatPr defaultRowHeight="15"/>
  <cols>
    <col min="1" max="1" width="6.7109375" style="1" customWidth="1"/>
    <col min="2" max="2" width="1.7109375" style="1" customWidth="1"/>
    <col min="3" max="3" width="63" style="1" bestFit="1" customWidth="1"/>
    <col min="4" max="7" width="10.7109375" style="1" customWidth="1"/>
    <col min="8" max="8" width="1.7109375" style="1" customWidth="1"/>
    <col min="9" max="9" width="13.7109375" style="1" bestFit="1" customWidth="1"/>
    <col min="10" max="10" width="1.7109375" style="1" customWidth="1"/>
    <col min="11" max="11" width="13.7109375" style="1" customWidth="1"/>
    <col min="12" max="16384" width="9.140625" style="1"/>
  </cols>
  <sheetData>
    <row r="1" spans="1:11" ht="18.75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</row>
    <row r="2" spans="1:11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>
      <c r="A3" s="2"/>
      <c r="B3" s="2"/>
      <c r="C3" s="3" t="s">
        <v>1</v>
      </c>
      <c r="D3" s="3" t="s">
        <v>2</v>
      </c>
      <c r="E3" s="3" t="s">
        <v>3</v>
      </c>
      <c r="F3" s="3" t="s">
        <v>4</v>
      </c>
      <c r="G3" s="3" t="s">
        <v>5</v>
      </c>
      <c r="H3" s="3"/>
      <c r="I3" s="3" t="s">
        <v>6</v>
      </c>
      <c r="J3" s="3"/>
      <c r="K3" s="3" t="s">
        <v>7</v>
      </c>
    </row>
    <row r="4" spans="1:11">
      <c r="A4" s="2"/>
      <c r="B4" s="2"/>
      <c r="C4" s="4"/>
      <c r="D4" s="4"/>
      <c r="E4" s="4"/>
      <c r="F4" s="4"/>
      <c r="G4" s="4"/>
      <c r="H4" s="4"/>
      <c r="I4" s="4"/>
      <c r="J4" s="4"/>
      <c r="K4" s="4"/>
    </row>
    <row r="5" spans="1:11">
      <c r="A5" s="2"/>
      <c r="B5" s="2"/>
      <c r="C5" s="5"/>
      <c r="D5" s="5"/>
      <c r="E5" s="5"/>
      <c r="F5" s="5"/>
      <c r="G5" s="5"/>
      <c r="H5" s="5"/>
      <c r="I5" s="3" t="s">
        <v>8</v>
      </c>
      <c r="J5" s="5"/>
      <c r="K5" s="5"/>
    </row>
    <row r="6" spans="1:11">
      <c r="A6" s="2"/>
      <c r="B6" s="2"/>
      <c r="C6" s="5"/>
      <c r="D6" s="5"/>
      <c r="E6" s="5"/>
      <c r="F6" s="5"/>
      <c r="G6" s="5"/>
      <c r="H6" s="5"/>
      <c r="I6" s="3" t="s">
        <v>9</v>
      </c>
      <c r="J6" s="5"/>
      <c r="K6" s="3" t="s">
        <v>10</v>
      </c>
    </row>
    <row r="7" spans="1:11">
      <c r="A7" s="3" t="s">
        <v>11</v>
      </c>
      <c r="B7" s="2"/>
      <c r="C7" s="5"/>
      <c r="D7" s="3">
        <v>2013</v>
      </c>
      <c r="E7" s="3">
        <v>2014</v>
      </c>
      <c r="F7" s="3">
        <v>2015</v>
      </c>
      <c r="G7" s="3">
        <v>2016</v>
      </c>
      <c r="H7" s="3"/>
      <c r="I7" s="3" t="s">
        <v>12</v>
      </c>
      <c r="J7" s="3"/>
      <c r="K7" s="3" t="s">
        <v>42</v>
      </c>
    </row>
    <row r="8" spans="1:11">
      <c r="A8" s="6" t="s">
        <v>13</v>
      </c>
      <c r="B8" s="2"/>
      <c r="C8" s="7" t="s">
        <v>45</v>
      </c>
      <c r="D8" s="6" t="s">
        <v>14</v>
      </c>
      <c r="E8" s="6" t="s">
        <v>14</v>
      </c>
      <c r="F8" s="6" t="s">
        <v>14</v>
      </c>
      <c r="G8" s="6" t="s">
        <v>14</v>
      </c>
      <c r="H8" s="3"/>
      <c r="I8" s="6" t="s">
        <v>15</v>
      </c>
      <c r="J8" s="3"/>
      <c r="K8" s="6" t="s">
        <v>43</v>
      </c>
    </row>
    <row r="9" spans="1:11">
      <c r="A9" s="3">
        <v>1</v>
      </c>
      <c r="B9" s="2"/>
      <c r="C9" s="8" t="s">
        <v>16</v>
      </c>
      <c r="D9" s="9">
        <v>1206445.3650000002</v>
      </c>
      <c r="E9" s="9">
        <v>116147.98050000001</v>
      </c>
      <c r="F9" s="9">
        <v>2494812.2115000007</v>
      </c>
      <c r="G9" s="9">
        <v>91890.75900000002</v>
      </c>
      <c r="H9" s="9"/>
      <c r="I9" s="9">
        <f>AVERAGE(D9:G9)</f>
        <v>977324.07900000026</v>
      </c>
      <c r="J9" s="9"/>
      <c r="K9" s="9">
        <v>7828000</v>
      </c>
    </row>
    <row r="10" spans="1:11">
      <c r="A10" s="3">
        <v>2</v>
      </c>
      <c r="B10" s="2"/>
      <c r="C10" s="8" t="s">
        <v>17</v>
      </c>
      <c r="D10" s="9">
        <v>917.11860000000001</v>
      </c>
      <c r="E10" s="9">
        <v>622592.08825499995</v>
      </c>
      <c r="F10" s="9">
        <v>169772.32801500004</v>
      </c>
      <c r="G10" s="9">
        <v>589578.78293999983</v>
      </c>
      <c r="H10" s="9"/>
      <c r="I10" s="9">
        <f>AVERAGE(D10:G10)</f>
        <v>345715.07945249998</v>
      </c>
      <c r="J10" s="9"/>
      <c r="K10" s="9">
        <v>1232000</v>
      </c>
    </row>
    <row r="11" spans="1:11">
      <c r="A11" s="3">
        <v>3</v>
      </c>
      <c r="B11" s="2"/>
      <c r="C11" s="8" t="s">
        <v>18</v>
      </c>
      <c r="D11" s="9">
        <v>180524.4</v>
      </c>
      <c r="E11" s="9">
        <v>-285368</v>
      </c>
      <c r="F11" s="9">
        <v>-90334.000000000058</v>
      </c>
      <c r="G11" s="9">
        <v>-6643.5799999999927</v>
      </c>
      <c r="H11" s="2"/>
      <c r="I11" s="9">
        <f>AVERAGE(D11:G11)</f>
        <v>-50455.295000000013</v>
      </c>
      <c r="J11" s="2"/>
      <c r="K11" s="9">
        <v>0</v>
      </c>
    </row>
    <row r="12" spans="1:11">
      <c r="A12" s="3">
        <v>4</v>
      </c>
      <c r="B12" s="2"/>
      <c r="C12" s="8" t="s">
        <v>19</v>
      </c>
      <c r="D12" s="13" t="s">
        <v>41</v>
      </c>
      <c r="E12" s="13"/>
      <c r="F12" s="13"/>
      <c r="G12" s="13"/>
      <c r="H12" s="2"/>
      <c r="I12" s="9"/>
      <c r="J12" s="2"/>
      <c r="K12" s="9">
        <v>0</v>
      </c>
    </row>
    <row r="13" spans="1:11">
      <c r="A13" s="3">
        <v>5</v>
      </c>
      <c r="B13" s="2"/>
      <c r="C13" s="8" t="s">
        <v>20</v>
      </c>
      <c r="D13" s="13" t="s">
        <v>41</v>
      </c>
      <c r="E13" s="13"/>
      <c r="F13" s="13"/>
      <c r="G13" s="13"/>
      <c r="H13" s="2"/>
      <c r="I13" s="9"/>
      <c r="J13" s="2"/>
      <c r="K13" s="9">
        <v>0</v>
      </c>
    </row>
    <row r="14" spans="1:11">
      <c r="A14" s="3">
        <v>6</v>
      </c>
      <c r="B14" s="2"/>
      <c r="C14" s="8" t="s">
        <v>21</v>
      </c>
      <c r="D14" s="13" t="s">
        <v>41</v>
      </c>
      <c r="E14" s="13"/>
      <c r="F14" s="13"/>
      <c r="G14" s="13"/>
      <c r="H14" s="2"/>
      <c r="I14" s="9"/>
      <c r="J14" s="2"/>
      <c r="K14" s="9">
        <v>0</v>
      </c>
    </row>
    <row r="15" spans="1:11">
      <c r="A15" s="3">
        <v>7</v>
      </c>
      <c r="B15" s="2"/>
      <c r="C15" s="8" t="s">
        <v>22</v>
      </c>
      <c r="D15" s="9">
        <v>5909779.4300000006</v>
      </c>
      <c r="E15" s="9">
        <v>106760.41</v>
      </c>
      <c r="F15" s="9">
        <v>2630309.65</v>
      </c>
      <c r="G15" s="9">
        <v>329548.98</v>
      </c>
      <c r="H15" s="2"/>
      <c r="I15" s="9">
        <f t="shared" ref="I15:I29" si="0">AVERAGE(D15:G15)</f>
        <v>2244099.6175000002</v>
      </c>
      <c r="J15" s="2"/>
      <c r="K15" s="9">
        <v>650000</v>
      </c>
    </row>
    <row r="16" spans="1:11">
      <c r="A16" s="3">
        <v>8</v>
      </c>
      <c r="B16" s="2"/>
      <c r="C16" s="8" t="s">
        <v>23</v>
      </c>
      <c r="D16" s="9">
        <v>14477.209999999997</v>
      </c>
      <c r="E16" s="9">
        <v>2270399.83</v>
      </c>
      <c r="F16" s="9">
        <v>2980592.34</v>
      </c>
      <c r="G16" s="9">
        <v>3150973.35</v>
      </c>
      <c r="H16" s="2"/>
      <c r="I16" s="9">
        <f t="shared" si="0"/>
        <v>2104110.6825000001</v>
      </c>
      <c r="J16" s="2"/>
      <c r="K16" s="9">
        <v>7209000</v>
      </c>
    </row>
    <row r="17" spans="1:11">
      <c r="A17" s="3">
        <v>9</v>
      </c>
      <c r="B17" s="2"/>
      <c r="C17" s="8" t="s">
        <v>24</v>
      </c>
      <c r="D17" s="9">
        <v>4250437.7700000005</v>
      </c>
      <c r="E17" s="9">
        <v>338549.91</v>
      </c>
      <c r="F17" s="9">
        <v>451760.17000000004</v>
      </c>
      <c r="G17" s="9">
        <v>4837418.53</v>
      </c>
      <c r="H17" s="2"/>
      <c r="I17" s="9">
        <f t="shared" si="0"/>
        <v>2469541.5950000002</v>
      </c>
      <c r="J17" s="2"/>
      <c r="K17" s="9">
        <v>3684000</v>
      </c>
    </row>
    <row r="18" spans="1:11">
      <c r="A18" s="3">
        <v>10</v>
      </c>
      <c r="B18" s="2"/>
      <c r="C18" s="8" t="s">
        <v>25</v>
      </c>
      <c r="D18" s="9">
        <v>1291893.57</v>
      </c>
      <c r="E18" s="9">
        <v>6942118.25</v>
      </c>
      <c r="F18" s="9">
        <v>685751.4</v>
      </c>
      <c r="G18" s="9">
        <v>3643370.8600000013</v>
      </c>
      <c r="H18" s="2"/>
      <c r="I18" s="9">
        <f t="shared" si="0"/>
        <v>3140783.5200000005</v>
      </c>
      <c r="J18" s="2"/>
      <c r="K18" s="9">
        <v>750000</v>
      </c>
    </row>
    <row r="19" spans="1:11">
      <c r="A19" s="3">
        <v>11</v>
      </c>
      <c r="B19" s="2"/>
      <c r="C19" s="8" t="s">
        <v>26</v>
      </c>
      <c r="D19" s="9">
        <v>0</v>
      </c>
      <c r="E19" s="9">
        <v>0</v>
      </c>
      <c r="F19" s="9">
        <v>0</v>
      </c>
      <c r="G19" s="9">
        <v>41480.26</v>
      </c>
      <c r="H19" s="2"/>
      <c r="I19" s="9">
        <f t="shared" si="0"/>
        <v>10370.065000000001</v>
      </c>
      <c r="J19" s="2"/>
      <c r="K19" s="9">
        <v>0</v>
      </c>
    </row>
    <row r="20" spans="1:11">
      <c r="A20" s="3">
        <v>12</v>
      </c>
      <c r="B20" s="2"/>
      <c r="C20" s="8" t="s">
        <v>27</v>
      </c>
      <c r="D20" s="9">
        <v>27834.979999999996</v>
      </c>
      <c r="E20" s="9">
        <v>0</v>
      </c>
      <c r="F20" s="9">
        <v>0</v>
      </c>
      <c r="G20" s="9">
        <v>0</v>
      </c>
      <c r="H20" s="2"/>
      <c r="I20" s="9">
        <f t="shared" si="0"/>
        <v>6958.744999999999</v>
      </c>
      <c r="J20" s="2"/>
      <c r="K20" s="9">
        <v>0</v>
      </c>
    </row>
    <row r="21" spans="1:11">
      <c r="A21" s="3">
        <v>13</v>
      </c>
      <c r="B21" s="2"/>
      <c r="C21" s="8" t="s">
        <v>28</v>
      </c>
      <c r="D21" s="9">
        <v>44243.483100000012</v>
      </c>
      <c r="E21" s="9">
        <v>99435.886399999988</v>
      </c>
      <c r="F21" s="9">
        <v>57388.2039</v>
      </c>
      <c r="G21" s="9">
        <v>76976.336100000015</v>
      </c>
      <c r="H21" s="2"/>
      <c r="I21" s="9">
        <f t="shared" si="0"/>
        <v>69510.977375000002</v>
      </c>
      <c r="J21" s="2"/>
      <c r="K21" s="9">
        <v>182000</v>
      </c>
    </row>
    <row r="22" spans="1:11">
      <c r="A22" s="3">
        <v>14</v>
      </c>
      <c r="B22" s="2"/>
      <c r="C22" s="8" t="s">
        <v>29</v>
      </c>
      <c r="D22" s="9">
        <v>0</v>
      </c>
      <c r="E22" s="9">
        <v>0</v>
      </c>
      <c r="F22" s="9">
        <v>0</v>
      </c>
      <c r="G22" s="9">
        <v>0</v>
      </c>
      <c r="H22" s="2"/>
      <c r="I22" s="9">
        <f t="shared" si="0"/>
        <v>0</v>
      </c>
      <c r="J22" s="2"/>
      <c r="K22" s="9">
        <v>0</v>
      </c>
    </row>
    <row r="23" spans="1:11">
      <c r="A23" s="3">
        <v>15</v>
      </c>
      <c r="B23" s="2"/>
      <c r="C23" s="8" t="s">
        <v>30</v>
      </c>
      <c r="D23" s="9">
        <v>0</v>
      </c>
      <c r="E23" s="9">
        <v>0</v>
      </c>
      <c r="F23" s="9">
        <v>736.6182</v>
      </c>
      <c r="G23" s="9">
        <v>0</v>
      </c>
      <c r="H23" s="2"/>
      <c r="I23" s="9">
        <f t="shared" si="0"/>
        <v>184.15455</v>
      </c>
      <c r="J23" s="2"/>
      <c r="K23" s="9">
        <v>0</v>
      </c>
    </row>
    <row r="24" spans="1:11">
      <c r="A24" s="3">
        <v>16</v>
      </c>
      <c r="B24" s="2"/>
      <c r="C24" s="8" t="s">
        <v>31</v>
      </c>
      <c r="D24" s="9">
        <v>0</v>
      </c>
      <c r="E24" s="9">
        <v>0</v>
      </c>
      <c r="F24" s="9">
        <v>0</v>
      </c>
      <c r="G24" s="9">
        <v>0</v>
      </c>
      <c r="H24" s="2"/>
      <c r="I24" s="9">
        <f t="shared" si="0"/>
        <v>0</v>
      </c>
      <c r="J24" s="2"/>
      <c r="K24" s="9">
        <v>0</v>
      </c>
    </row>
    <row r="25" spans="1:11">
      <c r="A25" s="3">
        <v>17</v>
      </c>
      <c r="B25" s="2"/>
      <c r="C25" s="8" t="s">
        <v>32</v>
      </c>
      <c r="D25" s="9">
        <v>0</v>
      </c>
      <c r="E25" s="9">
        <v>0</v>
      </c>
      <c r="F25" s="9">
        <v>0</v>
      </c>
      <c r="G25" s="9">
        <v>0</v>
      </c>
      <c r="H25" s="2"/>
      <c r="I25" s="9">
        <f t="shared" si="0"/>
        <v>0</v>
      </c>
      <c r="J25" s="2"/>
      <c r="K25" s="9">
        <v>0</v>
      </c>
    </row>
    <row r="26" spans="1:11">
      <c r="A26" s="3">
        <v>18</v>
      </c>
      <c r="B26" s="2"/>
      <c r="C26" s="8" t="s">
        <v>33</v>
      </c>
      <c r="D26" s="9">
        <v>0</v>
      </c>
      <c r="E26" s="9">
        <v>0</v>
      </c>
      <c r="F26" s="9">
        <v>0</v>
      </c>
      <c r="G26" s="9">
        <v>0</v>
      </c>
      <c r="H26" s="2"/>
      <c r="I26" s="9">
        <f t="shared" si="0"/>
        <v>0</v>
      </c>
      <c r="J26" s="2"/>
      <c r="K26" s="9">
        <v>0</v>
      </c>
    </row>
    <row r="27" spans="1:11">
      <c r="A27" s="3">
        <v>19</v>
      </c>
      <c r="B27" s="2"/>
      <c r="C27" s="8" t="s">
        <v>34</v>
      </c>
      <c r="D27" s="9">
        <v>0</v>
      </c>
      <c r="E27" s="9">
        <v>0</v>
      </c>
      <c r="F27" s="9">
        <v>15726.054</v>
      </c>
      <c r="G27" s="9">
        <v>0</v>
      </c>
      <c r="H27" s="2"/>
      <c r="I27" s="9">
        <f t="shared" si="0"/>
        <v>3931.5135</v>
      </c>
      <c r="J27" s="2"/>
      <c r="K27" s="9">
        <v>0</v>
      </c>
    </row>
    <row r="28" spans="1:11">
      <c r="A28" s="3">
        <v>20</v>
      </c>
      <c r="B28" s="2"/>
      <c r="C28" s="8" t="s">
        <v>35</v>
      </c>
      <c r="D28" s="9">
        <v>16231.5062</v>
      </c>
      <c r="E28" s="9">
        <v>44417.557800000002</v>
      </c>
      <c r="F28" s="9">
        <v>12786.452799999999</v>
      </c>
      <c r="G28" s="9">
        <v>4560</v>
      </c>
      <c r="H28" s="2"/>
      <c r="I28" s="9">
        <f t="shared" si="0"/>
        <v>19498.879199999999</v>
      </c>
      <c r="J28" s="2"/>
      <c r="K28" s="9">
        <v>290700</v>
      </c>
    </row>
    <row r="29" spans="1:11">
      <c r="A29" s="3">
        <v>21</v>
      </c>
      <c r="B29" s="2"/>
      <c r="C29" s="8" t="s">
        <v>36</v>
      </c>
      <c r="D29" s="9">
        <v>-24547.741600000001</v>
      </c>
      <c r="E29" s="9">
        <v>91941.934800000017</v>
      </c>
      <c r="F29" s="9">
        <v>-43973.227599999998</v>
      </c>
      <c r="G29" s="9">
        <v>20725.697800000002</v>
      </c>
      <c r="H29" s="2"/>
      <c r="I29" s="9">
        <f t="shared" si="0"/>
        <v>11036.665850000003</v>
      </c>
      <c r="J29" s="2"/>
      <c r="K29" s="9">
        <v>18240</v>
      </c>
    </row>
    <row r="30" spans="1:11">
      <c r="A30" s="2"/>
      <c r="B30" s="2"/>
      <c r="C30" s="2"/>
      <c r="D30" s="9"/>
      <c r="E30" s="9"/>
      <c r="F30" s="9"/>
      <c r="G30" s="9"/>
      <c r="H30" s="2"/>
      <c r="I30" s="9"/>
      <c r="J30" s="2"/>
      <c r="K30" s="9"/>
    </row>
    <row r="31" spans="1:11">
      <c r="A31" s="2"/>
      <c r="B31" s="2"/>
      <c r="C31" s="2"/>
      <c r="D31" s="10"/>
      <c r="E31" s="10"/>
      <c r="F31" s="10"/>
      <c r="G31" s="10"/>
      <c r="H31" s="2"/>
      <c r="I31" s="2"/>
      <c r="J31" s="2"/>
      <c r="K31" s="2"/>
    </row>
    <row r="32" spans="1:11">
      <c r="A32" s="2"/>
      <c r="B32" s="2"/>
      <c r="C32" s="2"/>
      <c r="D32" s="12"/>
      <c r="E32" s="12"/>
      <c r="F32" s="12"/>
      <c r="G32" s="12"/>
      <c r="H32" s="5"/>
      <c r="I32" s="3" t="s">
        <v>8</v>
      </c>
      <c r="J32" s="5"/>
      <c r="K32" s="5"/>
    </row>
    <row r="33" spans="1:11">
      <c r="A33" s="2"/>
      <c r="B33" s="2"/>
      <c r="C33" s="2"/>
      <c r="D33" s="12"/>
      <c r="E33" s="12"/>
      <c r="F33" s="12"/>
      <c r="G33" s="12"/>
      <c r="H33" s="5"/>
      <c r="I33" s="3" t="s">
        <v>9</v>
      </c>
      <c r="J33" s="5"/>
      <c r="K33" s="3" t="s">
        <v>10</v>
      </c>
    </row>
    <row r="34" spans="1:11">
      <c r="A34" s="2"/>
      <c r="B34" s="2"/>
      <c r="C34" s="2"/>
      <c r="D34" s="3">
        <v>2016</v>
      </c>
      <c r="E34" s="3">
        <v>2017</v>
      </c>
      <c r="F34" s="3">
        <v>2018</v>
      </c>
      <c r="G34" s="3">
        <v>2019</v>
      </c>
      <c r="H34" s="5"/>
      <c r="I34" s="3" t="s">
        <v>12</v>
      </c>
      <c r="J34" s="3"/>
      <c r="K34" s="3" t="s">
        <v>42</v>
      </c>
    </row>
    <row r="35" spans="1:11">
      <c r="A35" s="2"/>
      <c r="B35" s="2"/>
      <c r="C35" s="7" t="s">
        <v>46</v>
      </c>
      <c r="D35" s="6" t="s">
        <v>14</v>
      </c>
      <c r="E35" s="6" t="s">
        <v>37</v>
      </c>
      <c r="F35" s="6" t="s">
        <v>37</v>
      </c>
      <c r="G35" s="6" t="s">
        <v>37</v>
      </c>
      <c r="H35" s="5"/>
      <c r="I35" s="6" t="s">
        <v>15</v>
      </c>
      <c r="J35" s="3"/>
      <c r="K35" s="6" t="s">
        <v>43</v>
      </c>
    </row>
    <row r="36" spans="1:11">
      <c r="A36" s="3">
        <v>22</v>
      </c>
      <c r="B36" s="2"/>
      <c r="C36" s="8" t="s">
        <v>38</v>
      </c>
      <c r="D36" s="9">
        <v>314242.53059999994</v>
      </c>
      <c r="E36" s="9">
        <v>735000</v>
      </c>
      <c r="F36" s="9">
        <v>281000</v>
      </c>
      <c r="G36" s="9">
        <v>1557000</v>
      </c>
      <c r="H36" s="2"/>
      <c r="I36" s="9">
        <f>AVERAGE(D36:G36)</f>
        <v>721810.63265000004</v>
      </c>
      <c r="J36" s="2"/>
      <c r="K36" s="9">
        <v>735000</v>
      </c>
    </row>
    <row r="37" spans="1:11">
      <c r="A37" s="2"/>
      <c r="B37" s="2"/>
      <c r="C37" s="2"/>
      <c r="D37" s="10"/>
      <c r="E37" s="10"/>
      <c r="F37" s="10"/>
      <c r="G37" s="10"/>
      <c r="H37" s="2"/>
      <c r="I37" s="2"/>
      <c r="J37" s="2"/>
      <c r="K37" s="2"/>
    </row>
    <row r="38" spans="1:11">
      <c r="A38" s="3">
        <v>23</v>
      </c>
      <c r="B38" s="2"/>
      <c r="C38" s="5" t="s">
        <v>39</v>
      </c>
      <c r="D38" s="10"/>
      <c r="E38" s="10"/>
      <c r="F38" s="10"/>
      <c r="G38" s="10"/>
      <c r="H38" s="2"/>
      <c r="I38" s="9">
        <f>+SUM(I9:I29)+I36</f>
        <v>12074420.9115775</v>
      </c>
      <c r="J38" s="2"/>
      <c r="K38" s="9">
        <f>+SUM(K9:K29)+K36</f>
        <v>22578940</v>
      </c>
    </row>
    <row r="39" spans="1:11" ht="15.75" thickBot="1">
      <c r="A39" s="2"/>
      <c r="B39" s="2"/>
      <c r="C39" s="2"/>
      <c r="D39" s="10"/>
      <c r="E39" s="10"/>
      <c r="F39" s="10"/>
      <c r="G39" s="10"/>
      <c r="H39" s="2"/>
      <c r="I39" s="2"/>
      <c r="J39" s="2"/>
      <c r="K39" s="2"/>
    </row>
    <row r="40" spans="1:11" ht="15.75" thickBot="1">
      <c r="A40" s="3">
        <v>24</v>
      </c>
      <c r="B40" s="2"/>
      <c r="C40" s="5" t="s">
        <v>40</v>
      </c>
      <c r="D40" s="2"/>
      <c r="E40" s="2"/>
      <c r="F40" s="2"/>
      <c r="G40" s="2"/>
      <c r="H40" s="2"/>
      <c r="I40" s="2"/>
      <c r="J40" s="2"/>
      <c r="K40" s="11">
        <f>+I38-K38</f>
        <v>-10504519.0884225</v>
      </c>
    </row>
    <row r="41" spans="1:1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</row>
    <row r="42" spans="1:11">
      <c r="A42" s="2"/>
      <c r="B42" s="2"/>
      <c r="C42" s="5" t="s">
        <v>44</v>
      </c>
      <c r="D42" s="2"/>
      <c r="E42" s="2"/>
      <c r="F42" s="2"/>
      <c r="G42" s="2"/>
      <c r="H42" s="2"/>
      <c r="I42" s="2"/>
      <c r="J42" s="2"/>
      <c r="K42" s="2"/>
    </row>
  </sheetData>
  <mergeCells count="4">
    <mergeCell ref="D12:G12"/>
    <mergeCell ref="D13:G13"/>
    <mergeCell ref="D14:G14"/>
    <mergeCell ref="A1:K1"/>
  </mergeCells>
  <printOptions horizontalCentered="1"/>
  <pageMargins left="1" right="1" top="1.25" bottom="1" header="0.75" footer="0.3"/>
  <pageSetup scale="58" orientation="portrait" r:id="rId1"/>
  <headerFooter scaleWithDoc="0">
    <oddHeader>&amp;R&amp;"Times New Roman,Bold"&amp;8Exhibit NT-1
Page 1 of 1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41"/>
  <sheetViews>
    <sheetView zoomScaleNormal="100" workbookViewId="0">
      <selection activeCell="A31" sqref="A31"/>
    </sheetView>
  </sheetViews>
  <sheetFormatPr defaultRowHeight="15"/>
  <cols>
    <col min="1" max="1" width="6.7109375" customWidth="1"/>
    <col min="2" max="2" width="1.7109375" customWidth="1"/>
    <col min="3" max="3" width="41.140625" bestFit="1" customWidth="1"/>
    <col min="4" max="4" width="14.7109375" customWidth="1"/>
    <col min="5" max="5" width="2.7109375" customWidth="1"/>
    <col min="6" max="8" width="14.7109375" customWidth="1"/>
    <col min="9" max="9" width="13.42578125" bestFit="1" customWidth="1"/>
    <col min="10" max="10" width="13.42578125" customWidth="1"/>
    <col min="11" max="11" width="2.7109375" customWidth="1"/>
    <col min="12" max="14" width="14.7109375" customWidth="1"/>
    <col min="15" max="15" width="13.42578125" bestFit="1" customWidth="1"/>
    <col min="16" max="16" width="13.42578125" customWidth="1"/>
    <col min="18" max="18" width="10.28515625" bestFit="1" customWidth="1"/>
    <col min="19" max="19" width="12.85546875" bestFit="1" customWidth="1"/>
  </cols>
  <sheetData>
    <row r="1" spans="1:18" ht="20.25">
      <c r="A1" s="49" t="s">
        <v>47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</row>
    <row r="2" spans="1:18" ht="20.25">
      <c r="A2" s="49" t="s">
        <v>90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</row>
    <row r="3" spans="1:18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</row>
    <row r="4" spans="1:18" ht="15.75" thickBot="1">
      <c r="A4" s="15"/>
      <c r="B4" s="15"/>
      <c r="C4" s="16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</row>
    <row r="5" spans="1:18" ht="18" thickBot="1">
      <c r="A5" s="15"/>
      <c r="B5" s="15"/>
      <c r="C5" s="16"/>
      <c r="D5" s="15"/>
      <c r="E5" s="15"/>
      <c r="F5" s="17" t="s">
        <v>48</v>
      </c>
      <c r="G5" s="18"/>
      <c r="H5" s="18"/>
      <c r="I5" s="18"/>
      <c r="J5" s="19"/>
      <c r="K5" s="15"/>
      <c r="L5" s="17" t="s">
        <v>49</v>
      </c>
      <c r="M5" s="18"/>
      <c r="N5" s="18"/>
      <c r="O5" s="18"/>
      <c r="P5" s="19"/>
    </row>
    <row r="6" spans="1:18">
      <c r="A6" s="15"/>
      <c r="B6" s="15"/>
      <c r="C6" s="16"/>
      <c r="D6" s="15"/>
      <c r="E6" s="15"/>
      <c r="F6" s="20"/>
      <c r="G6" s="20"/>
      <c r="H6" s="20"/>
      <c r="I6" s="20"/>
      <c r="J6" s="20"/>
      <c r="K6" s="15"/>
      <c r="L6" s="20"/>
      <c r="M6" s="20"/>
      <c r="N6" s="20"/>
      <c r="O6" s="20"/>
      <c r="P6" s="20"/>
    </row>
    <row r="7" spans="1:18">
      <c r="A7" s="20"/>
      <c r="B7" s="16"/>
      <c r="C7" s="20" t="s">
        <v>1</v>
      </c>
      <c r="D7" s="20" t="s">
        <v>2</v>
      </c>
      <c r="E7" s="20"/>
      <c r="F7" s="20" t="s">
        <v>3</v>
      </c>
      <c r="G7" s="20" t="s">
        <v>4</v>
      </c>
      <c r="H7" s="20" t="s">
        <v>5</v>
      </c>
      <c r="I7" s="20" t="s">
        <v>6</v>
      </c>
      <c r="J7" s="20" t="s">
        <v>7</v>
      </c>
      <c r="K7" s="20"/>
      <c r="L7" s="20" t="s">
        <v>50</v>
      </c>
      <c r="M7" s="20" t="s">
        <v>51</v>
      </c>
      <c r="N7" s="20" t="s">
        <v>52</v>
      </c>
      <c r="O7" s="20" t="s">
        <v>53</v>
      </c>
      <c r="P7" s="20" t="s">
        <v>54</v>
      </c>
    </row>
    <row r="8" spans="1:18">
      <c r="A8" s="15"/>
      <c r="B8" s="15"/>
      <c r="C8" s="16"/>
      <c r="D8" s="15"/>
      <c r="E8" s="15"/>
      <c r="F8" s="20"/>
      <c r="G8" s="20"/>
      <c r="H8" s="20"/>
      <c r="I8" s="21"/>
      <c r="J8" s="21"/>
      <c r="K8" s="15"/>
      <c r="L8" s="20"/>
      <c r="M8" s="20"/>
      <c r="N8" s="20"/>
      <c r="O8" s="21"/>
      <c r="P8" s="21"/>
    </row>
    <row r="9" spans="1:18">
      <c r="A9" s="15"/>
      <c r="B9" s="15"/>
      <c r="C9" s="16"/>
      <c r="D9" s="15"/>
      <c r="E9" s="15"/>
      <c r="F9" s="21"/>
      <c r="G9" s="21"/>
      <c r="H9" s="21" t="s">
        <v>42</v>
      </c>
      <c r="I9" s="21"/>
      <c r="J9" s="21"/>
      <c r="K9" s="15"/>
      <c r="L9" s="21"/>
      <c r="M9" s="21"/>
      <c r="N9" s="21" t="s">
        <v>42</v>
      </c>
      <c r="O9" s="21"/>
      <c r="P9" s="21"/>
    </row>
    <row r="10" spans="1:18">
      <c r="A10" s="15"/>
      <c r="B10" s="15"/>
      <c r="C10" s="15"/>
      <c r="D10" s="15"/>
      <c r="E10" s="15"/>
      <c r="F10" s="21"/>
      <c r="G10" s="21" t="s">
        <v>42</v>
      </c>
      <c r="H10" s="21" t="s">
        <v>55</v>
      </c>
      <c r="I10" s="21" t="s">
        <v>42</v>
      </c>
      <c r="J10" s="21" t="s">
        <v>55</v>
      </c>
      <c r="K10" s="15"/>
      <c r="L10" s="21"/>
      <c r="M10" s="21" t="s">
        <v>42</v>
      </c>
      <c r="N10" s="21" t="s">
        <v>55</v>
      </c>
      <c r="O10" s="21" t="s">
        <v>42</v>
      </c>
      <c r="P10" s="21" t="s">
        <v>55</v>
      </c>
    </row>
    <row r="11" spans="1:18">
      <c r="A11" s="15"/>
      <c r="B11" s="15"/>
      <c r="C11" s="15"/>
      <c r="D11" s="21" t="s">
        <v>56</v>
      </c>
      <c r="E11" s="15"/>
      <c r="F11" s="21" t="s">
        <v>56</v>
      </c>
      <c r="G11" s="21" t="s">
        <v>57</v>
      </c>
      <c r="H11" s="21" t="s">
        <v>57</v>
      </c>
      <c r="I11" s="20" t="s">
        <v>58</v>
      </c>
      <c r="J11" s="20" t="s">
        <v>58</v>
      </c>
      <c r="K11" s="15"/>
      <c r="L11" s="21" t="s">
        <v>56</v>
      </c>
      <c r="M11" s="21" t="s">
        <v>57</v>
      </c>
      <c r="N11" s="21" t="s">
        <v>57</v>
      </c>
      <c r="O11" s="20" t="s">
        <v>58</v>
      </c>
      <c r="P11" s="20" t="s">
        <v>58</v>
      </c>
    </row>
    <row r="12" spans="1:18">
      <c r="A12" s="21" t="s">
        <v>11</v>
      </c>
      <c r="B12" s="16"/>
      <c r="C12" s="16"/>
      <c r="D12" s="21" t="s">
        <v>59</v>
      </c>
      <c r="E12" s="20"/>
      <c r="F12" s="21" t="s">
        <v>60</v>
      </c>
      <c r="G12" s="21" t="s">
        <v>61</v>
      </c>
      <c r="H12" s="21" t="s">
        <v>61</v>
      </c>
      <c r="I12" s="20" t="s">
        <v>62</v>
      </c>
      <c r="J12" s="20" t="s">
        <v>62</v>
      </c>
      <c r="K12" s="20"/>
      <c r="L12" s="21" t="s">
        <v>60</v>
      </c>
      <c r="M12" s="21" t="s">
        <v>61</v>
      </c>
      <c r="N12" s="21" t="s">
        <v>61</v>
      </c>
      <c r="O12" s="20" t="s">
        <v>62</v>
      </c>
      <c r="P12" s="20" t="s">
        <v>62</v>
      </c>
    </row>
    <row r="13" spans="1:18" ht="17.25">
      <c r="A13" s="22" t="s">
        <v>13</v>
      </c>
      <c r="B13" s="16"/>
      <c r="C13" s="23" t="s">
        <v>63</v>
      </c>
      <c r="D13" s="22" t="s">
        <v>64</v>
      </c>
      <c r="E13" s="20"/>
      <c r="F13" s="22" t="s">
        <v>65</v>
      </c>
      <c r="G13" s="22" t="s">
        <v>66</v>
      </c>
      <c r="H13" s="22" t="s">
        <v>66</v>
      </c>
      <c r="I13" s="22" t="s">
        <v>67</v>
      </c>
      <c r="J13" s="22" t="s">
        <v>68</v>
      </c>
      <c r="K13" s="20"/>
      <c r="L13" s="22" t="s">
        <v>65</v>
      </c>
      <c r="M13" s="22" t="s">
        <v>66</v>
      </c>
      <c r="N13" s="22" t="s">
        <v>66</v>
      </c>
      <c r="O13" s="22" t="s">
        <v>67</v>
      </c>
      <c r="P13" s="22" t="s">
        <v>68</v>
      </c>
    </row>
    <row r="14" spans="1:18">
      <c r="A14" s="21">
        <v>1</v>
      </c>
      <c r="B14" s="15"/>
      <c r="C14" s="24" t="s">
        <v>69</v>
      </c>
      <c r="D14" s="25">
        <v>441462416</v>
      </c>
      <c r="E14" s="26"/>
      <c r="F14" s="25">
        <v>483588845</v>
      </c>
      <c r="G14" s="25">
        <f>+F14-D14</f>
        <v>42126429</v>
      </c>
      <c r="H14" s="27">
        <f>+G14/D14</f>
        <v>9.542472353977241E-2</v>
      </c>
      <c r="I14" s="28">
        <v>-53936836.360115118</v>
      </c>
      <c r="J14" s="29">
        <f>I14/(F14+F15)</f>
        <v>-0.11152043487985276</v>
      </c>
      <c r="K14" s="26"/>
      <c r="L14" s="25">
        <v>483588845</v>
      </c>
      <c r="M14" s="25">
        <f>+L14-D14</f>
        <v>42126429</v>
      </c>
      <c r="N14" s="27">
        <f>+M14/D14</f>
        <v>9.542472353977241E-2</v>
      </c>
      <c r="O14" s="28">
        <v>-53936836.360115118</v>
      </c>
      <c r="P14" s="29">
        <f>+O14/(L14+L15)</f>
        <v>-0.11152043487985276</v>
      </c>
      <c r="R14" s="30"/>
    </row>
    <row r="15" spans="1:18">
      <c r="A15" s="21">
        <v>2</v>
      </c>
      <c r="B15" s="15"/>
      <c r="C15" s="24" t="s">
        <v>70</v>
      </c>
      <c r="D15" s="25">
        <v>55652</v>
      </c>
      <c r="E15" s="26"/>
      <c r="F15" s="25">
        <v>60958</v>
      </c>
      <c r="G15" s="25">
        <f t="shared" ref="G15:G26" si="0">+F15-D15</f>
        <v>5306</v>
      </c>
      <c r="H15" s="27">
        <f t="shared" ref="H15:H31" si="1">+G15/D15</f>
        <v>9.5342485445267022E-2</v>
      </c>
      <c r="I15" s="31"/>
      <c r="J15" s="29"/>
      <c r="K15" s="26"/>
      <c r="L15" s="25">
        <v>60958</v>
      </c>
      <c r="M15" s="25">
        <f t="shared" ref="M15:M26" si="2">+L15-D15</f>
        <v>5306</v>
      </c>
      <c r="N15" s="27">
        <f t="shared" ref="N15:N26" si="3">+M15/D15</f>
        <v>9.5342485445267022E-2</v>
      </c>
      <c r="O15" s="31"/>
      <c r="P15" s="29"/>
      <c r="R15" s="30"/>
    </row>
    <row r="16" spans="1:18">
      <c r="A16" s="21">
        <v>3</v>
      </c>
      <c r="B16" s="15"/>
      <c r="C16" s="24" t="s">
        <v>71</v>
      </c>
      <c r="D16" s="25">
        <v>170461520</v>
      </c>
      <c r="E16" s="26"/>
      <c r="F16" s="25">
        <v>182642225</v>
      </c>
      <c r="G16" s="25">
        <f t="shared" si="0"/>
        <v>12180705</v>
      </c>
      <c r="H16" s="27">
        <f t="shared" si="1"/>
        <v>7.1457212161430916E-2</v>
      </c>
      <c r="I16" s="25">
        <v>15427873.572812317</v>
      </c>
      <c r="J16" s="32">
        <f>+I16/F16</f>
        <v>8.4470464443872809E-2</v>
      </c>
      <c r="K16" s="26"/>
      <c r="L16" s="25">
        <v>188766338.92801395</v>
      </c>
      <c r="M16" s="25">
        <f t="shared" si="2"/>
        <v>18304818.928013951</v>
      </c>
      <c r="N16" s="27">
        <f t="shared" si="3"/>
        <v>0.10738387718245121</v>
      </c>
      <c r="O16" s="25">
        <v>21551987.500826269</v>
      </c>
      <c r="P16" s="32">
        <f>+O16/L16</f>
        <v>0.11417283199546038</v>
      </c>
      <c r="R16" s="30"/>
    </row>
    <row r="17" spans="1:19">
      <c r="A17" s="21">
        <v>4</v>
      </c>
      <c r="B17" s="15"/>
      <c r="C17" s="24" t="s">
        <v>72</v>
      </c>
      <c r="D17" s="25">
        <v>164895598</v>
      </c>
      <c r="E17" s="26"/>
      <c r="F17" s="25">
        <v>176526765</v>
      </c>
      <c r="G17" s="25">
        <f t="shared" si="0"/>
        <v>11631167</v>
      </c>
      <c r="H17" s="27">
        <f t="shared" si="1"/>
        <v>7.053655246758013E-2</v>
      </c>
      <c r="I17" s="25">
        <v>20816328.944383383</v>
      </c>
      <c r="J17" s="32">
        <f t="shared" ref="J17:J27" si="4">+I17/F17</f>
        <v>0.11792165876026439</v>
      </c>
      <c r="K17" s="26"/>
      <c r="L17" s="25">
        <v>175779702.49702099</v>
      </c>
      <c r="M17" s="25">
        <f t="shared" si="2"/>
        <v>10884104.49702099</v>
      </c>
      <c r="N17" s="27">
        <f t="shared" si="3"/>
        <v>6.6006034297052554E-2</v>
      </c>
      <c r="O17" s="25">
        <v>20069266.441404372</v>
      </c>
      <c r="P17" s="32">
        <f t="shared" ref="P17:P27" si="5">+O17/L17</f>
        <v>0.11417283199546031</v>
      </c>
      <c r="R17" s="30"/>
    </row>
    <row r="18" spans="1:19">
      <c r="A18" s="21">
        <v>5</v>
      </c>
      <c r="B18" s="15"/>
      <c r="C18" s="24" t="s">
        <v>73</v>
      </c>
      <c r="D18" s="25">
        <v>12536325</v>
      </c>
      <c r="E18" s="26"/>
      <c r="F18" s="25">
        <v>13570842</v>
      </c>
      <c r="G18" s="25">
        <f t="shared" si="0"/>
        <v>1034517</v>
      </c>
      <c r="H18" s="27">
        <f t="shared" si="1"/>
        <v>8.2521552368816226E-2</v>
      </c>
      <c r="I18" s="25">
        <v>850817.52579169231</v>
      </c>
      <c r="J18" s="32">
        <f t="shared" si="4"/>
        <v>6.2694527413383216E-2</v>
      </c>
      <c r="K18" s="26"/>
      <c r="L18" s="25">
        <v>13891878.574965121</v>
      </c>
      <c r="M18" s="25">
        <f t="shared" si="2"/>
        <v>1355553.5749651212</v>
      </c>
      <c r="N18" s="27">
        <f t="shared" si="3"/>
        <v>0.10813006004272553</v>
      </c>
      <c r="O18" s="25">
        <v>1171854.1007568135</v>
      </c>
      <c r="P18" s="32">
        <f t="shared" si="5"/>
        <v>8.4355337144152637E-2</v>
      </c>
      <c r="R18" s="30"/>
    </row>
    <row r="19" spans="1:19">
      <c r="A19" s="21">
        <v>6</v>
      </c>
      <c r="B19" s="15"/>
      <c r="C19" s="24" t="s">
        <v>74</v>
      </c>
      <c r="D19" s="25">
        <v>84439205</v>
      </c>
      <c r="E19" s="26"/>
      <c r="F19" s="25">
        <v>90137293</v>
      </c>
      <c r="G19" s="25">
        <f t="shared" si="0"/>
        <v>5698088</v>
      </c>
      <c r="H19" s="27">
        <f t="shared" si="1"/>
        <v>6.7481544858220777E-2</v>
      </c>
      <c r="I19" s="25">
        <v>16583292.488741636</v>
      </c>
      <c r="J19" s="32">
        <f t="shared" si="4"/>
        <v>0.1839781508497447</v>
      </c>
      <c r="K19" s="26"/>
      <c r="L19" s="25">
        <v>84439205</v>
      </c>
      <c r="M19" s="25">
        <f t="shared" si="2"/>
        <v>0</v>
      </c>
      <c r="N19" s="27">
        <f t="shared" si="3"/>
        <v>0</v>
      </c>
      <c r="O19" s="25">
        <v>10885204.488741636</v>
      </c>
      <c r="P19" s="32">
        <f t="shared" si="5"/>
        <v>0.12891173583102347</v>
      </c>
      <c r="R19" s="30"/>
      <c r="S19" s="33"/>
    </row>
    <row r="20" spans="1:19">
      <c r="A20" s="21">
        <v>7</v>
      </c>
      <c r="B20" s="15"/>
      <c r="C20" s="24" t="s">
        <v>75</v>
      </c>
      <c r="D20" s="25">
        <v>126370424</v>
      </c>
      <c r="E20" s="26"/>
      <c r="F20" s="25">
        <v>136755655</v>
      </c>
      <c r="G20" s="25">
        <f t="shared" si="0"/>
        <v>10385231</v>
      </c>
      <c r="H20" s="27">
        <f t="shared" si="1"/>
        <v>8.2180866940827865E-2</v>
      </c>
      <c r="I20" s="25">
        <v>1596649.889297503</v>
      </c>
      <c r="J20" s="32">
        <f t="shared" si="4"/>
        <v>1.1675201945378442E-2</v>
      </c>
      <c r="K20" s="26"/>
      <c r="L20" s="25">
        <v>136755655</v>
      </c>
      <c r="M20" s="25">
        <f t="shared" si="2"/>
        <v>10385231</v>
      </c>
      <c r="N20" s="27">
        <f t="shared" si="3"/>
        <v>8.2180866940827865E-2</v>
      </c>
      <c r="O20" s="25">
        <v>1596649.889297503</v>
      </c>
      <c r="P20" s="32">
        <f t="shared" si="5"/>
        <v>1.1675201945378442E-2</v>
      </c>
      <c r="R20" s="30"/>
      <c r="S20" s="33"/>
    </row>
    <row r="21" spans="1:19">
      <c r="A21" s="21">
        <v>8</v>
      </c>
      <c r="B21" s="15"/>
      <c r="C21" s="24" t="s">
        <v>76</v>
      </c>
      <c r="D21" s="25">
        <v>68895503</v>
      </c>
      <c r="E21" s="26"/>
      <c r="F21" s="25">
        <v>74719968</v>
      </c>
      <c r="G21" s="25">
        <f t="shared" si="0"/>
        <v>5824465</v>
      </c>
      <c r="H21" s="27">
        <f t="shared" si="1"/>
        <v>8.4540568634791743E-2</v>
      </c>
      <c r="I21" s="25">
        <v>-330685.27122233668</v>
      </c>
      <c r="J21" s="32">
        <f t="shared" si="4"/>
        <v>-4.4256613067920033E-3</v>
      </c>
      <c r="K21" s="26"/>
      <c r="L21" s="25">
        <v>74719968</v>
      </c>
      <c r="M21" s="25">
        <f t="shared" si="2"/>
        <v>5824465</v>
      </c>
      <c r="N21" s="27">
        <f t="shared" si="3"/>
        <v>8.4540568634791743E-2</v>
      </c>
      <c r="O21" s="25">
        <v>-330685.27122233668</v>
      </c>
      <c r="P21" s="32">
        <f t="shared" si="5"/>
        <v>-4.4256613067920033E-3</v>
      </c>
      <c r="R21" s="30"/>
    </row>
    <row r="22" spans="1:19">
      <c r="A22" s="21">
        <v>9</v>
      </c>
      <c r="B22" s="15"/>
      <c r="C22" s="24" t="s">
        <v>77</v>
      </c>
      <c r="D22" s="25">
        <v>0</v>
      </c>
      <c r="E22" s="26"/>
      <c r="F22" s="25">
        <v>0</v>
      </c>
      <c r="G22" s="25">
        <f t="shared" si="0"/>
        <v>0</v>
      </c>
      <c r="H22" s="27">
        <v>0</v>
      </c>
      <c r="I22" s="25">
        <v>0</v>
      </c>
      <c r="J22" s="32">
        <v>0</v>
      </c>
      <c r="K22" s="26"/>
      <c r="L22" s="25">
        <v>0</v>
      </c>
      <c r="M22" s="25">
        <f t="shared" si="2"/>
        <v>0</v>
      </c>
      <c r="N22" s="27">
        <v>0</v>
      </c>
      <c r="O22" s="25">
        <v>0</v>
      </c>
      <c r="P22" s="32">
        <v>0</v>
      </c>
      <c r="R22" s="30"/>
    </row>
    <row r="23" spans="1:19">
      <c r="A23" s="21">
        <v>10</v>
      </c>
      <c r="B23" s="15"/>
      <c r="C23" s="24" t="s">
        <v>78</v>
      </c>
      <c r="D23" s="25">
        <v>244537</v>
      </c>
      <c r="E23" s="26"/>
      <c r="F23" s="25">
        <v>244537</v>
      </c>
      <c r="G23" s="25">
        <f t="shared" si="0"/>
        <v>0</v>
      </c>
      <c r="H23" s="27">
        <f t="shared" si="1"/>
        <v>0</v>
      </c>
      <c r="I23" s="25">
        <v>17422.065380612152</v>
      </c>
      <c r="J23" s="32">
        <f t="shared" si="4"/>
        <v>7.1245109658710754E-2</v>
      </c>
      <c r="K23" s="26"/>
      <c r="L23" s="25">
        <v>244537</v>
      </c>
      <c r="M23" s="25">
        <f t="shared" si="2"/>
        <v>0</v>
      </c>
      <c r="N23" s="27">
        <f t="shared" si="3"/>
        <v>0</v>
      </c>
      <c r="O23" s="25">
        <v>17422.065380612152</v>
      </c>
      <c r="P23" s="32">
        <f t="shared" si="5"/>
        <v>7.1245109658710754E-2</v>
      </c>
      <c r="R23" s="30"/>
    </row>
    <row r="24" spans="1:19">
      <c r="A24" s="21">
        <v>11</v>
      </c>
      <c r="B24" s="15"/>
      <c r="C24" s="24" t="s">
        <v>79</v>
      </c>
      <c r="D24" s="25">
        <v>304220</v>
      </c>
      <c r="E24" s="26"/>
      <c r="F24" s="25">
        <v>324800</v>
      </c>
      <c r="G24" s="25">
        <f t="shared" si="0"/>
        <v>20580</v>
      </c>
      <c r="H24" s="27">
        <f t="shared" si="1"/>
        <v>6.7648412333179933E-2</v>
      </c>
      <c r="I24" s="25">
        <v>31406.259251143958</v>
      </c>
      <c r="J24" s="32">
        <f t="shared" si="4"/>
        <v>9.6694147940714154E-2</v>
      </c>
      <c r="K24" s="26"/>
      <c r="L24" s="25">
        <v>324800</v>
      </c>
      <c r="M24" s="25">
        <f t="shared" si="2"/>
        <v>20580</v>
      </c>
      <c r="N24" s="27">
        <f t="shared" si="3"/>
        <v>6.7648412333179933E-2</v>
      </c>
      <c r="O24" s="25">
        <v>31406.259251143958</v>
      </c>
      <c r="P24" s="32">
        <f t="shared" si="5"/>
        <v>9.6694147940714154E-2</v>
      </c>
      <c r="R24" s="30"/>
    </row>
    <row r="25" spans="1:19">
      <c r="A25" s="21">
        <v>12</v>
      </c>
      <c r="B25" s="15"/>
      <c r="C25" s="24" t="s">
        <v>80</v>
      </c>
      <c r="D25" s="25">
        <v>23389325</v>
      </c>
      <c r="E25" s="26"/>
      <c r="F25" s="25">
        <v>25309553</v>
      </c>
      <c r="G25" s="25">
        <f t="shared" si="0"/>
        <v>1920228</v>
      </c>
      <c r="H25" s="27">
        <f t="shared" si="1"/>
        <v>8.2098478686323778E-2</v>
      </c>
      <c r="I25" s="25">
        <v>-160259.38406628033</v>
      </c>
      <c r="J25" s="32">
        <f t="shared" si="4"/>
        <v>-6.3319721239754939E-3</v>
      </c>
      <c r="K25" s="26"/>
      <c r="L25" s="25">
        <v>25309553</v>
      </c>
      <c r="M25" s="25">
        <f t="shared" si="2"/>
        <v>1920228</v>
      </c>
      <c r="N25" s="27">
        <f t="shared" si="3"/>
        <v>8.2098478686323778E-2</v>
      </c>
      <c r="O25" s="25">
        <v>-160259.38406628033</v>
      </c>
      <c r="P25" s="32">
        <f t="shared" si="5"/>
        <v>-6.3319721239754939E-3</v>
      </c>
      <c r="R25" s="30"/>
    </row>
    <row r="26" spans="1:19">
      <c r="A26" s="21">
        <v>13</v>
      </c>
      <c r="B26" s="15"/>
      <c r="C26" s="24" t="s">
        <v>81</v>
      </c>
      <c r="D26" s="34">
        <v>10274768</v>
      </c>
      <c r="E26" s="26"/>
      <c r="F26" s="34">
        <v>11167899</v>
      </c>
      <c r="G26" s="34">
        <f t="shared" si="0"/>
        <v>893131</v>
      </c>
      <c r="H26" s="35">
        <f t="shared" si="1"/>
        <v>8.6924687739908094E-2</v>
      </c>
      <c r="I26" s="34">
        <v>-896009.75882153108</v>
      </c>
      <c r="J26" s="36">
        <f t="shared" si="4"/>
        <v>-8.0230825764231128E-2</v>
      </c>
      <c r="K26" s="26"/>
      <c r="L26" s="34">
        <v>11167899</v>
      </c>
      <c r="M26" s="34">
        <f t="shared" si="2"/>
        <v>893131</v>
      </c>
      <c r="N26" s="35">
        <f t="shared" si="3"/>
        <v>8.6924687739908094E-2</v>
      </c>
      <c r="O26" s="34">
        <v>-896009.75882153108</v>
      </c>
      <c r="P26" s="36">
        <f t="shared" si="5"/>
        <v>-8.0230825764231128E-2</v>
      </c>
      <c r="R26" s="30"/>
    </row>
    <row r="27" spans="1:19">
      <c r="A27" s="21">
        <v>14</v>
      </c>
      <c r="B27" s="15"/>
      <c r="C27" s="15" t="s">
        <v>82</v>
      </c>
      <c r="D27" s="25">
        <f>SUM(D14:D26)</f>
        <v>1103329493</v>
      </c>
      <c r="E27" s="26"/>
      <c r="F27" s="25">
        <f>SUM(F14:F26)</f>
        <v>1195049340</v>
      </c>
      <c r="G27" s="25">
        <f>SUM(G14:G26)</f>
        <v>91719847</v>
      </c>
      <c r="H27" s="27">
        <f t="shared" si="1"/>
        <v>8.3130060042725606E-2</v>
      </c>
      <c r="I27" s="25">
        <f>SUM(I14:I26)</f>
        <v>-2.856697584502399E-2</v>
      </c>
      <c r="J27" s="32">
        <f t="shared" si="4"/>
        <v>-2.3904432134177816E-11</v>
      </c>
      <c r="K27" s="26"/>
      <c r="L27" s="25">
        <f>SUM(L14:L26)</f>
        <v>1195049340</v>
      </c>
      <c r="M27" s="25">
        <f>SUM(M14:M26)</f>
        <v>91719847.00000006</v>
      </c>
      <c r="N27" s="27">
        <f>+M27/D27</f>
        <v>8.3130060042725662E-2</v>
      </c>
      <c r="O27" s="25">
        <f>SUM(O14:O26)</f>
        <v>-2.8566916240379214E-2</v>
      </c>
      <c r="P27" s="32">
        <f t="shared" si="5"/>
        <v>-2.3904382257873316E-11</v>
      </c>
      <c r="R27" s="30"/>
    </row>
    <row r="28" spans="1:19" ht="18">
      <c r="A28" s="21">
        <v>15</v>
      </c>
      <c r="B28" s="15"/>
      <c r="C28" s="37" t="s">
        <v>83</v>
      </c>
      <c r="D28" s="25"/>
      <c r="E28" s="26"/>
      <c r="F28" s="25"/>
      <c r="G28" s="25"/>
      <c r="H28" s="25"/>
      <c r="I28" s="25"/>
      <c r="J28" s="25"/>
      <c r="K28" s="26"/>
      <c r="L28" s="25"/>
      <c r="M28" s="25"/>
      <c r="N28" s="25"/>
      <c r="O28" s="25"/>
      <c r="P28" s="25"/>
    </row>
    <row r="29" spans="1:19">
      <c r="A29" s="21">
        <v>16</v>
      </c>
      <c r="B29" s="15"/>
      <c r="C29" s="24" t="s">
        <v>84</v>
      </c>
      <c r="D29" s="25">
        <v>-4334522</v>
      </c>
      <c r="E29" s="26"/>
      <c r="F29" s="25">
        <v>-2414251</v>
      </c>
      <c r="G29" s="25">
        <f t="shared" ref="G29:G30" si="6">+F29-D29</f>
        <v>1920271</v>
      </c>
      <c r="H29" s="27">
        <f t="shared" si="1"/>
        <v>-0.44301793831015279</v>
      </c>
      <c r="I29" s="38"/>
      <c r="J29" s="38"/>
      <c r="K29" s="26"/>
      <c r="L29" s="25">
        <v>-2414251</v>
      </c>
      <c r="M29" s="25">
        <f t="shared" ref="M29:M30" si="7">+L29-D29</f>
        <v>1920271</v>
      </c>
      <c r="N29" s="27">
        <f t="shared" ref="N29:N30" si="8">+M29/D29</f>
        <v>-0.44301793831015279</v>
      </c>
      <c r="O29" s="38"/>
      <c r="P29" s="38"/>
    </row>
    <row r="30" spans="1:19">
      <c r="A30" s="21">
        <v>17</v>
      </c>
      <c r="B30" s="15"/>
      <c r="C30" s="24" t="s">
        <v>85</v>
      </c>
      <c r="D30" s="25">
        <v>21784323</v>
      </c>
      <c r="E30" s="39"/>
      <c r="F30" s="25">
        <v>21761932</v>
      </c>
      <c r="G30" s="25">
        <f t="shared" si="6"/>
        <v>-22391</v>
      </c>
      <c r="H30" s="27">
        <f t="shared" si="1"/>
        <v>-1.0278492473693123E-3</v>
      </c>
      <c r="I30" s="40"/>
      <c r="J30" s="39"/>
      <c r="K30" s="26"/>
      <c r="L30" s="25">
        <v>21761932</v>
      </c>
      <c r="M30" s="25">
        <f t="shared" si="7"/>
        <v>-22391</v>
      </c>
      <c r="N30" s="27">
        <f t="shared" si="8"/>
        <v>-1.0278492473693123E-3</v>
      </c>
      <c r="O30" s="40"/>
      <c r="P30" s="39"/>
    </row>
    <row r="31" spans="1:19" ht="15.75" thickBot="1">
      <c r="A31" s="21">
        <v>18</v>
      </c>
      <c r="B31" s="15"/>
      <c r="C31" s="41" t="s">
        <v>61</v>
      </c>
      <c r="D31" s="42">
        <f>+D27+D29+D30</f>
        <v>1120779294</v>
      </c>
      <c r="E31" s="16"/>
      <c r="F31" s="42">
        <f>+F27+F29+F30</f>
        <v>1214397021</v>
      </c>
      <c r="G31" s="42">
        <f>+G27+G29+G30</f>
        <v>93617727</v>
      </c>
      <c r="H31" s="43">
        <f t="shared" si="1"/>
        <v>8.3529136825755815E-2</v>
      </c>
      <c r="I31" s="44">
        <f>+I27+I29+I30</f>
        <v>-2.856697584502399E-2</v>
      </c>
      <c r="J31" s="45">
        <f>+I31/F31</f>
        <v>-2.3523588539026882E-11</v>
      </c>
      <c r="K31" s="39"/>
      <c r="L31" s="42">
        <f>+L27+L29+L30</f>
        <v>1214397021</v>
      </c>
      <c r="M31" s="42">
        <f>+M27+M29+M30</f>
        <v>93617727.00000006</v>
      </c>
      <c r="N31" s="43">
        <f>+M31/D31</f>
        <v>8.352913682575587E-2</v>
      </c>
      <c r="O31" s="44">
        <f>+O27+O29+O30</f>
        <v>-2.8566916240379214E-2</v>
      </c>
      <c r="P31" s="45">
        <f>+O31/L31</f>
        <v>-2.3523539457347874E-11</v>
      </c>
    </row>
    <row r="32" spans="1:19" ht="15.75" thickTop="1">
      <c r="A32" s="15"/>
      <c r="B32" s="15"/>
      <c r="C32" s="15"/>
      <c r="D32" s="15"/>
      <c r="E32" s="15"/>
      <c r="F32" s="21"/>
      <c r="G32" s="15"/>
      <c r="H32" s="15"/>
      <c r="I32" s="15"/>
      <c r="J32" s="15"/>
      <c r="K32" s="15"/>
      <c r="L32" s="21"/>
      <c r="M32" s="15"/>
      <c r="N32" s="15"/>
      <c r="O32" s="15"/>
      <c r="P32" s="15"/>
    </row>
    <row r="33" spans="1:16">
      <c r="A33" s="15"/>
      <c r="B33" s="15"/>
      <c r="C33" s="15" t="s">
        <v>86</v>
      </c>
      <c r="D33" s="15"/>
      <c r="E33" s="15"/>
      <c r="F33" s="21"/>
      <c r="G33" s="15"/>
      <c r="H33" s="15"/>
      <c r="I33" s="15"/>
      <c r="J33" s="15"/>
      <c r="K33" s="15"/>
      <c r="L33" s="21"/>
      <c r="M33" s="15"/>
      <c r="N33" s="15"/>
      <c r="O33" s="15"/>
      <c r="P33" s="15"/>
    </row>
    <row r="34" spans="1:16">
      <c r="A34" s="15"/>
      <c r="B34" s="15"/>
      <c r="C34" s="15" t="s">
        <v>87</v>
      </c>
      <c r="D34" s="15"/>
      <c r="E34" s="15"/>
      <c r="F34" s="21"/>
      <c r="G34" s="15"/>
      <c r="H34" s="15"/>
      <c r="I34" s="15"/>
      <c r="J34" s="15"/>
      <c r="K34" s="15"/>
      <c r="L34" s="21"/>
      <c r="M34" s="15"/>
      <c r="N34" s="46"/>
      <c r="O34" s="15"/>
      <c r="P34" s="15"/>
    </row>
    <row r="35" spans="1:16">
      <c r="A35" s="15"/>
      <c r="B35" s="15"/>
      <c r="C35" s="15" t="s">
        <v>88</v>
      </c>
      <c r="D35" s="15"/>
      <c r="E35" s="15"/>
      <c r="F35" s="21"/>
      <c r="G35" s="15"/>
      <c r="H35" s="15"/>
      <c r="I35" s="15"/>
      <c r="J35" s="15"/>
      <c r="K35" s="15"/>
      <c r="L35" s="21"/>
      <c r="M35" s="15"/>
      <c r="N35" s="15"/>
      <c r="O35" s="15"/>
      <c r="P35" s="15"/>
    </row>
    <row r="36" spans="1:16">
      <c r="A36" s="15"/>
      <c r="B36" s="15"/>
      <c r="C36" s="15" t="s">
        <v>91</v>
      </c>
      <c r="D36" s="15"/>
      <c r="E36" s="15"/>
      <c r="F36" s="21"/>
      <c r="G36" s="21"/>
      <c r="H36" s="21"/>
      <c r="I36" s="15"/>
      <c r="J36" s="15"/>
      <c r="K36" s="15"/>
      <c r="L36" s="21"/>
      <c r="M36" s="21"/>
      <c r="N36" s="21"/>
      <c r="O36" s="15"/>
      <c r="P36" s="15"/>
    </row>
    <row r="37" spans="1:16">
      <c r="A37" s="15"/>
      <c r="B37" s="15"/>
      <c r="C37" s="15" t="s">
        <v>89</v>
      </c>
      <c r="D37" s="15"/>
      <c r="E37" s="15"/>
      <c r="F37" s="20"/>
      <c r="G37" s="20"/>
      <c r="H37" s="20"/>
      <c r="I37" s="15"/>
      <c r="J37" s="15"/>
      <c r="K37" s="15"/>
      <c r="L37" s="20"/>
      <c r="M37" s="20"/>
      <c r="N37" s="20"/>
      <c r="O37" s="15"/>
      <c r="P37" s="15"/>
    </row>
    <row r="38" spans="1:16">
      <c r="F38" s="47"/>
      <c r="G38" s="47"/>
      <c r="H38" s="47"/>
      <c r="L38" s="47"/>
      <c r="M38" s="47"/>
      <c r="N38" s="47"/>
    </row>
    <row r="41" spans="1:16">
      <c r="N41" s="48"/>
    </row>
  </sheetData>
  <mergeCells count="8">
    <mergeCell ref="A1:P1"/>
    <mergeCell ref="A2:P2"/>
    <mergeCell ref="F5:J5"/>
    <mergeCell ref="L5:P5"/>
    <mergeCell ref="I14:I15"/>
    <mergeCell ref="J14:J15"/>
    <mergeCell ref="O14:O15"/>
    <mergeCell ref="P14:P15"/>
  </mergeCells>
  <printOptions horizontalCentered="1"/>
  <pageMargins left="1" right="1" top="1.25" bottom="1" header="0.75" footer="0.3"/>
  <pageSetup scale="55" orientation="landscape" r:id="rId1"/>
  <headerFooter scaleWithDoc="0">
    <oddHeader>&amp;R&amp;"Times New Roman,Bold"&amp;8Exhibit NT-2
Page 1 of 1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Exhibit NT-1</vt:lpstr>
      <vt:lpstr>Exhibit NT-2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Neal Townsend</dc:creator>
  <cp:lastModifiedBy>Coutney Higgins</cp:lastModifiedBy>
  <cp:lastPrinted>2017-03-02T23:00:54Z</cp:lastPrinted>
  <dcterms:created xsi:type="dcterms:W3CDTF">2017-03-02T16:32:41Z</dcterms:created>
  <dcterms:modified xsi:type="dcterms:W3CDTF">2017-03-02T23:01:06Z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{B471AA72-846F-4499-8201-43DD4D6050B3}</vt:lpwstr>
  </property>
</Properties>
</file>