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"/>
    </mc:Choice>
  </mc:AlternateContent>
  <bookViews>
    <workbookView xWindow="0" yWindow="0" windowWidth="19200" windowHeight="5880" firstSheet="3" activeTab="6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Pct'!$D$12:$BF$609</definedName>
    <definedName name="classify">'Classification Factors'!$D$13:$Q$99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4" i="12" l="1"/>
  <c r="AB64" i="12"/>
  <c r="X64" i="12"/>
  <c r="T64" i="12"/>
  <c r="D64" i="14" l="1"/>
  <c r="C64" i="14"/>
  <c r="D63" i="14"/>
  <c r="C63" i="14"/>
  <c r="D62" i="14"/>
  <c r="C62" i="14"/>
  <c r="AF63" i="12"/>
  <c r="AB63" i="12"/>
  <c r="X63" i="12"/>
  <c r="T63" i="12"/>
  <c r="H63" i="12" l="1"/>
  <c r="H64" i="12"/>
  <c r="BE83" i="12"/>
  <c r="BE84" i="12" s="1"/>
  <c r="BA83" i="12"/>
  <c r="BA84" i="12" s="1"/>
  <c r="AW83" i="12"/>
  <c r="AW84" i="12" s="1"/>
  <c r="AS83" i="12"/>
  <c r="AS84" i="12" s="1"/>
  <c r="AO83" i="12"/>
  <c r="AO84" i="12" s="1"/>
  <c r="AK83" i="12"/>
  <c r="AK84" i="12" s="1"/>
  <c r="AG83" i="12"/>
  <c r="AG84" i="12" s="1"/>
  <c r="AC83" i="12"/>
  <c r="AC84" i="12" s="1"/>
  <c r="Y83" i="12"/>
  <c r="Y84" i="12" s="1"/>
  <c r="U83" i="12"/>
  <c r="U84" i="12" s="1"/>
  <c r="Q83" i="12"/>
  <c r="Q84" i="12" s="1"/>
  <c r="M83" i="12"/>
  <c r="M84" i="12" s="1"/>
  <c r="G64" i="12" l="1"/>
  <c r="G63" i="12"/>
  <c r="I84" i="12"/>
  <c r="G84" i="12" s="1"/>
  <c r="M85" i="12" s="1"/>
  <c r="BF64" i="14" l="1"/>
  <c r="BA64" i="14"/>
  <c r="AV64" i="14"/>
  <c r="AP64" i="14"/>
  <c r="AK64" i="14"/>
  <c r="Z64" i="14"/>
  <c r="U64" i="14"/>
  <c r="P64" i="14"/>
  <c r="J64" i="14"/>
  <c r="BE64" i="14"/>
  <c r="AZ64" i="14"/>
  <c r="AT64" i="14"/>
  <c r="AO64" i="14"/>
  <c r="AJ64" i="14"/>
  <c r="AD64" i="14"/>
  <c r="Y64" i="14"/>
  <c r="N64" i="14"/>
  <c r="I64" i="14"/>
  <c r="BD64" i="14"/>
  <c r="AX64" i="14"/>
  <c r="AS64" i="14"/>
  <c r="AN64" i="14"/>
  <c r="AH64" i="14"/>
  <c r="AC64" i="14"/>
  <c r="R64" i="14"/>
  <c r="M64" i="14"/>
  <c r="BB64" i="14"/>
  <c r="AG64" i="14"/>
  <c r="L64" i="14"/>
  <c r="AW64" i="14"/>
  <c r="AR64" i="14"/>
  <c r="V64" i="14"/>
  <c r="AL64" i="14"/>
  <c r="Q64" i="14"/>
  <c r="T64" i="14"/>
  <c r="AB64" i="14"/>
  <c r="X64" i="14"/>
  <c r="AF64" i="14"/>
  <c r="BE63" i="14"/>
  <c r="AZ63" i="14"/>
  <c r="AT63" i="14"/>
  <c r="AO63" i="14"/>
  <c r="AJ63" i="14"/>
  <c r="AD63" i="14"/>
  <c r="Y63" i="14"/>
  <c r="N63" i="14"/>
  <c r="I63" i="14"/>
  <c r="BD63" i="14"/>
  <c r="AX63" i="14"/>
  <c r="AS63" i="14"/>
  <c r="AN63" i="14"/>
  <c r="AH63" i="14"/>
  <c r="AC63" i="14"/>
  <c r="R63" i="14"/>
  <c r="M63" i="14"/>
  <c r="BB63" i="14"/>
  <c r="AW63" i="14"/>
  <c r="AR63" i="14"/>
  <c r="AL63" i="14"/>
  <c r="AG63" i="14"/>
  <c r="AB63" i="14"/>
  <c r="V63" i="14"/>
  <c r="Q63" i="14"/>
  <c r="L63" i="14"/>
  <c r="BF63" i="14"/>
  <c r="AK63" i="14"/>
  <c r="P63" i="14"/>
  <c r="BA63" i="14"/>
  <c r="J63" i="14"/>
  <c r="AV63" i="14"/>
  <c r="Z63" i="14"/>
  <c r="AP63" i="14"/>
  <c r="U63" i="14"/>
  <c r="AF63" i="14"/>
  <c r="T63" i="14"/>
  <c r="X63" i="14"/>
  <c r="H63" i="14"/>
  <c r="H64" i="14"/>
  <c r="M62" i="12"/>
  <c r="BE85" i="12"/>
  <c r="BE62" i="12" s="1"/>
  <c r="BA85" i="12"/>
  <c r="BA62" i="12" s="1"/>
  <c r="AW85" i="12"/>
  <c r="AW62" i="12" s="1"/>
  <c r="Q85" i="12"/>
  <c r="Q62" i="12" s="1"/>
  <c r="AS85" i="12"/>
  <c r="AS62" i="12" s="1"/>
  <c r="U85" i="12"/>
  <c r="U62" i="12" s="1"/>
  <c r="AG85" i="12"/>
  <c r="AG62" i="12" s="1"/>
  <c r="Y85" i="12"/>
  <c r="Y62" i="12" s="1"/>
  <c r="AK85" i="12"/>
  <c r="AK62" i="12" s="1"/>
  <c r="AC85" i="12"/>
  <c r="AC62" i="12" s="1"/>
  <c r="AO85" i="12"/>
  <c r="AO62" i="12" s="1"/>
  <c r="G38" i="9"/>
  <c r="G63" i="14" l="1"/>
  <c r="G64" i="14"/>
  <c r="G85" i="12"/>
  <c r="G62" i="12"/>
  <c r="BE62" i="14" s="1"/>
  <c r="D25" i="1"/>
  <c r="U62" i="14" l="1"/>
  <c r="AC62" i="14"/>
  <c r="AW62" i="14"/>
  <c r="Q62" i="14"/>
  <c r="M62" i="14"/>
  <c r="AG62" i="14"/>
  <c r="BB62" i="14"/>
  <c r="AR62" i="14"/>
  <c r="AL62" i="14"/>
  <c r="AB62" i="14"/>
  <c r="V62" i="14"/>
  <c r="L62" i="14"/>
  <c r="I62" i="12"/>
  <c r="I62" i="14" s="1"/>
  <c r="BF62" i="14"/>
  <c r="AV62" i="14"/>
  <c r="AP62" i="14"/>
  <c r="AF62" i="14"/>
  <c r="Z62" i="14"/>
  <c r="P62" i="14"/>
  <c r="J62" i="14"/>
  <c r="BD62" i="14"/>
  <c r="AH62" i="14"/>
  <c r="X62" i="14"/>
  <c r="AZ62" i="14"/>
  <c r="AD62" i="14"/>
  <c r="T62" i="14"/>
  <c r="AX62" i="14"/>
  <c r="AN62" i="14"/>
  <c r="R62" i="14"/>
  <c r="H62" i="14"/>
  <c r="AT62" i="14"/>
  <c r="AJ62" i="14"/>
  <c r="N62" i="14"/>
  <c r="AS62" i="14"/>
  <c r="BA62" i="14"/>
  <c r="Y62" i="14"/>
  <c r="AO62" i="14"/>
  <c r="AK62" i="14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3" i="15"/>
  <c r="V82" i="15"/>
  <c r="V79" i="15"/>
  <c r="V77" i="15"/>
  <c r="V76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27" i="15"/>
  <c r="V25" i="15"/>
  <c r="V23" i="15"/>
  <c r="V15" i="15"/>
  <c r="G62" i="14" l="1"/>
  <c r="H31" i="15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132" i="10" l="1"/>
  <c r="CA192" i="10"/>
  <c r="CA205" i="10"/>
  <c r="CA252" i="10"/>
  <c r="CA40" i="10"/>
  <c r="CA108" i="10"/>
  <c r="CA348" i="10"/>
  <c r="CA369" i="10"/>
  <c r="CA384" i="10"/>
  <c r="CA29" i="10"/>
  <c r="CA111" i="10"/>
  <c r="CA176" i="10"/>
  <c r="CA237" i="10"/>
  <c r="CA466" i="10"/>
  <c r="CA34" i="10"/>
  <c r="CA115" i="10"/>
  <c r="CA116" i="10"/>
  <c r="CA184" i="10"/>
  <c r="CA260" i="10"/>
  <c r="CA294" i="10"/>
  <c r="CA462" i="10"/>
  <c r="CA45" i="10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T61" i="12" s="1"/>
  <c r="AP44" i="12"/>
  <c r="AP61" i="12" s="1"/>
  <c r="AL44" i="12"/>
  <c r="AL61" i="12" s="1"/>
  <c r="AH44" i="12"/>
  <c r="AH61" i="12" s="1"/>
  <c r="AD44" i="12"/>
  <c r="AD61" i="12" s="1"/>
  <c r="Z44" i="12"/>
  <c r="Z61" i="12" s="1"/>
  <c r="V44" i="12"/>
  <c r="V61" i="12" s="1"/>
  <c r="R44" i="12"/>
  <c r="R61" i="12" s="1"/>
  <c r="N44" i="12"/>
  <c r="N61" i="12" s="1"/>
  <c r="G61" i="12" s="1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V24" i="15" s="1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V75" i="15" s="1"/>
  <c r="T375" i="1"/>
  <c r="H84" i="15"/>
  <c r="V84" i="15" s="1"/>
  <c r="I19" i="15"/>
  <c r="M19" i="15"/>
  <c r="Q19" i="15"/>
  <c r="I18" i="15"/>
  <c r="V18" i="15" s="1"/>
  <c r="H78" i="15"/>
  <c r="V78" i="15" s="1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V19" i="15" l="1"/>
  <c r="H57" i="15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7" i="14" l="1"/>
  <c r="BE77" i="14"/>
  <c r="BD77" i="14"/>
  <c r="BB77" i="14"/>
  <c r="BA77" i="14"/>
  <c r="AZ77" i="14"/>
  <c r="AX77" i="14"/>
  <c r="AW77" i="14"/>
  <c r="AV77" i="14"/>
  <c r="AT77" i="14"/>
  <c r="AS77" i="14"/>
  <c r="AR77" i="14"/>
  <c r="AP77" i="14"/>
  <c r="AO77" i="14"/>
  <c r="AN77" i="14"/>
  <c r="AL77" i="14"/>
  <c r="AK77" i="14"/>
  <c r="AJ77" i="14"/>
  <c r="AH77" i="14"/>
  <c r="AG77" i="14"/>
  <c r="AF77" i="14"/>
  <c r="AD77" i="14"/>
  <c r="AC77" i="14"/>
  <c r="AB77" i="14"/>
  <c r="Z77" i="14"/>
  <c r="Y77" i="14"/>
  <c r="X77" i="14"/>
  <c r="V77" i="14"/>
  <c r="U77" i="14"/>
  <c r="T77" i="14"/>
  <c r="R77" i="14"/>
  <c r="Q77" i="14"/>
  <c r="P77" i="14"/>
  <c r="N77" i="14"/>
  <c r="M77" i="14"/>
  <c r="L77" i="14"/>
  <c r="G77" i="14" s="1"/>
  <c r="J77" i="14"/>
  <c r="I77" i="14"/>
  <c r="H77" i="14"/>
  <c r="BF76" i="14"/>
  <c r="BE76" i="14"/>
  <c r="BD76" i="14"/>
  <c r="BB76" i="14"/>
  <c r="BA76" i="14"/>
  <c r="AZ76" i="14"/>
  <c r="AX76" i="14"/>
  <c r="AW76" i="14"/>
  <c r="AV76" i="14"/>
  <c r="AT76" i="14"/>
  <c r="AS76" i="14"/>
  <c r="AR76" i="14"/>
  <c r="AP76" i="14"/>
  <c r="AO76" i="14"/>
  <c r="AN76" i="14"/>
  <c r="AL76" i="14"/>
  <c r="AK76" i="14"/>
  <c r="AJ76" i="14"/>
  <c r="AH76" i="14"/>
  <c r="AG76" i="14"/>
  <c r="AF76" i="14"/>
  <c r="AD76" i="14"/>
  <c r="AC76" i="14"/>
  <c r="AB76" i="14"/>
  <c r="Z76" i="14"/>
  <c r="Y76" i="14"/>
  <c r="X76" i="14"/>
  <c r="V76" i="14"/>
  <c r="U76" i="14"/>
  <c r="T76" i="14"/>
  <c r="R76" i="14"/>
  <c r="Q76" i="14"/>
  <c r="P76" i="14"/>
  <c r="N76" i="14"/>
  <c r="M76" i="14"/>
  <c r="L76" i="14"/>
  <c r="G76" i="14" s="1"/>
  <c r="I76" i="14"/>
  <c r="H76" i="14"/>
  <c r="BF72" i="14"/>
  <c r="BE72" i="14"/>
  <c r="BD72" i="14"/>
  <c r="BB72" i="14"/>
  <c r="BA72" i="14"/>
  <c r="AZ72" i="14"/>
  <c r="AX72" i="14"/>
  <c r="AW72" i="14"/>
  <c r="AV72" i="14"/>
  <c r="AT72" i="14"/>
  <c r="AS72" i="14"/>
  <c r="AR72" i="14"/>
  <c r="AP72" i="14"/>
  <c r="AO72" i="14"/>
  <c r="AN72" i="14"/>
  <c r="AL72" i="14"/>
  <c r="AK72" i="14"/>
  <c r="AJ72" i="14"/>
  <c r="AH72" i="14"/>
  <c r="AG72" i="14"/>
  <c r="AF72" i="14"/>
  <c r="AD72" i="14"/>
  <c r="AC72" i="14"/>
  <c r="AB72" i="14"/>
  <c r="Z72" i="14"/>
  <c r="Y72" i="14"/>
  <c r="X72" i="14"/>
  <c r="V72" i="14"/>
  <c r="U72" i="14"/>
  <c r="T72" i="14"/>
  <c r="R72" i="14"/>
  <c r="Q72" i="14"/>
  <c r="P72" i="14"/>
  <c r="N72" i="14"/>
  <c r="M72" i="14"/>
  <c r="L72" i="14"/>
  <c r="G72" i="14" s="1"/>
  <c r="J72" i="14"/>
  <c r="I72" i="14"/>
  <c r="H72" i="14"/>
  <c r="BF71" i="14"/>
  <c r="BE71" i="14"/>
  <c r="BD71" i="14"/>
  <c r="BB71" i="14"/>
  <c r="BA71" i="14"/>
  <c r="AZ71" i="14"/>
  <c r="AX71" i="14"/>
  <c r="AW71" i="14"/>
  <c r="AV71" i="14"/>
  <c r="AT71" i="14"/>
  <c r="AS71" i="14"/>
  <c r="AR71" i="14"/>
  <c r="AP71" i="14"/>
  <c r="AO71" i="14"/>
  <c r="AN71" i="14"/>
  <c r="AL71" i="14"/>
  <c r="AK71" i="14"/>
  <c r="AJ71" i="14"/>
  <c r="AH71" i="14"/>
  <c r="AG71" i="14"/>
  <c r="AF71" i="14"/>
  <c r="AD71" i="14"/>
  <c r="AC71" i="14"/>
  <c r="AB71" i="14"/>
  <c r="Z71" i="14"/>
  <c r="Y71" i="14"/>
  <c r="X71" i="14"/>
  <c r="V71" i="14"/>
  <c r="U71" i="14"/>
  <c r="T71" i="14"/>
  <c r="R71" i="14"/>
  <c r="Q71" i="14"/>
  <c r="P71" i="14"/>
  <c r="N71" i="14"/>
  <c r="M71" i="14"/>
  <c r="L71" i="14"/>
  <c r="G71" i="14" s="1"/>
  <c r="I71" i="14"/>
  <c r="H71" i="14"/>
  <c r="BF67" i="14"/>
  <c r="BE67" i="14"/>
  <c r="BD67" i="14"/>
  <c r="BB67" i="14"/>
  <c r="BA67" i="14"/>
  <c r="AZ67" i="14"/>
  <c r="AX67" i="14"/>
  <c r="AW67" i="14"/>
  <c r="AV67" i="14"/>
  <c r="AT67" i="14"/>
  <c r="AS67" i="14"/>
  <c r="AR67" i="14"/>
  <c r="AP67" i="14"/>
  <c r="AO67" i="14"/>
  <c r="AN67" i="14"/>
  <c r="AL67" i="14"/>
  <c r="AK67" i="14"/>
  <c r="AJ67" i="14"/>
  <c r="AH67" i="14"/>
  <c r="AG67" i="14"/>
  <c r="AF67" i="14"/>
  <c r="AD67" i="14"/>
  <c r="AC67" i="14"/>
  <c r="AB67" i="14"/>
  <c r="Z67" i="14"/>
  <c r="Y67" i="14"/>
  <c r="X67" i="14"/>
  <c r="V67" i="14"/>
  <c r="U67" i="14"/>
  <c r="T67" i="14"/>
  <c r="R67" i="14"/>
  <c r="Q67" i="14"/>
  <c r="P67" i="14"/>
  <c r="N67" i="14"/>
  <c r="M67" i="14"/>
  <c r="L67" i="14"/>
  <c r="G67" i="14" s="1"/>
  <c r="J67" i="14"/>
  <c r="I67" i="14"/>
  <c r="H67" i="14"/>
  <c r="BF66" i="14"/>
  <c r="BE66" i="14"/>
  <c r="BD66" i="14"/>
  <c r="BB66" i="14"/>
  <c r="BA66" i="14"/>
  <c r="AZ66" i="14"/>
  <c r="AX66" i="14"/>
  <c r="AW66" i="14"/>
  <c r="AV66" i="14"/>
  <c r="AT66" i="14"/>
  <c r="AS66" i="14"/>
  <c r="AR66" i="14"/>
  <c r="AP66" i="14"/>
  <c r="AO66" i="14"/>
  <c r="AN66" i="14"/>
  <c r="AL66" i="14"/>
  <c r="AK66" i="14"/>
  <c r="AJ66" i="14"/>
  <c r="AH66" i="14"/>
  <c r="AG66" i="14"/>
  <c r="AF66" i="14"/>
  <c r="AD66" i="14"/>
  <c r="AC66" i="14"/>
  <c r="AB66" i="14"/>
  <c r="Z66" i="14"/>
  <c r="Y66" i="14"/>
  <c r="X66" i="14"/>
  <c r="V66" i="14"/>
  <c r="U66" i="14"/>
  <c r="T66" i="14"/>
  <c r="R66" i="14"/>
  <c r="Q66" i="14"/>
  <c r="P66" i="14"/>
  <c r="N66" i="14"/>
  <c r="M66" i="14"/>
  <c r="L66" i="14"/>
  <c r="G66" i="14" s="1"/>
  <c r="J66" i="14"/>
  <c r="I66" i="14"/>
  <c r="H66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G61" i="14" l="1"/>
  <c r="I44" i="14"/>
  <c r="T44" i="14"/>
  <c r="BD44" i="14"/>
  <c r="AX44" i="14"/>
  <c r="R32" i="15" s="1"/>
  <c r="AS44" i="14"/>
  <c r="AN44" i="14"/>
  <c r="AH44" i="14"/>
  <c r="N32" i="15" s="1"/>
  <c r="AC44" i="14"/>
  <c r="X44" i="14"/>
  <c r="R44" i="14"/>
  <c r="J32" i="15" s="1"/>
  <c r="M44" i="14"/>
  <c r="BB44" i="14"/>
  <c r="S32" i="15" s="1"/>
  <c r="AW44" i="14"/>
  <c r="AR44" i="14"/>
  <c r="AL44" i="14"/>
  <c r="O32" i="15" s="1"/>
  <c r="AG44" i="14"/>
  <c r="AB44" i="14"/>
  <c r="V44" i="14"/>
  <c r="K32" i="15" s="1"/>
  <c r="Q44" i="14"/>
  <c r="L44" i="14"/>
  <c r="BF44" i="14"/>
  <c r="T32" i="15" s="1"/>
  <c r="BA44" i="14"/>
  <c r="AV44" i="14"/>
  <c r="AP44" i="14"/>
  <c r="P32" i="15" s="1"/>
  <c r="AK44" i="14"/>
  <c r="AF44" i="14"/>
  <c r="Z44" i="14"/>
  <c r="L32" i="15" s="1"/>
  <c r="U44" i="14"/>
  <c r="P44" i="14"/>
  <c r="BE44" i="14"/>
  <c r="AJ44" i="14"/>
  <c r="N44" i="14"/>
  <c r="I32" i="15" s="1"/>
  <c r="AZ44" i="14"/>
  <c r="AD44" i="14"/>
  <c r="M32" i="15" s="1"/>
  <c r="AT44" i="14"/>
  <c r="Q32" i="15" s="1"/>
  <c r="Y44" i="14"/>
  <c r="H44" i="14"/>
  <c r="J44" i="14"/>
  <c r="V32" i="15" l="1"/>
  <c r="G44" i="14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W242" i="1" s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9" i="14"/>
  <c r="D79" i="14"/>
  <c r="C79" i="14"/>
  <c r="E78" i="14"/>
  <c r="D78" i="14"/>
  <c r="C78" i="14"/>
  <c r="E77" i="14"/>
  <c r="D77" i="14"/>
  <c r="C77" i="14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I31" i="14" l="1"/>
  <c r="D24" i="10"/>
  <c r="D375" i="10"/>
  <c r="D228" i="10"/>
  <c r="D158" i="10"/>
  <c r="D163" i="10"/>
  <c r="D161" i="10"/>
  <c r="D159" i="10"/>
  <c r="D391" i="10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AP28" i="14"/>
  <c r="AK28" i="14"/>
  <c r="AF28" i="14"/>
  <c r="N80" i="15" s="1"/>
  <c r="Z28" i="14"/>
  <c r="U28" i="14"/>
  <c r="P28" i="14"/>
  <c r="BE28" i="14"/>
  <c r="AZ28" i="14"/>
  <c r="AT28" i="14"/>
  <c r="AO28" i="14"/>
  <c r="AJ28" i="14"/>
  <c r="O80" i="15" s="1"/>
  <c r="AD28" i="14"/>
  <c r="Y28" i="14"/>
  <c r="T28" i="14"/>
  <c r="N28" i="14"/>
  <c r="BD28" i="14"/>
  <c r="AX28" i="14"/>
  <c r="AS28" i="14"/>
  <c r="AN28" i="14"/>
  <c r="AH28" i="14"/>
  <c r="AC28" i="14"/>
  <c r="X28" i="14"/>
  <c r="R28" i="14"/>
  <c r="M28" i="14"/>
  <c r="AW28" i="14"/>
  <c r="AB28" i="14"/>
  <c r="AR28" i="14"/>
  <c r="Q80" i="15" s="1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M80" i="15" l="1"/>
  <c r="L80" i="15"/>
  <c r="K80" i="15"/>
  <c r="J80" i="15"/>
  <c r="I80" i="15"/>
  <c r="T80" i="15"/>
  <c r="S80" i="15"/>
  <c r="R80" i="15"/>
  <c r="P80" i="15"/>
  <c r="V16" i="15"/>
  <c r="M308" i="10"/>
  <c r="N391" i="10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H80" i="15" l="1"/>
  <c r="BN308" i="10"/>
  <c r="BN391" i="10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S407" i="1"/>
  <c r="U403" i="1"/>
  <c r="J403" i="10" s="1"/>
  <c r="BJ403" i="10" s="1"/>
  <c r="T403" i="1"/>
  <c r="I403" i="10" s="1"/>
  <c r="BI403" i="10" s="1"/>
  <c r="S403" i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S399" i="1"/>
  <c r="U393" i="1"/>
  <c r="J393" i="10" s="1"/>
  <c r="BJ393" i="10" s="1"/>
  <c r="T393" i="1"/>
  <c r="I393" i="10" s="1"/>
  <c r="BI393" i="10" s="1"/>
  <c r="S393" i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122" i="1" l="1"/>
  <c r="X126" i="1"/>
  <c r="X393" i="1"/>
  <c r="I404" i="10"/>
  <c r="X403" i="1"/>
  <c r="I417" i="10"/>
  <c r="X412" i="1"/>
  <c r="X416" i="1"/>
  <c r="X429" i="1"/>
  <c r="X450" i="1"/>
  <c r="X468" i="1"/>
  <c r="X472" i="1"/>
  <c r="X229" i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Q61" i="1"/>
  <c r="Q60" i="1"/>
  <c r="W60" i="1" s="1"/>
  <c r="Q59" i="1"/>
  <c r="Q58" i="1"/>
  <c r="F25" i="1"/>
  <c r="H25" i="1" s="1"/>
  <c r="H27" i="1" s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T25" i="1" l="1"/>
  <c r="I25" i="10" s="1"/>
  <c r="U32" i="10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1" i="15"/>
  <c r="J17" i="15" s="1"/>
  <c r="K81" i="15"/>
  <c r="K17" i="15" s="1"/>
  <c r="H368" i="10"/>
  <c r="I127" i="1"/>
  <c r="I324" i="1"/>
  <c r="I344" i="1"/>
  <c r="I353" i="1"/>
  <c r="I355" i="1" s="1"/>
  <c r="I298" i="1"/>
  <c r="I186" i="1"/>
  <c r="I343" i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I345" i="1" l="1"/>
  <c r="L30" i="9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H33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H43" i="15" s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2" i="12" s="1"/>
  <c r="H141" i="10"/>
  <c r="G77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3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7" i="12" l="1"/>
  <c r="AY77" i="12"/>
  <c r="AU77" i="12"/>
  <c r="AQ77" i="12"/>
  <c r="AM77" i="12"/>
  <c r="AI77" i="12"/>
  <c r="AE77" i="12"/>
  <c r="AA77" i="12"/>
  <c r="W77" i="12"/>
  <c r="S77" i="12"/>
  <c r="O77" i="12"/>
  <c r="BF77" i="12"/>
  <c r="BB77" i="12"/>
  <c r="AX77" i="12"/>
  <c r="AT77" i="12"/>
  <c r="AP77" i="12"/>
  <c r="AL77" i="12"/>
  <c r="AH77" i="12"/>
  <c r="AD77" i="12"/>
  <c r="Z77" i="12"/>
  <c r="V77" i="12"/>
  <c r="R77" i="12"/>
  <c r="N77" i="12"/>
  <c r="BD77" i="12"/>
  <c r="AZ77" i="12"/>
  <c r="AV77" i="12"/>
  <c r="AN77" i="12"/>
  <c r="AJ77" i="12"/>
  <c r="AF77" i="12"/>
  <c r="AB77" i="12"/>
  <c r="T77" i="12"/>
  <c r="P77" i="12"/>
  <c r="BE77" i="12"/>
  <c r="BA77" i="12"/>
  <c r="AW77" i="12"/>
  <c r="AS77" i="12"/>
  <c r="AO77" i="12"/>
  <c r="AK77" i="12"/>
  <c r="AG77" i="12"/>
  <c r="AC77" i="12"/>
  <c r="Y77" i="12"/>
  <c r="U77" i="12"/>
  <c r="Q77" i="12"/>
  <c r="M77" i="12"/>
  <c r="AR77" i="12"/>
  <c r="X77" i="12"/>
  <c r="L77" i="12"/>
  <c r="BF72" i="12"/>
  <c r="BB72" i="12"/>
  <c r="AX72" i="12"/>
  <c r="AT72" i="12"/>
  <c r="AP72" i="12"/>
  <c r="AL72" i="12"/>
  <c r="AH72" i="12"/>
  <c r="AD72" i="12"/>
  <c r="Z72" i="12"/>
  <c r="V72" i="12"/>
  <c r="R72" i="12"/>
  <c r="N72" i="12"/>
  <c r="BE72" i="12"/>
  <c r="BA72" i="12"/>
  <c r="AW72" i="12"/>
  <c r="AS72" i="12"/>
  <c r="AO72" i="12"/>
  <c r="AK72" i="12"/>
  <c r="AG72" i="12"/>
  <c r="AC72" i="12"/>
  <c r="Y72" i="12"/>
  <c r="U72" i="12"/>
  <c r="Q72" i="12"/>
  <c r="M72" i="12"/>
  <c r="BC72" i="12"/>
  <c r="AU72" i="12"/>
  <c r="AQ72" i="12"/>
  <c r="AE72" i="12"/>
  <c r="W72" i="12"/>
  <c r="BD72" i="12"/>
  <c r="AZ72" i="12"/>
  <c r="AV72" i="12"/>
  <c r="AR72" i="12"/>
  <c r="AN72" i="12"/>
  <c r="AJ72" i="12"/>
  <c r="AF72" i="12"/>
  <c r="AB72" i="12"/>
  <c r="X72" i="12"/>
  <c r="T72" i="12"/>
  <c r="P72" i="12"/>
  <c r="L72" i="12"/>
  <c r="AY72" i="12"/>
  <c r="AM72" i="12"/>
  <c r="AI72" i="12"/>
  <c r="AA72" i="12"/>
  <c r="S72" i="12"/>
  <c r="O72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2" i="12"/>
  <c r="H73" i="14" s="1"/>
  <c r="J73" i="14"/>
  <c r="I73" i="14"/>
  <c r="H69" i="16"/>
  <c r="H34" i="16"/>
  <c r="H28" i="16"/>
  <c r="H27" i="16"/>
  <c r="H50" i="16"/>
  <c r="H65" i="16"/>
  <c r="J78" i="14"/>
  <c r="H77" i="12"/>
  <c r="H78" i="14" s="1"/>
  <c r="H68" i="16"/>
  <c r="H36" i="16"/>
  <c r="H32" i="16"/>
  <c r="H35" i="16"/>
  <c r="I78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4" i="12"/>
  <c r="I73" i="12"/>
  <c r="I74" i="14" s="1"/>
  <c r="J74" i="14"/>
  <c r="H74" i="14"/>
  <c r="T73" i="12"/>
  <c r="T74" i="14" s="1"/>
  <c r="R73" i="12"/>
  <c r="R74" i="14" s="1"/>
  <c r="BA73" i="12"/>
  <c r="BA74" i="14" s="1"/>
  <c r="AD73" i="12"/>
  <c r="AD74" i="14" s="1"/>
  <c r="L73" i="12"/>
  <c r="L74" i="14" s="1"/>
  <c r="AS73" i="12"/>
  <c r="AS74" i="14" s="1"/>
  <c r="BF73" i="12"/>
  <c r="BF74" i="14" s="1"/>
  <c r="Q73" i="12"/>
  <c r="Q74" i="14" s="1"/>
  <c r="AW73" i="12"/>
  <c r="AW74" i="14" s="1"/>
  <c r="N73" i="12"/>
  <c r="N74" i="14" s="1"/>
  <c r="AH73" i="12"/>
  <c r="AH74" i="14" s="1"/>
  <c r="Y73" i="12"/>
  <c r="Y74" i="14" s="1"/>
  <c r="AF73" i="12"/>
  <c r="AF74" i="14" s="1"/>
  <c r="X73" i="12"/>
  <c r="X74" i="14" s="1"/>
  <c r="V73" i="12"/>
  <c r="V74" i="14" s="1"/>
  <c r="AB73" i="12"/>
  <c r="AB74" i="14" s="1"/>
  <c r="U73" i="12"/>
  <c r="U74" i="14" s="1"/>
  <c r="M73" i="12"/>
  <c r="M74" i="14" s="1"/>
  <c r="Z73" i="12"/>
  <c r="Z74" i="14" s="1"/>
  <c r="AV73" i="12"/>
  <c r="AV74" i="14" s="1"/>
  <c r="AR73" i="12"/>
  <c r="AR74" i="14" s="1"/>
  <c r="BE73" i="12"/>
  <c r="BE74" i="14" s="1"/>
  <c r="AJ73" i="12"/>
  <c r="AJ74" i="14" s="1"/>
  <c r="AK73" i="12"/>
  <c r="AK74" i="14" s="1"/>
  <c r="AG73" i="12"/>
  <c r="AG74" i="14" s="1"/>
  <c r="AL73" i="12"/>
  <c r="AL74" i="14" s="1"/>
  <c r="AN73" i="12"/>
  <c r="AN74" i="14" s="1"/>
  <c r="BB73" i="12"/>
  <c r="BB74" i="14" s="1"/>
  <c r="P73" i="12"/>
  <c r="P74" i="14" s="1"/>
  <c r="AO73" i="12"/>
  <c r="AO74" i="14" s="1"/>
  <c r="AT73" i="12"/>
  <c r="AT74" i="14" s="1"/>
  <c r="AC73" i="12"/>
  <c r="AC74" i="14" s="1"/>
  <c r="AX73" i="12"/>
  <c r="AX74" i="14" s="1"/>
  <c r="AP73" i="12"/>
  <c r="AP74" i="14" s="1"/>
  <c r="AZ73" i="12"/>
  <c r="AZ74" i="14" s="1"/>
  <c r="BD73" i="12"/>
  <c r="BD74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8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H103" i="16" l="1"/>
  <c r="M81" i="15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8" i="12"/>
  <c r="I79" i="14" s="1"/>
  <c r="G79" i="12"/>
  <c r="H79" i="14"/>
  <c r="J79" i="14"/>
  <c r="Y78" i="12"/>
  <c r="Y79" i="14" s="1"/>
  <c r="AF78" i="12"/>
  <c r="AF79" i="14" s="1"/>
  <c r="X78" i="12"/>
  <c r="X79" i="14" s="1"/>
  <c r="AB78" i="12"/>
  <c r="AB79" i="14" s="1"/>
  <c r="AT78" i="12"/>
  <c r="AT79" i="14" s="1"/>
  <c r="U78" i="12"/>
  <c r="U79" i="14" s="1"/>
  <c r="AP78" i="12"/>
  <c r="AP79" i="14" s="1"/>
  <c r="M78" i="12"/>
  <c r="M79" i="14" s="1"/>
  <c r="AV78" i="12"/>
  <c r="AV79" i="14" s="1"/>
  <c r="AR78" i="12"/>
  <c r="AR79" i="14" s="1"/>
  <c r="BE78" i="12"/>
  <c r="BE79" i="14" s="1"/>
  <c r="AD78" i="12"/>
  <c r="AD79" i="14" s="1"/>
  <c r="AJ78" i="12"/>
  <c r="AJ79" i="14" s="1"/>
  <c r="AK78" i="12"/>
  <c r="AK79" i="14" s="1"/>
  <c r="BF78" i="12"/>
  <c r="BF79" i="14" s="1"/>
  <c r="AX78" i="12"/>
  <c r="AX79" i="14" s="1"/>
  <c r="AG78" i="12"/>
  <c r="AG79" i="14" s="1"/>
  <c r="N78" i="12"/>
  <c r="N79" i="14" s="1"/>
  <c r="AL78" i="12"/>
  <c r="AL79" i="14" s="1"/>
  <c r="AN78" i="12"/>
  <c r="AN79" i="14" s="1"/>
  <c r="BB78" i="12"/>
  <c r="BB79" i="14" s="1"/>
  <c r="P78" i="12"/>
  <c r="P79" i="14" s="1"/>
  <c r="AO78" i="12"/>
  <c r="AO79" i="14" s="1"/>
  <c r="AC78" i="12"/>
  <c r="AC79" i="14" s="1"/>
  <c r="AZ78" i="12"/>
  <c r="AZ79" i="14" s="1"/>
  <c r="BD78" i="12"/>
  <c r="BD79" i="14" s="1"/>
  <c r="Z78" i="12"/>
  <c r="Z79" i="14" s="1"/>
  <c r="T78" i="12"/>
  <c r="T79" i="14" s="1"/>
  <c r="R78" i="12"/>
  <c r="R79" i="14" s="1"/>
  <c r="BA78" i="12"/>
  <c r="BA79" i="14" s="1"/>
  <c r="L78" i="12"/>
  <c r="L79" i="14" s="1"/>
  <c r="AS78" i="12"/>
  <c r="AS79" i="14" s="1"/>
  <c r="Q78" i="12"/>
  <c r="Q79" i="14" s="1"/>
  <c r="V78" i="12"/>
  <c r="V79" i="14" s="1"/>
  <c r="AW78" i="12"/>
  <c r="AW79" i="14" s="1"/>
  <c r="AH78" i="12"/>
  <c r="AH79" i="14" s="1"/>
  <c r="AF271" i="10"/>
  <c r="AF258" i="10"/>
  <c r="AF42" i="12"/>
  <c r="AF417" i="10"/>
  <c r="G74" i="14"/>
  <c r="H75" i="14"/>
  <c r="J75" i="14"/>
  <c r="I75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9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1" i="15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1" i="15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8" i="12" s="1"/>
  <c r="S202" i="1"/>
  <c r="H196" i="10"/>
  <c r="G67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7" i="12" l="1"/>
  <c r="BA67" i="12"/>
  <c r="AW67" i="12"/>
  <c r="AS67" i="12"/>
  <c r="AO67" i="12"/>
  <c r="AK67" i="12"/>
  <c r="AG67" i="12"/>
  <c r="AC67" i="12"/>
  <c r="Y67" i="12"/>
  <c r="U67" i="12"/>
  <c r="Q67" i="12"/>
  <c r="M67" i="12"/>
  <c r="BD67" i="12"/>
  <c r="AZ67" i="12"/>
  <c r="AV67" i="12"/>
  <c r="AR67" i="12"/>
  <c r="AN67" i="12"/>
  <c r="AJ67" i="12"/>
  <c r="AF67" i="12"/>
  <c r="AB67" i="12"/>
  <c r="X67" i="12"/>
  <c r="T67" i="12"/>
  <c r="P67" i="12"/>
  <c r="L67" i="12"/>
  <c r="BC67" i="12"/>
  <c r="AY67" i="12"/>
  <c r="AU67" i="12"/>
  <c r="AQ67" i="12"/>
  <c r="AM67" i="12"/>
  <c r="AI67" i="12"/>
  <c r="AE67" i="12"/>
  <c r="AA67" i="12"/>
  <c r="W67" i="12"/>
  <c r="S67" i="12"/>
  <c r="O67" i="12"/>
  <c r="AX67" i="12"/>
  <c r="AH67" i="12"/>
  <c r="R67" i="12"/>
  <c r="AT67" i="12"/>
  <c r="AD67" i="12"/>
  <c r="N67" i="12"/>
  <c r="AP67" i="12"/>
  <c r="BB67" i="12"/>
  <c r="V67" i="12"/>
  <c r="BF67" i="12"/>
  <c r="Z67" i="12"/>
  <c r="AL67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1" i="15"/>
  <c r="Q17" i="15" s="1"/>
  <c r="G69" i="12"/>
  <c r="H67" i="12"/>
  <c r="H68" i="14" s="1"/>
  <c r="I68" i="14"/>
  <c r="J68" i="14"/>
  <c r="AT42" i="12"/>
  <c r="AT271" i="10"/>
  <c r="Q200" i="16" s="1"/>
  <c r="AT258" i="10"/>
  <c r="AT43" i="12"/>
  <c r="AT417" i="10"/>
  <c r="BV417" i="10" s="1"/>
  <c r="I68" i="12"/>
  <c r="I69" i="14" s="1"/>
  <c r="J69" i="14"/>
  <c r="H69" i="14"/>
  <c r="AL68" i="12"/>
  <c r="AL69" i="14" s="1"/>
  <c r="AN68" i="12"/>
  <c r="AN69" i="14" s="1"/>
  <c r="BB68" i="12"/>
  <c r="BB69" i="14" s="1"/>
  <c r="P68" i="12"/>
  <c r="P69" i="14" s="1"/>
  <c r="AO68" i="12"/>
  <c r="AO69" i="14" s="1"/>
  <c r="AC68" i="12"/>
  <c r="AC69" i="14" s="1"/>
  <c r="AZ68" i="12"/>
  <c r="AZ69" i="14" s="1"/>
  <c r="BD68" i="12"/>
  <c r="BD69" i="14" s="1"/>
  <c r="T68" i="12"/>
  <c r="T69" i="14" s="1"/>
  <c r="R68" i="12"/>
  <c r="R69" i="14" s="1"/>
  <c r="BA68" i="12"/>
  <c r="BA69" i="14" s="1"/>
  <c r="L68" i="12"/>
  <c r="L69" i="14" s="1"/>
  <c r="AS68" i="12"/>
  <c r="AS69" i="14" s="1"/>
  <c r="Q68" i="12"/>
  <c r="Q69" i="14" s="1"/>
  <c r="AT68" i="12"/>
  <c r="AT69" i="14" s="1"/>
  <c r="AP68" i="12"/>
  <c r="AP69" i="14" s="1"/>
  <c r="AW68" i="12"/>
  <c r="AW69" i="14" s="1"/>
  <c r="AH68" i="12"/>
  <c r="AH69" i="14" s="1"/>
  <c r="Y68" i="12"/>
  <c r="Y69" i="14" s="1"/>
  <c r="AF68" i="12"/>
  <c r="AF69" i="14" s="1"/>
  <c r="AD68" i="12"/>
  <c r="AD69" i="14" s="1"/>
  <c r="X68" i="12"/>
  <c r="X69" i="14" s="1"/>
  <c r="BF68" i="12"/>
  <c r="BF69" i="14" s="1"/>
  <c r="V68" i="12"/>
  <c r="V69" i="14" s="1"/>
  <c r="AB68" i="12"/>
  <c r="AB69" i="14" s="1"/>
  <c r="AX68" i="12"/>
  <c r="AX69" i="14" s="1"/>
  <c r="U68" i="12"/>
  <c r="U69" i="14" s="1"/>
  <c r="N68" i="12"/>
  <c r="N69" i="14" s="1"/>
  <c r="M68" i="12"/>
  <c r="M69" i="14" s="1"/>
  <c r="AV68" i="12"/>
  <c r="AV69" i="14" s="1"/>
  <c r="AR68" i="12"/>
  <c r="AR69" i="14" s="1"/>
  <c r="BE68" i="12"/>
  <c r="BE69" i="14" s="1"/>
  <c r="AJ68" i="12"/>
  <c r="AJ69" i="14" s="1"/>
  <c r="AK68" i="12"/>
  <c r="AK69" i="14" s="1"/>
  <c r="AG68" i="12"/>
  <c r="AG69" i="14" s="1"/>
  <c r="Z68" i="12"/>
  <c r="Z69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9" i="14"/>
  <c r="J70" i="14"/>
  <c r="I70" i="14"/>
  <c r="H70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1" i="15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1" i="15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F326" i="10"/>
  <c r="BY326" i="10" s="1"/>
  <c r="CA326" i="10" s="1"/>
  <c r="BF245" i="10"/>
  <c r="BF391" i="10"/>
  <c r="BY257" i="10"/>
  <c r="CA257" i="10" s="1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V80" i="15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X225" i="10"/>
  <c r="J36" i="12"/>
  <c r="J35" i="12"/>
  <c r="AJ226" i="10" l="1"/>
  <c r="R373" i="10"/>
  <c r="AH372" i="10"/>
  <c r="AH225" i="10"/>
  <c r="AJ241" i="10"/>
  <c r="BD225" i="10"/>
  <c r="BY225" i="10" s="1"/>
  <c r="X373" i="10"/>
  <c r="AF373" i="10"/>
  <c r="AK241" i="10"/>
  <c r="BT241" i="10" s="1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4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V225" i="10" l="1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9" i="12"/>
  <c r="BD59" i="12" s="1"/>
  <c r="AX79" i="12"/>
  <c r="AX59" i="12" s="1"/>
  <c r="AS78" i="14"/>
  <c r="AN79" i="12"/>
  <c r="AN59" i="12" s="1"/>
  <c r="AH78" i="14"/>
  <c r="AC78" i="14"/>
  <c r="X79" i="12"/>
  <c r="X59" i="12" s="1"/>
  <c r="L79" i="12"/>
  <c r="L59" i="12" s="1"/>
  <c r="R78" i="14"/>
  <c r="V78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3" i="14"/>
  <c r="BF78" i="14"/>
  <c r="BF79" i="12"/>
  <c r="BF59" i="12" s="1"/>
  <c r="AZ74" i="12"/>
  <c r="AJ73" i="14"/>
  <c r="N74" i="12"/>
  <c r="AO73" i="14"/>
  <c r="Y73" i="14"/>
  <c r="BB73" i="14"/>
  <c r="AW73" i="14"/>
  <c r="AR73" i="14"/>
  <c r="AL74" i="12"/>
  <c r="AG73" i="14"/>
  <c r="AB74" i="12"/>
  <c r="T74" i="12"/>
  <c r="Q74" i="12"/>
  <c r="AT73" i="14"/>
  <c r="AD74" i="12"/>
  <c r="P74" i="12"/>
  <c r="BE74" i="12"/>
  <c r="BA73" i="14"/>
  <c r="AV73" i="14"/>
  <c r="AP73" i="14"/>
  <c r="AK74" i="12"/>
  <c r="AF73" i="14"/>
  <c r="Z74" i="12"/>
  <c r="U73" i="14"/>
  <c r="M74" i="12"/>
  <c r="L74" i="12"/>
  <c r="L58" i="12" s="1"/>
  <c r="BF75" i="14"/>
  <c r="BF58" i="12"/>
  <c r="V68" i="14"/>
  <c r="BD68" i="14"/>
  <c r="AX68" i="14"/>
  <c r="AS68" i="14"/>
  <c r="AN68" i="14"/>
  <c r="AH68" i="14"/>
  <c r="AC68" i="14"/>
  <c r="X68" i="14"/>
  <c r="R69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9" i="12"/>
  <c r="BF68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T103" i="16" l="1"/>
  <c r="S103" i="16"/>
  <c r="L103" i="16"/>
  <c r="R103" i="16"/>
  <c r="P103" i="16"/>
  <c r="N103" i="16"/>
  <c r="I103" i="16"/>
  <c r="M103" i="16"/>
  <c r="Q103" i="16"/>
  <c r="J103" i="16"/>
  <c r="K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9" i="12"/>
  <c r="AH59" i="12" s="1"/>
  <c r="AN78" i="14"/>
  <c r="AC79" i="12"/>
  <c r="AC59" i="12" s="1"/>
  <c r="AS79" i="12"/>
  <c r="AS59" i="12" s="1"/>
  <c r="BD78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9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9" i="12"/>
  <c r="V59" i="12" s="1"/>
  <c r="AX78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8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8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4" i="12"/>
  <c r="AJ58" i="12" s="1"/>
  <c r="L75" i="14"/>
  <c r="Q73" i="14"/>
  <c r="AD328" i="10"/>
  <c r="AR328" i="10"/>
  <c r="N49" i="12"/>
  <c r="AZ328" i="10"/>
  <c r="AG328" i="10"/>
  <c r="BB328" i="10"/>
  <c r="AZ73" i="14"/>
  <c r="AL73" i="14"/>
  <c r="AW74" i="12"/>
  <c r="AW58" i="12" s="1"/>
  <c r="Y74" i="12"/>
  <c r="Y75" i="14" s="1"/>
  <c r="AV74" i="12"/>
  <c r="AV58" i="12" s="1"/>
  <c r="AG74" i="12"/>
  <c r="AG75" i="14" s="1"/>
  <c r="P73" i="14"/>
  <c r="AT74" i="12"/>
  <c r="AT75" i="14" s="1"/>
  <c r="BB74" i="12"/>
  <c r="BB58" i="12" s="1"/>
  <c r="AK73" i="14"/>
  <c r="T73" i="14"/>
  <c r="L73" i="14"/>
  <c r="AP74" i="12"/>
  <c r="AP75" i="14" s="1"/>
  <c r="P328" i="10"/>
  <c r="AJ328" i="10"/>
  <c r="AO74" i="12"/>
  <c r="AO75" i="14" s="1"/>
  <c r="U74" i="12"/>
  <c r="U58" i="12" s="1"/>
  <c r="AR74" i="12"/>
  <c r="AR58" i="12" s="1"/>
  <c r="AF74" i="12"/>
  <c r="AF58" i="12" s="1"/>
  <c r="BA74" i="12"/>
  <c r="BA58" i="12" s="1"/>
  <c r="N73" i="14"/>
  <c r="AD73" i="14"/>
  <c r="Z73" i="14"/>
  <c r="AB73" i="14"/>
  <c r="M73" i="14"/>
  <c r="BE73" i="14"/>
  <c r="M78" i="14"/>
  <c r="M79" i="12"/>
  <c r="M59" i="12" s="1"/>
  <c r="Z78" i="14"/>
  <c r="Z79" i="12"/>
  <c r="Z59" i="12" s="1"/>
  <c r="AK78" i="14"/>
  <c r="AK79" i="12"/>
  <c r="AK59" i="12" s="1"/>
  <c r="AV78" i="14"/>
  <c r="AV79" i="12"/>
  <c r="AV59" i="12" s="1"/>
  <c r="BE78" i="14"/>
  <c r="BE79" i="12"/>
  <c r="BE59" i="12" s="1"/>
  <c r="AD78" i="14"/>
  <c r="AD79" i="12"/>
  <c r="AD59" i="12" s="1"/>
  <c r="Q78" i="14"/>
  <c r="Q79" i="12"/>
  <c r="Q59" i="12" s="1"/>
  <c r="AB78" i="14"/>
  <c r="AB79" i="12"/>
  <c r="AB59" i="12" s="1"/>
  <c r="AL78" i="14"/>
  <c r="AL79" i="12"/>
  <c r="AL59" i="12" s="1"/>
  <c r="AW78" i="14"/>
  <c r="AW79" i="12"/>
  <c r="AW59" i="12" s="1"/>
  <c r="Y78" i="14"/>
  <c r="Y79" i="12"/>
  <c r="Y59" i="12" s="1"/>
  <c r="N78" i="14"/>
  <c r="N79" i="12"/>
  <c r="N59" i="12" s="1"/>
  <c r="AZ78" i="14"/>
  <c r="AZ79" i="12"/>
  <c r="AZ59" i="12" s="1"/>
  <c r="U78" i="14"/>
  <c r="U79" i="12"/>
  <c r="U59" i="12" s="1"/>
  <c r="AF78" i="14"/>
  <c r="AF79" i="12"/>
  <c r="AF59" i="12" s="1"/>
  <c r="AP78" i="14"/>
  <c r="AP79" i="12"/>
  <c r="AP59" i="12" s="1"/>
  <c r="BA78" i="14"/>
  <c r="BA79" i="12"/>
  <c r="BA59" i="12" s="1"/>
  <c r="P78" i="14"/>
  <c r="P79" i="12"/>
  <c r="P59" i="12" s="1"/>
  <c r="AT78" i="14"/>
  <c r="AT79" i="12"/>
  <c r="AT59" i="12" s="1"/>
  <c r="T78" i="14"/>
  <c r="T79" i="12"/>
  <c r="T59" i="12" s="1"/>
  <c r="AG78" i="14"/>
  <c r="AG79" i="12"/>
  <c r="AG59" i="12" s="1"/>
  <c r="AR78" i="14"/>
  <c r="AR79" i="12"/>
  <c r="AR59" i="12" s="1"/>
  <c r="BB78" i="14"/>
  <c r="BB79" i="12"/>
  <c r="BB59" i="12" s="1"/>
  <c r="AO78" i="14"/>
  <c r="AO79" i="12"/>
  <c r="AO59" i="12" s="1"/>
  <c r="AJ78" i="14"/>
  <c r="AJ79" i="12"/>
  <c r="AJ59" i="12" s="1"/>
  <c r="N75" i="14"/>
  <c r="N58" i="12"/>
  <c r="AD75" i="14"/>
  <c r="AD58" i="12"/>
  <c r="AZ75" i="14"/>
  <c r="AZ58" i="12"/>
  <c r="Q75" i="14"/>
  <c r="Q58" i="12"/>
  <c r="V69" i="12"/>
  <c r="V57" i="12" s="1"/>
  <c r="AS69" i="12"/>
  <c r="AS70" i="14" s="1"/>
  <c r="P75" i="14"/>
  <c r="P58" i="12"/>
  <c r="M75" i="14"/>
  <c r="M58" i="12"/>
  <c r="Z75" i="14"/>
  <c r="Z58" i="12"/>
  <c r="AK75" i="14"/>
  <c r="AK58" i="12"/>
  <c r="BE75" i="14"/>
  <c r="BE58" i="12"/>
  <c r="T75" i="14"/>
  <c r="T58" i="12"/>
  <c r="AB75" i="14"/>
  <c r="AB58" i="12"/>
  <c r="AL75" i="14"/>
  <c r="AL58" i="12"/>
  <c r="X69" i="12"/>
  <c r="X70" i="14" s="1"/>
  <c r="AN69" i="12"/>
  <c r="AN70" i="14" s="1"/>
  <c r="R68" i="14"/>
  <c r="AC69" i="12"/>
  <c r="AC70" i="14" s="1"/>
  <c r="AX69" i="12"/>
  <c r="AX57" i="12" s="1"/>
  <c r="BD69" i="12"/>
  <c r="BD70" i="14" s="1"/>
  <c r="AH69" i="12"/>
  <c r="AH57" i="12" s="1"/>
  <c r="J76" i="14"/>
  <c r="AC74" i="12"/>
  <c r="AC73" i="14"/>
  <c r="AN74" i="12"/>
  <c r="AN73" i="14"/>
  <c r="AX74" i="12"/>
  <c r="AX73" i="14"/>
  <c r="X74" i="12"/>
  <c r="X73" i="14"/>
  <c r="AH74" i="12"/>
  <c r="AH73" i="14"/>
  <c r="AS74" i="12"/>
  <c r="AS73" i="14"/>
  <c r="BD74" i="12"/>
  <c r="BD73" i="14"/>
  <c r="V74" i="12"/>
  <c r="V73" i="14"/>
  <c r="R74" i="12"/>
  <c r="R73" i="14"/>
  <c r="Y328" i="10"/>
  <c r="AT328" i="10"/>
  <c r="AL328" i="10"/>
  <c r="AW328" i="10"/>
  <c r="AB328" i="10"/>
  <c r="BF70" i="14"/>
  <c r="BF57" i="12"/>
  <c r="R70" i="14"/>
  <c r="R57" i="12"/>
  <c r="Z50" i="12"/>
  <c r="U69" i="12"/>
  <c r="U68" i="14"/>
  <c r="AF69" i="12"/>
  <c r="AF68" i="14"/>
  <c r="AP69" i="12"/>
  <c r="AP68" i="14"/>
  <c r="BA69" i="12"/>
  <c r="BA68" i="14"/>
  <c r="T69" i="12"/>
  <c r="T68" i="14"/>
  <c r="AB69" i="12"/>
  <c r="AB68" i="14"/>
  <c r="AL69" i="12"/>
  <c r="AL68" i="14"/>
  <c r="AW69" i="12"/>
  <c r="AW68" i="14"/>
  <c r="P69" i="12"/>
  <c r="P68" i="14"/>
  <c r="Y69" i="12"/>
  <c r="Y68" i="14"/>
  <c r="AJ69" i="12"/>
  <c r="AJ68" i="14"/>
  <c r="AT69" i="12"/>
  <c r="AT68" i="14"/>
  <c r="M69" i="12"/>
  <c r="M68" i="14"/>
  <c r="Z69" i="12"/>
  <c r="Z68" i="14"/>
  <c r="AK69" i="12"/>
  <c r="AK68" i="14"/>
  <c r="AV69" i="12"/>
  <c r="AV68" i="14"/>
  <c r="BE69" i="12"/>
  <c r="BE68" i="14"/>
  <c r="Q69" i="12"/>
  <c r="Q68" i="14"/>
  <c r="AG69" i="12"/>
  <c r="AG68" i="14"/>
  <c r="AR69" i="12"/>
  <c r="AR68" i="14"/>
  <c r="BB69" i="12"/>
  <c r="BB68" i="14"/>
  <c r="N69" i="12"/>
  <c r="N68" i="14"/>
  <c r="AD69" i="12"/>
  <c r="AD68" i="14"/>
  <c r="AO69" i="12"/>
  <c r="AO68" i="14"/>
  <c r="AZ69" i="12"/>
  <c r="AZ68" i="14"/>
  <c r="M50" i="12"/>
  <c r="L68" i="14"/>
  <c r="L69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5" i="14"/>
  <c r="AT58" i="12"/>
  <c r="Y58" i="12"/>
  <c r="BA75" i="14"/>
  <c r="AG58" i="12"/>
  <c r="U75" i="14"/>
  <c r="V70" i="14"/>
  <c r="AO58" i="12"/>
  <c r="AW75" i="14"/>
  <c r="BB75" i="14"/>
  <c r="AV75" i="14"/>
  <c r="AF75" i="14"/>
  <c r="AR75" i="14"/>
  <c r="AP58" i="12"/>
  <c r="AN57" i="12"/>
  <c r="H59" i="12"/>
  <c r="J59" i="12"/>
  <c r="I59" i="12"/>
  <c r="G59" i="12"/>
  <c r="AR59" i="14" s="1"/>
  <c r="G78" i="14"/>
  <c r="X57" i="12"/>
  <c r="AX70" i="14"/>
  <c r="AS57" i="12"/>
  <c r="AH70" i="14"/>
  <c r="BD57" i="12"/>
  <c r="V75" i="14"/>
  <c r="V58" i="12"/>
  <c r="AS75" i="14"/>
  <c r="AS58" i="12"/>
  <c r="X75" i="14"/>
  <c r="X58" i="12"/>
  <c r="AN75" i="14"/>
  <c r="AN58" i="12"/>
  <c r="R75" i="14"/>
  <c r="R58" i="12"/>
  <c r="BD75" i="14"/>
  <c r="BD58" i="12"/>
  <c r="AH75" i="14"/>
  <c r="AH58" i="12"/>
  <c r="AX75" i="14"/>
  <c r="AX58" i="12"/>
  <c r="AC75" i="14"/>
  <c r="AC58" i="12"/>
  <c r="AC57" i="12"/>
  <c r="G73" i="14"/>
  <c r="AZ70" i="14"/>
  <c r="AZ57" i="12"/>
  <c r="AD70" i="14"/>
  <c r="AD57" i="12"/>
  <c r="BB70" i="14"/>
  <c r="BB57" i="12"/>
  <c r="AG70" i="14"/>
  <c r="AG57" i="12"/>
  <c r="BE70" i="14"/>
  <c r="BE57" i="12"/>
  <c r="AK70" i="14"/>
  <c r="AK57" i="12"/>
  <c r="M70" i="14"/>
  <c r="M57" i="12"/>
  <c r="AJ70" i="14"/>
  <c r="AJ57" i="12"/>
  <c r="P70" i="14"/>
  <c r="P57" i="12"/>
  <c r="AL70" i="14"/>
  <c r="AL57" i="12"/>
  <c r="T70" i="14"/>
  <c r="T57" i="12"/>
  <c r="AP70" i="14"/>
  <c r="AP57" i="12"/>
  <c r="U70" i="14"/>
  <c r="U57" i="12"/>
  <c r="AO70" i="14"/>
  <c r="AO57" i="12"/>
  <c r="N70" i="14"/>
  <c r="N57" i="12"/>
  <c r="AR70" i="14"/>
  <c r="AR57" i="12"/>
  <c r="Q70" i="14"/>
  <c r="Q57" i="12"/>
  <c r="AV70" i="14"/>
  <c r="AV57" i="12"/>
  <c r="Z70" i="14"/>
  <c r="Z57" i="12"/>
  <c r="AT70" i="14"/>
  <c r="AT57" i="12"/>
  <c r="Y70" i="14"/>
  <c r="Y57" i="12"/>
  <c r="AW70" i="14"/>
  <c r="AW57" i="12"/>
  <c r="AB70" i="14"/>
  <c r="AB57" i="12"/>
  <c r="BA70" i="14"/>
  <c r="BA57" i="12"/>
  <c r="AF70" i="14"/>
  <c r="AF57" i="12"/>
  <c r="L70" i="14"/>
  <c r="J71" i="14"/>
  <c r="G68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5" i="14"/>
  <c r="G58" i="12"/>
  <c r="AR58" i="14" s="1"/>
  <c r="H58" i="12"/>
  <c r="I58" i="12"/>
  <c r="J58" i="12"/>
  <c r="AX138" i="10"/>
  <c r="G70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BK153" i="10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59" i="14"/>
  <c r="M204" i="10"/>
  <c r="BI193" i="10"/>
  <c r="BJ193" i="10"/>
  <c r="N204" i="10"/>
  <c r="E60" i="14" l="1"/>
  <c r="E61" i="12"/>
  <c r="L193" i="10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E61" i="14" l="1"/>
  <c r="E62" i="12"/>
  <c r="L204" i="10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E63" i="12" l="1"/>
  <c r="E62" i="14"/>
  <c r="I55" i="16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E64" i="12" l="1"/>
  <c r="E64" i="14" s="1"/>
  <c r="E63" i="14"/>
  <c r="BX62" i="10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Y224" i="10" s="1"/>
  <c r="Y236" i="10" s="1"/>
  <c r="Y250" i="10" s="1"/>
  <c r="L127" i="16" s="1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AN436" i="10" s="1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I42" i="16"/>
  <c r="AN107" i="10"/>
  <c r="P42" i="16"/>
  <c r="BS103" i="10" l="1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I46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<sst xmlns="http://schemas.openxmlformats.org/spreadsheetml/2006/main" count="1622" uniqueCount="511">
  <si>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</si>
  <si>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</si>
  <si>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</si>
  <si>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</si>
  <si>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</si>
  <si>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</si>
  <si>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</si>
  <si>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</si>
  <si>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</si>
  <si>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</si>
  <si>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</si>
  <si>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</si>
  <si>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</si>
  <si>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</si>
  <si>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</si>
  <si>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</si>
  <si>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</si>
  <si>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</si>
  <si>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</si>
  <si>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</si>
  <si>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</si>
  <si>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</si>
  <si>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</si>
  <si>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</si>
  <si>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</si>
  <si>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</si>
  <si>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</si>
  <si>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</si>
  <si>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</si>
  <si>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</si>
  <si>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</si>
  <si>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</si>
  <si>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</si>
  <si>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</si>
  <si>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</si>
  <si>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</si>
  <si>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</si>
  <si>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</si>
  <si>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</si>
  <si>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</si>
  <si>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</si>
  <si>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</si>
  <si>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</si>
  <si>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</si>
  <si>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</si>
  <si>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</si>
  <si>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</si>
  <si>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</si>
  <si>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</si>
  <si>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</si>
  <si>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</si>
  <si>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</si>
  <si>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</si>
  <si>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</si>
  <si>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</si>
  <si>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</si>
  <si>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</si>
  <si>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</si>
  <si>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</si>
  <si>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</si>
  <si>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</si>
  <si>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</si>
  <si>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</si>
  <si>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</si>
  <si>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</si>
  <si>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</si>
  <si>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</si>
  <si>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</si>
  <si>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</si>
  <si>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</si>
  <si>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</si>
  <si>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</si>
  <si>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</si>
  <si>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</si>
  <si>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</si>
  <si>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</si>
  <si>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</si>
  <si>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</si>
  <si>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</si>
  <si>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</si>
  <si>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</si>
  <si>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</si>
  <si>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</si>
  <si>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</si>
  <si>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</si>
  <si>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</si>
  <si>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</si>
  <si>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</si>
  <si>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</si>
  <si>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</si>
  <si>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</si>
  <si>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</si>
  <si>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</si>
  <si>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</si>
  <si>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</si>
  <si>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</si>
  <si>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</si>
  <si>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</si>
  <si>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</si>
  <si>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</si>
  <si>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</si>
  <si>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</si>
  <si>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</si>
  <si>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</si>
  <si>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</si>
  <si>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</si>
  <si>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</si>
  <si>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</si>
  <si>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</si>
  <si>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</si>
  <si>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</si>
  <si>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</si>
  <si>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</si>
  <si>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</si>
  <si>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</si>
  <si>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</si>
  <si>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</si>
  <si>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</si>
  <si>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</si>
  <si>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</si>
  <si>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</si>
  <si>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</si>
  <si>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</si>
  <si>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</si>
  <si>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</si>
  <si>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</si>
  <si>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</si>
  <si>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</si>
  <si>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</si>
  <si>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</si>
  <si>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</si>
  <si>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</si>
  <si>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</si>
  <si>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</si>
  <si>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</si>
  <si>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</si>
  <si>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</si>
  <si>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</si>
  <si>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</si>
  <si>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</si>
  <si>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</si>
  <si>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</si>
  <si>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</si>
  <si>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</si>
  <si>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</si>
  <si>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</si>
  <si>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</si>
  <si>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</si>
  <si>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</si>
  <si>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</si>
  <si>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</si>
  <si>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</si>
  <si>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</si>
  <si>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</si>
  <si>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</si>
  <si>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</si>
  <si>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</si>
  <si>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</si>
  <si>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</si>
  <si>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</si>
  <si>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</si>
  <si>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</si>
  <si>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</si>
  <si>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</si>
  <si>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</si>
  <si>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</si>
  <si>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</si>
  <si>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</si>
  <si>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</si>
  <si>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</si>
  <si>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</si>
  <si>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</si>
  <si>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</si>
  <si>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</si>
  <si>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</si>
  <si>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</si>
  <si>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</si>
  <si>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</si>
  <si>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</si>
  <si>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</si>
  <si>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</si>
  <si>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</si>
  <si>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</si>
  <si>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</si>
  <si>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</si>
  <si>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</si>
  <si>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</si>
  <si>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</si>
  <si>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</si>
  <si>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</si>
  <si>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</si>
  <si>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</si>
  <si>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</si>
  <si>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</si>
  <si>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</si>
  <si>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</si>
  <si>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</si>
  <si>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</si>
  <si>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</si>
  <si>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</si>
  <si>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</si>
  <si>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</si>
  <si>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</si>
  <si>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</si>
  <si>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</si>
  <si>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</si>
  <si>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</si>
  <si>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</si>
  <si>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</si>
  <si>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</si>
  <si>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</si>
  <si>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</si>
  <si>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</si>
  <si>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</si>
  <si>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</si>
  <si>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</si>
  <si>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</si>
  <si>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</si>
  <si>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</si>
  <si>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</si>
  <si>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</si>
  <si>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</si>
  <si>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</si>
  <si>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</si>
  <si>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</si>
  <si>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</si>
  <si>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</si>
  <si>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</si>
  <si>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</si>
  <si>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</si>
  <si>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</si>
  <si>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</si>
  <si>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</si>
  <si>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</si>
  <si>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</si>
  <si>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</si>
  <si>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</si>
  <si>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</si>
  <si>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</si>
  <si>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</si>
  <si>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</si>
  <si>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</si>
  <si>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</si>
  <si>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</si>
  <si>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</si>
  <si>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</si>
  <si>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</si>
  <si>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</si>
  <si>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</si>
  <si>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</si>
  <si>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</si>
  <si>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</si>
  <si>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</si>
  <si>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</si>
  <si>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</si>
  <si>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</si>
  <si>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</si>
  <si>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</si>
  <si>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</si>
  <si>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</si>
  <si>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</si>
  <si>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</si>
  <si>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</si>
  <si>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</si>
  <si>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</si>
  <si>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</si>
  <si>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</si>
  <si>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</si>
  <si>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</si>
  <si>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</si>
  <si>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</si>
  <si>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</si>
  <si>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</si>
  <si>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</si>
  <si>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</si>
  <si>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</si>
  <si>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</si>
  <si>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</si>
  <si>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</si>
  <si>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</si>
  <si>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</si>
  <si>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</si>
  <si>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</si>
  <si>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</si>
  <si>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</si>
  <si>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</si>
  <si>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</si>
  <si>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</si>
  <si>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</si>
  <si>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</si>
  <si>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</si>
  <si>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</si>
  <si>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</si>
  <si>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</si>
  <si>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</si>
  <si>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</si>
  <si>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</si>
  <si>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</si>
  <si>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</si>
  <si>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</si>
  <si>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</si>
  <si>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</si>
  <si>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</si>
  <si>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</si>
  <si>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</si>
  <si>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</si>
  <si>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</si>
  <si>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</si>
  <si>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</si>
  <si>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</si>
  <si>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</si>
  <si>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</si>
  <si>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</si>
  <si>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</si>
  <si>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</si>
  <si>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</si>
  <si>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</si>
  <si>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</si>
  <si>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</si>
  <si>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</si>
  <si>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</si>
  <si>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</si>
  <si>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</si>
  <si>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</si>
  <si>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</si>
  <si>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</si>
  <si>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</si>
  <si>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</si>
  <si>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</si>
  <si>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</si>
  <si>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</si>
  <si>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</si>
  <si>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</si>
  <si>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</si>
  <si>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</si>
  <si>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</si>
  <si>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</si>
  <si>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</si>
  <si>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</si>
  <si>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</si>
  <si>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</si>
  <si>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</si>
  <si>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</si>
  <si>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</si>
  <si>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</si>
  <si>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</si>
  <si>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</si>
  <si>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</si>
  <si>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</si>
  <si>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</si>
  <si>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</si>
  <si>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</si>
  <si>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</si>
  <si>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</si>
  <si>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</si>
  <si>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</si>
  <si>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</si>
  <si>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</si>
  <si>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</si>
  <si>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</si>
  <si>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</si>
  <si>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</si>
  <si>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</si>
  <si>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</si>
  <si>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</si>
  <si>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</si>
  <si>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</si>
  <si>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</si>
  <si>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</si>
  <si>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</si>
  <si>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</si>
  <si>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</si>
  <si>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</si>
  <si>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</si>
  <si>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</si>
  <si>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</si>
  <si>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</si>
  <si>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</si>
  <si>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</si>
  <si>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</si>
  <si>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</si>
  <si>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</si>
  <si>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</si>
  <si>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</si>
  <si>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</si>
  <si>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</si>
  <si>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</si>
  <si>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</si>
  <si>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</si>
  <si>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</si>
  <si>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</si>
  <si>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</si>
  <si>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</si>
  <si>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</si>
  <si>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</si>
  <si>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</si>
  <si>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</si>
  <si>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</si>
  <si>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</si>
  <si>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</si>
  <si>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</si>
  <si>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</si>
  <si>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</si>
  <si>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</si>
  <si>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</si>
  <si>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</si>
  <si>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</si>
  <si>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</si>
  <si>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</si>
  <si>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</si>
  <si>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</si>
  <si>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</si>
  <si>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</si>
  <si>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</si>
  <si>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</si>
  <si>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</si>
  <si>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</si>
  <si>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</si>
  <si>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</si>
  <si>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</si>
  <si>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</si>
  <si>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</si>
  <si>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</si>
  <si>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</si>
  <si>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</si>
  <si>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</si>
  <si>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</si>
  <si>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</si>
  <si>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</si>
  <si>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</si>
  <si>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</si>
  <si>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</si>
  <si>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</si>
  <si>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</si>
  <si>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</si>
  <si>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</si>
  <si>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</si>
  <si>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</si>
  <si>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</si>
  <si>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</si>
  <si>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</si>
  <si>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</si>
  <si>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</si>
  <si>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</si>
  <si>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</si>
  <si>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</si>
  <si>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</si>
  <si>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</si>
  <si>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</si>
  <si>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</si>
  <si>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</si>
  <si>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</si>
  <si>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</si>
  <si>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</si>
  <si>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</si>
  <si>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</si>
  <si>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</si>
  <si>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</si>
  <si>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</si>
  <si>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</si>
  <si>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</si>
  <si>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</si>
  <si>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</si>
  <si>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</si>
  <si>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</si>
  <si>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</si>
  <si>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</si>
  <si>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</si>
  <si>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</si>
  <si>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</si>
  <si>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</si>
  <si>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</si>
  <si>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</si>
  <si>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</si>
  <si>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</si>
  <si>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</si>
  <si>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</si>
  <si>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</si>
  <si>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</si>
  <si>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</si>
  <si>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</si>
  <si>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</si>
  <si>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</si>
  <si>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</si>
  <si>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</si>
  <si>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</si>
  <si>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</si>
  <si>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</si>
  <si>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</si>
  <si>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</si>
  <si>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</si>
  <si>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</si>
  <si>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</si>
  <si>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</si>
  <si>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</si>
  <si>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</si>
  <si>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</si>
  <si>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</si>
  <si>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</si>
  <si>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</si>
  <si>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</si>
  <si>
    <t>Time Differentiated Fuel Cost</t>
  </si>
  <si>
    <t>Probability of Dispatch Gross Plant</t>
  </si>
  <si>
    <t>Probability of Dispatch Depreciation Reserve</t>
  </si>
  <si>
    <t>TDFUEL</t>
  </si>
  <si>
    <t>Fuel Cost Per KWH @ Meter</t>
  </si>
  <si>
    <t>KWH @ Meter</t>
  </si>
  <si>
    <t>Pct Allocation</t>
  </si>
  <si>
    <t>W/S Peak</t>
  </si>
  <si>
    <t>PODPLT</t>
  </si>
  <si>
    <t>PODRES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</si>
</sst>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165" fontId="13" fillId="0" borderId="0" xfId="3" applyNumberFormat="1" applyFont="1"/>
    <xf numFmtId="165" fontId="13" fillId="0" borderId="0" xfId="0" applyNumberFormat="1" applyFont="1"/>
    <xf numFmtId="169" fontId="13" fillId="0" borderId="0" xfId="0" applyNumberFormat="1" applyFont="1"/>
    <xf numFmtId="169" fontId="13" fillId="0" borderId="0" xfId="0" applyNumberFormat="1" applyFont="1" applyAlignment="1">
      <alignment horizontal="right"/>
    </xf>
    <xf numFmtId="169" fontId="13" fillId="0" borderId="0" xfId="3" applyNumberFormat="1" applyFont="1"/>
    <xf numFmtId="165" fontId="0" fillId="0" borderId="0" xfId="3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4.5" x14ac:dyDescent="0.35"/>
  <sheetData>
    <row r="6" spans="1:4" x14ac:dyDescent="0.35">
      <c r="A6" t="s">
        <v>492</v>
      </c>
    </row>
    <row r="8" spans="1:4" x14ac:dyDescent="0.35">
      <c r="B8" t="s">
        <v>493</v>
      </c>
    </row>
    <row r="9" spans="1:4" x14ac:dyDescent="0.35">
      <c r="C9" t="s">
        <v>494</v>
      </c>
      <c r="D9" t="s">
        <v>495</v>
      </c>
    </row>
    <row r="11" spans="1:4" x14ac:dyDescent="0.35">
      <c r="B11" t="s">
        <v>496</v>
      </c>
    </row>
    <row r="12" spans="1:4" x14ac:dyDescent="0.35">
      <c r="B12" t="s">
        <v>497</v>
      </c>
    </row>
    <row r="13" spans="1:4" x14ac:dyDescent="0.35">
      <c r="B13" t="s">
        <v>498</v>
      </c>
    </row>
    <row r="14" spans="1:4" x14ac:dyDescent="0.35">
      <c r="B14" t="s">
        <v>499</v>
      </c>
    </row>
    <row r="16" spans="1:4" x14ac:dyDescent="0.35">
      <c r="B16" t="s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4.5" x14ac:dyDescent="0.35"/>
  <cols>
    <col min="2" max="2" width="4.1796875" customWidth="1"/>
    <col min="4" max="4" width="50.7265625" customWidth="1"/>
    <col min="5" max="5" width="10.453125" bestFit="1" customWidth="1"/>
    <col min="6" max="6" width="14.453125" bestFit="1" customWidth="1"/>
    <col min="7" max="7" width="1.54296875" customWidth="1"/>
    <col min="8" max="8" width="13.81640625" customWidth="1"/>
    <col min="9" max="9" width="15.453125" style="28" customWidth="1"/>
    <col min="10" max="10" width="13" style="28" customWidth="1"/>
    <col min="11" max="11" width="10.81640625" customWidth="1"/>
    <col min="12" max="12" width="11.81640625" customWidth="1"/>
    <col min="13" max="13" width="12.1796875" bestFit="1" customWidth="1"/>
    <col min="14" max="14" width="11.81640625" customWidth="1"/>
    <col min="15" max="15" width="13.54296875" customWidth="1"/>
    <col min="16" max="17" width="11.81640625" customWidth="1"/>
    <col min="18" max="18" width="10.81640625" customWidth="1"/>
    <col min="19" max="19" width="17.26953125" bestFit="1" customWidth="1"/>
    <col min="20" max="20" width="10.7265625" bestFit="1" customWidth="1"/>
    <col min="21" max="21" width="8.81640625" bestFit="1" customWidth="1"/>
    <col min="22" max="22" width="13.81640625" customWidth="1"/>
  </cols>
  <sheetData>
    <row r="1" spans="1:73" x14ac:dyDescent="0.35">
      <c r="I1"/>
      <c r="J1"/>
    </row>
    <row r="2" spans="1:73" x14ac:dyDescent="0.35">
      <c r="I2"/>
      <c r="J2"/>
    </row>
    <row r="3" spans="1:73" x14ac:dyDescent="0.3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3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3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3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3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3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35">
      <c r="E9" s="179"/>
      <c r="F9" s="179"/>
      <c r="G9" s="111"/>
      <c r="H9" s="111" t="s">
        <v>8</v>
      </c>
      <c r="I9" s="111" t="s">
        <v>334</v>
      </c>
      <c r="J9" s="111" t="s">
        <v>380</v>
      </c>
      <c r="K9" s="167" t="s">
        <v>384</v>
      </c>
      <c r="L9" s="167" t="s">
        <v>383</v>
      </c>
      <c r="M9" s="167" t="s">
        <v>384</v>
      </c>
      <c r="N9" s="167" t="s">
        <v>383</v>
      </c>
      <c r="O9" s="167" t="s">
        <v>3</v>
      </c>
      <c r="P9" s="167" t="s">
        <v>475</v>
      </c>
      <c r="Q9" s="167" t="s">
        <v>475</v>
      </c>
      <c r="R9" s="167" t="s">
        <v>372</v>
      </c>
      <c r="S9" s="167" t="s">
        <v>372</v>
      </c>
      <c r="T9" s="167" t="s">
        <v>372</v>
      </c>
      <c r="U9" s="167"/>
      <c r="V9" s="111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3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68" t="s">
        <v>469</v>
      </c>
      <c r="L10" s="168" t="s">
        <v>470</v>
      </c>
      <c r="M10" s="168" t="s">
        <v>471</v>
      </c>
      <c r="N10" s="168" t="s">
        <v>472</v>
      </c>
      <c r="O10" s="168" t="s">
        <v>473</v>
      </c>
      <c r="P10" s="168" t="s">
        <v>476</v>
      </c>
      <c r="Q10" s="168" t="s">
        <v>477</v>
      </c>
      <c r="R10" s="168" t="s">
        <v>479</v>
      </c>
      <c r="S10" s="168" t="s">
        <v>480</v>
      </c>
      <c r="T10" s="168" t="s">
        <v>481</v>
      </c>
      <c r="U10" s="168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35">
      <c r="I11" s="40"/>
      <c r="J11" s="40"/>
      <c r="K11" s="24"/>
    </row>
    <row r="12" spans="1:73" ht="18.5" x14ac:dyDescent="0.45">
      <c r="A12" s="115"/>
      <c r="H12" s="135"/>
      <c r="I12" s="40"/>
      <c r="J12" s="40"/>
      <c r="K12" s="24"/>
    </row>
    <row r="13" spans="1:73" x14ac:dyDescent="0.3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35">
      <c r="B14" s="9" t="s">
        <v>406</v>
      </c>
      <c r="H14" s="135"/>
      <c r="I14" s="40"/>
      <c r="J14" s="40"/>
      <c r="K14" s="24"/>
    </row>
    <row r="15" spans="1:73" x14ac:dyDescent="0.3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35">
      <c r="B16" s="6" t="s">
        <v>482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35">
      <c r="B17" s="6" t="s">
        <v>410</v>
      </c>
      <c r="E17" s="6"/>
      <c r="F17" t="s">
        <v>508</v>
      </c>
      <c r="H17" s="136">
        <v>-4334522</v>
      </c>
      <c r="I17" s="40">
        <f>+I81*$H17</f>
        <v>-1773617.5485156612</v>
      </c>
      <c r="J17" s="40">
        <f t="shared" ref="J17:T17" si="1">+J81*$H17</f>
        <v>-609312.52679732477</v>
      </c>
      <c r="K17" s="40">
        <f t="shared" si="1"/>
        <v>-48824.635125282366</v>
      </c>
      <c r="L17" s="40">
        <f t="shared" si="1"/>
        <v>-673636.52455474215</v>
      </c>
      <c r="M17" s="40">
        <f t="shared" si="1"/>
        <v>-522178.81447023869</v>
      </c>
      <c r="N17" s="40">
        <f t="shared" si="1"/>
        <v>-351476.52257604466</v>
      </c>
      <c r="O17" s="40">
        <f t="shared" si="1"/>
        <v>-306998.82727316552</v>
      </c>
      <c r="P17" s="40">
        <f t="shared" si="1"/>
        <v>-34278.33475631263</v>
      </c>
      <c r="Q17" s="40">
        <f t="shared" si="1"/>
        <v>-13445.241375592988</v>
      </c>
      <c r="R17" s="40">
        <f t="shared" si="1"/>
        <v>0</v>
      </c>
      <c r="S17" s="40">
        <f t="shared" si="1"/>
        <v>0</v>
      </c>
      <c r="T17" s="40">
        <f t="shared" si="1"/>
        <v>-753.02455563508136</v>
      </c>
      <c r="V17" s="44">
        <f t="shared" si="0"/>
        <v>0</v>
      </c>
    </row>
    <row r="18" spans="1:22" x14ac:dyDescent="0.35">
      <c r="B18" s="169" t="s">
        <v>483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35">
      <c r="B19" s="169" t="s">
        <v>484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35">
      <c r="B20" s="6" t="s">
        <v>485</v>
      </c>
      <c r="E20" s="6" t="s">
        <v>447</v>
      </c>
      <c r="F20" t="s">
        <v>45</v>
      </c>
      <c r="H20" s="136">
        <v>3785840</v>
      </c>
      <c r="I20" s="40">
        <f>+I64/$H64*$H20</f>
        <v>1604286.9107987722</v>
      </c>
      <c r="J20" s="40">
        <f t="shared" ref="J20:T20" si="4">+J64/$H64*$H20</f>
        <v>454614.77208658721</v>
      </c>
      <c r="K20" s="40">
        <f t="shared" si="4"/>
        <v>43499.554979180764</v>
      </c>
      <c r="L20" s="40">
        <f t="shared" si="4"/>
        <v>515996.27270841721</v>
      </c>
      <c r="M20" s="40">
        <f t="shared" si="4"/>
        <v>474107.55284228962</v>
      </c>
      <c r="N20" s="40">
        <f t="shared" si="4"/>
        <v>287248.00927577121</v>
      </c>
      <c r="O20" s="40">
        <f t="shared" si="4"/>
        <v>230122.05716872751</v>
      </c>
      <c r="P20" s="40">
        <f t="shared" si="4"/>
        <v>28632.458423906126</v>
      </c>
      <c r="Q20" s="40">
        <f t="shared" si="4"/>
        <v>15365.167328552989</v>
      </c>
      <c r="R20" s="40">
        <f t="shared" si="4"/>
        <v>130185.59578519758</v>
      </c>
      <c r="S20" s="40">
        <f t="shared" si="4"/>
        <v>940.40516242098352</v>
      </c>
      <c r="T20" s="40">
        <f t="shared" si="4"/>
        <v>841.24344017600947</v>
      </c>
      <c r="V20" s="44">
        <f t="shared" si="0"/>
        <v>0</v>
      </c>
    </row>
    <row r="21" spans="1:22" s="32" customFormat="1" x14ac:dyDescent="0.35">
      <c r="B21" s="30" t="s">
        <v>486</v>
      </c>
      <c r="E21" s="6" t="s">
        <v>447</v>
      </c>
      <c r="F21" t="s">
        <v>45</v>
      </c>
      <c r="H21" s="137">
        <v>11598968</v>
      </c>
      <c r="I21" s="41">
        <f>+I64/$H64*$H21</f>
        <v>4915176.6955745127</v>
      </c>
      <c r="J21" s="41">
        <f t="shared" ref="J21:T21" si="5">+J64/$H64*$H21</f>
        <v>1392838.1003316618</v>
      </c>
      <c r="K21" s="41">
        <f t="shared" si="5"/>
        <v>133272.91861720473</v>
      </c>
      <c r="L21" s="41">
        <f t="shared" si="5"/>
        <v>1580897.3055554922</v>
      </c>
      <c r="M21" s="41">
        <f t="shared" si="5"/>
        <v>1452559.6258626953</v>
      </c>
      <c r="N21" s="41">
        <f t="shared" si="5"/>
        <v>880063.72896196716</v>
      </c>
      <c r="O21" s="41">
        <f t="shared" si="5"/>
        <v>705042.57369414472</v>
      </c>
      <c r="P21" s="41">
        <f t="shared" si="5"/>
        <v>87723.45609434566</v>
      </c>
      <c r="Q21" s="41">
        <f t="shared" si="5"/>
        <v>47075.440102733235</v>
      </c>
      <c r="R21" s="41">
        <f t="shared" si="5"/>
        <v>398859.58190875518</v>
      </c>
      <c r="S21" s="41">
        <f t="shared" si="5"/>
        <v>2881.1913303139568</v>
      </c>
      <c r="T21" s="41">
        <f t="shared" si="5"/>
        <v>2577.3819661716948</v>
      </c>
      <c r="V21" s="44">
        <f t="shared" si="0"/>
        <v>0</v>
      </c>
    </row>
    <row r="22" spans="1:22" x14ac:dyDescent="0.35">
      <c r="B22" s="6" t="s">
        <v>425</v>
      </c>
      <c r="H22" s="136">
        <f>SUM(H15:H21)</f>
        <v>1025624912.3</v>
      </c>
      <c r="I22" s="136">
        <f t="shared" ref="I22:T22" si="6">SUM(I15:I21)</f>
        <v>405073934.60330623</v>
      </c>
      <c r="J22" s="136">
        <f t="shared" si="6"/>
        <v>142718812.75075185</v>
      </c>
      <c r="K22" s="136">
        <f t="shared" si="6"/>
        <v>12253203.813767856</v>
      </c>
      <c r="L22" s="136">
        <f t="shared" si="6"/>
        <v>160082982.3201687</v>
      </c>
      <c r="M22" s="136">
        <f t="shared" si="6"/>
        <v>125081708.90504119</v>
      </c>
      <c r="N22" s="136">
        <f t="shared" si="6"/>
        <v>81455502.565657601</v>
      </c>
      <c r="O22" s="136">
        <f t="shared" si="6"/>
        <v>69020823.97444427</v>
      </c>
      <c r="P22" s="136">
        <f t="shared" si="6"/>
        <v>6823773.6112389136</v>
      </c>
      <c r="Q22" s="136">
        <f t="shared" si="6"/>
        <v>3553048.4185163495</v>
      </c>
      <c r="R22" s="136">
        <f t="shared" si="6"/>
        <v>19049788.167827617</v>
      </c>
      <c r="S22" s="136">
        <f t="shared" si="6"/>
        <v>226978.09443015177</v>
      </c>
      <c r="T22" s="136">
        <f t="shared" si="6"/>
        <v>284355.07484930026</v>
      </c>
      <c r="V22" s="44">
        <f t="shared" si="0"/>
        <v>0</v>
      </c>
    </row>
    <row r="23" spans="1:22" x14ac:dyDescent="0.3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35">
      <c r="B24" s="6"/>
      <c r="C24" s="6" t="s">
        <v>424</v>
      </c>
      <c r="E24" s="6" t="s">
        <v>449</v>
      </c>
      <c r="H24" s="160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3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35">
      <c r="B26" s="6" t="s">
        <v>426</v>
      </c>
      <c r="E26" s="6"/>
      <c r="H26" s="136">
        <f>H22+H24</f>
        <v>1017201652.7612489</v>
      </c>
      <c r="I26" s="136">
        <f t="shared" ref="I26:T26" si="8">I22+I24</f>
        <v>401776098.03954238</v>
      </c>
      <c r="J26" s="136">
        <f t="shared" si="8"/>
        <v>140870270.83599791</v>
      </c>
      <c r="K26" s="136">
        <f t="shared" si="8"/>
        <v>12172585.267288266</v>
      </c>
      <c r="L26" s="136">
        <f t="shared" si="8"/>
        <v>159080092.43944132</v>
      </c>
      <c r="M26" s="136">
        <f t="shared" si="8"/>
        <v>124248515.33184016</v>
      </c>
      <c r="N26" s="136">
        <f t="shared" si="8"/>
        <v>80917749.011728004</v>
      </c>
      <c r="O26" s="136">
        <f t="shared" si="8"/>
        <v>68559124.71432136</v>
      </c>
      <c r="P26" s="136">
        <f t="shared" si="8"/>
        <v>6781061.2232973687</v>
      </c>
      <c r="Q26" s="136">
        <f t="shared" si="8"/>
        <v>3529931.4686329127</v>
      </c>
      <c r="R26" s="136">
        <f t="shared" si="8"/>
        <v>18759655.086818963</v>
      </c>
      <c r="S26" s="136">
        <f t="shared" si="8"/>
        <v>224579.14287945975</v>
      </c>
      <c r="T26" s="136">
        <f t="shared" si="8"/>
        <v>281990.19946096727</v>
      </c>
      <c r="V26" s="44">
        <f t="shared" si="0"/>
        <v>0</v>
      </c>
    </row>
    <row r="27" spans="1:22" x14ac:dyDescent="0.3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3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277842462.78010631</v>
      </c>
      <c r="J28" s="40">
        <f>+'Cost Summary'!J61+'Cost Summary'!J131+'Cost Summary'!J202</f>
        <v>85796685.019514933</v>
      </c>
      <c r="K28" s="40">
        <f>+'Cost Summary'!K61+'Cost Summary'!K131+'Cost Summary'!K202</f>
        <v>8685049.2484613303</v>
      </c>
      <c r="L28" s="40">
        <f>+'Cost Summary'!L61+'Cost Summary'!L131+'Cost Summary'!L202</f>
        <v>102124809.20711809</v>
      </c>
      <c r="M28" s="40">
        <f>+'Cost Summary'!M61+'Cost Summary'!M131+'Cost Summary'!M202</f>
        <v>94953947.07607697</v>
      </c>
      <c r="N28" s="40">
        <f>+'Cost Summary'!N61+'Cost Summary'!N131+'Cost Summary'!N202</f>
        <v>46148212.693661824</v>
      </c>
      <c r="O28" s="40">
        <f>+'Cost Summary'!O61+'Cost Summary'!O131+'Cost Summary'!O202</f>
        <v>53972740.577420838</v>
      </c>
      <c r="P28" s="40">
        <f>+'Cost Summary'!P61+'Cost Summary'!P131+'Cost Summary'!P202</f>
        <v>5656711.6856011776</v>
      </c>
      <c r="Q28" s="40">
        <f>+'Cost Summary'!Q61+'Cost Summary'!Q131+'Cost Summary'!Q202</f>
        <v>3009186.2407028377</v>
      </c>
      <c r="R28" s="40">
        <f>+'Cost Summary'!R61+'Cost Summary'!R131+'Cost Summary'!R202</f>
        <v>7057970.0620042756</v>
      </c>
      <c r="S28" s="40">
        <f>+'Cost Summary'!S61+'Cost Summary'!S131+'Cost Summary'!S202</f>
        <v>174824.10864981316</v>
      </c>
      <c r="T28" s="40">
        <f>+'Cost Summary'!T61+'Cost Summary'!T131+'Cost Summary'!T202</f>
        <v>199303.30068155422</v>
      </c>
      <c r="V28" s="44">
        <f t="shared" si="0"/>
        <v>0</v>
      </c>
    </row>
    <row r="29" spans="1:22" x14ac:dyDescent="0.3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58497281.545094803</v>
      </c>
      <c r="J29" s="40">
        <f>+'Cost Summary'!J70+'Cost Summary'!J140+'Cost Summary'!J211</f>
        <v>16600018.672587577</v>
      </c>
      <c r="K29" s="40">
        <f>+'Cost Summary'!K70+'Cost Summary'!K140+'Cost Summary'!K211</f>
        <v>1603707.3310807946</v>
      </c>
      <c r="L29" s="40">
        <f>+'Cost Summary'!L70+'Cost Summary'!L140+'Cost Summary'!L211</f>
        <v>19030142.304679029</v>
      </c>
      <c r="M29" s="40">
        <f>+'Cost Summary'!M70+'Cost Summary'!M140+'Cost Summary'!M211</f>
        <v>17501348.916354354</v>
      </c>
      <c r="N29" s="40">
        <f>+'Cost Summary'!N70+'Cost Summary'!N140+'Cost Summary'!N211</f>
        <v>10678323.505276447</v>
      </c>
      <c r="O29" s="40">
        <f>+'Cost Summary'!O70+'Cost Summary'!O140+'Cost Summary'!O211</f>
        <v>8505587.5991205368</v>
      </c>
      <c r="P29" s="40">
        <f>+'Cost Summary'!P70+'Cost Summary'!P140+'Cost Summary'!P211</f>
        <v>1057056.1488579479</v>
      </c>
      <c r="Q29" s="40">
        <f>+'Cost Summary'!Q70+'Cost Summary'!Q140+'Cost Summary'!Q211</f>
        <v>567153.4404099033</v>
      </c>
      <c r="R29" s="40">
        <f>+'Cost Summary'!R70+'Cost Summary'!R140+'Cost Summary'!R211</f>
        <v>4736620.3794903392</v>
      </c>
      <c r="S29" s="40">
        <f>+'Cost Summary'!S70+'Cost Summary'!S140+'Cost Summary'!S211</f>
        <v>34303.780532002922</v>
      </c>
      <c r="T29" s="40">
        <f>+'Cost Summary'!T70+'Cost Summary'!T140+'Cost Summary'!T211</f>
        <v>30983.376516252858</v>
      </c>
      <c r="V29" s="44">
        <f t="shared" si="0"/>
        <v>0</v>
      </c>
    </row>
    <row r="30" spans="1:22" x14ac:dyDescent="0.3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13838624.223336108</v>
      </c>
      <c r="J30" s="40">
        <f>+'Cost Summary'!J75+'Cost Summary'!J145+'Cost Summary'!J216</f>
        <v>3902929.2241280652</v>
      </c>
      <c r="K30" s="40">
        <f>+'Cost Summary'!K75+'Cost Summary'!K145+'Cost Summary'!K216</f>
        <v>371894.60668426199</v>
      </c>
      <c r="L30" s="40">
        <f>+'Cost Summary'!L75+'Cost Summary'!L145+'Cost Summary'!L216</f>
        <v>4416438.2784004845</v>
      </c>
      <c r="M30" s="40">
        <f>+'Cost Summary'!M75+'Cost Summary'!M145+'Cost Summary'!M216</f>
        <v>4050405.7459408175</v>
      </c>
      <c r="N30" s="40">
        <f>+'Cost Summary'!N75+'Cost Summary'!N145+'Cost Summary'!N216</f>
        <v>2472753.9906000001</v>
      </c>
      <c r="O30" s="40">
        <f>+'Cost Summary'!O75+'Cost Summary'!O145+'Cost Summary'!O216</f>
        <v>1945320.0668001478</v>
      </c>
      <c r="P30" s="40">
        <f>+'Cost Summary'!P75+'Cost Summary'!P145+'Cost Summary'!P216</f>
        <v>244906.39852894176</v>
      </c>
      <c r="Q30" s="40">
        <f>+'Cost Summary'!Q75+'Cost Summary'!Q145+'Cost Summary'!Q216</f>
        <v>131258.03392851434</v>
      </c>
      <c r="R30" s="40">
        <f>+'Cost Summary'!R75+'Cost Summary'!R145+'Cost Summary'!R216</f>
        <v>1139577.20276531</v>
      </c>
      <c r="S30" s="40">
        <f>+'Cost Summary'!S75+'Cost Summary'!S145+'Cost Summary'!S216</f>
        <v>7991.5528378106455</v>
      </c>
      <c r="T30" s="40">
        <f>+'Cost Summary'!T75+'Cost Summary'!T145+'Cost Summary'!T216</f>
        <v>7109.6760495432127</v>
      </c>
      <c r="V30" s="44">
        <f t="shared" si="0"/>
        <v>0</v>
      </c>
    </row>
    <row r="31" spans="1:22" x14ac:dyDescent="0.35">
      <c r="A31" t="s">
        <v>455</v>
      </c>
      <c r="B31" s="6"/>
      <c r="H31" s="136">
        <f>'Function-Classif'!F459</f>
        <v>-1002535</v>
      </c>
      <c r="I31" s="40">
        <f>+'Cost Summary'!I77+'Cost Summary'!I147+'Cost Summary'!I218</f>
        <v>-426499.92306121747</v>
      </c>
      <c r="J31" s="40">
        <f>+'Cost Summary'!J77+'Cost Summary'!J147+'Cost Summary'!J218</f>
        <v>-120286.45239148699</v>
      </c>
      <c r="K31" s="40">
        <f>+'Cost Summary'!K77+'Cost Summary'!K147+'Cost Summary'!K218</f>
        <v>-11461.617757511614</v>
      </c>
      <c r="L31" s="40">
        <f>+'Cost Summary'!L77+'Cost Summary'!L147+'Cost Summary'!L218</f>
        <v>-136112.56115807273</v>
      </c>
      <c r="M31" s="40">
        <f>+'Cost Summary'!M77+'Cost Summary'!M147+'Cost Summary'!M218</f>
        <v>-124831.60978512505</v>
      </c>
      <c r="N31" s="40">
        <f>+'Cost Summary'!N77+'Cost Summary'!N147+'Cost Summary'!N218</f>
        <v>-76209.1209154877</v>
      </c>
      <c r="O31" s="40">
        <f>+'Cost Summary'!O77+'Cost Summary'!O147+'Cost Summary'!O218</f>
        <v>-59953.854185925215</v>
      </c>
      <c r="P31" s="40">
        <f>+'Cost Summary'!P77+'Cost Summary'!P147+'Cost Summary'!P218</f>
        <v>-7547.9006037070449</v>
      </c>
      <c r="Q31" s="40">
        <f>+'Cost Summary'!Q77+'Cost Summary'!Q147+'Cost Summary'!Q218</f>
        <v>-4045.3111861565135</v>
      </c>
      <c r="R31" s="40">
        <f>+'Cost Summary'!R77+'Cost Summary'!R147+'Cost Summary'!R218</f>
        <v>-35121.236147313633</v>
      </c>
      <c r="S31" s="40">
        <f>+'Cost Summary'!S77+'Cost Summary'!S147+'Cost Summary'!S218</f>
        <v>-246.2959189771413</v>
      </c>
      <c r="T31" s="40">
        <f>+'Cost Summary'!T77+'Cost Summary'!T147+'Cost Summary'!T218</f>
        <v>-219.11688901899842</v>
      </c>
      <c r="V31" s="44">
        <f t="shared" si="0"/>
        <v>0</v>
      </c>
    </row>
    <row r="32" spans="1:22" x14ac:dyDescent="0.35">
      <c r="A32" t="s">
        <v>452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35">
      <c r="A33" t="s">
        <v>428</v>
      </c>
      <c r="B33" s="6"/>
      <c r="H33" s="40">
        <f>SUM(H28:H32)</f>
        <v>855006239.88</v>
      </c>
      <c r="I33" s="40">
        <f t="shared" ref="I33:T33" si="9">SUM(I28:I32)</f>
        <v>349018024.10957921</v>
      </c>
      <c r="J33" s="40">
        <f t="shared" si="9"/>
        <v>105997000.38414523</v>
      </c>
      <c r="K33" s="40">
        <f t="shared" si="9"/>
        <v>10648464.005448671</v>
      </c>
      <c r="L33" s="40">
        <f t="shared" si="9"/>
        <v>125406817.01957209</v>
      </c>
      <c r="M33" s="40">
        <f t="shared" si="9"/>
        <v>116375553.36401121</v>
      </c>
      <c r="N33" s="40">
        <f t="shared" si="9"/>
        <v>59209174.444068901</v>
      </c>
      <c r="O33" s="40">
        <f t="shared" si="9"/>
        <v>64363039.366984583</v>
      </c>
      <c r="P33" s="40">
        <f t="shared" si="9"/>
        <v>6951116.2551201917</v>
      </c>
      <c r="Q33" s="40">
        <f t="shared" si="9"/>
        <v>3703542.3265909292</v>
      </c>
      <c r="R33" s="40">
        <f t="shared" si="9"/>
        <v>12879698.060907213</v>
      </c>
      <c r="S33" s="40">
        <f t="shared" si="9"/>
        <v>216836.86794963948</v>
      </c>
      <c r="T33" s="40">
        <f t="shared" si="9"/>
        <v>236973.67562210784</v>
      </c>
      <c r="V33" s="44">
        <f t="shared" si="0"/>
        <v>0</v>
      </c>
    </row>
    <row r="34" spans="1:22" x14ac:dyDescent="0.3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35">
      <c r="A35" t="s">
        <v>429</v>
      </c>
      <c r="B35" s="6"/>
      <c r="H35" s="136">
        <f>+H26-H33</f>
        <v>162195412.88124895</v>
      </c>
      <c r="I35" s="136">
        <f t="shared" ref="I35:T35" si="10">+I26-I33</f>
        <v>52758073.929963171</v>
      </c>
      <c r="J35" s="136">
        <f t="shared" si="10"/>
        <v>34873270.451852679</v>
      </c>
      <c r="K35" s="136">
        <f t="shared" si="10"/>
        <v>1524121.2618395947</v>
      </c>
      <c r="L35" s="136">
        <f t="shared" si="10"/>
        <v>33673275.419869229</v>
      </c>
      <c r="M35" s="136">
        <f t="shared" si="10"/>
        <v>7872961.9678289443</v>
      </c>
      <c r="N35" s="136">
        <f t="shared" si="10"/>
        <v>21708574.567659102</v>
      </c>
      <c r="O35" s="136">
        <f t="shared" si="10"/>
        <v>4196085.3473367766</v>
      </c>
      <c r="P35" s="136">
        <f t="shared" si="10"/>
        <v>-170055.03182282299</v>
      </c>
      <c r="Q35" s="136">
        <f t="shared" si="10"/>
        <v>-173610.85795801645</v>
      </c>
      <c r="R35" s="136">
        <f t="shared" si="10"/>
        <v>5879957.0259117503</v>
      </c>
      <c r="S35" s="136">
        <f t="shared" si="10"/>
        <v>7742.2749298202689</v>
      </c>
      <c r="T35" s="136">
        <f t="shared" si="10"/>
        <v>45016.52383885943</v>
      </c>
      <c r="V35" s="44">
        <f t="shared" si="0"/>
        <v>0</v>
      </c>
    </row>
    <row r="36" spans="1:22" x14ac:dyDescent="0.3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35">
      <c r="A37" t="s">
        <v>221</v>
      </c>
      <c r="B37" s="6"/>
      <c r="H37" s="40">
        <f>SUM(I37:T37)</f>
        <v>62185554.000000007</v>
      </c>
      <c r="I37" s="40">
        <f>SUM('Class Allocation'!L461:N461)</f>
        <v>26455070.393072747</v>
      </c>
      <c r="J37" s="40">
        <f>SUM('Class Allocation'!P461:R461)</f>
        <v>7461165.6257978464</v>
      </c>
      <c r="K37" s="40">
        <f>SUM('Class Allocation'!T461:V461)</f>
        <v>710944.80490665906</v>
      </c>
      <c r="L37" s="40">
        <f>SUM('Class Allocation'!X461:Z461)</f>
        <v>8442832.4417338371</v>
      </c>
      <c r="M37" s="40">
        <f>SUM('Class Allocation'!AB461:AD461)</f>
        <v>7743094.0677381055</v>
      </c>
      <c r="N37" s="40">
        <f>SUM('Class Allocation'!AF461:AH461)</f>
        <v>4727123.1468054382</v>
      </c>
      <c r="O37" s="40">
        <f>SUM('Class Allocation'!AJ461:AL461)</f>
        <v>3718836.3867465761</v>
      </c>
      <c r="P37" s="40">
        <f>SUM('Class Allocation'!AN461:AP461)</f>
        <v>468183.53531642986</v>
      </c>
      <c r="Q37" s="40">
        <f>SUM('Class Allocation'!AR461:AT461)</f>
        <v>250923.82531636296</v>
      </c>
      <c r="R37" s="40">
        <f>SUM('Class Allocation'!AV461:AX461)</f>
        <v>2178511.0015964769</v>
      </c>
      <c r="S37" s="40">
        <f>SUM('Class Allocation'!AZ461:BB461)</f>
        <v>15277.320162919645</v>
      </c>
      <c r="T37" s="40">
        <f>SUM('Class Allocation'!BD461:BF461)</f>
        <v>13591.450806608182</v>
      </c>
      <c r="V37" s="44">
        <f t="shared" si="0"/>
        <v>0</v>
      </c>
    </row>
    <row r="38" spans="1:22" x14ac:dyDescent="0.3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35">
      <c r="A39" t="s">
        <v>430</v>
      </c>
      <c r="B39" s="6"/>
      <c r="H39" s="136">
        <f>+H35-H37</f>
        <v>100009858.88124895</v>
      </c>
      <c r="I39" s="136">
        <f t="shared" ref="I39:T39" si="11">+I35-I37</f>
        <v>26303003.536890425</v>
      </c>
      <c r="J39" s="136">
        <f t="shared" si="11"/>
        <v>27412104.826054834</v>
      </c>
      <c r="K39" s="136">
        <f t="shared" si="11"/>
        <v>813176.45693293563</v>
      </c>
      <c r="L39" s="136">
        <f t="shared" si="11"/>
        <v>25230442.978135392</v>
      </c>
      <c r="M39" s="136">
        <f t="shared" si="11"/>
        <v>129867.90009083878</v>
      </c>
      <c r="N39" s="136">
        <f t="shared" si="11"/>
        <v>16981451.420853663</v>
      </c>
      <c r="O39" s="136">
        <f t="shared" si="11"/>
        <v>477248.9605902005</v>
      </c>
      <c r="P39" s="136">
        <f t="shared" si="11"/>
        <v>-638238.56713925279</v>
      </c>
      <c r="Q39" s="136">
        <f t="shared" si="11"/>
        <v>-424534.68327437941</v>
      </c>
      <c r="R39" s="136">
        <f t="shared" si="11"/>
        <v>3701446.0243152734</v>
      </c>
      <c r="S39" s="136">
        <f t="shared" si="11"/>
        <v>-7535.0452330993758</v>
      </c>
      <c r="T39" s="136">
        <f t="shared" si="11"/>
        <v>31425.073032251246</v>
      </c>
      <c r="V39" s="44">
        <f t="shared" si="0"/>
        <v>1.1920928955078125E-7</v>
      </c>
    </row>
    <row r="40" spans="1:22" x14ac:dyDescent="0.3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35">
      <c r="A41" t="s">
        <v>451</v>
      </c>
      <c r="B41" s="6"/>
      <c r="F41" t="s">
        <v>450</v>
      </c>
      <c r="H41" s="136">
        <f>48157086-3074551</f>
        <v>45082535</v>
      </c>
      <c r="I41" s="40">
        <f>I39/$H39*$H41</f>
        <v>11856891.818685643</v>
      </c>
      <c r="J41" s="40">
        <f t="shared" ref="J41:T41" si="12">J39/$H39*$H41</f>
        <v>12356853.504929703</v>
      </c>
      <c r="K41" s="40">
        <f t="shared" si="12"/>
        <v>366564.42165751854</v>
      </c>
      <c r="L41" s="40">
        <f t="shared" si="12"/>
        <v>11373401.99607617</v>
      </c>
      <c r="M41" s="40">
        <f t="shared" si="12"/>
        <v>58541.969928921331</v>
      </c>
      <c r="N41" s="40">
        <f t="shared" si="12"/>
        <v>7654914.0914243674</v>
      </c>
      <c r="O41" s="40">
        <f t="shared" si="12"/>
        <v>215134.71981866113</v>
      </c>
      <c r="P41" s="40">
        <f t="shared" si="12"/>
        <v>-287705.76084474404</v>
      </c>
      <c r="Q41" s="40">
        <f t="shared" si="12"/>
        <v>-191372.13002326866</v>
      </c>
      <c r="R41" s="40">
        <f t="shared" si="12"/>
        <v>1668541.1999225516</v>
      </c>
      <c r="S41" s="40">
        <f t="shared" si="12"/>
        <v>-3396.6545323410769</v>
      </c>
      <c r="T41" s="40">
        <f t="shared" si="12"/>
        <v>14165.822956876975</v>
      </c>
      <c r="V41" s="44">
        <f t="shared" si="0"/>
        <v>0</v>
      </c>
    </row>
    <row r="42" spans="1:22" x14ac:dyDescent="0.35">
      <c r="V42" s="44">
        <f t="shared" si="0"/>
        <v>0</v>
      </c>
    </row>
    <row r="43" spans="1:22" x14ac:dyDescent="0.35">
      <c r="A43" t="s">
        <v>431</v>
      </c>
      <c r="B43" s="6"/>
      <c r="H43" s="136">
        <f>+H35-H41</f>
        <v>117112877.88124895</v>
      </c>
      <c r="I43" s="136">
        <f t="shared" ref="I43:T43" si="13">+I35-I41</f>
        <v>40901182.111277528</v>
      </c>
      <c r="J43" s="136">
        <f t="shared" si="13"/>
        <v>22516416.946922977</v>
      </c>
      <c r="K43" s="136">
        <f t="shared" si="13"/>
        <v>1157556.8401820762</v>
      </c>
      <c r="L43" s="136">
        <f t="shared" si="13"/>
        <v>22299873.423793059</v>
      </c>
      <c r="M43" s="136">
        <f t="shared" si="13"/>
        <v>7814419.9979000231</v>
      </c>
      <c r="N43" s="136">
        <f t="shared" si="13"/>
        <v>14053660.476234734</v>
      </c>
      <c r="O43" s="136">
        <f t="shared" si="13"/>
        <v>3980950.6275181156</v>
      </c>
      <c r="P43" s="136">
        <f t="shared" si="13"/>
        <v>117650.72902192106</v>
      </c>
      <c r="Q43" s="136">
        <f t="shared" si="13"/>
        <v>17761.272065252211</v>
      </c>
      <c r="R43" s="136">
        <f t="shared" si="13"/>
        <v>4211415.8259891989</v>
      </c>
      <c r="S43" s="136">
        <f t="shared" si="13"/>
        <v>11138.929462161346</v>
      </c>
      <c r="T43" s="136">
        <f t="shared" si="13"/>
        <v>30850.700881982455</v>
      </c>
      <c r="V43" s="44">
        <f t="shared" si="0"/>
        <v>0</v>
      </c>
    </row>
    <row r="44" spans="1:22" x14ac:dyDescent="0.3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3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3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3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1843856743.9793499</v>
      </c>
      <c r="J47" s="40">
        <f>+'Cost Summary'!J22+'Cost Summary'!J92+'Cost Summary'!J163</f>
        <v>519819501.79990047</v>
      </c>
      <c r="K47" s="40">
        <f>+'Cost Summary'!K22+'Cost Summary'!K92+'Cost Summary'!K163</f>
        <v>49489674.060749546</v>
      </c>
      <c r="L47" s="40">
        <f>+'Cost Summary'!L22+'Cost Summary'!L92+'Cost Summary'!L163</f>
        <v>587749937.77679825</v>
      </c>
      <c r="M47" s="40">
        <f>+'Cost Summary'!M22+'Cost Summary'!M92+'Cost Summary'!M163</f>
        <v>538943604.46541417</v>
      </c>
      <c r="N47" s="40">
        <f>+'Cost Summary'!N22+'Cost Summary'!N92+'Cost Summary'!N163</f>
        <v>329038546.20697922</v>
      </c>
      <c r="O47" s="40">
        <f>+'Cost Summary'!O22+'Cost Summary'!O92+'Cost Summary'!O163</f>
        <v>258614492.90675482</v>
      </c>
      <c r="P47" s="40">
        <f>+'Cost Summary'!P22+'Cost Summary'!P92+'Cost Summary'!P163</f>
        <v>32588982.535990488</v>
      </c>
      <c r="Q47" s="40">
        <f>+'Cost Summary'!Q22+'Cost Summary'!Q92+'Cost Summary'!Q163</f>
        <v>17465070.440871201</v>
      </c>
      <c r="R47" s="40">
        <f>+'Cost Summary'!R22+'Cost Summary'!R92+'Cost Summary'!R163</f>
        <v>152050525.21831185</v>
      </c>
      <c r="S47" s="40">
        <f>+'Cost Summary'!S22+'Cost Summary'!S92+'Cost Summary'!S163</f>
        <v>1063781.5433900417</v>
      </c>
      <c r="T47" s="40">
        <f>+'Cost Summary'!T22+'Cost Summary'!T92+'Cost Summary'!T163</f>
        <v>945672.80548930925</v>
      </c>
      <c r="V47" s="44">
        <f t="shared" si="0"/>
        <v>0</v>
      </c>
    </row>
    <row r="48" spans="1:22" x14ac:dyDescent="0.35">
      <c r="B48" s="6" t="s">
        <v>432</v>
      </c>
      <c r="H48" s="136">
        <f>+'Function-Classif'!F85</f>
        <v>123541730</v>
      </c>
      <c r="I48" s="40">
        <f>+'Cost Summary'!I29+'Cost Summary'!I99+'Cost Summary'!I170</f>
        <v>51467530.694240287</v>
      </c>
      <c r="J48" s="40">
        <f>+'Cost Summary'!J29+'Cost Summary'!J99+'Cost Summary'!J170</f>
        <v>14721821.198723063</v>
      </c>
      <c r="K48" s="40">
        <f>+'Cost Summary'!K29+'Cost Summary'!K99+'Cost Summary'!K170</f>
        <v>1444643.1295575779</v>
      </c>
      <c r="L48" s="40">
        <f>+'Cost Summary'!L29+'Cost Summary'!L99+'Cost Summary'!L170</f>
        <v>17121076.968637187</v>
      </c>
      <c r="M48" s="40">
        <f>+'Cost Summary'!M29+'Cost Summary'!M99+'Cost Summary'!M170</f>
        <v>15795956.97260486</v>
      </c>
      <c r="N48" s="40">
        <f>+'Cost Summary'!N29+'Cost Summary'!N99+'Cost Summary'!N170</f>
        <v>9627392.5484806765</v>
      </c>
      <c r="O48" s="40">
        <f>+'Cost Summary'!O29+'Cost Summary'!O99+'Cost Summary'!O170</f>
        <v>7814617.7557452573</v>
      </c>
      <c r="P48" s="40">
        <f>+'Cost Summary'!P29+'Cost Summary'!P99+'Cost Summary'!P170</f>
        <v>953155.37191259058</v>
      </c>
      <c r="Q48" s="40">
        <f>+'Cost Summary'!Q29+'Cost Summary'!Q99+'Cost Summary'!Q170</f>
        <v>511899.95269801118</v>
      </c>
      <c r="R48" s="40">
        <f>+'Cost Summary'!R29+'Cost Summary'!R99+'Cost Summary'!R170</f>
        <v>4024840.3966839025</v>
      </c>
      <c r="S48" s="40">
        <f>+'Cost Summary'!S29+'Cost Summary'!S99+'Cost Summary'!S170</f>
        <v>30733.622380368222</v>
      </c>
      <c r="T48" s="40">
        <f>+'Cost Summary'!T29+'Cost Summary'!T99+'Cost Summary'!T170</f>
        <v>28061.388336224252</v>
      </c>
      <c r="V48" s="44">
        <f t="shared" si="0"/>
        <v>0</v>
      </c>
    </row>
    <row r="49" spans="1:22" x14ac:dyDescent="0.35">
      <c r="B49" s="6" t="s">
        <v>393</v>
      </c>
      <c r="H49" s="136">
        <f>+'Function-Classif'!F98</f>
        <v>1684052746</v>
      </c>
      <c r="I49" s="40">
        <f>+'Cost Summary'!I37+'Cost Summary'!I107+'Cost Summary'!I178</f>
        <v>715476099.63516903</v>
      </c>
      <c r="J49" s="40">
        <f>+'Cost Summary'!J37+'Cost Summary'!J107+'Cost Summary'!J178</f>
        <v>201902575.48862752</v>
      </c>
      <c r="K49" s="40">
        <f>+'Cost Summary'!K37+'Cost Summary'!K107+'Cost Summary'!K178</f>
        <v>19301591.717987601</v>
      </c>
      <c r="L49" s="40">
        <f>+'Cost Summary'!L37+'Cost Summary'!L107+'Cost Summary'!L178</f>
        <v>229331662.55694082</v>
      </c>
      <c r="M49" s="40">
        <f>+'Cost Summary'!M37+'Cost Summary'!M107+'Cost Summary'!M178</f>
        <v>210188379.46147469</v>
      </c>
      <c r="N49" s="40">
        <f>+'Cost Summary'!N37+'Cost Summary'!N107+'Cost Summary'!N178</f>
        <v>128338251.41392763</v>
      </c>
      <c r="O49" s="40">
        <f>+'Cost Summary'!O37+'Cost Summary'!O107+'Cost Summary'!O178</f>
        <v>101368895.80200671</v>
      </c>
      <c r="P49" s="40">
        <f>+'Cost Summary'!P37+'Cost Summary'!P107+'Cost Summary'!P178</f>
        <v>12715901.927380955</v>
      </c>
      <c r="Q49" s="40">
        <f>+'Cost Summary'!Q37+'Cost Summary'!Q107+'Cost Summary'!Q178</f>
        <v>6804994.02426688</v>
      </c>
      <c r="R49" s="40">
        <f>+'Cost Summary'!R37+'Cost Summary'!R107+'Cost Summary'!R178</f>
        <v>57847248.392871425</v>
      </c>
      <c r="S49" s="40">
        <f>+'Cost Summary'!S37+'Cost Summary'!S107+'Cost Summary'!S178</f>
        <v>409374.21693209169</v>
      </c>
      <c r="T49" s="40">
        <f>+'Cost Summary'!T37+'Cost Summary'!T107+'Cost Summary'!T178</f>
        <v>367771.36241461872</v>
      </c>
      <c r="V49" s="44">
        <f t="shared" si="0"/>
        <v>0</v>
      </c>
    </row>
    <row r="50" spans="1:22" x14ac:dyDescent="0.35">
      <c r="B50" s="6" t="s">
        <v>434</v>
      </c>
      <c r="H50" s="40">
        <f>+H47+H48-H49</f>
        <v>2771115517.7399998</v>
      </c>
      <c r="I50" s="40">
        <f>+I47+I48-I49</f>
        <v>1179848175.0384212</v>
      </c>
      <c r="J50" s="40">
        <f t="shared" ref="J50:T50" si="14">+J47+J48-J49</f>
        <v>332638747.50999606</v>
      </c>
      <c r="K50" s="40">
        <f t="shared" si="14"/>
        <v>31632725.472319525</v>
      </c>
      <c r="L50" s="40">
        <f t="shared" si="14"/>
        <v>375539352.18849468</v>
      </c>
      <c r="M50" s="40">
        <f t="shared" si="14"/>
        <v>344551181.97654438</v>
      </c>
      <c r="N50" s="40">
        <f t="shared" si="14"/>
        <v>210327687.34153229</v>
      </c>
      <c r="O50" s="40">
        <f t="shared" si="14"/>
        <v>165060214.86049336</v>
      </c>
      <c r="P50" s="40">
        <f t="shared" si="14"/>
        <v>20826235.980522126</v>
      </c>
      <c r="Q50" s="40">
        <f t="shared" si="14"/>
        <v>11171976.369302332</v>
      </c>
      <c r="R50" s="40">
        <f t="shared" si="14"/>
        <v>98228117.222124323</v>
      </c>
      <c r="S50" s="40">
        <f t="shared" si="14"/>
        <v>685140.94883831823</v>
      </c>
      <c r="T50" s="40">
        <f t="shared" si="14"/>
        <v>605962.83141091478</v>
      </c>
      <c r="V50" s="44">
        <f t="shared" si="0"/>
        <v>0</v>
      </c>
    </row>
    <row r="51" spans="1:22" x14ac:dyDescent="0.3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3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3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30959095.213712893</v>
      </c>
      <c r="J53" s="40">
        <f>+'Cost Summary'!J42+'Cost Summary'!J112+'Cost Summary'!J183</f>
        <v>9493525.3197070993</v>
      </c>
      <c r="K53" s="40">
        <f>+'Cost Summary'!K42+'Cost Summary'!K112+'Cost Summary'!K183</f>
        <v>956657.56309482525</v>
      </c>
      <c r="L53" s="40">
        <f>+'Cost Summary'!L42+'Cost Summary'!L112+'Cost Summary'!L183</f>
        <v>11206495.015211718</v>
      </c>
      <c r="M53" s="40">
        <f>+'Cost Summary'!M42+'Cost Summary'!M112+'Cost Summary'!M183</f>
        <v>10449092.358003885</v>
      </c>
      <c r="N53" s="40">
        <f>+'Cost Summary'!N42+'Cost Summary'!N112+'Cost Summary'!N183</f>
        <v>5065199.2086374816</v>
      </c>
      <c r="O53" s="40">
        <f>+'Cost Summary'!O42+'Cost Summary'!O112+'Cost Summary'!O183</f>
        <v>5908222.7821099982</v>
      </c>
      <c r="P53" s="40">
        <f>+'Cost Summary'!P42+'Cost Summary'!P112+'Cost Summary'!P183</f>
        <v>621887.98214813473</v>
      </c>
      <c r="Q53" s="40">
        <f>+'Cost Summary'!Q42+'Cost Summary'!Q112+'Cost Summary'!Q183</f>
        <v>332903.00724471064</v>
      </c>
      <c r="R53" s="40">
        <f>+'Cost Summary'!R42+'Cost Summary'!R112+'Cost Summary'!R183</f>
        <v>807519.24764330487</v>
      </c>
      <c r="S53" s="40">
        <f>+'Cost Summary'!S42+'Cost Summary'!S112+'Cost Summary'!S183</f>
        <v>19689.823881897519</v>
      </c>
      <c r="T53" s="40">
        <f>+'Cost Summary'!T42+'Cost Summary'!T112+'Cost Summary'!T183</f>
        <v>22436.478604043888</v>
      </c>
      <c r="V53" s="44">
        <f t="shared" si="0"/>
        <v>0</v>
      </c>
    </row>
    <row r="54" spans="1:22" x14ac:dyDescent="0.3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15705746.643170664</v>
      </c>
      <c r="J54" s="40">
        <f>+'Cost Summary'!J43+'Cost Summary'!J113+'Cost Summary'!J184</f>
        <v>4427759.0556351105</v>
      </c>
      <c r="K54" s="40">
        <f>+'Cost Summary'!K43+'Cost Summary'!K113+'Cost Summary'!K184</f>
        <v>421547.00184231478</v>
      </c>
      <c r="L54" s="40">
        <f>+'Cost Summary'!L43+'Cost Summary'!L113+'Cost Summary'!L184</f>
        <v>5006382.216190815</v>
      </c>
      <c r="M54" s="40">
        <f>+'Cost Summary'!M43+'Cost Summary'!M113+'Cost Summary'!M184</f>
        <v>4590655.8274278706</v>
      </c>
      <c r="N54" s="40">
        <f>+'Cost Summary'!N43+'Cost Summary'!N113+'Cost Summary'!N184</f>
        <v>2802710.1668490008</v>
      </c>
      <c r="O54" s="40">
        <f>+'Cost Summary'!O43+'Cost Summary'!O113+'Cost Summary'!O184</f>
        <v>2202846.6783594321</v>
      </c>
      <c r="P54" s="40">
        <f>+'Cost Summary'!P43+'Cost Summary'!P113+'Cost Summary'!P184</f>
        <v>277588.97470763174</v>
      </c>
      <c r="Q54" s="40">
        <f>+'Cost Summary'!Q43+'Cost Summary'!Q113+'Cost Summary'!Q184</f>
        <v>148765.33784151947</v>
      </c>
      <c r="R54" s="40">
        <f>+'Cost Summary'!R43+'Cost Summary'!R113+'Cost Summary'!R184</f>
        <v>1295147.8111504433</v>
      </c>
      <c r="S54" s="40">
        <f>+'Cost Summary'!S43+'Cost Summary'!S113+'Cost Summary'!S184</f>
        <v>9061.1613178296739</v>
      </c>
      <c r="T54" s="40">
        <f>+'Cost Summary'!T43+'Cost Summary'!T113+'Cost Summary'!T184</f>
        <v>8055.1255073630846</v>
      </c>
      <c r="V54" s="44">
        <f t="shared" si="0"/>
        <v>0</v>
      </c>
    </row>
    <row r="55" spans="1:22" x14ac:dyDescent="0.35">
      <c r="B55" s="6"/>
      <c r="C55" t="s">
        <v>453</v>
      </c>
      <c r="H55" s="136">
        <f>+'Function-Classif'!F105</f>
        <v>36289311</v>
      </c>
      <c r="I55" s="40">
        <f>+'Cost Summary'!I44+'Cost Summary'!I114+'Cost Summary'!I185</f>
        <v>12857339.176610999</v>
      </c>
      <c r="J55" s="40">
        <f>+'Cost Summary'!J44+'Cost Summary'!J114+'Cost Summary'!J185</f>
        <v>4162347.682389</v>
      </c>
      <c r="K55" s="40">
        <f>+'Cost Summary'!K44+'Cost Summary'!K114+'Cost Summary'!K185</f>
        <v>495022.49135099998</v>
      </c>
      <c r="L55" s="40">
        <f>+'Cost Summary'!L44+'Cost Summary'!L114+'Cost Summary'!L185</f>
        <v>5768077.1155169997</v>
      </c>
      <c r="M55" s="40">
        <f>+'Cost Summary'!M44+'Cost Summary'!M114+'Cost Summary'!M185</f>
        <v>5517354.2658179998</v>
      </c>
      <c r="N55" s="40">
        <f>+'Cost Summary'!N44+'Cost Summary'!N114+'Cost Summary'!N185</f>
        <v>3312923.7798119998</v>
      </c>
      <c r="O55" s="40">
        <f>+'Cost Summary'!O44+'Cost Summary'!O114+'Cost Summary'!O185</f>
        <v>3345039.820047</v>
      </c>
      <c r="P55" s="40">
        <f>+'Cost Summary'!P44+'Cost Summary'!P114+'Cost Summary'!P185</f>
        <v>330160.15147799999</v>
      </c>
      <c r="Q55" s="40">
        <f>+'Cost Summary'!Q44+'Cost Summary'!Q114+'Cost Summary'!Q185</f>
        <v>178870.01391900002</v>
      </c>
      <c r="R55" s="40">
        <f>+'Cost Summary'!R44+'Cost Summary'!R114+'Cost Summary'!R185</f>
        <v>302543.98580700002</v>
      </c>
      <c r="S55" s="40">
        <f>+'Cost Summary'!S44+'Cost Summary'!S114+'Cost Summary'!S185</f>
        <v>9870.6925919999994</v>
      </c>
      <c r="T55" s="40">
        <f>+'Cost Summary'!T44+'Cost Summary'!T114+'Cost Summary'!T185</f>
        <v>9761.8246589999999</v>
      </c>
      <c r="V55" s="44">
        <f t="shared" si="0"/>
        <v>0</v>
      </c>
    </row>
    <row r="56" spans="1:22" x14ac:dyDescent="0.3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5947574.7288986724</v>
      </c>
      <c r="J56" s="40">
        <f>+'Cost Summary'!J45+'Cost Summary'!J115+'Cost Summary'!J186</f>
        <v>1676738.3597390859</v>
      </c>
      <c r="K56" s="40">
        <f>+'Cost Summary'!K45+'Cost Summary'!K115+'Cost Summary'!K186</f>
        <v>159634.70901210242</v>
      </c>
      <c r="L56" s="40">
        <f>+'Cost Summary'!L45+'Cost Summary'!L115+'Cost Summary'!L186</f>
        <v>1895855.8945793039</v>
      </c>
      <c r="M56" s="40">
        <f>+'Cost Summary'!M45+'Cost Summary'!M115+'Cost Summary'!M186</f>
        <v>1738425.3807604692</v>
      </c>
      <c r="N56" s="40">
        <f>+'Cost Summary'!N45+'Cost Summary'!N115+'Cost Summary'!N186</f>
        <v>1061352.1623326854</v>
      </c>
      <c r="O56" s="40">
        <f>+'Cost Summary'!O45+'Cost Summary'!O115+'Cost Summary'!O186</f>
        <v>834191.1743206369</v>
      </c>
      <c r="P56" s="40">
        <f>+'Cost Summary'!P45+'Cost Summary'!P115+'Cost Summary'!P186</f>
        <v>105119.55964283302</v>
      </c>
      <c r="Q56" s="40">
        <f>+'Cost Summary'!Q45+'Cost Summary'!Q115+'Cost Summary'!Q186</f>
        <v>56335.619310848204</v>
      </c>
      <c r="R56" s="40">
        <f>+'Cost Summary'!R45+'Cost Summary'!R115+'Cost Summary'!R186</f>
        <v>490456.68230846559</v>
      </c>
      <c r="S56" s="40">
        <f>+'Cost Summary'!S45+'Cost Summary'!S115+'Cost Summary'!S186</f>
        <v>3431.3512940711935</v>
      </c>
      <c r="T56" s="40">
        <f>+'Cost Summary'!T45+'Cost Summary'!T115+'Cost Summary'!T186</f>
        <v>3050.3778008243771</v>
      </c>
      <c r="V56" s="44">
        <f t="shared" si="0"/>
        <v>0</v>
      </c>
    </row>
    <row r="57" spans="1:22" x14ac:dyDescent="0.35">
      <c r="B57" s="6"/>
      <c r="C57" t="s">
        <v>437</v>
      </c>
      <c r="H57" s="40">
        <f>SUM(H53:H56)</f>
        <v>163000467</v>
      </c>
      <c r="I57" s="40">
        <f>SUM(I53:I56)</f>
        <v>65469755.762393229</v>
      </c>
      <c r="J57" s="40">
        <f t="shared" ref="J57:T57" si="15">SUM(J53:J56)</f>
        <v>19760370.417470295</v>
      </c>
      <c r="K57" s="40">
        <f t="shared" si="15"/>
        <v>2032861.7653002425</v>
      </c>
      <c r="L57" s="40">
        <f t="shared" si="15"/>
        <v>23876810.241498835</v>
      </c>
      <c r="M57" s="40">
        <f t="shared" si="15"/>
        <v>22295527.832010224</v>
      </c>
      <c r="N57" s="40">
        <f t="shared" si="15"/>
        <v>12242185.317631168</v>
      </c>
      <c r="O57" s="40">
        <f t="shared" si="15"/>
        <v>12290300.454837067</v>
      </c>
      <c r="P57" s="40">
        <f t="shared" si="15"/>
        <v>1334756.6679765994</v>
      </c>
      <c r="Q57" s="40">
        <f t="shared" si="15"/>
        <v>716873.97831607831</v>
      </c>
      <c r="R57" s="40">
        <f t="shared" si="15"/>
        <v>2895667.7269092142</v>
      </c>
      <c r="S57" s="40">
        <f t="shared" si="15"/>
        <v>42053.029085798385</v>
      </c>
      <c r="T57" s="40">
        <f t="shared" si="15"/>
        <v>43303.806571231347</v>
      </c>
      <c r="V57" s="44">
        <f t="shared" si="0"/>
        <v>0</v>
      </c>
    </row>
    <row r="58" spans="1:22" x14ac:dyDescent="0.3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3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3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232612303.73647898</v>
      </c>
      <c r="J60" s="40">
        <f>+'Cost Summary'!J48+'Cost Summary'!J118+'Cost Summary'!J189</f>
        <v>65577986.053225547</v>
      </c>
      <c r="K60" s="40">
        <f>+'Cost Summary'!K48+'Cost Summary'!K118+'Cost Summary'!K189</f>
        <v>6243384.759704167</v>
      </c>
      <c r="L60" s="40">
        <f>+'Cost Summary'!L48+'Cost Summary'!L118+'Cost Summary'!L189</f>
        <v>74147770.69512099</v>
      </c>
      <c r="M60" s="40">
        <f>+'Cost Summary'!M48+'Cost Summary'!M118+'Cost Summary'!M189</f>
        <v>67990592.993782908</v>
      </c>
      <c r="N60" s="40">
        <f>+'Cost Summary'!N48+'Cost Summary'!N118+'Cost Summary'!N189</f>
        <v>41509957.051286258</v>
      </c>
      <c r="O60" s="40">
        <f>+'Cost Summary'!O48+'Cost Summary'!O118+'Cost Summary'!O189</f>
        <v>32625589.363766361</v>
      </c>
      <c r="P60" s="40">
        <f>+'Cost Summary'!P48+'Cost Summary'!P118+'Cost Summary'!P189</f>
        <v>4111272.9223011299</v>
      </c>
      <c r="Q60" s="40">
        <f>+'Cost Summary'!Q48+'Cost Summary'!Q118+'Cost Summary'!Q189</f>
        <v>2203311.2298101787</v>
      </c>
      <c r="R60" s="40">
        <f>+'Cost Summary'!R48+'Cost Summary'!R118+'Cost Summary'!R189</f>
        <v>19181979.874988176</v>
      </c>
      <c r="S60" s="40">
        <f>+'Cost Summary'!S48+'Cost Summary'!S118+'Cost Summary'!S189</f>
        <v>134201.68149629098</v>
      </c>
      <c r="T60" s="40">
        <f>+'Cost Summary'!T48+'Cost Summary'!T118+'Cost Summary'!T189</f>
        <v>119301.63803889911</v>
      </c>
      <c r="V60" s="44">
        <f t="shared" si="0"/>
        <v>0</v>
      </c>
    </row>
    <row r="61" spans="1:22" x14ac:dyDescent="0.3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3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3761472.701161447</v>
      </c>
      <c r="J62" s="40">
        <f>+'Cost Summary'!J50+'Cost Summary'!J120+'Cost Summary'!J191</f>
        <v>911601.79178672982</v>
      </c>
      <c r="K62" s="40">
        <f>+'Cost Summary'!K50+'Cost Summary'!K120+'Cost Summary'!K191</f>
        <v>65112.285244363593</v>
      </c>
      <c r="L62" s="40">
        <f>+'Cost Summary'!L50+'Cost Summary'!L120+'Cost Summary'!L191</f>
        <v>755725.37949355168</v>
      </c>
      <c r="M62" s="40">
        <f>+'Cost Summary'!M50+'Cost Summary'!M120+'Cost Summary'!M191</f>
        <v>687478.30017523677</v>
      </c>
      <c r="N62" s="40">
        <f>+'Cost Summary'!N50+'Cost Summary'!N120+'Cost Summary'!N191</f>
        <v>408189.37335438444</v>
      </c>
      <c r="O62" s="40">
        <f>+'Cost Summary'!O50+'Cost Summary'!O120+'Cost Summary'!O191</f>
        <v>0</v>
      </c>
      <c r="P62" s="40">
        <f>+'Cost Summary'!P50+'Cost Summary'!P120+'Cost Summary'!P191</f>
        <v>42621.770469009811</v>
      </c>
      <c r="Q62" s="40">
        <f>+'Cost Summary'!Q50+'Cost Summary'!Q120+'Cost Summary'!Q191</f>
        <v>22307.651787706611</v>
      </c>
      <c r="R62" s="40">
        <f>+'Cost Summary'!R50+'Cost Summary'!R120+'Cost Summary'!R191</f>
        <v>67425.269772592714</v>
      </c>
      <c r="S62" s="40">
        <f>+'Cost Summary'!S50+'Cost Summary'!S120+'Cost Summary'!S191</f>
        <v>1566.7322279731916</v>
      </c>
      <c r="T62" s="40">
        <f>+'Cost Summary'!T50+'Cost Summary'!T120+'Cost Summary'!T191</f>
        <v>902.74452700680388</v>
      </c>
      <c r="V62" s="44">
        <f t="shared" si="0"/>
        <v>0</v>
      </c>
    </row>
    <row r="63" spans="1:22" x14ac:dyDescent="0.3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35">
      <c r="A64" t="s">
        <v>78</v>
      </c>
      <c r="B64" s="6"/>
      <c r="H64" s="40">
        <f>+H50+H57-H60-H61-H62</f>
        <v>2380933928.7399998</v>
      </c>
      <c r="I64" s="40">
        <f>+I50+I57-I60-I61-I62</f>
        <v>1008944154.3631738</v>
      </c>
      <c r="J64" s="40">
        <f t="shared" ref="J64:T64" si="16">+J50+J57-J60-J61-J62</f>
        <v>285909530.08245403</v>
      </c>
      <c r="K64" s="40">
        <f t="shared" si="16"/>
        <v>27357090.192671236</v>
      </c>
      <c r="L64" s="40">
        <f t="shared" si="16"/>
        <v>324512666.35537899</v>
      </c>
      <c r="M64" s="40">
        <f t="shared" si="16"/>
        <v>298168638.5145964</v>
      </c>
      <c r="N64" s="40">
        <f t="shared" si="16"/>
        <v>180651726.23452282</v>
      </c>
      <c r="O64" s="40">
        <f t="shared" si="16"/>
        <v>144724925.95156404</v>
      </c>
      <c r="P64" s="40">
        <f t="shared" si="16"/>
        <v>18007097.955728587</v>
      </c>
      <c r="Q64" s="40">
        <f t="shared" si="16"/>
        <v>9663231.4660205264</v>
      </c>
      <c r="R64" s="40">
        <f t="shared" si="16"/>
        <v>81874379.804272771</v>
      </c>
      <c r="S64" s="40">
        <f t="shared" si="16"/>
        <v>591425.56419985252</v>
      </c>
      <c r="T64" s="40">
        <f t="shared" si="16"/>
        <v>529062.25541624031</v>
      </c>
      <c r="V64" s="44">
        <f t="shared" si="0"/>
        <v>0</v>
      </c>
    </row>
    <row r="65" spans="1:22" x14ac:dyDescent="0.35">
      <c r="B65" s="6"/>
      <c r="H65" s="136"/>
      <c r="I65" s="40"/>
      <c r="J65" s="40"/>
      <c r="K65" s="24"/>
      <c r="V65" s="44">
        <f t="shared" si="0"/>
        <v>0</v>
      </c>
    </row>
    <row r="66" spans="1:22" x14ac:dyDescent="0.35">
      <c r="A66" t="s">
        <v>440</v>
      </c>
      <c r="B66" s="6"/>
      <c r="H66" s="140">
        <f>+H43/H64</f>
        <v>4.9187789912013884E-2</v>
      </c>
      <c r="I66" s="140">
        <f t="shared" ref="I66:T66" si="17">+I43/I64</f>
        <v>4.0538598627486544E-2</v>
      </c>
      <c r="J66" s="140">
        <f t="shared" si="17"/>
        <v>7.8753642596066736E-2</v>
      </c>
      <c r="K66" s="140">
        <f t="shared" si="17"/>
        <v>4.2312864125153823E-2</v>
      </c>
      <c r="L66" s="140">
        <f t="shared" si="17"/>
        <v>6.8718037031479426E-2</v>
      </c>
      <c r="M66" s="140">
        <f t="shared" si="17"/>
        <v>2.6208054733152224E-2</v>
      </c>
      <c r="N66" s="140">
        <f t="shared" si="17"/>
        <v>7.7794221894067123E-2</v>
      </c>
      <c r="O66" s="140">
        <f t="shared" si="17"/>
        <v>2.75070144368251E-2</v>
      </c>
      <c r="P66" s="140">
        <f t="shared" si="17"/>
        <v>6.533575221902589E-3</v>
      </c>
      <c r="Q66" s="140">
        <f t="shared" si="17"/>
        <v>1.8380261435015162E-3</v>
      </c>
      <c r="R66" s="140">
        <f t="shared" si="17"/>
        <v>5.1437529494048367E-2</v>
      </c>
      <c r="S66" s="140">
        <f t="shared" si="17"/>
        <v>1.8834034469293447E-2</v>
      </c>
      <c r="T66" s="140">
        <f t="shared" si="17"/>
        <v>5.8312042800540802E-2</v>
      </c>
      <c r="V66" s="44"/>
    </row>
    <row r="67" spans="1:22" x14ac:dyDescent="0.35">
      <c r="A67" t="s">
        <v>441</v>
      </c>
      <c r="B67" s="6"/>
      <c r="H67" s="141">
        <f>H66/$H66</f>
        <v>1</v>
      </c>
      <c r="I67" s="141">
        <f t="shared" ref="I67:T67" si="18">I66/$H66</f>
        <v>0.8241597904683492</v>
      </c>
      <c r="J67" s="141">
        <f t="shared" si="18"/>
        <v>1.6010811369435312</v>
      </c>
      <c r="K67" s="141">
        <f t="shared" si="18"/>
        <v>0.86023104922669247</v>
      </c>
      <c r="L67" s="141">
        <f t="shared" si="18"/>
        <v>1.3970547803509947</v>
      </c>
      <c r="M67" s="141">
        <f t="shared" si="18"/>
        <v>0.53281626964807038</v>
      </c>
      <c r="N67" s="141">
        <f t="shared" si="18"/>
        <v>1.581575875501295</v>
      </c>
      <c r="O67" s="141">
        <f t="shared" si="18"/>
        <v>0.55922444342445732</v>
      </c>
      <c r="P67" s="141">
        <f t="shared" si="18"/>
        <v>0.13282920890712341</v>
      </c>
      <c r="Q67" s="141">
        <f t="shared" si="18"/>
        <v>3.736752854294409E-2</v>
      </c>
      <c r="R67" s="141">
        <f t="shared" si="18"/>
        <v>1.0457377651254258</v>
      </c>
      <c r="S67" s="141">
        <f t="shared" si="18"/>
        <v>0.38290060405200932</v>
      </c>
      <c r="T67" s="141">
        <f t="shared" si="18"/>
        <v>1.1854983300702917</v>
      </c>
      <c r="V67" s="44"/>
    </row>
    <row r="68" spans="1:22" x14ac:dyDescent="0.35">
      <c r="B68" s="6"/>
      <c r="H68" s="136"/>
      <c r="I68" s="40"/>
      <c r="J68" s="40"/>
      <c r="K68" s="24"/>
      <c r="V68" s="44">
        <f t="shared" si="0"/>
        <v>0</v>
      </c>
    </row>
    <row r="69" spans="1:22" x14ac:dyDescent="0.3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3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3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3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3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3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3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3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3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3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3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35">
      <c r="E80" s="6" t="s">
        <v>444</v>
      </c>
      <c r="F80" t="s">
        <v>508</v>
      </c>
      <c r="H80" s="49">
        <f>SUM(I80:T80)</f>
        <v>1</v>
      </c>
      <c r="I80" s="178">
        <f>AVERAGE('Alloc Pct'!L28:L29)</f>
        <v>0.40918411499945351</v>
      </c>
      <c r="J80" s="178">
        <f>AVERAGE('Alloc Pct'!P28:P29)</f>
        <v>0.14057202311980993</v>
      </c>
      <c r="K80" s="178">
        <f>AVERAGE('Alloc Pct'!T28:T29)</f>
        <v>1.1264133651941868E-2</v>
      </c>
      <c r="L80" s="178">
        <f>AVERAGE('Alloc Pct'!X28:X29)</f>
        <v>0.15541195189567433</v>
      </c>
      <c r="M80" s="178">
        <f>AVERAGE('Alloc Pct'!AB28:AB29)</f>
        <v>0.12046975755809722</v>
      </c>
      <c r="N80" s="178">
        <f>AVERAGE('Alloc Pct'!AF28:AF29)</f>
        <v>8.1087723761938374E-2</v>
      </c>
      <c r="O80" s="178">
        <f>AVERAGE('Alloc Pct'!AJ28:AJ29)</f>
        <v>7.0826454975465691E-2</v>
      </c>
      <c r="P80" s="178">
        <f>AVERAGE('Alloc Pct'!AN28:AN29)</f>
        <v>7.9082156593766571E-3</v>
      </c>
      <c r="Q80" s="178">
        <f>AVERAGE('Alloc Pct'!AR28:AR29)</f>
        <v>3.1018971355072111E-3</v>
      </c>
      <c r="R80" s="178">
        <f>AVERAGE('Alloc Pct'!AV28:AV29)</f>
        <v>0</v>
      </c>
      <c r="S80" s="178">
        <f>AVERAGE('Alloc Pct'!AZ28:AZ29)</f>
        <v>0</v>
      </c>
      <c r="T80" s="178">
        <f>AVERAGE('Alloc Pct'!BD28:BD29)</f>
        <v>1.7372724273520388E-4</v>
      </c>
      <c r="V80" s="44">
        <f t="shared" ref="V80:V124" si="31">SUM(I80:T80)-H80</f>
        <v>0</v>
      </c>
    </row>
    <row r="81" spans="5:22" x14ac:dyDescent="0.35">
      <c r="H81" s="49">
        <f>SUM(I81:T81)</f>
        <v>1</v>
      </c>
      <c r="I81" s="139">
        <f>I80/$H80</f>
        <v>0.40918411499945351</v>
      </c>
      <c r="J81" s="139">
        <f t="shared" ref="J81" si="32">J80/$H80</f>
        <v>0.14057202311980993</v>
      </c>
      <c r="K81" s="139">
        <f t="shared" ref="K81" si="33">K80/$H80</f>
        <v>1.1264133651941868E-2</v>
      </c>
      <c r="L81" s="139">
        <f t="shared" ref="L81" si="34">L80/$H80</f>
        <v>0.15541195189567433</v>
      </c>
      <c r="M81" s="139">
        <f t="shared" ref="M81" si="35">M80/$H80</f>
        <v>0.12046975755809722</v>
      </c>
      <c r="N81" s="139">
        <f t="shared" ref="N81" si="36">N80/$H80</f>
        <v>8.1087723761938374E-2</v>
      </c>
      <c r="O81" s="139">
        <f t="shared" ref="O81" si="37">O80/$H80</f>
        <v>7.0826454975465691E-2</v>
      </c>
      <c r="P81" s="139">
        <f t="shared" ref="P81" si="38">P80/$H80</f>
        <v>7.9082156593766571E-3</v>
      </c>
      <c r="Q81" s="139">
        <f t="shared" ref="Q81" si="39">Q80/$H80</f>
        <v>3.1018971355072111E-3</v>
      </c>
      <c r="R81" s="139">
        <f t="shared" ref="R81" si="40">R80/$H80</f>
        <v>0</v>
      </c>
      <c r="S81" s="139">
        <f t="shared" ref="S81" si="41">S80/$H80</f>
        <v>0</v>
      </c>
      <c r="T81" s="139">
        <f t="shared" ref="T81" si="42">T80/$H80</f>
        <v>1.7372724273520388E-4</v>
      </c>
      <c r="V81" s="44">
        <f t="shared" si="31"/>
        <v>0</v>
      </c>
    </row>
    <row r="82" spans="5:22" x14ac:dyDescent="0.3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35">
      <c r="E83" t="s">
        <v>449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3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3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3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3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3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3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3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3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3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3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3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3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3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3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3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3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3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3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3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3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3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3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3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3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3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3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3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3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3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3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3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3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3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3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3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3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3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3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3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3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3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3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3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3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3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3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3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3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3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3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3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3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3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3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3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3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3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3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3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3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3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3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3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3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3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3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3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3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3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3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3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3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3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3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3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3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3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3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3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3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3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3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3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3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3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3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3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3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3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3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3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3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3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3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3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3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3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3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3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3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3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3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3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3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3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3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3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3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3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3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3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3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3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3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3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3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3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3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3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3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3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3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3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3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3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3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3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3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3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3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3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3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3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3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3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3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3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3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3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3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3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3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3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3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3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3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3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3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3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3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3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3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3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3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3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3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3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3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3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3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3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3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3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3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3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BB5:BD5"/>
    <mergeCell ref="BF5:BH5"/>
    <mergeCell ref="AH5:AJ5"/>
    <mergeCell ref="AL5:AN5"/>
    <mergeCell ref="AP5:AR5"/>
    <mergeCell ref="AT5:AV5"/>
    <mergeCell ref="AX5:AZ5"/>
    <mergeCell ref="AA9:AD9"/>
    <mergeCell ref="E9:F9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15" sqref="A15"/>
    </sheetView>
  </sheetViews>
  <sheetFormatPr defaultRowHeight="14.5" x14ac:dyDescent="0.35"/>
  <cols>
    <col min="2" max="2" width="4.1796875" customWidth="1"/>
    <col min="4" max="4" width="50.7265625" customWidth="1"/>
    <col min="5" max="6" width="2.26953125" customWidth="1"/>
    <col min="7" max="7" width="1.54296875" customWidth="1"/>
    <col min="8" max="8" width="13.81640625" customWidth="1"/>
    <col min="9" max="9" width="15.453125" style="28" customWidth="1"/>
    <col min="10" max="10" width="13" style="28" customWidth="1"/>
    <col min="11" max="11" width="10.81640625" customWidth="1"/>
    <col min="12" max="12" width="11.81640625" customWidth="1"/>
    <col min="13" max="13" width="12.1796875" bestFit="1" customWidth="1"/>
    <col min="14" max="14" width="11.81640625" customWidth="1"/>
    <col min="15" max="15" width="13.54296875" customWidth="1"/>
    <col min="16" max="17" width="11.81640625" customWidth="1"/>
    <col min="18" max="18" width="11.7265625" bestFit="1" customWidth="1"/>
    <col min="19" max="19" width="17.1796875" bestFit="1" customWidth="1"/>
    <col min="22" max="22" width="13.81640625" customWidth="1"/>
  </cols>
  <sheetData>
    <row r="1" spans="1:73" x14ac:dyDescent="0.35">
      <c r="I1"/>
      <c r="J1"/>
    </row>
    <row r="2" spans="1:73" x14ac:dyDescent="0.35">
      <c r="I2"/>
      <c r="J2"/>
    </row>
    <row r="3" spans="1:73" x14ac:dyDescent="0.3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3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35">
      <c r="H5" s="179"/>
      <c r="I5" s="179"/>
      <c r="J5" s="179"/>
      <c r="K5" s="179"/>
      <c r="L5" s="122"/>
      <c r="M5" s="179"/>
      <c r="N5" s="179"/>
      <c r="O5" s="179"/>
      <c r="P5" s="122"/>
      <c r="Q5" s="179"/>
      <c r="R5" s="179"/>
      <c r="S5" s="179"/>
      <c r="T5" s="122"/>
      <c r="U5" s="122"/>
      <c r="V5" s="179"/>
      <c r="W5" s="179"/>
      <c r="X5" s="179"/>
      <c r="Y5" s="122"/>
      <c r="Z5" s="179"/>
      <c r="AA5" s="179"/>
      <c r="AB5" s="179"/>
      <c r="AC5" s="122"/>
      <c r="AD5" s="179"/>
      <c r="AE5" s="179"/>
      <c r="AF5" s="179"/>
      <c r="AG5" s="122"/>
      <c r="AH5" s="179"/>
      <c r="AI5" s="179"/>
      <c r="AJ5" s="179"/>
      <c r="AK5" s="122"/>
      <c r="AL5" s="179"/>
      <c r="AM5" s="179"/>
      <c r="AN5" s="179"/>
      <c r="AO5" s="122"/>
      <c r="AP5" s="179"/>
      <c r="AQ5" s="179"/>
      <c r="AR5" s="179"/>
      <c r="AS5" s="122"/>
      <c r="AT5" s="179"/>
      <c r="AU5" s="179"/>
      <c r="AV5" s="179"/>
      <c r="AW5" s="122"/>
      <c r="AX5" s="179"/>
      <c r="AY5" s="179"/>
      <c r="AZ5" s="179"/>
      <c r="BA5" s="122"/>
      <c r="BB5" s="179"/>
      <c r="BC5" s="179"/>
      <c r="BD5" s="179"/>
      <c r="BE5" s="122"/>
      <c r="BF5" s="179"/>
      <c r="BG5" s="179"/>
      <c r="BH5" s="179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3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3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3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474</v>
      </c>
      <c r="Q8" s="113" t="s">
        <v>474</v>
      </c>
      <c r="R8" s="113" t="s">
        <v>478</v>
      </c>
      <c r="S8" s="113" t="s">
        <v>478</v>
      </c>
      <c r="T8" s="113" t="s">
        <v>387</v>
      </c>
      <c r="U8" s="113"/>
      <c r="V8" s="114"/>
    </row>
    <row r="9" spans="1:73" s="2" customFormat="1" x14ac:dyDescent="0.35">
      <c r="E9" s="179"/>
      <c r="F9" s="179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7" t="s">
        <v>383</v>
      </c>
      <c r="M9" s="167" t="s">
        <v>384</v>
      </c>
      <c r="N9" s="167" t="s">
        <v>383</v>
      </c>
      <c r="O9" s="120" t="s">
        <v>3</v>
      </c>
      <c r="P9" s="120" t="s">
        <v>475</v>
      </c>
      <c r="Q9" s="167" t="s">
        <v>475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9"/>
      <c r="AB9" s="179"/>
      <c r="AC9" s="179"/>
      <c r="AD9" s="179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3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469</v>
      </c>
      <c r="L10" s="168" t="s">
        <v>470</v>
      </c>
      <c r="M10" s="121" t="s">
        <v>471</v>
      </c>
      <c r="N10" s="121" t="s">
        <v>472</v>
      </c>
      <c r="O10" s="121" t="s">
        <v>473</v>
      </c>
      <c r="P10" s="121" t="s">
        <v>476</v>
      </c>
      <c r="Q10" s="168" t="s">
        <v>477</v>
      </c>
      <c r="R10" s="121" t="s">
        <v>479</v>
      </c>
      <c r="S10" s="121" t="s">
        <v>480</v>
      </c>
      <c r="T10" s="121" t="s">
        <v>481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35">
      <c r="I11" s="40"/>
      <c r="J11" s="40"/>
      <c r="K11" s="24"/>
    </row>
    <row r="12" spans="1:73" ht="18.5" x14ac:dyDescent="0.45">
      <c r="A12" s="115" t="s">
        <v>377</v>
      </c>
      <c r="I12" s="40"/>
      <c r="J12" s="40"/>
      <c r="K12" s="24"/>
    </row>
    <row r="13" spans="1:73" ht="18.5" x14ac:dyDescent="0.45">
      <c r="A13" s="115"/>
      <c r="B13" s="2" t="s">
        <v>45</v>
      </c>
      <c r="I13" s="40"/>
      <c r="J13" s="40"/>
      <c r="K13" s="24"/>
    </row>
    <row r="14" spans="1:73" x14ac:dyDescent="0.3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35">
      <c r="C15" s="5"/>
      <c r="D15" s="6" t="s">
        <v>389</v>
      </c>
      <c r="E15" s="6"/>
      <c r="F15" s="6"/>
      <c r="G15" s="6"/>
      <c r="H15" s="124">
        <f>'Class Allocation'!H19</f>
        <v>2042.7400100374914</v>
      </c>
      <c r="I15" s="124">
        <f>'Class Allocation'!L19</f>
        <v>839.50411520714374</v>
      </c>
      <c r="J15" s="124">
        <f>'Class Allocation'!P19</f>
        <v>250.24970619738224</v>
      </c>
      <c r="K15" s="124">
        <f>'Class Allocation'!T19</f>
        <v>25.426262303048109</v>
      </c>
      <c r="L15" s="124">
        <f>'Class Allocation'!X19</f>
        <v>301.9387089067875</v>
      </c>
      <c r="M15" s="124">
        <f>'Class Allocation'!AB19</f>
        <v>278.52642965976423</v>
      </c>
      <c r="N15" s="124">
        <f>'Class Allocation'!AF19</f>
        <v>169.97880071667916</v>
      </c>
      <c r="O15" s="124">
        <f>'Class Allocation'!AJ19</f>
        <v>133.61454279191997</v>
      </c>
      <c r="P15" s="124">
        <f>'Class Allocation'!AN19</f>
        <v>16.855797314784102</v>
      </c>
      <c r="Q15" s="124">
        <f>'Class Allocation'!AR19</f>
        <v>9.0322311656119698</v>
      </c>
      <c r="R15" s="124">
        <f>'Class Allocation'!AV19</f>
        <v>16.646368414732837</v>
      </c>
      <c r="S15" s="124">
        <f>'Class Allocation'!AZ19</f>
        <v>0.539166522328692</v>
      </c>
      <c r="T15" s="124">
        <f>'Class Allocation'!BD19</f>
        <v>0.4278808373081564</v>
      </c>
      <c r="V15" s="44">
        <f>SUM(I15:T15)-H15</f>
        <v>0</v>
      </c>
    </row>
    <row r="16" spans="1:73" x14ac:dyDescent="0.35">
      <c r="C16" s="6"/>
      <c r="D16" s="6" t="s">
        <v>388</v>
      </c>
      <c r="E16" s="6"/>
      <c r="F16" s="6"/>
      <c r="G16" s="6"/>
      <c r="H16" s="124">
        <f>'Class Allocation'!H27</f>
        <v>2305549928</v>
      </c>
      <c r="I16" s="124">
        <f>'Class Allocation'!L27</f>
        <v>816858645.04032779</v>
      </c>
      <c r="J16" s="124">
        <f>'Class Allocation'!P27</f>
        <v>264444271.19167194</v>
      </c>
      <c r="K16" s="124">
        <f>'Class Allocation'!T27</f>
        <v>31450006.567847989</v>
      </c>
      <c r="L16" s="124">
        <f>'Class Allocation'!X27</f>
        <v>366460244.40581596</v>
      </c>
      <c r="M16" s="124">
        <f>'Class Allocation'!AB27</f>
        <v>350531199.95326394</v>
      </c>
      <c r="N16" s="124">
        <f>'Class Allocation'!AF27</f>
        <v>210478264.02697596</v>
      </c>
      <c r="O16" s="124">
        <f>'Class Allocation'!AJ27</f>
        <v>212518675.71325594</v>
      </c>
      <c r="P16" s="124">
        <f>'Class Allocation'!AN27</f>
        <v>20975893.244943995</v>
      </c>
      <c r="Q16" s="124">
        <f>'Class Allocation'!AR27</f>
        <v>11364055.595111998</v>
      </c>
      <c r="R16" s="124">
        <f>'Class Allocation'!AV27</f>
        <v>19221369.749735996</v>
      </c>
      <c r="S16" s="124">
        <f>'Class Allocation'!AZ27</f>
        <v>627109.58041599987</v>
      </c>
      <c r="T16" s="124">
        <f>'Class Allocation'!BD27</f>
        <v>620192.93063199986</v>
      </c>
      <c r="V16" s="44">
        <f t="shared" ref="V16:V83" si="0">SUM(I16:T16)-H16</f>
        <v>0</v>
      </c>
    </row>
    <row r="17" spans="3:22" x14ac:dyDescent="0.3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35">
      <c r="C18" s="6"/>
      <c r="D18" s="6" t="s">
        <v>4</v>
      </c>
      <c r="E18" s="6"/>
      <c r="F18" s="6"/>
      <c r="G18" s="6"/>
      <c r="H18" s="124">
        <f>'Class Allocation'!H62</f>
        <v>1000245183.6218625</v>
      </c>
      <c r="I18" s="124">
        <f>'Class Allocation'!L62</f>
        <v>526944449.35194772</v>
      </c>
      <c r="J18" s="124">
        <f>'Class Allocation'!P62</f>
        <v>138146421.8569825</v>
      </c>
      <c r="K18" s="124">
        <f>'Class Allocation'!T62</f>
        <v>10175973.438260123</v>
      </c>
      <c r="L18" s="124">
        <f>'Class Allocation'!X62</f>
        <v>129201190.75607871</v>
      </c>
      <c r="M18" s="124">
        <f>'Class Allocation'!AB62</f>
        <v>107441489.66218343</v>
      </c>
      <c r="N18" s="124">
        <f>'Class Allocation'!AF62</f>
        <v>69890014.553820267</v>
      </c>
      <c r="O18" s="124">
        <f>'Class Allocation'!AJ62</f>
        <v>0</v>
      </c>
      <c r="P18" s="124">
        <f>'Class Allocation'!AN62</f>
        <v>6661077.8988410365</v>
      </c>
      <c r="Q18" s="124">
        <f>'Class Allocation'!AR62</f>
        <v>3486317.0784089281</v>
      </c>
      <c r="R18" s="124">
        <f>'Class Allocation'!AV62</f>
        <v>7929130.2767597176</v>
      </c>
      <c r="S18" s="124">
        <f>'Class Allocation'!AZ62</f>
        <v>253640.25740415059</v>
      </c>
      <c r="T18" s="124">
        <f>'Class Allocation'!BD62</f>
        <v>115478.49117587344</v>
      </c>
      <c r="V18" s="44">
        <f t="shared" si="0"/>
        <v>0</v>
      </c>
    </row>
    <row r="19" spans="3:22" x14ac:dyDescent="0.35">
      <c r="C19" s="6"/>
      <c r="D19" s="6" t="s">
        <v>381</v>
      </c>
      <c r="E19" s="6"/>
      <c r="F19" s="6"/>
      <c r="G19" s="6"/>
      <c r="H19" s="124">
        <f>'Class Allocation'!H68</f>
        <v>14436676.990974128</v>
      </c>
      <c r="I19" s="124">
        <f>'Class Allocation'!L68</f>
        <v>5933035.8656932702</v>
      </c>
      <c r="J19" s="124">
        <f>'Class Allocation'!P68</f>
        <v>1768592.2622093633</v>
      </c>
      <c r="K19" s="124">
        <f>'Class Allocation'!T68</f>
        <v>179695.27896511435</v>
      </c>
      <c r="L19" s="124">
        <f>'Class Allocation'!X68</f>
        <v>2133894.4702410032</v>
      </c>
      <c r="M19" s="124">
        <f>'Class Allocation'!AB68</f>
        <v>1968432.6339569241</v>
      </c>
      <c r="N19" s="124">
        <f>'Class Allocation'!AF68</f>
        <v>1201292.8856349275</v>
      </c>
      <c r="O19" s="124">
        <f>'Class Allocation'!AJ68</f>
        <v>944295.40034722106</v>
      </c>
      <c r="P19" s="124">
        <f>'Class Allocation'!AN68</f>
        <v>119125.14566863602</v>
      </c>
      <c r="Q19" s="124">
        <f>'Class Allocation'!AR68</f>
        <v>63833.578039799868</v>
      </c>
      <c r="R19" s="124">
        <f>'Class Allocation'!AV68</f>
        <v>117645.04669972237</v>
      </c>
      <c r="S19" s="124">
        <f>'Class Allocation'!AZ68</f>
        <v>3810.4569788415256</v>
      </c>
      <c r="T19" s="124">
        <f>'Class Allocation'!BD68</f>
        <v>3023.9665393013152</v>
      </c>
      <c r="V19" s="44">
        <f t="shared" si="0"/>
        <v>0</v>
      </c>
    </row>
    <row r="20" spans="3:22" x14ac:dyDescent="0.35">
      <c r="C20" s="6"/>
      <c r="D20" s="6" t="s">
        <v>487</v>
      </c>
      <c r="E20" s="6"/>
      <c r="F20" s="6"/>
      <c r="G20" s="6"/>
      <c r="H20" s="124">
        <f>'Class Allocation'!H70</f>
        <v>184406119.05080318</v>
      </c>
      <c r="I20" s="124">
        <f>'Class Allocation'!L70</f>
        <v>75785315.337161496</v>
      </c>
      <c r="J20" s="124">
        <f>'Class Allocation'!P70</f>
        <v>22591018.380560342</v>
      </c>
      <c r="K20" s="124">
        <f>'Class Allocation'!T70</f>
        <v>2295328.0056363037</v>
      </c>
      <c r="L20" s="124">
        <f>'Class Allocation'!X70</f>
        <v>27257186.537257351</v>
      </c>
      <c r="M20" s="124">
        <f>'Class Allocation'!AB70</f>
        <v>25143668.648116883</v>
      </c>
      <c r="N20" s="124">
        <f>'Class Allocation'!AF70</f>
        <v>15344650.228149882</v>
      </c>
      <c r="O20" s="124">
        <f>'Class Allocation'!AJ70</f>
        <v>12061906.637131572</v>
      </c>
      <c r="P20" s="124">
        <f>'Class Allocation'!AN70</f>
        <v>1521638.6574174152</v>
      </c>
      <c r="Q20" s="124">
        <f>'Class Allocation'!AR70</f>
        <v>815374.78457165288</v>
      </c>
      <c r="R20" s="124">
        <f>'Class Allocation'!AV70</f>
        <v>1502732.6926417882</v>
      </c>
      <c r="S20" s="124">
        <f>'Class Allocation'!AZ70</f>
        <v>48672.66779727269</v>
      </c>
      <c r="T20" s="124">
        <f>'Class Allocation'!BD70</f>
        <v>38626.474361148423</v>
      </c>
      <c r="V20" s="44">
        <f t="shared" si="0"/>
        <v>0</v>
      </c>
    </row>
    <row r="21" spans="3:22" x14ac:dyDescent="0.35">
      <c r="C21" s="6"/>
      <c r="D21" s="66" t="s">
        <v>390</v>
      </c>
      <c r="E21" s="66"/>
      <c r="F21" s="66"/>
      <c r="G21" s="66"/>
      <c r="H21" s="125">
        <f>+'Class Allocation'!H72+'Class Allocation'!H73</f>
        <v>2351390.6297819563</v>
      </c>
      <c r="I21" s="125">
        <f>+'Class Allocation'!L72+'Class Allocation'!L73</f>
        <v>1202277.2752309802</v>
      </c>
      <c r="J21" s="125">
        <f>+'Class Allocation'!P72+'Class Allocation'!P73</f>
        <v>319806.71640748158</v>
      </c>
      <c r="K21" s="125">
        <f>+'Class Allocation'!T72+'Class Allocation'!T73</f>
        <v>24654.891952616999</v>
      </c>
      <c r="L21" s="125">
        <f>+'Class Allocation'!X72+'Class Allocation'!X73</f>
        <v>310023.25710936612</v>
      </c>
      <c r="M21" s="125">
        <f>+'Class Allocation'!AB72+'Class Allocation'!AB73</f>
        <v>262008.70082842812</v>
      </c>
      <c r="N21" s="125">
        <f>+'Class Allocation'!AF72+'Class Allocation'!AF73</f>
        <v>168826.65760310728</v>
      </c>
      <c r="O21" s="125">
        <f>+'Class Allocation'!AJ72+'Class Allocation'!AJ73</f>
        <v>19487.139569999999</v>
      </c>
      <c r="P21" s="125">
        <f>+'Class Allocation'!AN72+'Class Allocation'!AN73</f>
        <v>16174.491724709549</v>
      </c>
      <c r="Q21" s="125">
        <f>+'Class Allocation'!AR72+'Class Allocation'!AR73</f>
        <v>8500.8621260224681</v>
      </c>
      <c r="R21" s="125">
        <f>+'Class Allocation'!AV72+'Class Allocation'!AV73</f>
        <v>18726.551071971418</v>
      </c>
      <c r="S21" s="125">
        <f>+'Class Allocation'!AZ72+'Class Allocation'!AZ73</f>
        <v>600.15570834884056</v>
      </c>
      <c r="T21" s="125">
        <f>+'Class Allocation'!BD72+'Class Allocation'!BD73</f>
        <v>303.93044892304931</v>
      </c>
      <c r="V21" s="44">
        <f t="shared" si="0"/>
        <v>0</v>
      </c>
    </row>
    <row r="22" spans="3:22" x14ac:dyDescent="0.35">
      <c r="C22" s="6"/>
      <c r="D22" s="6" t="s">
        <v>391</v>
      </c>
      <c r="E22" s="6"/>
      <c r="F22" s="6"/>
      <c r="G22" s="6"/>
      <c r="H22" s="124">
        <f>SUM(H15:H21)</f>
        <v>3949214563.5134315</v>
      </c>
      <c r="I22" s="124">
        <f t="shared" ref="I22:T22" si="1">SUM(I15:I21)</f>
        <v>1623243192.6703022</v>
      </c>
      <c r="J22" s="124">
        <f t="shared" si="1"/>
        <v>483837701.58413154</v>
      </c>
      <c r="K22" s="124">
        <f t="shared" si="1"/>
        <v>49151796.777296402</v>
      </c>
      <c r="L22" s="124">
        <f t="shared" si="1"/>
        <v>583698396.1271174</v>
      </c>
      <c r="M22" s="124">
        <f t="shared" si="1"/>
        <v>538414540.34812093</v>
      </c>
      <c r="N22" s="124">
        <f t="shared" si="1"/>
        <v>328591957.07216668</v>
      </c>
      <c r="O22" s="124">
        <f t="shared" si="1"/>
        <v>258181718.12139559</v>
      </c>
      <c r="P22" s="124">
        <f t="shared" si="1"/>
        <v>32583963.512556344</v>
      </c>
      <c r="Q22" s="124">
        <f t="shared" si="1"/>
        <v>17460051.417437058</v>
      </c>
      <c r="R22" s="124">
        <f t="shared" si="1"/>
        <v>32181869.259162746</v>
      </c>
      <c r="S22" s="124">
        <f t="shared" si="1"/>
        <v>1042346.281291804</v>
      </c>
      <c r="T22" s="124">
        <f t="shared" si="1"/>
        <v>827030.34245237138</v>
      </c>
      <c r="V22" s="44">
        <f t="shared" si="0"/>
        <v>0</v>
      </c>
    </row>
    <row r="23" spans="3:22" x14ac:dyDescent="0.3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3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35">
      <c r="C25" s="6"/>
      <c r="D25" s="6" t="s">
        <v>388</v>
      </c>
      <c r="E25" s="6"/>
      <c r="F25" s="6"/>
      <c r="G25" s="6"/>
      <c r="H25" s="124">
        <f>'Class Allocation'!H80</f>
        <v>67084848</v>
      </c>
      <c r="I25" s="124">
        <f>'Class Allocation'!L80</f>
        <v>23768228.731247999</v>
      </c>
      <c r="J25" s="124">
        <f>'Class Allocation'!P80</f>
        <v>7694564.9807519997</v>
      </c>
      <c r="K25" s="124">
        <f>'Class Allocation'!T80</f>
        <v>915104.41156799986</v>
      </c>
      <c r="L25" s="124">
        <f>'Class Allocation'!X80</f>
        <v>10662935.335055999</v>
      </c>
      <c r="M25" s="124">
        <f>'Class Allocation'!AB80</f>
        <v>10199446.120224001</v>
      </c>
      <c r="N25" s="124">
        <f>'Class Allocation'!AF80</f>
        <v>6124309.943616</v>
      </c>
      <c r="O25" s="124">
        <f>'Class Allocation'!AJ80</f>
        <v>6183680.0340959998</v>
      </c>
      <c r="P25" s="124">
        <f>'Class Allocation'!AN80</f>
        <v>610337.94710400002</v>
      </c>
      <c r="Q25" s="124">
        <f>'Class Allocation'!AR80</f>
        <v>330661.215792</v>
      </c>
      <c r="R25" s="124">
        <f>'Class Allocation'!AV80</f>
        <v>559286.37777600007</v>
      </c>
      <c r="S25" s="124">
        <f>'Class Allocation'!AZ80</f>
        <v>18247.078656000002</v>
      </c>
      <c r="T25" s="124">
        <f>'Class Allocation'!BD80</f>
        <v>18045.824111999998</v>
      </c>
      <c r="V25" s="44">
        <f t="shared" si="0"/>
        <v>0</v>
      </c>
    </row>
    <row r="26" spans="3:22" x14ac:dyDescent="0.3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35">
      <c r="C27" s="6"/>
      <c r="D27" s="6" t="s">
        <v>4</v>
      </c>
      <c r="E27" s="6"/>
      <c r="F27" s="6"/>
      <c r="G27" s="6"/>
      <c r="H27" s="124">
        <f>'Class Allocation'!H82</f>
        <v>22702378.405066505</v>
      </c>
      <c r="I27" s="124">
        <f>'Class Allocation'!L82</f>
        <v>11959959.901351374</v>
      </c>
      <c r="J27" s="124">
        <f>'Class Allocation'!P82</f>
        <v>3135483.5750839366</v>
      </c>
      <c r="K27" s="124">
        <f>'Class Allocation'!T82</f>
        <v>230962.17149356692</v>
      </c>
      <c r="L27" s="124">
        <f>'Class Allocation'!X82</f>
        <v>2932455.3329102057</v>
      </c>
      <c r="M27" s="124">
        <f>'Class Allocation'!AB82</f>
        <v>2438579.4549719593</v>
      </c>
      <c r="N27" s="124">
        <f>'Class Allocation'!AF82</f>
        <v>1586280.6271069881</v>
      </c>
      <c r="O27" s="124">
        <f>'Class Allocation'!AJ82</f>
        <v>0</v>
      </c>
      <c r="P27" s="124">
        <f>'Class Allocation'!AN82</f>
        <v>151185.24289968816</v>
      </c>
      <c r="Q27" s="124">
        <f>'Class Allocation'!AR82</f>
        <v>79128.288593696197</v>
      </c>
      <c r="R27" s="124">
        <f>'Class Allocation'!AV82</f>
        <v>179965.9912525214</v>
      </c>
      <c r="S27" s="124">
        <f>'Class Allocation'!AZ82</f>
        <v>5756.8256229908211</v>
      </c>
      <c r="T27" s="124">
        <f>'Class Allocation'!BD82</f>
        <v>2620.9937795730566</v>
      </c>
      <c r="V27" s="44">
        <f t="shared" si="0"/>
        <v>0</v>
      </c>
    </row>
    <row r="28" spans="3:22" x14ac:dyDescent="0.35">
      <c r="C28" s="6"/>
      <c r="D28" s="66" t="s">
        <v>381</v>
      </c>
      <c r="E28" s="66"/>
      <c r="F28" s="66"/>
      <c r="G28" s="66"/>
      <c r="H28" s="125">
        <f>'Class Allocation'!H83</f>
        <v>17021769.917311624</v>
      </c>
      <c r="I28" s="125">
        <f>'Class Allocation'!L83</f>
        <v>6995430.5606566183</v>
      </c>
      <c r="J28" s="125">
        <f>'Class Allocation'!P83</f>
        <v>2085283.9322848988</v>
      </c>
      <c r="K28" s="125">
        <f>'Class Allocation'!T83</f>
        <v>211872.28166728644</v>
      </c>
      <c r="L28" s="125">
        <f>'Class Allocation'!X83</f>
        <v>2515998.7109897253</v>
      </c>
      <c r="M28" s="125">
        <f>'Class Allocation'!AB83</f>
        <v>2320908.572927875</v>
      </c>
      <c r="N28" s="125">
        <f>'Class Allocation'!AF83</f>
        <v>1416401.5109131653</v>
      </c>
      <c r="O28" s="125">
        <f>'Class Allocation'!AJ83</f>
        <v>1113384.9603156832</v>
      </c>
      <c r="P28" s="125">
        <f>'Class Allocation'!AN83</f>
        <v>140456.20208899135</v>
      </c>
      <c r="Q28" s="125">
        <f>'Class Allocation'!AR83</f>
        <v>75263.890649596957</v>
      </c>
      <c r="R28" s="125">
        <f>'Class Allocation'!AV83</f>
        <v>138711.07028896219</v>
      </c>
      <c r="S28" s="125">
        <f>'Class Allocation'!AZ83</f>
        <v>4492.7736496567741</v>
      </c>
      <c r="T28" s="125">
        <f>'Class Allocation'!BD83</f>
        <v>3565.4508791612757</v>
      </c>
      <c r="V28" s="44">
        <f t="shared" si="0"/>
        <v>0</v>
      </c>
    </row>
    <row r="29" spans="3:22" x14ac:dyDescent="0.35">
      <c r="C29" s="6"/>
      <c r="D29" s="6" t="s">
        <v>394</v>
      </c>
      <c r="E29" s="6"/>
      <c r="F29" s="6"/>
      <c r="G29" s="6"/>
      <c r="H29" s="124">
        <f>SUM(H25:H28)</f>
        <v>113670290.32237813</v>
      </c>
      <c r="I29" s="124">
        <f t="shared" ref="I29:T29" si="2">SUM(I25:I28)</f>
        <v>45772694.932370871</v>
      </c>
      <c r="J29" s="124">
        <f t="shared" si="2"/>
        <v>13793000.455711897</v>
      </c>
      <c r="K29" s="124">
        <f t="shared" si="2"/>
        <v>1435921.2916400295</v>
      </c>
      <c r="L29" s="124">
        <f t="shared" si="2"/>
        <v>17016491.98670657</v>
      </c>
      <c r="M29" s="124">
        <f t="shared" si="2"/>
        <v>15782299.909212308</v>
      </c>
      <c r="N29" s="124">
        <f t="shared" si="2"/>
        <v>9615864.4634618647</v>
      </c>
      <c r="O29" s="124">
        <f t="shared" si="2"/>
        <v>7803446.2691802885</v>
      </c>
      <c r="P29" s="124">
        <f t="shared" si="2"/>
        <v>953025.81271746033</v>
      </c>
      <c r="Q29" s="124">
        <f t="shared" si="2"/>
        <v>511770.39350288094</v>
      </c>
      <c r="R29" s="124">
        <f t="shared" si="2"/>
        <v>930595.71120166674</v>
      </c>
      <c r="S29" s="124">
        <f t="shared" si="2"/>
        <v>30180.30053573192</v>
      </c>
      <c r="T29" s="124">
        <f t="shared" si="2"/>
        <v>24998.796136561337</v>
      </c>
      <c r="V29" s="44">
        <f t="shared" si="0"/>
        <v>0</v>
      </c>
    </row>
    <row r="30" spans="3:22" x14ac:dyDescent="0.3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3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35">
      <c r="C32" s="7"/>
      <c r="D32" s="6" t="s">
        <v>389</v>
      </c>
      <c r="E32" s="6"/>
      <c r="F32" s="6"/>
      <c r="G32" s="6"/>
      <c r="H32" s="124">
        <f>'Class Allocation'!H97</f>
        <v>37369588.997128196</v>
      </c>
      <c r="I32" s="124">
        <f>'Class Allocation'!L97</f>
        <v>15357766.329799816</v>
      </c>
      <c r="J32" s="124">
        <f>'Class Allocation'!P97</f>
        <v>4578031.7716871966</v>
      </c>
      <c r="K32" s="124">
        <f>'Class Allocation'!T97</f>
        <v>465144.34892800829</v>
      </c>
      <c r="L32" s="124">
        <f>'Class Allocation'!X97</f>
        <v>5523622.8784509338</v>
      </c>
      <c r="M32" s="124">
        <f>'Class Allocation'!AB97</f>
        <v>5095322.0429808367</v>
      </c>
      <c r="N32" s="124">
        <f>'Class Allocation'!AF97</f>
        <v>3109567.4876855612</v>
      </c>
      <c r="O32" s="124">
        <f>'Class Allocation'!AJ97</f>
        <v>2444325.0358040454</v>
      </c>
      <c r="P32" s="124">
        <f>'Class Allocation'!AN97</f>
        <v>308357.50745432271</v>
      </c>
      <c r="Q32" s="124">
        <f>'Class Allocation'!AR97</f>
        <v>165234.32484184642</v>
      </c>
      <c r="R32" s="124">
        <f>'Class Allocation'!AV97</f>
        <v>304526.24558028084</v>
      </c>
      <c r="S32" s="124">
        <f>'Class Allocation'!AZ97</f>
        <v>9863.4340353789648</v>
      </c>
      <c r="T32" s="124">
        <f>'Class Allocation'!BD97</f>
        <v>7827.589879957075</v>
      </c>
      <c r="V32" s="44">
        <f t="shared" si="0"/>
        <v>0</v>
      </c>
    </row>
    <row r="33" spans="3:40" x14ac:dyDescent="0.3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903942138</v>
      </c>
      <c r="I33" s="124">
        <f>+'Class Allocation'!L90+'Class Allocation'!L91+'Class Allocation'!L92</f>
        <v>322267123.44479406</v>
      </c>
      <c r="J33" s="124">
        <f>+'Class Allocation'!P90+'Class Allocation'!P91+'Class Allocation'!P92</f>
        <v>103768941.673848</v>
      </c>
      <c r="K33" s="124">
        <f>+'Class Allocation'!T90+'Class Allocation'!T91+'Class Allocation'!T92</f>
        <v>12289093.366110001</v>
      </c>
      <c r="L33" s="124">
        <f>+'Class Allocation'!X90+'Class Allocation'!X91+'Class Allocation'!X92</f>
        <v>143414035.96225202</v>
      </c>
      <c r="M33" s="124">
        <f>+'Class Allocation'!AB90+'Class Allocation'!AB91+'Class Allocation'!AB92</f>
        <v>136796275.56995401</v>
      </c>
      <c r="N33" s="124">
        <f>+'Class Allocation'!AF90+'Class Allocation'!AF91+'Class Allocation'!AF92</f>
        <v>82208113.798272029</v>
      </c>
      <c r="O33" s="124">
        <f>+'Class Allocation'!AJ90+'Class Allocation'!AJ91+'Class Allocation'!AJ92</f>
        <v>82712513.511276007</v>
      </c>
      <c r="P33" s="124">
        <f>+'Class Allocation'!AN90+'Class Allocation'!AN91+'Class Allocation'!AN92</f>
        <v>8196947.3073840011</v>
      </c>
      <c r="Q33" s="124">
        <f>+'Class Allocation'!AR90+'Class Allocation'!AR91+'Class Allocation'!AR92</f>
        <v>4428412.5340620009</v>
      </c>
      <c r="R33" s="124">
        <f>+'Class Allocation'!AV90+'Class Allocation'!AV91+'Class Allocation'!AV92</f>
        <v>7379783.6146320011</v>
      </c>
      <c r="S33" s="124">
        <f>+'Class Allocation'!AZ90+'Class Allocation'!AZ91+'Class Allocation'!AZ92</f>
        <v>240448.60870800007</v>
      </c>
      <c r="T33" s="124">
        <f>+'Class Allocation'!BD90+'Class Allocation'!BD91+'Class Allocation'!BD92</f>
        <v>240448.60870800007</v>
      </c>
      <c r="V33" s="44">
        <f t="shared" si="0"/>
        <v>0</v>
      </c>
    </row>
    <row r="34" spans="3:40" x14ac:dyDescent="0.3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35">
      <c r="C35" s="6"/>
      <c r="D35" s="6" t="s">
        <v>4</v>
      </c>
      <c r="E35" s="6"/>
      <c r="F35" s="6"/>
      <c r="G35" s="6"/>
      <c r="H35" s="124">
        <f>+'Class Allocation'!H95</f>
        <v>372920664.156416</v>
      </c>
      <c r="I35" s="124">
        <f>+'Class Allocation'!L95</f>
        <v>196460305.17668977</v>
      </c>
      <c r="J35" s="124">
        <f>+'Class Allocation'!P95</f>
        <v>51505027.200625151</v>
      </c>
      <c r="K35" s="124">
        <f>+'Class Allocation'!T95</f>
        <v>3793900.5707510891</v>
      </c>
      <c r="L35" s="124">
        <f>+'Class Allocation'!X95</f>
        <v>48169983.375567578</v>
      </c>
      <c r="M35" s="124">
        <f>+'Class Allocation'!AB95</f>
        <v>40057330.281455591</v>
      </c>
      <c r="N35" s="124">
        <f>+'Class Allocation'!AF95</f>
        <v>26057041.885407738</v>
      </c>
      <c r="O35" s="124">
        <f>+'Class Allocation'!AJ95</f>
        <v>0</v>
      </c>
      <c r="P35" s="124">
        <f>+'Class Allocation'!AN95</f>
        <v>2483444.6940686353</v>
      </c>
      <c r="Q35" s="124">
        <f>+'Class Allocation'!AR95</f>
        <v>1299800.9904255799</v>
      </c>
      <c r="R35" s="124">
        <f>+'Class Allocation'!AV95</f>
        <v>2956211.714296876</v>
      </c>
      <c r="S35" s="124">
        <f>+'Class Allocation'!AZ95</f>
        <v>94564.507579492143</v>
      </c>
      <c r="T35" s="124">
        <f>+'Class Allocation'!BD95</f>
        <v>43053.759548386661</v>
      </c>
      <c r="V35" s="44">
        <f t="shared" si="0"/>
        <v>0</v>
      </c>
    </row>
    <row r="36" spans="3:40" x14ac:dyDescent="0.35">
      <c r="C36" s="6"/>
      <c r="D36" s="66" t="s">
        <v>381</v>
      </c>
      <c r="E36" s="66"/>
      <c r="F36" s="66"/>
      <c r="G36" s="66"/>
      <c r="H36" s="125">
        <f>+'Class Allocation'!H96</f>
        <v>64850390.921927154</v>
      </c>
      <c r="I36" s="125">
        <f>+'Class Allocation'!L96</f>
        <v>26651541.451303266</v>
      </c>
      <c r="J36" s="125">
        <f>+'Class Allocation'!P96</f>
        <v>7944619.0877221823</v>
      </c>
      <c r="K36" s="125">
        <f>+'Class Allocation'!T96</f>
        <v>807201.62229840818</v>
      </c>
      <c r="L36" s="125">
        <f>+'Class Allocation'!X96</f>
        <v>9585577.8076759558</v>
      </c>
      <c r="M36" s="125">
        <f>+'Class Allocation'!AB96</f>
        <v>8842313.6359838787</v>
      </c>
      <c r="N36" s="125">
        <f>+'Class Allocation'!AF96</f>
        <v>5396277.363125952</v>
      </c>
      <c r="O36" s="125">
        <f>+'Class Allocation'!AJ96</f>
        <v>4241829.7435470233</v>
      </c>
      <c r="P36" s="125">
        <f>+'Class Allocation'!AN96</f>
        <v>535117.06815027178</v>
      </c>
      <c r="Q36" s="125">
        <f>+'Class Allocation'!AR96</f>
        <v>286744.13733953331</v>
      </c>
      <c r="R36" s="125">
        <f>+'Class Allocation'!AV96</f>
        <v>528468.37767965987</v>
      </c>
      <c r="S36" s="125">
        <f>+'Class Allocation'!AZ96</f>
        <v>17116.793900947734</v>
      </c>
      <c r="T36" s="125">
        <f>+'Class Allocation'!BD96</f>
        <v>13583.833200058671</v>
      </c>
      <c r="V36" s="44">
        <f t="shared" si="0"/>
        <v>0</v>
      </c>
    </row>
    <row r="37" spans="3:40" x14ac:dyDescent="0.35">
      <c r="C37" s="6"/>
      <c r="D37" s="6" t="s">
        <v>395</v>
      </c>
      <c r="E37" s="6"/>
      <c r="F37" s="6"/>
      <c r="G37" s="6"/>
      <c r="H37" s="124">
        <f>SUM(H32:H36)</f>
        <v>1539051831.0754714</v>
      </c>
      <c r="I37" s="124">
        <f t="shared" ref="I37:T37" si="3">SUM(I32:I36)</f>
        <v>631825039.32550168</v>
      </c>
      <c r="J37" s="124">
        <f t="shared" si="3"/>
        <v>188259189.93030688</v>
      </c>
      <c r="K37" s="124">
        <f t="shared" si="3"/>
        <v>19173477.226163786</v>
      </c>
      <c r="L37" s="124">
        <f t="shared" si="3"/>
        <v>227795420.77635404</v>
      </c>
      <c r="M37" s="124">
        <f t="shared" si="3"/>
        <v>209987771.7738654</v>
      </c>
      <c r="N37" s="124">
        <f t="shared" si="3"/>
        <v>128168916.14676848</v>
      </c>
      <c r="O37" s="124">
        <f t="shared" si="3"/>
        <v>101204798.58560374</v>
      </c>
      <c r="P37" s="124">
        <f t="shared" si="3"/>
        <v>12713998.841058768</v>
      </c>
      <c r="Q37" s="124">
        <f t="shared" si="3"/>
        <v>6803090.9379446935</v>
      </c>
      <c r="R37" s="124">
        <f t="shared" si="3"/>
        <v>12396095.871279618</v>
      </c>
      <c r="S37" s="124">
        <f t="shared" si="3"/>
        <v>401246.50949121307</v>
      </c>
      <c r="T37" s="124">
        <f t="shared" si="3"/>
        <v>322785.15113293967</v>
      </c>
      <c r="V37" s="44">
        <f t="shared" si="0"/>
        <v>0</v>
      </c>
    </row>
    <row r="38" spans="3:40" x14ac:dyDescent="0.3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3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35">
      <c r="C40" s="7"/>
      <c r="D40" s="6"/>
      <c r="E40" s="6"/>
      <c r="F40" s="93"/>
      <c r="G40" s="93"/>
      <c r="H40" s="105">
        <f>+H22+H29-H37</f>
        <v>2523833022.7603383</v>
      </c>
      <c r="I40" s="105">
        <f t="shared" ref="I40:T40" si="4">+I22+I29-I37</f>
        <v>1037190848.2771714</v>
      </c>
      <c r="J40" s="105">
        <f t="shared" si="4"/>
        <v>309371512.10953653</v>
      </c>
      <c r="K40" s="105">
        <f t="shared" si="4"/>
        <v>31414240.842772644</v>
      </c>
      <c r="L40" s="105">
        <f t="shared" si="4"/>
        <v>372919467.33746994</v>
      </c>
      <c r="M40" s="105">
        <f t="shared" si="4"/>
        <v>344209068.48346788</v>
      </c>
      <c r="N40" s="105">
        <f t="shared" si="4"/>
        <v>210038905.38886008</v>
      </c>
      <c r="O40" s="105">
        <f t="shared" si="4"/>
        <v>164780365.80497214</v>
      </c>
      <c r="P40" s="105">
        <f t="shared" si="4"/>
        <v>20822990.484215036</v>
      </c>
      <c r="Q40" s="105">
        <f t="shared" si="4"/>
        <v>11168730.872995244</v>
      </c>
      <c r="R40" s="105">
        <f t="shared" si="4"/>
        <v>20716369.099084795</v>
      </c>
      <c r="S40" s="105">
        <f t="shared" si="4"/>
        <v>671280.07233632286</v>
      </c>
      <c r="T40" s="105">
        <f t="shared" si="4"/>
        <v>529243.98745599296</v>
      </c>
      <c r="V40" s="44">
        <f t="shared" si="0"/>
        <v>0</v>
      </c>
    </row>
    <row r="41" spans="3:40" x14ac:dyDescent="0.3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35">
      <c r="C42" s="6" t="s">
        <v>58</v>
      </c>
      <c r="D42" s="6"/>
      <c r="E42" s="47"/>
      <c r="F42" s="93"/>
      <c r="G42" s="93"/>
      <c r="H42" s="105">
        <f>'Class Allocation'!H103</f>
        <v>18273306.031173795</v>
      </c>
      <c r="I42" s="105">
        <f>'Class Allocation'!L103</f>
        <v>7790166.198110342</v>
      </c>
      <c r="J42" s="105">
        <f>'Class Allocation'!P103</f>
        <v>2345516.2310739197</v>
      </c>
      <c r="K42" s="105">
        <f>'Class Allocation'!T103</f>
        <v>221308.99706278832</v>
      </c>
      <c r="L42" s="105">
        <f>'Class Allocation'!X103</f>
        <v>2662316.895654243</v>
      </c>
      <c r="M42" s="105">
        <f>'Class Allocation'!AB103</f>
        <v>2397150.6248422074</v>
      </c>
      <c r="N42" s="105">
        <f>'Class Allocation'!AF103</f>
        <v>1464620.956795044</v>
      </c>
      <c r="O42" s="105">
        <f>'Class Allocation'!AJ103</f>
        <v>1034970.0151771368</v>
      </c>
      <c r="P42" s="105">
        <f>'Class Allocation'!AN103</f>
        <v>146425.6448048653</v>
      </c>
      <c r="Q42" s="105">
        <f>'Class Allocation'!AR103</f>
        <v>75487.941588724338</v>
      </c>
      <c r="R42" s="105">
        <f>'Class Allocation'!AV103</f>
        <v>127940.9497382882</v>
      </c>
      <c r="S42" s="105">
        <f>'Class Allocation'!AZ103</f>
        <v>4130.4366268733766</v>
      </c>
      <c r="T42" s="105">
        <f>'Class Allocation'!BD103</f>
        <v>3271.1396993630437</v>
      </c>
      <c r="U42" s="47"/>
      <c r="V42" s="44">
        <f t="shared" si="0"/>
        <v>0</v>
      </c>
    </row>
    <row r="43" spans="3:40" x14ac:dyDescent="0.35">
      <c r="C43" s="6" t="s">
        <v>59</v>
      </c>
      <c r="D43" s="6"/>
      <c r="E43" s="47"/>
      <c r="F43" s="93"/>
      <c r="G43" s="93"/>
      <c r="H43" s="105">
        <f>'Class Allocation'!H104</f>
        <v>33638927.523295939</v>
      </c>
      <c r="I43" s="105">
        <f>'Class Allocation'!L104</f>
        <v>13826587.346102823</v>
      </c>
      <c r="J43" s="105">
        <f>'Class Allocation'!P104</f>
        <v>4121270.4741336945</v>
      </c>
      <c r="K43" s="105">
        <f>'Class Allocation'!T104</f>
        <v>418669.00439065526</v>
      </c>
      <c r="L43" s="105">
        <f>'Class Allocation'!X104</f>
        <v>4971871.6790398583</v>
      </c>
      <c r="M43" s="105">
        <f>'Class Allocation'!AB104</f>
        <v>4586149.3238660656</v>
      </c>
      <c r="N43" s="105">
        <f>'Class Allocation'!AF104</f>
        <v>2798906.1751192417</v>
      </c>
      <c r="O43" s="105">
        <f>'Class Allocation'!AJ104</f>
        <v>2199160.3555718302</v>
      </c>
      <c r="P43" s="105">
        <f>'Class Allocation'!AN104</f>
        <v>277546.22327875299</v>
      </c>
      <c r="Q43" s="105">
        <f>'Class Allocation'!AR104</f>
        <v>148722.58641264075</v>
      </c>
      <c r="R43" s="105">
        <f>'Class Allocation'!AV104</f>
        <v>274121.23351688823</v>
      </c>
      <c r="S43" s="105">
        <f>'Class Allocation'!AZ104</f>
        <v>8878.5783721403477</v>
      </c>
      <c r="T43" s="105">
        <f>'Class Allocation'!BD104</f>
        <v>7044.5434913446234</v>
      </c>
      <c r="U43" s="47"/>
      <c r="V43" s="44">
        <f t="shared" si="0"/>
        <v>0</v>
      </c>
    </row>
    <row r="44" spans="3:40" x14ac:dyDescent="0.35">
      <c r="C44" s="6" t="s">
        <v>453</v>
      </c>
      <c r="D44" s="6"/>
      <c r="E44" s="47"/>
      <c r="F44" s="93"/>
      <c r="G44" s="93"/>
      <c r="H44" s="105">
        <f>'Class Allocation'!H105</f>
        <v>36289311</v>
      </c>
      <c r="I44" s="105">
        <f>'Class Allocation'!L105</f>
        <v>12857339.176610999</v>
      </c>
      <c r="J44" s="105">
        <f>'Class Allocation'!P105</f>
        <v>4162347.682389</v>
      </c>
      <c r="K44" s="105">
        <f>'Class Allocation'!T105</f>
        <v>495022.49135099998</v>
      </c>
      <c r="L44" s="105">
        <f>'Class Allocation'!X105</f>
        <v>5768077.1155169997</v>
      </c>
      <c r="M44" s="105">
        <f>'Class Allocation'!AB105</f>
        <v>5517354.2658179998</v>
      </c>
      <c r="N44" s="105">
        <f>'Class Allocation'!AF105</f>
        <v>3312923.7798119998</v>
      </c>
      <c r="O44" s="105">
        <f>'Class Allocation'!AJ105</f>
        <v>3345039.820047</v>
      </c>
      <c r="P44" s="105">
        <f>'Class Allocation'!AN105</f>
        <v>330160.15147799999</v>
      </c>
      <c r="Q44" s="105">
        <f>'Class Allocation'!AR105</f>
        <v>178870.01391900002</v>
      </c>
      <c r="R44" s="105">
        <f>'Class Allocation'!AV105</f>
        <v>302543.98580700002</v>
      </c>
      <c r="S44" s="105">
        <f>'Class Allocation'!AZ105</f>
        <v>9870.6925919999994</v>
      </c>
      <c r="T44" s="105">
        <f>'Class Allocation'!BD105</f>
        <v>9761.8246589999999</v>
      </c>
      <c r="U44" s="47"/>
      <c r="V44" s="44">
        <f t="shared" ref="V44" si="5">SUM(I44:T44)-H44</f>
        <v>0</v>
      </c>
    </row>
    <row r="45" spans="3:40" x14ac:dyDescent="0.35">
      <c r="C45" s="127" t="s">
        <v>60</v>
      </c>
      <c r="D45" s="66"/>
      <c r="E45" s="128"/>
      <c r="F45" s="97"/>
      <c r="G45" s="97"/>
      <c r="H45" s="129">
        <f>'Class Allocation'!H106</f>
        <v>12738651.640723204</v>
      </c>
      <c r="I45" s="129">
        <f>'Class Allocation'!L106</f>
        <v>5235960.0186438402</v>
      </c>
      <c r="J45" s="129">
        <f>'Class Allocation'!P106</f>
        <v>1560674.8714218042</v>
      </c>
      <c r="K45" s="129">
        <f>'Class Allocation'!T106</f>
        <v>158544.84647310825</v>
      </c>
      <c r="L45" s="129">
        <f>'Class Allocation'!X106</f>
        <v>1882787.1750014925</v>
      </c>
      <c r="M45" s="129">
        <f>'Class Allocation'!AB106</f>
        <v>1736718.8228164993</v>
      </c>
      <c r="N45" s="129">
        <f>'Class Allocation'!AF106</f>
        <v>1059911.6370526794</v>
      </c>
      <c r="O45" s="129">
        <f>'Class Allocation'!AJ106</f>
        <v>832795.20883410354</v>
      </c>
      <c r="P45" s="129">
        <f>'Class Allocation'!AN106</f>
        <v>105103.37019805206</v>
      </c>
      <c r="Q45" s="129">
        <f>'Class Allocation'!AR106</f>
        <v>56319.429866067243</v>
      </c>
      <c r="R45" s="129">
        <f>'Class Allocation'!AV106</f>
        <v>103806.36834152069</v>
      </c>
      <c r="S45" s="129">
        <f>'Class Allocation'!AZ106</f>
        <v>3362.2093590596601</v>
      </c>
      <c r="T45" s="129">
        <f>'Class Allocation'!BD106</f>
        <v>2667.6827149741016</v>
      </c>
      <c r="U45" s="47"/>
      <c r="V45" s="44">
        <f t="shared" si="0"/>
        <v>0</v>
      </c>
    </row>
    <row r="46" spans="3:40" x14ac:dyDescent="0.35">
      <c r="C46" s="14" t="s">
        <v>61</v>
      </c>
      <c r="D46" s="19"/>
      <c r="E46" s="19"/>
      <c r="F46" s="116"/>
      <c r="G46" s="116"/>
      <c r="H46" s="117">
        <f>SUM(H42:H45)</f>
        <v>100940196.19519293</v>
      </c>
      <c r="I46" s="117">
        <f t="shared" ref="I46:T46" si="6">SUM(I42:I45)</f>
        <v>39710052.739468008</v>
      </c>
      <c r="J46" s="117">
        <f t="shared" si="6"/>
        <v>12189809.259018419</v>
      </c>
      <c r="K46" s="117">
        <f t="shared" si="6"/>
        <v>1293545.3392775517</v>
      </c>
      <c r="L46" s="117">
        <f t="shared" si="6"/>
        <v>15285052.865212593</v>
      </c>
      <c r="M46" s="117">
        <f t="shared" si="6"/>
        <v>14237373.037342772</v>
      </c>
      <c r="N46" s="117">
        <f t="shared" si="6"/>
        <v>8636362.5487789661</v>
      </c>
      <c r="O46" s="117">
        <f t="shared" si="6"/>
        <v>7411965.3996300707</v>
      </c>
      <c r="P46" s="117">
        <f t="shared" si="6"/>
        <v>859235.38975967036</v>
      </c>
      <c r="Q46" s="117">
        <f t="shared" si="6"/>
        <v>459399.97178643232</v>
      </c>
      <c r="R46" s="117">
        <f t="shared" si="6"/>
        <v>808412.53740369715</v>
      </c>
      <c r="S46" s="117">
        <f t="shared" si="6"/>
        <v>26241.916950073384</v>
      </c>
      <c r="T46" s="117">
        <f t="shared" si="6"/>
        <v>22745.190564681769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3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35">
      <c r="C48" s="19" t="s">
        <v>396</v>
      </c>
      <c r="D48" s="19"/>
      <c r="E48" s="19"/>
      <c r="F48" s="116"/>
      <c r="G48" s="116"/>
      <c r="H48" s="117">
        <f>'Class Allocation'!H118</f>
        <v>498214354.54141825</v>
      </c>
      <c r="I48" s="117">
        <f>'Class Allocation'!L118</f>
        <v>204780734.62296319</v>
      </c>
      <c r="J48" s="117">
        <f>'Class Allocation'!P118</f>
        <v>61038691.193087816</v>
      </c>
      <c r="K48" s="117">
        <f>'Class Allocation'!T118</f>
        <v>6200759.7490893835</v>
      </c>
      <c r="L48" s="117">
        <f>'Class Allocation'!X118</f>
        <v>73636647.236157134</v>
      </c>
      <c r="M48" s="117">
        <f>'Class Allocation'!AB118</f>
        <v>67923848.750473484</v>
      </c>
      <c r="N48" s="117">
        <f>'Class Allocation'!AF118</f>
        <v>41453617.464270279</v>
      </c>
      <c r="O48" s="117">
        <f>'Class Allocation'!AJ118</f>
        <v>32570992.530172765</v>
      </c>
      <c r="P48" s="117">
        <f>'Class Allocation'!AN118</f>
        <v>4110639.7458858062</v>
      </c>
      <c r="Q48" s="117">
        <f>'Class Allocation'!AR118</f>
        <v>2202678.053394855</v>
      </c>
      <c r="R48" s="117">
        <f>'Class Allocation'!AV118</f>
        <v>4059913.4240571242</v>
      </c>
      <c r="S48" s="117">
        <f>'Class Allocation'!AZ118</f>
        <v>131497.50954033661</v>
      </c>
      <c r="T48" s="117">
        <f>'Class Allocation'!BD118</f>
        <v>104334.26232595096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3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35">
      <c r="C50" s="19" t="s">
        <v>398</v>
      </c>
      <c r="D50" s="19"/>
      <c r="E50" s="19"/>
      <c r="F50" s="116"/>
      <c r="G50" s="116"/>
      <c r="H50" s="117">
        <f>'Class Allocation'!H131</f>
        <v>5868998.4609399671</v>
      </c>
      <c r="I50" s="117">
        <f>'Class Allocation'!L131</f>
        <v>3018244.6687044059</v>
      </c>
      <c r="J50" s="117">
        <f>'Class Allocation'!P131</f>
        <v>819262.94132091012</v>
      </c>
      <c r="K50" s="117">
        <f>'Class Allocation'!T131</f>
        <v>65112.285244363593</v>
      </c>
      <c r="L50" s="117">
        <f>'Class Allocation'!X131</f>
        <v>755725.37949355168</v>
      </c>
      <c r="M50" s="117">
        <f>'Class Allocation'!AB131</f>
        <v>687478.30017523677</v>
      </c>
      <c r="N50" s="117">
        <f>'Class Allocation'!AF131</f>
        <v>408189.37335438444</v>
      </c>
      <c r="O50" s="117">
        <f>'Class Allocation'!AJ131</f>
        <v>0</v>
      </c>
      <c r="P50" s="117">
        <f>'Class Allocation'!AN131</f>
        <v>42621.770469009811</v>
      </c>
      <c r="Q50" s="117">
        <f>'Class Allocation'!AR131</f>
        <v>22307.651787706611</v>
      </c>
      <c r="R50" s="117">
        <f>'Class Allocation'!AV131</f>
        <v>47829.519292413439</v>
      </c>
      <c r="S50" s="117">
        <f>'Class Allocation'!AZ131</f>
        <v>1529.9901958228554</v>
      </c>
      <c r="T50" s="117">
        <f>'Class Allocation'!BD131</f>
        <v>696.58090216325115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" thickBot="1" x14ac:dyDescent="0.4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" thickTop="1" x14ac:dyDescent="0.35">
      <c r="B52" s="12" t="s">
        <v>78</v>
      </c>
      <c r="D52" s="6"/>
      <c r="E52" s="47"/>
      <c r="F52" s="93"/>
      <c r="G52" s="93"/>
      <c r="H52" s="105">
        <f>+H40+H46-H48-H49-H50</f>
        <v>2120689865.9531729</v>
      </c>
      <c r="I52" s="105">
        <f t="shared" ref="I52:T52" si="7">+I40+I46-I48-I49-I50</f>
        <v>869101921.72497189</v>
      </c>
      <c r="J52" s="105">
        <f t="shared" si="7"/>
        <v>259703367.23414624</v>
      </c>
      <c r="K52" s="105">
        <f t="shared" si="7"/>
        <v>26441914.147716448</v>
      </c>
      <c r="L52" s="105">
        <f t="shared" si="7"/>
        <v>313812147.5870319</v>
      </c>
      <c r="M52" s="105">
        <f t="shared" si="7"/>
        <v>289835114.47016191</v>
      </c>
      <c r="N52" s="105">
        <f t="shared" si="7"/>
        <v>176813461.10001439</v>
      </c>
      <c r="O52" s="105">
        <f t="shared" si="7"/>
        <v>139621338.67442945</v>
      </c>
      <c r="P52" s="105">
        <f t="shared" si="7"/>
        <v>17528964.357619889</v>
      </c>
      <c r="Q52" s="105">
        <f t="shared" si="7"/>
        <v>9403145.1395991147</v>
      </c>
      <c r="R52" s="105">
        <f t="shared" si="7"/>
        <v>17417038.69313895</v>
      </c>
      <c r="S52" s="105">
        <f t="shared" si="7"/>
        <v>564494.48955023661</v>
      </c>
      <c r="T52" s="105">
        <f t="shared" si="7"/>
        <v>446958.33479256055</v>
      </c>
      <c r="U52" s="47"/>
      <c r="V52" s="44">
        <f t="shared" si="0"/>
        <v>0</v>
      </c>
    </row>
    <row r="53" spans="2:40" x14ac:dyDescent="0.3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3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35">
      <c r="C55" s="6" t="s">
        <v>399</v>
      </c>
      <c r="D55" s="19"/>
      <c r="E55" s="19"/>
      <c r="F55" s="116"/>
      <c r="G55" s="116"/>
      <c r="H55" s="117">
        <f>'Class Allocation'!H204</f>
        <v>65101437.313905425</v>
      </c>
      <c r="I55" s="117">
        <f>'Class Allocation'!L204</f>
        <v>24438461.982747599</v>
      </c>
      <c r="J55" s="117">
        <f>'Class Allocation'!P204</f>
        <v>8461478.7521787733</v>
      </c>
      <c r="K55" s="117">
        <f>'Class Allocation'!T204</f>
        <v>813830.93233114481</v>
      </c>
      <c r="L55" s="117">
        <f>'Class Allocation'!X204</f>
        <v>10555399.345401796</v>
      </c>
      <c r="M55" s="117">
        <f>'Class Allocation'!AB204</f>
        <v>8866115.6807623897</v>
      </c>
      <c r="N55" s="117">
        <f>'Class Allocation'!AF204</f>
        <v>5672170.5520115951</v>
      </c>
      <c r="O55" s="117">
        <f>'Class Allocation'!AJ204</f>
        <v>5245511.7385468725</v>
      </c>
      <c r="P55" s="117">
        <f>'Class Allocation'!AN204</f>
        <v>542678.58658568771</v>
      </c>
      <c r="Q55" s="117">
        <f>'Class Allocation'!AR204</f>
        <v>254240.70114265141</v>
      </c>
      <c r="R55" s="117">
        <f>'Class Allocation'!AV204</f>
        <v>231279.42143243388</v>
      </c>
      <c r="S55" s="117">
        <f>'Class Allocation'!AZ204</f>
        <v>7545.6402338517455</v>
      </c>
      <c r="T55" s="117">
        <f>'Class Allocation'!BD204</f>
        <v>12723.980530626564</v>
      </c>
      <c r="V55" s="44">
        <f t="shared" si="0"/>
        <v>0</v>
      </c>
    </row>
    <row r="56" spans="2:40" x14ac:dyDescent="0.3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35">
      <c r="C57" s="6" t="s">
        <v>4</v>
      </c>
      <c r="D57" s="19"/>
      <c r="E57" s="19"/>
      <c r="F57" s="116"/>
      <c r="G57" s="116"/>
      <c r="H57" s="117">
        <f>'Class Allocation'!H250</f>
        <v>36373212.848033197</v>
      </c>
      <c r="I57" s="117">
        <f>'Class Allocation'!L250</f>
        <v>18931616.444264442</v>
      </c>
      <c r="J57" s="117">
        <f>'Class Allocation'!P250</f>
        <v>5073426.6406523287</v>
      </c>
      <c r="K57" s="117">
        <f>'Class Allocation'!T250</f>
        <v>392478.61793271732</v>
      </c>
      <c r="L57" s="117">
        <f>'Class Allocation'!X250</f>
        <v>4630520.7500322228</v>
      </c>
      <c r="M57" s="117">
        <f>'Class Allocation'!AB250</f>
        <v>4143926.6353328857</v>
      </c>
      <c r="N57" s="117">
        <f>'Class Allocation'!AF250</f>
        <v>2501789.3686833214</v>
      </c>
      <c r="O57" s="117">
        <f>'Class Allocation'!AJ250</f>
        <v>0</v>
      </c>
      <c r="P57" s="117">
        <f>'Class Allocation'!AN250</f>
        <v>256912.09431127345</v>
      </c>
      <c r="Q57" s="117">
        <f>'Class Allocation'!AR250</f>
        <v>134464.27675061973</v>
      </c>
      <c r="R57" s="117">
        <f>'Class Allocation'!AV250</f>
        <v>294374.24077159655</v>
      </c>
      <c r="S57" s="117">
        <f>'Class Allocation'!AZ250</f>
        <v>9416.5634308346162</v>
      </c>
      <c r="T57" s="117">
        <f>'Class Allocation'!BD250</f>
        <v>4287.2158709490941</v>
      </c>
      <c r="V57" s="44">
        <f t="shared" si="0"/>
        <v>0</v>
      </c>
    </row>
    <row r="58" spans="2:40" x14ac:dyDescent="0.3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3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35">
      <c r="C60" s="66" t="s">
        <v>180</v>
      </c>
      <c r="D60" s="127"/>
      <c r="E60" s="127"/>
      <c r="F60" s="133"/>
      <c r="G60" s="133"/>
      <c r="H60" s="134">
        <f>'Class Allocation'!H286</f>
        <v>50428625.685742073</v>
      </c>
      <c r="I60" s="134">
        <f>'Class Allocation'!L286</f>
        <v>20518160.156607222</v>
      </c>
      <c r="J60" s="134">
        <f>'Class Allocation'!P286</f>
        <v>6180457.403666337</v>
      </c>
      <c r="K60" s="134">
        <f>'Class Allocation'!T286</f>
        <v>638302.35961966508</v>
      </c>
      <c r="L60" s="134">
        <f>'Class Allocation'!X286</f>
        <v>7478107.0124101732</v>
      </c>
      <c r="M60" s="134">
        <f>'Class Allocation'!AB286</f>
        <v>6992056.1124216355</v>
      </c>
      <c r="N60" s="134">
        <f>'Class Allocation'!AF286</f>
        <v>4211163.7288211938</v>
      </c>
      <c r="O60" s="134">
        <f>'Class Allocation'!AJ286</f>
        <v>3323120.0473684273</v>
      </c>
      <c r="P60" s="134">
        <f>'Class Allocation'!AN286</f>
        <v>423147.06794168416</v>
      </c>
      <c r="Q60" s="134">
        <f>'Class Allocation'!AR286</f>
        <v>226742.86289273333</v>
      </c>
      <c r="R60" s="134">
        <f>'Class Allocation'!AV286</f>
        <v>413307.195558946</v>
      </c>
      <c r="S60" s="134">
        <f>'Class Allocation'!AZ286</f>
        <v>13388.568285945967</v>
      </c>
      <c r="T60" s="134">
        <f>'Class Allocation'!BD286</f>
        <v>10673.170148105219</v>
      </c>
      <c r="V60" s="44">
        <f t="shared" si="0"/>
        <v>0</v>
      </c>
    </row>
    <row r="61" spans="2:40" x14ac:dyDescent="0.35">
      <c r="B61" s="6" t="s">
        <v>194</v>
      </c>
      <c r="C61" s="19"/>
      <c r="D61" s="19"/>
      <c r="E61" s="19"/>
      <c r="F61" s="116"/>
      <c r="G61" s="116"/>
      <c r="H61" s="117">
        <f>SUM(H55:H60)</f>
        <v>168412786.84768069</v>
      </c>
      <c r="I61" s="117">
        <f t="shared" ref="I61:T61" si="8">SUM(I55:I60)</f>
        <v>71224864.802339822</v>
      </c>
      <c r="J61" s="117">
        <f t="shared" si="8"/>
        <v>21827190.239730787</v>
      </c>
      <c r="K61" s="117">
        <f t="shared" si="8"/>
        <v>2032251.695454115</v>
      </c>
      <c r="L61" s="117">
        <f t="shared" si="8"/>
        <v>24841867.243945025</v>
      </c>
      <c r="M61" s="117">
        <f t="shared" si="8"/>
        <v>21983264.967906348</v>
      </c>
      <c r="N61" s="117">
        <f t="shared" si="8"/>
        <v>13561438.782688916</v>
      </c>
      <c r="O61" s="117">
        <f t="shared" si="8"/>
        <v>9787076.4737520739</v>
      </c>
      <c r="P61" s="117">
        <f t="shared" si="8"/>
        <v>1345564.6445838858</v>
      </c>
      <c r="Q61" s="117">
        <f t="shared" si="8"/>
        <v>679733.75829480437</v>
      </c>
      <c r="R61" s="117">
        <f t="shared" si="8"/>
        <v>1065603.5976932156</v>
      </c>
      <c r="S61" s="117">
        <f t="shared" si="8"/>
        <v>34401.871634089606</v>
      </c>
      <c r="T61" s="117">
        <f t="shared" si="8"/>
        <v>29528.769657596382</v>
      </c>
      <c r="V61" s="44">
        <f t="shared" si="0"/>
        <v>0</v>
      </c>
    </row>
    <row r="62" spans="2:40" x14ac:dyDescent="0.3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3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3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3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3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71456104</v>
      </c>
      <c r="I66" s="117">
        <f>+'Class Allocation'!L439+'Class Allocation'!L440+'Class Allocation'!L441</f>
        <v>25316969.103303999</v>
      </c>
      <c r="J66" s="117">
        <f>+'Class Allocation'!P439+'Class Allocation'!P440+'Class Allocation'!P441</f>
        <v>8195943.672696</v>
      </c>
      <c r="K66" s="117">
        <f>+'Class Allocation'!T439+'Class Allocation'!T440+'Class Allocation'!T441</f>
        <v>974732.71466399985</v>
      </c>
      <c r="L66" s="117">
        <f>+'Class Allocation'!X439+'Class Allocation'!X440+'Class Allocation'!X441</f>
        <v>11357733.362488002</v>
      </c>
      <c r="M66" s="117">
        <f>+'Class Allocation'!AB439+'Class Allocation'!AB440+'Class Allocation'!AB441</f>
        <v>10864043.139952</v>
      </c>
      <c r="N66" s="117">
        <f>+'Class Allocation'!AF439+'Class Allocation'!AF440+'Class Allocation'!AF441</f>
        <v>6523370.6463679997</v>
      </c>
      <c r="O66" s="117">
        <f>+'Class Allocation'!AJ439+'Class Allocation'!AJ440+'Class Allocation'!AJ441</f>
        <v>6586609.2984079998</v>
      </c>
      <c r="P66" s="117">
        <f>+'Class Allocation'!AN439+'Class Allocation'!AN440+'Class Allocation'!AN441</f>
        <v>650107.63419200003</v>
      </c>
      <c r="Q66" s="117">
        <f>+'Class Allocation'!AR439+'Class Allocation'!AR440+'Class Allocation'!AR441</f>
        <v>352207.13661600003</v>
      </c>
      <c r="R66" s="117">
        <f>+'Class Allocation'!AV439+'Class Allocation'!AV440+'Class Allocation'!AV441</f>
        <v>595729.53904800001</v>
      </c>
      <c r="S66" s="117">
        <f>+'Class Allocation'!AZ439+'Class Allocation'!AZ440+'Class Allocation'!AZ441</f>
        <v>19436.060288000001</v>
      </c>
      <c r="T66" s="117">
        <f>+'Class Allocation'!BD439+'Class Allocation'!BD440+'Class Allocation'!BD441</f>
        <v>19221.691975999998</v>
      </c>
      <c r="V66" s="44">
        <f t="shared" si="0"/>
        <v>0</v>
      </c>
    </row>
    <row r="67" spans="1:26" x14ac:dyDescent="0.3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35">
      <c r="C68" s="6" t="s">
        <v>4</v>
      </c>
      <c r="D68" s="19"/>
      <c r="E68" s="19"/>
      <c r="F68" s="116"/>
      <c r="G68" s="116"/>
      <c r="H68" s="117">
        <f>+'Class Allocation'!H444</f>
        <v>27686519.649737403</v>
      </c>
      <c r="I68" s="117">
        <f>+'Class Allocation'!L444</f>
        <v>14585681.681040863</v>
      </c>
      <c r="J68" s="117">
        <f>+'Class Allocation'!P444</f>
        <v>3823856.0764019643</v>
      </c>
      <c r="K68" s="117">
        <f>+'Class Allocation'!T444</f>
        <v>281668.22811726131</v>
      </c>
      <c r="L68" s="117">
        <f>+'Class Allocation'!X444</f>
        <v>3576254.4676145711</v>
      </c>
      <c r="M68" s="117">
        <f>+'Class Allocation'!AB444</f>
        <v>2973951.7504676748</v>
      </c>
      <c r="N68" s="117">
        <f>+'Class Allocation'!AF444</f>
        <v>1934536.9444901005</v>
      </c>
      <c r="O68" s="117">
        <f>+'Class Allocation'!AJ444</f>
        <v>0</v>
      </c>
      <c r="P68" s="117">
        <f>+'Class Allocation'!AN444</f>
        <v>184376.8579488743</v>
      </c>
      <c r="Q68" s="117">
        <f>+'Class Allocation'!AR444</f>
        <v>96500.325997144959</v>
      </c>
      <c r="R68" s="117">
        <f>+'Class Allocation'!AV444</f>
        <v>219476.20924094127</v>
      </c>
      <c r="S68" s="117">
        <f>+'Class Allocation'!AZ444</f>
        <v>7020.6946112516889</v>
      </c>
      <c r="T68" s="117">
        <f>+'Class Allocation'!BD444</f>
        <v>3196.4138067487361</v>
      </c>
      <c r="V68" s="44">
        <f t="shared" si="0"/>
        <v>0</v>
      </c>
    </row>
    <row r="69" spans="1:26" x14ac:dyDescent="0.35">
      <c r="C69" s="66" t="s">
        <v>381</v>
      </c>
      <c r="D69" s="127"/>
      <c r="E69" s="127"/>
      <c r="F69" s="133"/>
      <c r="G69" s="133"/>
      <c r="H69" s="134">
        <f>+'Class Allocation'!H445</f>
        <v>18287146.988218278</v>
      </c>
      <c r="I69" s="134">
        <f>+'Class Allocation'!L445</f>
        <v>7515462.1129320348</v>
      </c>
      <c r="J69" s="134">
        <f>+'Class Allocation'!P445</f>
        <v>2240301.3298329511</v>
      </c>
      <c r="K69" s="134">
        <f>+'Class Allocation'!T445</f>
        <v>227622.60190336229</v>
      </c>
      <c r="L69" s="134">
        <f>+'Class Allocation'!X445</f>
        <v>2703034.9060965097</v>
      </c>
      <c r="M69" s="134">
        <f>+'Class Allocation'!AB445</f>
        <v>2493442.0113493861</v>
      </c>
      <c r="N69" s="134">
        <f>+'Class Allocation'!AF445</f>
        <v>1521695.0264414332</v>
      </c>
      <c r="O69" s="134">
        <f>+'Class Allocation'!AJ445</f>
        <v>1196152.604733373</v>
      </c>
      <c r="P69" s="134">
        <f>+'Class Allocation'!AN445</f>
        <v>150897.54035483667</v>
      </c>
      <c r="Q69" s="134">
        <f>+'Class Allocation'!AR445</f>
        <v>80858.914078880116</v>
      </c>
      <c r="R69" s="134">
        <f>+'Class Allocation'!AV445</f>
        <v>149022.67764103098</v>
      </c>
      <c r="S69" s="134">
        <f>+'Class Allocation'!AZ445</f>
        <v>4826.7608195378234</v>
      </c>
      <c r="T69" s="134">
        <f>+'Class Allocation'!BD445</f>
        <v>3830.5020349371612</v>
      </c>
      <c r="V69" s="44">
        <f t="shared" si="0"/>
        <v>0</v>
      </c>
    </row>
    <row r="70" spans="1:26" x14ac:dyDescent="0.35">
      <c r="B70" t="s">
        <v>213</v>
      </c>
      <c r="C70" s="6"/>
      <c r="D70" s="19"/>
      <c r="E70" s="19"/>
      <c r="F70" s="116"/>
      <c r="G70" s="116"/>
      <c r="H70" s="117">
        <f>SUM(H65:H69)</f>
        <v>127042875.63795568</v>
      </c>
      <c r="I70" s="117">
        <f t="shared" ref="I70:T70" si="9">SUM(I65:I69)</f>
        <v>51690060.030436307</v>
      </c>
      <c r="J70" s="117">
        <f t="shared" si="9"/>
        <v>15489769.17471423</v>
      </c>
      <c r="K70" s="117">
        <f t="shared" si="9"/>
        <v>1593281.8359124826</v>
      </c>
      <c r="L70" s="117">
        <f t="shared" si="9"/>
        <v>18905128.490606442</v>
      </c>
      <c r="M70" s="117">
        <f t="shared" si="9"/>
        <v>17485024.186434083</v>
      </c>
      <c r="N70" s="117">
        <f t="shared" si="9"/>
        <v>10664543.612116348</v>
      </c>
      <c r="O70" s="117">
        <f t="shared" si="9"/>
        <v>8492233.9596345741</v>
      </c>
      <c r="P70" s="117">
        <f t="shared" si="9"/>
        <v>1056901.282558481</v>
      </c>
      <c r="Q70" s="117">
        <f t="shared" si="9"/>
        <v>566998.57411043637</v>
      </c>
      <c r="R70" s="117">
        <f t="shared" si="9"/>
        <v>1037969.5534798483</v>
      </c>
      <c r="S70" s="117">
        <f t="shared" si="9"/>
        <v>33642.377021376946</v>
      </c>
      <c r="T70" s="117">
        <f t="shared" si="9"/>
        <v>27322.560931059037</v>
      </c>
      <c r="V70" s="44">
        <f t="shared" si="0"/>
        <v>0</v>
      </c>
    </row>
    <row r="71" spans="1:26" x14ac:dyDescent="0.3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3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35">
      <c r="C73" s="19" t="s">
        <v>219</v>
      </c>
      <c r="D73" s="19"/>
      <c r="E73" s="19"/>
      <c r="F73" s="116"/>
      <c r="G73" s="116"/>
      <c r="H73" s="117">
        <f>'Class Allocation'!H455</f>
        <v>29664969.475790918</v>
      </c>
      <c r="I73" s="117">
        <f>'Class Allocation'!L455</f>
        <v>12186243.800042542</v>
      </c>
      <c r="J73" s="117">
        <f>'Class Allocation'!P455</f>
        <v>3633427.9993909318</v>
      </c>
      <c r="K73" s="117">
        <f>'Class Allocation'!T455</f>
        <v>369363.92892063048</v>
      </c>
      <c r="L73" s="117">
        <f>'Class Allocation'!X455</f>
        <v>4386092.5083135283</v>
      </c>
      <c r="M73" s="117">
        <f>'Class Allocation'!AB455</f>
        <v>4046443.0918568089</v>
      </c>
      <c r="N73" s="117">
        <f>'Class Allocation'!AF455</f>
        <v>2469409.0684987004</v>
      </c>
      <c r="O73" s="117">
        <f>'Class Allocation'!AJ455</f>
        <v>1942078.6132322259</v>
      </c>
      <c r="P73" s="117">
        <f>'Class Allocation'!AN455</f>
        <v>244868.80638640374</v>
      </c>
      <c r="Q73" s="117">
        <f>'Class Allocation'!AR455</f>
        <v>131220.44178597632</v>
      </c>
      <c r="R73" s="117">
        <f>'Class Allocation'!AV455</f>
        <v>241769.16106462531</v>
      </c>
      <c r="S73" s="117">
        <f>'Class Allocation'!AZ455</f>
        <v>7831.0041895108079</v>
      </c>
      <c r="T73" s="117">
        <f>'Class Allocation'!BD455</f>
        <v>6221.0521090358616</v>
      </c>
      <c r="U73" s="40"/>
      <c r="V73" s="44">
        <f t="shared" si="0"/>
        <v>0</v>
      </c>
    </row>
    <row r="74" spans="1:26" x14ac:dyDescent="0.3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35">
      <c r="B75" t="s">
        <v>404</v>
      </c>
      <c r="C75" s="19"/>
      <c r="D75" s="19"/>
      <c r="E75" s="19"/>
      <c r="F75" s="116"/>
      <c r="G75" s="116"/>
      <c r="H75" s="117">
        <f>+H74+H73</f>
        <v>29664969.475790918</v>
      </c>
      <c r="I75" s="117">
        <f t="shared" ref="I75:T75" si="10">+I74+I73</f>
        <v>12186243.800042542</v>
      </c>
      <c r="J75" s="117">
        <f t="shared" si="10"/>
        <v>3633427.9993909318</v>
      </c>
      <c r="K75" s="117">
        <f t="shared" si="10"/>
        <v>369363.92892063048</v>
      </c>
      <c r="L75" s="117">
        <f t="shared" si="10"/>
        <v>4386092.5083135283</v>
      </c>
      <c r="M75" s="117">
        <f t="shared" si="10"/>
        <v>4046443.0918568089</v>
      </c>
      <c r="N75" s="117">
        <f t="shared" si="10"/>
        <v>2469409.0684987004</v>
      </c>
      <c r="O75" s="117">
        <f t="shared" si="10"/>
        <v>1942078.6132322259</v>
      </c>
      <c r="P75" s="117">
        <f t="shared" si="10"/>
        <v>244868.80638640374</v>
      </c>
      <c r="Q75" s="117">
        <f t="shared" si="10"/>
        <v>131220.44178597632</v>
      </c>
      <c r="R75" s="117">
        <f t="shared" si="10"/>
        <v>241769.16106462531</v>
      </c>
      <c r="S75" s="117">
        <f t="shared" si="10"/>
        <v>7831.0041895108079</v>
      </c>
      <c r="T75" s="117">
        <f t="shared" si="10"/>
        <v>6221.0521090358616</v>
      </c>
      <c r="U75" s="40"/>
      <c r="V75" s="44">
        <f t="shared" si="0"/>
        <v>0</v>
      </c>
    </row>
    <row r="76" spans="1:26" x14ac:dyDescent="0.3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35">
      <c r="B77" t="s">
        <v>455</v>
      </c>
      <c r="C77" s="19"/>
      <c r="D77" s="19"/>
      <c r="E77" s="19"/>
      <c r="F77" s="116"/>
      <c r="G77" s="116"/>
      <c r="H77" s="117">
        <f>'Class Allocation'!H459</f>
        <v>-914260.47812635242</v>
      </c>
      <c r="I77" s="134">
        <f>'Class Allocation'!L459</f>
        <v>-375574.33161303273</v>
      </c>
      <c r="J77" s="134">
        <f>'Class Allocation'!P459</f>
        <v>-111980.55075269085</v>
      </c>
      <c r="K77" s="134">
        <f>'Class Allocation'!T459</f>
        <v>-11383.623453015543</v>
      </c>
      <c r="L77" s="134">
        <f>'Class Allocation'!X459</f>
        <v>-135177.31872367702</v>
      </c>
      <c r="M77" s="134">
        <f>'Class Allocation'!AB459</f>
        <v>-124709.48264049907</v>
      </c>
      <c r="N77" s="134">
        <f>'Class Allocation'!AF459</f>
        <v>-76106.031981513734</v>
      </c>
      <c r="O77" s="134">
        <f>'Class Allocation'!AJ459</f>
        <v>-59853.954103733959</v>
      </c>
      <c r="P77" s="134">
        <f>'Class Allocation'!AN459</f>
        <v>-7546.7420314644996</v>
      </c>
      <c r="Q77" s="134">
        <f>'Class Allocation'!AR459</f>
        <v>-4044.1526139139678</v>
      </c>
      <c r="R77" s="134">
        <f>'Class Allocation'!AV459</f>
        <v>-7451.2124130631064</v>
      </c>
      <c r="S77" s="134">
        <f>'Class Allocation'!AZ459</f>
        <v>-241.34788476200629</v>
      </c>
      <c r="T77" s="134">
        <f>'Class Allocation'!BD459</f>
        <v>-191.72991498601357</v>
      </c>
      <c r="U77" s="40"/>
      <c r="V77" s="44">
        <f t="shared" ref="V77" si="11">SUM(I77:T77)-H77</f>
        <v>0</v>
      </c>
    </row>
    <row r="78" spans="1:26" x14ac:dyDescent="0.3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35">
      <c r="B79" s="29" t="s">
        <v>402</v>
      </c>
      <c r="C79" s="19"/>
      <c r="D79" s="19"/>
      <c r="E79" s="19"/>
      <c r="F79" s="116"/>
      <c r="G79" s="116"/>
      <c r="H79" s="117">
        <f>+H61+H70+H75</f>
        <v>325120631.96142727</v>
      </c>
      <c r="I79" s="117">
        <f t="shared" ref="I79:T79" si="12">+I61+I70+I75</f>
        <v>135101168.63281867</v>
      </c>
      <c r="J79" s="117">
        <f t="shared" si="12"/>
        <v>40950387.413835943</v>
      </c>
      <c r="K79" s="117">
        <f t="shared" si="12"/>
        <v>3994897.4602872282</v>
      </c>
      <c r="L79" s="117">
        <f t="shared" si="12"/>
        <v>48133088.242864996</v>
      </c>
      <c r="M79" s="117">
        <f t="shared" si="12"/>
        <v>43514732.246197239</v>
      </c>
      <c r="N79" s="117">
        <f t="shared" si="12"/>
        <v>26695391.463303965</v>
      </c>
      <c r="O79" s="117">
        <f t="shared" si="12"/>
        <v>20221389.046618871</v>
      </c>
      <c r="P79" s="117">
        <f t="shared" si="12"/>
        <v>2647334.7335287705</v>
      </c>
      <c r="Q79" s="117">
        <f t="shared" si="12"/>
        <v>1377952.774191217</v>
      </c>
      <c r="R79" s="117">
        <f t="shared" si="12"/>
        <v>2345342.3122376893</v>
      </c>
      <c r="S79" s="117">
        <f t="shared" si="12"/>
        <v>75875.252844977367</v>
      </c>
      <c r="T79" s="117">
        <f t="shared" si="12"/>
        <v>63072.382697691275</v>
      </c>
      <c r="U79" s="40"/>
      <c r="V79" s="44">
        <f t="shared" si="0"/>
        <v>0</v>
      </c>
    </row>
    <row r="80" spans="1:26" x14ac:dyDescent="0.3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3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5" x14ac:dyDescent="0.45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5" x14ac:dyDescent="0.45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3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35">
      <c r="C85" s="5"/>
      <c r="D85" s="6" t="s">
        <v>389</v>
      </c>
      <c r="H85" s="44">
        <f>'Class Allocation'!I19</f>
        <v>0</v>
      </c>
      <c r="I85" s="44">
        <f>'Class Allocation'!M19</f>
        <v>0</v>
      </c>
      <c r="J85" s="44">
        <f>'Class Allocation'!Q19</f>
        <v>0</v>
      </c>
      <c r="K85" s="44">
        <f>'Class Allocation'!U19</f>
        <v>0</v>
      </c>
      <c r="L85" s="44">
        <f>'Class Allocation'!Y19</f>
        <v>0</v>
      </c>
      <c r="M85" s="44">
        <f>'Class Allocation'!AC19</f>
        <v>0</v>
      </c>
      <c r="N85" s="44">
        <f>'Class Allocation'!AG19</f>
        <v>0</v>
      </c>
      <c r="O85" s="44">
        <f>'Class Allocation'!AK19</f>
        <v>0</v>
      </c>
      <c r="P85" s="44">
        <f>'Class Allocation'!AO19</f>
        <v>0</v>
      </c>
      <c r="Q85" s="44">
        <f>'Class Allocation'!AS19</f>
        <v>0</v>
      </c>
      <c r="R85" s="44">
        <f>'Class Allocation'!AW19</f>
        <v>0</v>
      </c>
      <c r="S85" s="44">
        <f>'Class Allocation'!BA19</f>
        <v>0</v>
      </c>
      <c r="T85" s="44">
        <f>'Class Allocation'!BE19</f>
        <v>0</v>
      </c>
      <c r="V85" s="44">
        <f t="shared" si="13"/>
        <v>0</v>
      </c>
    </row>
    <row r="86" spans="1:22" x14ac:dyDescent="0.35">
      <c r="C86" s="6"/>
      <c r="D86" s="6" t="s">
        <v>388</v>
      </c>
      <c r="H86" s="44">
        <f>'Class Allocation'!I27</f>
        <v>0</v>
      </c>
      <c r="I86" s="44">
        <f>'Class Allocation'!M27</f>
        <v>0</v>
      </c>
      <c r="J86" s="44">
        <f>'Class Allocation'!Q27</f>
        <v>0</v>
      </c>
      <c r="K86" s="44">
        <f>'Class Allocation'!U27</f>
        <v>0</v>
      </c>
      <c r="L86" s="44">
        <f>'Class Allocation'!Y27</f>
        <v>0</v>
      </c>
      <c r="M86" s="44">
        <f>'Class Allocation'!AC27</f>
        <v>0</v>
      </c>
      <c r="N86" s="44">
        <f>'Class Allocation'!AG27</f>
        <v>0</v>
      </c>
      <c r="O86" s="44">
        <f>'Class Allocation'!AK27</f>
        <v>0</v>
      </c>
      <c r="P86" s="44">
        <f>'Class Allocation'!AO27</f>
        <v>0</v>
      </c>
      <c r="Q86" s="44">
        <f>'Class Allocation'!AS27</f>
        <v>0</v>
      </c>
      <c r="R86" s="44">
        <f>'Class Allocation'!AW27</f>
        <v>0</v>
      </c>
      <c r="S86" s="44">
        <f>'Class Allocation'!BA27</f>
        <v>0</v>
      </c>
      <c r="T86" s="44">
        <f>'Class Allocation'!BE27</f>
        <v>0</v>
      </c>
      <c r="V86" s="44">
        <f t="shared" si="13"/>
        <v>0</v>
      </c>
    </row>
    <row r="87" spans="1:22" x14ac:dyDescent="0.3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3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35">
      <c r="C89" s="6"/>
      <c r="D89" s="6" t="s">
        <v>381</v>
      </c>
      <c r="H89" s="44">
        <f>'Class Allocation'!I68</f>
        <v>0</v>
      </c>
      <c r="I89" s="44">
        <f>'Class Allocation'!M68</f>
        <v>0</v>
      </c>
      <c r="J89" s="44">
        <f>'Class Allocation'!Q68</f>
        <v>0</v>
      </c>
      <c r="K89" s="44">
        <f>'Class Allocation'!U68</f>
        <v>0</v>
      </c>
      <c r="L89" s="44">
        <f>'Class Allocation'!Y68</f>
        <v>0</v>
      </c>
      <c r="M89" s="44">
        <f>'Class Allocation'!AC68</f>
        <v>0</v>
      </c>
      <c r="N89" s="44">
        <f>'Class Allocation'!AG68</f>
        <v>0</v>
      </c>
      <c r="O89" s="44">
        <f>'Class Allocation'!AK68</f>
        <v>0</v>
      </c>
      <c r="P89" s="44">
        <f>'Class Allocation'!AO68</f>
        <v>0</v>
      </c>
      <c r="Q89" s="44">
        <f>'Class Allocation'!AS68</f>
        <v>0</v>
      </c>
      <c r="R89" s="44">
        <f>'Class Allocation'!AW68</f>
        <v>0</v>
      </c>
      <c r="S89" s="44">
        <f>'Class Allocation'!BA68</f>
        <v>0</v>
      </c>
      <c r="T89" s="44">
        <f>'Class Allocation'!BE68</f>
        <v>0</v>
      </c>
      <c r="V89" s="44">
        <f t="shared" si="13"/>
        <v>0</v>
      </c>
    </row>
    <row r="90" spans="1:22" x14ac:dyDescent="0.35">
      <c r="C90" s="6"/>
      <c r="D90" s="6" t="s">
        <v>487</v>
      </c>
      <c r="H90" s="44">
        <f>'Class Allocation'!I70</f>
        <v>0</v>
      </c>
      <c r="I90" s="44">
        <f>'Class Allocation'!M70</f>
        <v>0</v>
      </c>
      <c r="J90" s="44">
        <f>'Class Allocation'!Q70</f>
        <v>0</v>
      </c>
      <c r="K90" s="44">
        <f>'Class Allocation'!U70</f>
        <v>0</v>
      </c>
      <c r="L90" s="44">
        <f>'Class Allocation'!Y70</f>
        <v>0</v>
      </c>
      <c r="M90" s="44">
        <f>'Class Allocation'!AC70</f>
        <v>0</v>
      </c>
      <c r="N90" s="44">
        <f>'Class Allocation'!AG70</f>
        <v>0</v>
      </c>
      <c r="O90" s="44">
        <f>'Class Allocation'!AK70</f>
        <v>0</v>
      </c>
      <c r="P90" s="44">
        <f>'Class Allocation'!AO70</f>
        <v>0</v>
      </c>
      <c r="Q90" s="44">
        <f>'Class Allocation'!AS70</f>
        <v>0</v>
      </c>
      <c r="R90" s="44">
        <f>'Class Allocation'!AW70</f>
        <v>0</v>
      </c>
      <c r="S90" s="44">
        <f>'Class Allocation'!BA70</f>
        <v>0</v>
      </c>
      <c r="T90" s="44">
        <f>'Class Allocation'!BE70</f>
        <v>0</v>
      </c>
      <c r="V90" s="44">
        <f t="shared" ref="V90" si="14">SUM(I90:T90)-H90</f>
        <v>0</v>
      </c>
    </row>
    <row r="91" spans="1:22" x14ac:dyDescent="0.35">
      <c r="C91" s="6"/>
      <c r="D91" s="66" t="s">
        <v>390</v>
      </c>
      <c r="H91" s="44">
        <f>SUM('Class Allocation'!I72:I73)</f>
        <v>0</v>
      </c>
      <c r="I91" s="44">
        <f>SUM('Class Allocation'!M72:M73)</f>
        <v>0</v>
      </c>
      <c r="J91" s="44">
        <f>SUM('Class Allocation'!Q72:Q73)</f>
        <v>0</v>
      </c>
      <c r="K91" s="44">
        <f>SUM('Class Allocation'!U72:U73)</f>
        <v>0</v>
      </c>
      <c r="L91" s="44">
        <f>SUM('Class Allocation'!Y72:Y73)</f>
        <v>0</v>
      </c>
      <c r="M91" s="44">
        <f>SUM('Class Allocation'!AC72:AC73)</f>
        <v>0</v>
      </c>
      <c r="N91" s="44">
        <f>SUM('Class Allocation'!AG72:AG73)</f>
        <v>0</v>
      </c>
      <c r="O91" s="44">
        <f>SUM('Class Allocation'!AK72:AK73)</f>
        <v>0</v>
      </c>
      <c r="P91" s="44">
        <f>SUM('Class Allocation'!AO72:AO73)</f>
        <v>0</v>
      </c>
      <c r="Q91" s="44">
        <f>SUM('Class Allocation'!AS72:AS73)</f>
        <v>0</v>
      </c>
      <c r="R91" s="44">
        <f>SUM('Class Allocation'!AW72:AW73)</f>
        <v>0</v>
      </c>
      <c r="S91" s="44">
        <f>SUM('Class Allocation'!BA72:BA73)</f>
        <v>0</v>
      </c>
      <c r="T91" s="44">
        <f>SUM('Class Allocation'!BE72:BE73)</f>
        <v>0</v>
      </c>
      <c r="V91" s="44">
        <f t="shared" si="13"/>
        <v>0</v>
      </c>
    </row>
    <row r="92" spans="1:22" x14ac:dyDescent="0.35">
      <c r="C92" s="6"/>
      <c r="D92" s="6" t="s">
        <v>391</v>
      </c>
      <c r="H92" s="44">
        <f>SUM(H85:H91)</f>
        <v>0</v>
      </c>
      <c r="I92" s="44">
        <f t="shared" ref="I92:T92" si="15">SUM(I85:I91)</f>
        <v>0</v>
      </c>
      <c r="J92" s="44">
        <f t="shared" si="15"/>
        <v>0</v>
      </c>
      <c r="K92" s="44">
        <f t="shared" si="15"/>
        <v>0</v>
      </c>
      <c r="L92" s="44">
        <f t="shared" si="15"/>
        <v>0</v>
      </c>
      <c r="M92" s="44">
        <f t="shared" si="15"/>
        <v>0</v>
      </c>
      <c r="N92" s="44">
        <f t="shared" si="15"/>
        <v>0</v>
      </c>
      <c r="O92" s="44">
        <f t="shared" si="15"/>
        <v>0</v>
      </c>
      <c r="P92" s="44">
        <f t="shared" si="15"/>
        <v>0</v>
      </c>
      <c r="Q92" s="44">
        <f t="shared" si="15"/>
        <v>0</v>
      </c>
      <c r="R92" s="44">
        <f t="shared" si="15"/>
        <v>0</v>
      </c>
      <c r="S92" s="44">
        <f t="shared" si="15"/>
        <v>0</v>
      </c>
      <c r="T92" s="44">
        <f t="shared" si="15"/>
        <v>0</v>
      </c>
      <c r="V92" s="44">
        <f t="shared" si="13"/>
        <v>0</v>
      </c>
    </row>
    <row r="93" spans="1:22" x14ac:dyDescent="0.3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3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35">
      <c r="C95" s="6"/>
      <c r="D95" s="6" t="s">
        <v>388</v>
      </c>
      <c r="H95" s="44">
        <f>'Class Allocation'!I80</f>
        <v>0</v>
      </c>
      <c r="I95" s="44">
        <f>'Class Allocation'!M80</f>
        <v>0</v>
      </c>
      <c r="J95" s="44">
        <f>'Class Allocation'!Q80</f>
        <v>0</v>
      </c>
      <c r="K95" s="44">
        <f>'Class Allocation'!U80</f>
        <v>0</v>
      </c>
      <c r="L95" s="44">
        <f>'Class Allocation'!Y80</f>
        <v>0</v>
      </c>
      <c r="M95" s="44">
        <f>'Class Allocation'!AC80</f>
        <v>0</v>
      </c>
      <c r="N95" s="44">
        <f>'Class Allocation'!AG80</f>
        <v>0</v>
      </c>
      <c r="O95" s="44">
        <f>'Class Allocation'!AK80</f>
        <v>0</v>
      </c>
      <c r="P95" s="44">
        <f>'Class Allocation'!AO80</f>
        <v>0</v>
      </c>
      <c r="Q95" s="44">
        <f>'Class Allocation'!AS80</f>
        <v>0</v>
      </c>
      <c r="R95" s="44">
        <f>'Class Allocation'!AW80</f>
        <v>0</v>
      </c>
      <c r="S95" s="44">
        <f>'Class Allocation'!BA80</f>
        <v>0</v>
      </c>
      <c r="T95" s="44">
        <f>'Class Allocation'!BE80</f>
        <v>0</v>
      </c>
      <c r="V95" s="44">
        <f t="shared" si="13"/>
        <v>0</v>
      </c>
    </row>
    <row r="96" spans="1:22" x14ac:dyDescent="0.3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3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35">
      <c r="C98" s="6"/>
      <c r="D98" s="66" t="s">
        <v>381</v>
      </c>
      <c r="H98" s="44">
        <f>'Class Allocation'!I83</f>
        <v>0</v>
      </c>
      <c r="I98" s="44">
        <f>'Class Allocation'!M83</f>
        <v>0</v>
      </c>
      <c r="J98" s="44">
        <f>'Class Allocation'!Q83</f>
        <v>0</v>
      </c>
      <c r="K98" s="44">
        <f>'Class Allocation'!U83</f>
        <v>0</v>
      </c>
      <c r="L98" s="44">
        <f>'Class Allocation'!Y83</f>
        <v>0</v>
      </c>
      <c r="M98" s="44">
        <f>'Class Allocation'!AC83</f>
        <v>0</v>
      </c>
      <c r="N98" s="44">
        <f>'Class Allocation'!AG83</f>
        <v>0</v>
      </c>
      <c r="O98" s="44">
        <f>'Class Allocation'!AK83</f>
        <v>0</v>
      </c>
      <c r="P98" s="44">
        <f>'Class Allocation'!AO83</f>
        <v>0</v>
      </c>
      <c r="Q98" s="44">
        <f>'Class Allocation'!AS83</f>
        <v>0</v>
      </c>
      <c r="R98" s="44">
        <f>'Class Allocation'!AW83</f>
        <v>0</v>
      </c>
      <c r="S98" s="44">
        <f>'Class Allocation'!BA83</f>
        <v>0</v>
      </c>
      <c r="T98" s="44">
        <f>'Class Allocation'!BE83</f>
        <v>0</v>
      </c>
      <c r="V98" s="44">
        <f t="shared" si="13"/>
        <v>0</v>
      </c>
    </row>
    <row r="99" spans="3:22" x14ac:dyDescent="0.35">
      <c r="C99" s="6"/>
      <c r="D99" s="6" t="s">
        <v>394</v>
      </c>
      <c r="H99" s="44">
        <f>SUM(H95:H98)</f>
        <v>0</v>
      </c>
      <c r="I99" s="44">
        <f t="shared" ref="I99:T99" si="16">SUM(I95:I98)</f>
        <v>0</v>
      </c>
      <c r="J99" s="44">
        <f t="shared" si="16"/>
        <v>0</v>
      </c>
      <c r="K99" s="44">
        <f t="shared" si="16"/>
        <v>0</v>
      </c>
      <c r="L99" s="44">
        <f t="shared" si="16"/>
        <v>0</v>
      </c>
      <c r="M99" s="44">
        <f t="shared" si="16"/>
        <v>0</v>
      </c>
      <c r="N99" s="44">
        <f t="shared" si="16"/>
        <v>0</v>
      </c>
      <c r="O99" s="44">
        <f t="shared" si="16"/>
        <v>0</v>
      </c>
      <c r="P99" s="44">
        <f t="shared" si="16"/>
        <v>0</v>
      </c>
      <c r="Q99" s="44">
        <f t="shared" si="16"/>
        <v>0</v>
      </c>
      <c r="R99" s="44">
        <f t="shared" si="16"/>
        <v>0</v>
      </c>
      <c r="S99" s="44">
        <f t="shared" si="16"/>
        <v>0</v>
      </c>
      <c r="T99" s="44">
        <f t="shared" si="16"/>
        <v>0</v>
      </c>
      <c r="V99" s="44">
        <f t="shared" si="13"/>
        <v>0</v>
      </c>
    </row>
    <row r="100" spans="3:22" x14ac:dyDescent="0.3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3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35">
      <c r="C102" s="7"/>
      <c r="D102" s="6" t="s">
        <v>389</v>
      </c>
      <c r="H102" s="44">
        <f>+'Class Allocation'!I97</f>
        <v>0</v>
      </c>
      <c r="I102" s="44">
        <f>+'Class Allocation'!M97</f>
        <v>0</v>
      </c>
      <c r="J102" s="44">
        <f>+'Class Allocation'!Q97</f>
        <v>0</v>
      </c>
      <c r="K102" s="44">
        <f>+'Class Allocation'!U97</f>
        <v>0</v>
      </c>
      <c r="L102" s="44">
        <f>+'Class Allocation'!Y97</f>
        <v>0</v>
      </c>
      <c r="M102" s="44">
        <f>+'Class Allocation'!AC97</f>
        <v>0</v>
      </c>
      <c r="N102" s="44">
        <f>+'Class Allocation'!AG97</f>
        <v>0</v>
      </c>
      <c r="O102" s="44">
        <f>+'Class Allocation'!AK97</f>
        <v>0</v>
      </c>
      <c r="P102" s="44">
        <f>+'Class Allocation'!AO97</f>
        <v>0</v>
      </c>
      <c r="Q102" s="44">
        <f>+'Class Allocation'!AS97</f>
        <v>0</v>
      </c>
      <c r="R102" s="44">
        <f>+'Class Allocation'!AW97</f>
        <v>0</v>
      </c>
      <c r="S102" s="44">
        <f>+'Class Allocation'!BA97</f>
        <v>0</v>
      </c>
      <c r="T102" s="44">
        <f>+'Class Allocation'!BE97</f>
        <v>0</v>
      </c>
      <c r="V102" s="44">
        <f t="shared" si="13"/>
        <v>0</v>
      </c>
    </row>
    <row r="103" spans="3:22" x14ac:dyDescent="0.35">
      <c r="C103" s="6"/>
      <c r="D103" s="6" t="s">
        <v>388</v>
      </c>
      <c r="H103" s="44">
        <f>SUM('Class Allocation'!I90:I92)</f>
        <v>0</v>
      </c>
      <c r="I103" s="44">
        <f>SUM('Class Allocation'!M90:M92)</f>
        <v>0</v>
      </c>
      <c r="J103" s="44">
        <f>SUM('Class Allocation'!Q90:Q92)</f>
        <v>0</v>
      </c>
      <c r="K103" s="44">
        <f>SUM('Class Allocation'!U90:U92)</f>
        <v>0</v>
      </c>
      <c r="L103" s="44">
        <f>SUM('Class Allocation'!Y90:Y92)</f>
        <v>0</v>
      </c>
      <c r="M103" s="44">
        <f>SUM('Class Allocation'!AC90:AC92)</f>
        <v>0</v>
      </c>
      <c r="N103" s="44">
        <f>SUM('Class Allocation'!AG90:AG92)</f>
        <v>0</v>
      </c>
      <c r="O103" s="44">
        <f>SUM('Class Allocation'!AK90:AK92)</f>
        <v>0</v>
      </c>
      <c r="P103" s="44">
        <f>SUM('Class Allocation'!AO90:AO92)</f>
        <v>0</v>
      </c>
      <c r="Q103" s="44">
        <f>SUM('Class Allocation'!AS90:AS92)</f>
        <v>0</v>
      </c>
      <c r="R103" s="44">
        <f>SUM('Class Allocation'!AW90:AW92)</f>
        <v>0</v>
      </c>
      <c r="S103" s="44">
        <f>SUM('Class Allocation'!BA90:BA92)</f>
        <v>0</v>
      </c>
      <c r="T103" s="44">
        <f>SUM('Class Allocation'!BE90:BE92)</f>
        <v>0</v>
      </c>
      <c r="V103" s="44">
        <f t="shared" si="13"/>
        <v>0</v>
      </c>
    </row>
    <row r="104" spans="3:22" x14ac:dyDescent="0.3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3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35">
      <c r="C106" s="6"/>
      <c r="D106" s="66" t="s">
        <v>381</v>
      </c>
      <c r="H106" s="44">
        <f>'Class Allocation'!I96</f>
        <v>0</v>
      </c>
      <c r="I106" s="44">
        <f>'Class Allocation'!M96</f>
        <v>0</v>
      </c>
      <c r="J106" s="44">
        <f>'Class Allocation'!Q96</f>
        <v>0</v>
      </c>
      <c r="K106" s="44">
        <f>'Class Allocation'!U96</f>
        <v>0</v>
      </c>
      <c r="L106" s="44">
        <f>'Class Allocation'!Y96</f>
        <v>0</v>
      </c>
      <c r="M106" s="44">
        <f>'Class Allocation'!AC96</f>
        <v>0</v>
      </c>
      <c r="N106" s="44">
        <f>'Class Allocation'!AG96</f>
        <v>0</v>
      </c>
      <c r="O106" s="44">
        <f>'Class Allocation'!AK96</f>
        <v>0</v>
      </c>
      <c r="P106" s="44">
        <f>'Class Allocation'!AO96</f>
        <v>0</v>
      </c>
      <c r="Q106" s="44">
        <f>'Class Allocation'!AS96</f>
        <v>0</v>
      </c>
      <c r="R106" s="44">
        <f>'Class Allocation'!AW96</f>
        <v>0</v>
      </c>
      <c r="S106" s="44">
        <f>'Class Allocation'!BA96</f>
        <v>0</v>
      </c>
      <c r="T106" s="44">
        <f>'Class Allocation'!BE96</f>
        <v>0</v>
      </c>
      <c r="V106" s="44">
        <f t="shared" si="13"/>
        <v>0</v>
      </c>
    </row>
    <row r="107" spans="3:22" x14ac:dyDescent="0.35">
      <c r="C107" s="6"/>
      <c r="D107" s="6" t="s">
        <v>395</v>
      </c>
      <c r="H107" s="44">
        <f>SUM(H102:H106)</f>
        <v>0</v>
      </c>
      <c r="I107" s="44">
        <f t="shared" ref="I107:T107" si="17">SUM(I102:I106)</f>
        <v>0</v>
      </c>
      <c r="J107" s="44">
        <f t="shared" si="17"/>
        <v>0</v>
      </c>
      <c r="K107" s="44">
        <f t="shared" si="17"/>
        <v>0</v>
      </c>
      <c r="L107" s="44">
        <f t="shared" si="17"/>
        <v>0</v>
      </c>
      <c r="M107" s="44">
        <f t="shared" si="17"/>
        <v>0</v>
      </c>
      <c r="N107" s="44">
        <f t="shared" si="17"/>
        <v>0</v>
      </c>
      <c r="O107" s="44">
        <f t="shared" si="17"/>
        <v>0</v>
      </c>
      <c r="P107" s="44">
        <f t="shared" si="17"/>
        <v>0</v>
      </c>
      <c r="Q107" s="44">
        <f t="shared" si="17"/>
        <v>0</v>
      </c>
      <c r="R107" s="44">
        <f t="shared" si="17"/>
        <v>0</v>
      </c>
      <c r="S107" s="44">
        <f t="shared" si="17"/>
        <v>0</v>
      </c>
      <c r="T107" s="44">
        <f t="shared" si="17"/>
        <v>0</v>
      </c>
      <c r="V107" s="44">
        <f t="shared" si="13"/>
        <v>0</v>
      </c>
    </row>
    <row r="108" spans="3:22" x14ac:dyDescent="0.3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35">
      <c r="C109" s="7" t="s">
        <v>56</v>
      </c>
      <c r="D109" s="6"/>
      <c r="H109" s="105">
        <f>+H92+H99-H107</f>
        <v>0</v>
      </c>
      <c r="I109" s="105">
        <f t="shared" ref="I109:T109" si="18">+I92+I99-I107</f>
        <v>0</v>
      </c>
      <c r="J109" s="105">
        <f t="shared" si="18"/>
        <v>0</v>
      </c>
      <c r="K109" s="105">
        <f t="shared" si="18"/>
        <v>0</v>
      </c>
      <c r="L109" s="105">
        <f t="shared" si="18"/>
        <v>0</v>
      </c>
      <c r="M109" s="105">
        <f t="shared" si="18"/>
        <v>0</v>
      </c>
      <c r="N109" s="105">
        <f t="shared" si="18"/>
        <v>0</v>
      </c>
      <c r="O109" s="105">
        <f t="shared" si="18"/>
        <v>0</v>
      </c>
      <c r="P109" s="105">
        <f t="shared" si="18"/>
        <v>0</v>
      </c>
      <c r="Q109" s="105">
        <f t="shared" si="18"/>
        <v>0</v>
      </c>
      <c r="R109" s="105">
        <f t="shared" si="18"/>
        <v>0</v>
      </c>
      <c r="S109" s="105">
        <f t="shared" si="18"/>
        <v>0</v>
      </c>
      <c r="T109" s="105">
        <f t="shared" si="18"/>
        <v>0</v>
      </c>
      <c r="V109" s="44">
        <f t="shared" si="13"/>
        <v>0</v>
      </c>
    </row>
    <row r="110" spans="3:22" x14ac:dyDescent="0.3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3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35">
      <c r="C112" s="6" t="s">
        <v>58</v>
      </c>
      <c r="D112" s="6"/>
      <c r="H112" s="105">
        <f>'Class Allocation'!I103</f>
        <v>51365920.482212529</v>
      </c>
      <c r="I112" s="105">
        <f>'Class Allocation'!M103</f>
        <v>18635357.298168477</v>
      </c>
      <c r="J112" s="105">
        <f>'Class Allocation'!Q103</f>
        <v>6056918.6357635856</v>
      </c>
      <c r="K112" s="105">
        <f>'Class Allocation'!U103</f>
        <v>716609.27690191905</v>
      </c>
      <c r="L112" s="105">
        <f>'Class Allocation'!Y103</f>
        <v>8341010.2337816367</v>
      </c>
      <c r="M112" s="105">
        <f>'Class Allocation'!AC103</f>
        <v>8009787.6944502741</v>
      </c>
      <c r="N112" s="105">
        <f>'Class Allocation'!AG103</f>
        <v>3545728.5196810579</v>
      </c>
      <c r="O112" s="105">
        <f>'Class Allocation'!AK103</f>
        <v>4850090.9328537062</v>
      </c>
      <c r="P112" s="105">
        <f>'Class Allocation'!AO103</f>
        <v>475186.12029183918</v>
      </c>
      <c r="Q112" s="105">
        <f>'Class Allocation'!AS103</f>
        <v>257138.848604556</v>
      </c>
      <c r="R112" s="105">
        <f>'Class Allocation'!AW103</f>
        <v>449359.24679543619</v>
      </c>
      <c r="S112" s="105">
        <f>'Class Allocation'!BA103</f>
        <v>14633.14366325282</v>
      </c>
      <c r="T112" s="105">
        <f>'Class Allocation'!BE103</f>
        <v>14100.531256783126</v>
      </c>
      <c r="V112" s="44">
        <f t="shared" si="13"/>
        <v>0</v>
      </c>
    </row>
    <row r="113" spans="2:22" x14ac:dyDescent="0.35">
      <c r="C113" s="6" t="s">
        <v>59</v>
      </c>
      <c r="D113" s="6"/>
      <c r="H113" s="117">
        <f>'Class Allocation'!I104</f>
        <v>0</v>
      </c>
      <c r="I113" s="117">
        <f>'Class Allocation'!M104</f>
        <v>0</v>
      </c>
      <c r="J113" s="117">
        <f>'Class Allocation'!Q104</f>
        <v>0</v>
      </c>
      <c r="K113" s="117">
        <f>'Class Allocation'!U104</f>
        <v>0</v>
      </c>
      <c r="L113" s="117">
        <f>'Class Allocation'!Y104</f>
        <v>0</v>
      </c>
      <c r="M113" s="117">
        <f>'Class Allocation'!AC104</f>
        <v>0</v>
      </c>
      <c r="N113" s="117">
        <f>'Class Allocation'!AG104</f>
        <v>0</v>
      </c>
      <c r="O113" s="117">
        <f>'Class Allocation'!AK104</f>
        <v>0</v>
      </c>
      <c r="P113" s="117">
        <f>'Class Allocation'!AO104</f>
        <v>0</v>
      </c>
      <c r="Q113" s="117">
        <f>'Class Allocation'!AS104</f>
        <v>0</v>
      </c>
      <c r="R113" s="117">
        <f>'Class Allocation'!AW104</f>
        <v>0</v>
      </c>
      <c r="S113" s="117">
        <f>'Class Allocation'!BA104</f>
        <v>0</v>
      </c>
      <c r="T113" s="117">
        <f>'Class Allocation'!BE104</f>
        <v>0</v>
      </c>
      <c r="V113" s="44">
        <f t="shared" si="13"/>
        <v>0</v>
      </c>
    </row>
    <row r="114" spans="2:22" x14ac:dyDescent="0.35">
      <c r="C114" s="6" t="s">
        <v>453</v>
      </c>
      <c r="D114" s="6"/>
      <c r="H114" s="117">
        <f>'Class Allocation'!I105</f>
        <v>0</v>
      </c>
      <c r="I114" s="117">
        <f>'Class Allocation'!M105</f>
        <v>0</v>
      </c>
      <c r="J114" s="117">
        <f>'Class Allocation'!Q105</f>
        <v>0</v>
      </c>
      <c r="K114" s="117">
        <f>'Class Allocation'!U105</f>
        <v>0</v>
      </c>
      <c r="L114" s="117">
        <f>'Class Allocation'!Y105</f>
        <v>0</v>
      </c>
      <c r="M114" s="117">
        <f>'Class Allocation'!AC105</f>
        <v>0</v>
      </c>
      <c r="N114" s="117">
        <f>'Class Allocation'!AG105</f>
        <v>0</v>
      </c>
      <c r="O114" s="117">
        <f>'Class Allocation'!AK105</f>
        <v>0</v>
      </c>
      <c r="P114" s="117">
        <f>'Class Allocation'!AO105</f>
        <v>0</v>
      </c>
      <c r="Q114" s="117">
        <f>'Class Allocation'!AS105</f>
        <v>0</v>
      </c>
      <c r="R114" s="117">
        <f>'Class Allocation'!AW105</f>
        <v>0</v>
      </c>
      <c r="S114" s="117">
        <f>'Class Allocation'!BA105</f>
        <v>0</v>
      </c>
      <c r="T114" s="117">
        <f>'Class Allocation'!BE105</f>
        <v>0</v>
      </c>
      <c r="V114" s="44">
        <f t="shared" ref="V114" si="19">SUM(I114:T114)-H114</f>
        <v>0</v>
      </c>
    </row>
    <row r="115" spans="2:22" x14ac:dyDescent="0.35">
      <c r="C115" s="127" t="s">
        <v>60</v>
      </c>
      <c r="D115" s="66"/>
      <c r="H115" s="117">
        <f>'Class Allocation'!I106</f>
        <v>0</v>
      </c>
      <c r="I115" s="117">
        <f>'Class Allocation'!M106</f>
        <v>0</v>
      </c>
      <c r="J115" s="117">
        <f>'Class Allocation'!Q106</f>
        <v>0</v>
      </c>
      <c r="K115" s="117">
        <f>'Class Allocation'!U106</f>
        <v>0</v>
      </c>
      <c r="L115" s="117">
        <f>'Class Allocation'!Y106</f>
        <v>0</v>
      </c>
      <c r="M115" s="117">
        <f>'Class Allocation'!AC106</f>
        <v>0</v>
      </c>
      <c r="N115" s="117">
        <f>'Class Allocation'!AG106</f>
        <v>0</v>
      </c>
      <c r="O115" s="117">
        <f>'Class Allocation'!AK106</f>
        <v>0</v>
      </c>
      <c r="P115" s="117">
        <f>'Class Allocation'!AO106</f>
        <v>0</v>
      </c>
      <c r="Q115" s="117">
        <f>'Class Allocation'!AS106</f>
        <v>0</v>
      </c>
      <c r="R115" s="117">
        <f>'Class Allocation'!AW106</f>
        <v>0</v>
      </c>
      <c r="S115" s="117">
        <f>'Class Allocation'!BA106</f>
        <v>0</v>
      </c>
      <c r="T115" s="117">
        <f>'Class Allocation'!BE106</f>
        <v>0</v>
      </c>
      <c r="V115" s="44">
        <f t="shared" si="13"/>
        <v>0</v>
      </c>
    </row>
    <row r="116" spans="2:22" x14ac:dyDescent="0.35">
      <c r="C116" s="14" t="s">
        <v>61</v>
      </c>
      <c r="D116" s="19"/>
      <c r="H116" s="117">
        <f>SUM(H112:H115)</f>
        <v>51365920.482212529</v>
      </c>
      <c r="I116" s="117">
        <f t="shared" ref="I116:T116" si="20">SUM(I112:I115)</f>
        <v>18635357.298168477</v>
      </c>
      <c r="J116" s="117">
        <f t="shared" si="20"/>
        <v>6056918.6357635856</v>
      </c>
      <c r="K116" s="117">
        <f t="shared" si="20"/>
        <v>716609.27690191905</v>
      </c>
      <c r="L116" s="117">
        <f t="shared" si="20"/>
        <v>8341010.2337816367</v>
      </c>
      <c r="M116" s="117">
        <f t="shared" si="20"/>
        <v>8009787.6944502741</v>
      </c>
      <c r="N116" s="117">
        <f t="shared" si="20"/>
        <v>3545728.5196810579</v>
      </c>
      <c r="O116" s="117">
        <f t="shared" si="20"/>
        <v>4850090.9328537062</v>
      </c>
      <c r="P116" s="117">
        <f t="shared" si="20"/>
        <v>475186.12029183918</v>
      </c>
      <c r="Q116" s="117">
        <f t="shared" si="20"/>
        <v>257138.848604556</v>
      </c>
      <c r="R116" s="117">
        <f t="shared" si="20"/>
        <v>449359.24679543619</v>
      </c>
      <c r="S116" s="117">
        <f t="shared" si="20"/>
        <v>14633.14366325282</v>
      </c>
      <c r="T116" s="117">
        <f t="shared" si="20"/>
        <v>14100.531256783126</v>
      </c>
      <c r="V116" s="44">
        <f t="shared" si="13"/>
        <v>0</v>
      </c>
    </row>
    <row r="117" spans="2:22" x14ac:dyDescent="0.3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35">
      <c r="C118" s="19" t="s">
        <v>396</v>
      </c>
      <c r="D118" s="19"/>
      <c r="H118" s="117">
        <f>'Class Allocation'!I118</f>
        <v>0</v>
      </c>
      <c r="I118" s="117">
        <f>'Class Allocation'!M118</f>
        <v>0</v>
      </c>
      <c r="J118" s="117">
        <f>'Class Allocation'!Q118</f>
        <v>0</v>
      </c>
      <c r="K118" s="117">
        <f>'Class Allocation'!U118</f>
        <v>0</v>
      </c>
      <c r="L118" s="117">
        <f>'Class Allocation'!Y118</f>
        <v>0</v>
      </c>
      <c r="M118" s="117">
        <f>'Class Allocation'!AC118</f>
        <v>0</v>
      </c>
      <c r="N118" s="117">
        <f>'Class Allocation'!AG118</f>
        <v>0</v>
      </c>
      <c r="O118" s="117">
        <f>'Class Allocation'!AK118</f>
        <v>0</v>
      </c>
      <c r="P118" s="117">
        <f>'Class Allocation'!AO118</f>
        <v>0</v>
      </c>
      <c r="Q118" s="117">
        <f>'Class Allocation'!AS118</f>
        <v>0</v>
      </c>
      <c r="R118" s="117">
        <f>'Class Allocation'!AW118</f>
        <v>0</v>
      </c>
      <c r="S118" s="117">
        <f>'Class Allocation'!BA118</f>
        <v>0</v>
      </c>
      <c r="T118" s="117">
        <f>'Class Allocation'!BE118</f>
        <v>0</v>
      </c>
      <c r="V118" s="44">
        <f t="shared" si="13"/>
        <v>0</v>
      </c>
    </row>
    <row r="119" spans="2:22" x14ac:dyDescent="0.3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" thickBot="1" x14ac:dyDescent="0.4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5.5" thickTop="1" thickBot="1" x14ac:dyDescent="0.4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" thickTop="1" x14ac:dyDescent="0.35">
      <c r="B122" s="12" t="s">
        <v>78</v>
      </c>
      <c r="D122" s="6"/>
      <c r="H122" s="105">
        <f>+H109+H116-H118-H119-H120</f>
        <v>51365920.482212529</v>
      </c>
      <c r="I122" s="105">
        <f t="shared" ref="I122:T122" si="21">+I109+I116-I118-I119-I120</f>
        <v>18635357.298168477</v>
      </c>
      <c r="J122" s="105">
        <f t="shared" si="21"/>
        <v>6056918.6357635856</v>
      </c>
      <c r="K122" s="105">
        <f t="shared" si="21"/>
        <v>716609.27690191905</v>
      </c>
      <c r="L122" s="105">
        <f t="shared" si="21"/>
        <v>8341010.2337816367</v>
      </c>
      <c r="M122" s="105">
        <f t="shared" si="21"/>
        <v>8009787.6944502741</v>
      </c>
      <c r="N122" s="105">
        <f t="shared" si="21"/>
        <v>3545728.5196810579</v>
      </c>
      <c r="O122" s="105">
        <f t="shared" si="21"/>
        <v>4850090.9328537062</v>
      </c>
      <c r="P122" s="105">
        <f t="shared" si="21"/>
        <v>475186.12029183918</v>
      </c>
      <c r="Q122" s="105">
        <f t="shared" si="21"/>
        <v>257138.848604556</v>
      </c>
      <c r="R122" s="105">
        <f t="shared" si="21"/>
        <v>449359.24679543619</v>
      </c>
      <c r="S122" s="105">
        <f t="shared" si="21"/>
        <v>14633.14366325282</v>
      </c>
      <c r="T122" s="105">
        <f t="shared" si="21"/>
        <v>14100.531256783126</v>
      </c>
      <c r="V122" s="44">
        <f t="shared" si="13"/>
        <v>0</v>
      </c>
    </row>
    <row r="123" spans="2:22" x14ac:dyDescent="0.3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3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35">
      <c r="C125" s="6" t="s">
        <v>399</v>
      </c>
      <c r="D125" s="19"/>
      <c r="H125" s="117">
        <f>'Class Allocation'!I204</f>
        <v>445243824.68609458</v>
      </c>
      <c r="I125" s="117">
        <f>'Class Allocation'!M204</f>
        <v>161509980.8008368</v>
      </c>
      <c r="J125" s="117">
        <f>'Class Allocation'!Q204</f>
        <v>52493973.94530274</v>
      </c>
      <c r="K125" s="117">
        <f>'Class Allocation'!U204</f>
        <v>6212767.8669036161</v>
      </c>
      <c r="L125" s="117">
        <f>'Class Allocation'!Y204</f>
        <v>72297161.876107544</v>
      </c>
      <c r="M125" s="117">
        <f>'Class Allocation'!AC204</f>
        <v>69444319.651003942</v>
      </c>
      <c r="N125" s="117">
        <f>'Class Allocation'!AG204</f>
        <v>30731213.309536617</v>
      </c>
      <c r="O125" s="117">
        <f>'Class Allocation'!AK204</f>
        <v>42061873.003905721</v>
      </c>
      <c r="P125" s="117">
        <f>'Class Allocation'!AO204</f>
        <v>4120210.8567323997</v>
      </c>
      <c r="Q125" s="117">
        <f>'Class Allocation'!AS204</f>
        <v>2226911.146150948</v>
      </c>
      <c r="R125" s="117">
        <f>'Class Allocation'!AW204</f>
        <v>3896418.619735633</v>
      </c>
      <c r="S125" s="117">
        <f>'Class Allocation'!BA204</f>
        <v>126891.11516604826</v>
      </c>
      <c r="T125" s="117">
        <f>'Class Allocation'!BE204</f>
        <v>122102.49471254135</v>
      </c>
      <c r="V125" s="44">
        <f t="shared" si="13"/>
        <v>0</v>
      </c>
    </row>
    <row r="126" spans="2:22" x14ac:dyDescent="0.3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3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3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3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35">
      <c r="C130" s="66" t="s">
        <v>180</v>
      </c>
      <c r="D130" s="127"/>
      <c r="H130" s="117">
        <f>+'Class Allocation'!I286</f>
        <v>20297163.462802377</v>
      </c>
      <c r="I130" s="117">
        <f>+'Class Allocation'!M286</f>
        <v>7348085.5931789214</v>
      </c>
      <c r="J130" s="117">
        <f>+'Class Allocation'!Q286</f>
        <v>2387969.7856195699</v>
      </c>
      <c r="K130" s="117">
        <f>+'Class Allocation'!U286</f>
        <v>283952.57431011833</v>
      </c>
      <c r="L130" s="117">
        <f>+'Class Allocation'!Y286</f>
        <v>3293621.0835462119</v>
      </c>
      <c r="M130" s="117">
        <f>+'Class Allocation'!AC286</f>
        <v>3175266.9291121089</v>
      </c>
      <c r="N130" s="117">
        <f>+'Class Allocation'!AG286</f>
        <v>1398724.2871582212</v>
      </c>
      <c r="O130" s="117">
        <f>+'Class Allocation'!AK286</f>
        <v>1930879.1839580606</v>
      </c>
      <c r="P130" s="117">
        <f>+'Class Allocation'!AO286</f>
        <v>188635.6082429736</v>
      </c>
      <c r="Q130" s="117">
        <f>+'Class Allocation'!AS286</f>
        <v>100240.76021516549</v>
      </c>
      <c r="R130" s="117">
        <f>+'Class Allocation'!AW286</f>
        <v>178483.18903151946</v>
      </c>
      <c r="S130" s="117">
        <f>+'Class Allocation'!BA286</f>
        <v>5816.558953661146</v>
      </c>
      <c r="T130" s="117">
        <f>+'Class Allocation'!BE286</f>
        <v>5487.9094758410865</v>
      </c>
      <c r="V130" s="44">
        <f t="shared" si="13"/>
        <v>0</v>
      </c>
    </row>
    <row r="131" spans="2:22" x14ac:dyDescent="0.35">
      <c r="B131" s="6" t="s">
        <v>194</v>
      </c>
      <c r="C131" s="19"/>
      <c r="D131" s="19"/>
      <c r="H131" s="117">
        <f>SUM(H125:H130)</f>
        <v>465540988.14889693</v>
      </c>
      <c r="I131" s="117">
        <f t="shared" ref="I131:T131" si="22">SUM(I125:I130)</f>
        <v>168858066.39401573</v>
      </c>
      <c r="J131" s="117">
        <f t="shared" si="22"/>
        <v>54881943.730922312</v>
      </c>
      <c r="K131" s="117">
        <f t="shared" si="22"/>
        <v>6496720.4412137344</v>
      </c>
      <c r="L131" s="117">
        <f t="shared" si="22"/>
        <v>75590782.95965375</v>
      </c>
      <c r="M131" s="117">
        <f t="shared" si="22"/>
        <v>72619586.580116048</v>
      </c>
      <c r="N131" s="117">
        <f t="shared" si="22"/>
        <v>32129937.596694838</v>
      </c>
      <c r="O131" s="117">
        <f t="shared" si="22"/>
        <v>43992752.187863782</v>
      </c>
      <c r="P131" s="117">
        <f t="shared" si="22"/>
        <v>4308846.4649753729</v>
      </c>
      <c r="Q131" s="117">
        <f t="shared" si="22"/>
        <v>2327151.9063661136</v>
      </c>
      <c r="R131" s="117">
        <f t="shared" si="22"/>
        <v>4074901.8087671525</v>
      </c>
      <c r="S131" s="117">
        <f t="shared" si="22"/>
        <v>132707.67411970941</v>
      </c>
      <c r="T131" s="117">
        <f t="shared" si="22"/>
        <v>127590.40418838244</v>
      </c>
      <c r="V131" s="44">
        <f t="shared" si="13"/>
        <v>0</v>
      </c>
    </row>
    <row r="132" spans="2:22" x14ac:dyDescent="0.3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3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3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3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35">
      <c r="C136" s="6" t="s">
        <v>388</v>
      </c>
      <c r="D136" s="19"/>
      <c r="H136" s="117">
        <f>SUM('Class Allocation'!I439:I441)</f>
        <v>0</v>
      </c>
      <c r="I136" s="117">
        <f>SUM('Class Allocation'!M439:M441)</f>
        <v>0</v>
      </c>
      <c r="J136" s="117">
        <f>SUM('Class Allocation'!Q439:Q441)</f>
        <v>0</v>
      </c>
      <c r="K136" s="117">
        <f>SUM('Class Allocation'!U439:U441)</f>
        <v>0</v>
      </c>
      <c r="L136" s="117">
        <f>SUM('Class Allocation'!Y439:Y441)</f>
        <v>0</v>
      </c>
      <c r="M136" s="117">
        <f>SUM('Class Allocation'!AC439:AC441)</f>
        <v>0</v>
      </c>
      <c r="N136" s="117">
        <f>SUM('Class Allocation'!AG439:AG441)</f>
        <v>0</v>
      </c>
      <c r="O136" s="117">
        <f>SUM('Class Allocation'!AK439:AK441)</f>
        <v>0</v>
      </c>
      <c r="P136" s="117">
        <f>SUM('Class Allocation'!AO439:AO441)</f>
        <v>0</v>
      </c>
      <c r="Q136" s="117">
        <f>SUM('Class Allocation'!AS439:AS441)</f>
        <v>0</v>
      </c>
      <c r="R136" s="117">
        <f>SUM('Class Allocation'!AW439:AW441)</f>
        <v>0</v>
      </c>
      <c r="S136" s="117">
        <f>SUM('Class Allocation'!BA439:BA441)</f>
        <v>0</v>
      </c>
      <c r="T136" s="117">
        <f>SUM('Class Allocation'!BE439:BE441)</f>
        <v>0</v>
      </c>
      <c r="V136" s="44">
        <f t="shared" si="13"/>
        <v>0</v>
      </c>
    </row>
    <row r="137" spans="2:22" x14ac:dyDescent="0.3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3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35">
      <c r="C139" s="66" t="s">
        <v>381</v>
      </c>
      <c r="D139" s="127"/>
      <c r="H139" s="134">
        <f>'Class Allocation'!I445</f>
        <v>0</v>
      </c>
      <c r="I139" s="134">
        <f>'Class Allocation'!M445</f>
        <v>0</v>
      </c>
      <c r="J139" s="134">
        <f>'Class Allocation'!Q445</f>
        <v>0</v>
      </c>
      <c r="K139" s="134">
        <f>'Class Allocation'!U445</f>
        <v>0</v>
      </c>
      <c r="L139" s="134">
        <f>'Class Allocation'!Y445</f>
        <v>0</v>
      </c>
      <c r="M139" s="134">
        <f>'Class Allocation'!AC445</f>
        <v>0</v>
      </c>
      <c r="N139" s="134">
        <f>'Class Allocation'!AG445</f>
        <v>0</v>
      </c>
      <c r="O139" s="134">
        <f>'Class Allocation'!AK445</f>
        <v>0</v>
      </c>
      <c r="P139" s="134">
        <f>'Class Allocation'!AO445</f>
        <v>0</v>
      </c>
      <c r="Q139" s="134">
        <f>'Class Allocation'!AS445</f>
        <v>0</v>
      </c>
      <c r="R139" s="134">
        <f>'Class Allocation'!AW445</f>
        <v>0</v>
      </c>
      <c r="S139" s="134">
        <f>'Class Allocation'!BA445</f>
        <v>0</v>
      </c>
      <c r="T139" s="134">
        <f>'Class Allocation'!BE445</f>
        <v>0</v>
      </c>
      <c r="V139" s="44">
        <f t="shared" si="13"/>
        <v>0</v>
      </c>
    </row>
    <row r="140" spans="2:22" x14ac:dyDescent="0.35">
      <c r="B140" t="s">
        <v>213</v>
      </c>
      <c r="C140" s="6"/>
      <c r="D140" s="19"/>
      <c r="H140" s="117">
        <f>SUM(H135:H139)</f>
        <v>0</v>
      </c>
      <c r="I140" s="117">
        <f t="shared" ref="I140:T140" si="23">SUM(I135:I139)</f>
        <v>0</v>
      </c>
      <c r="J140" s="117">
        <f t="shared" si="23"/>
        <v>0</v>
      </c>
      <c r="K140" s="117">
        <f t="shared" si="23"/>
        <v>0</v>
      </c>
      <c r="L140" s="117">
        <f t="shared" si="23"/>
        <v>0</v>
      </c>
      <c r="M140" s="117">
        <f t="shared" si="23"/>
        <v>0</v>
      </c>
      <c r="N140" s="117">
        <f t="shared" si="23"/>
        <v>0</v>
      </c>
      <c r="O140" s="117">
        <f t="shared" si="23"/>
        <v>0</v>
      </c>
      <c r="P140" s="117">
        <f t="shared" si="23"/>
        <v>0</v>
      </c>
      <c r="Q140" s="117">
        <f t="shared" si="23"/>
        <v>0</v>
      </c>
      <c r="R140" s="117">
        <f t="shared" si="23"/>
        <v>0</v>
      </c>
      <c r="S140" s="117">
        <f t="shared" si="23"/>
        <v>0</v>
      </c>
      <c r="T140" s="117">
        <f t="shared" si="23"/>
        <v>0</v>
      </c>
      <c r="V140" s="44">
        <f t="shared" si="13"/>
        <v>0</v>
      </c>
    </row>
    <row r="141" spans="2:22" x14ac:dyDescent="0.3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3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35">
      <c r="C143" s="19" t="s">
        <v>219</v>
      </c>
      <c r="D143" s="19"/>
      <c r="H143" s="134">
        <f>'Class Allocation'!I455</f>
        <v>0</v>
      </c>
      <c r="I143" s="134">
        <f>'Class Allocation'!M455</f>
        <v>0</v>
      </c>
      <c r="J143" s="134">
        <f>'Class Allocation'!Q455</f>
        <v>0</v>
      </c>
      <c r="K143" s="134">
        <f>'Class Allocation'!U455</f>
        <v>0</v>
      </c>
      <c r="L143" s="134">
        <f>'Class Allocation'!Y455</f>
        <v>0</v>
      </c>
      <c r="M143" s="134">
        <f>'Class Allocation'!AC455</f>
        <v>0</v>
      </c>
      <c r="N143" s="134">
        <f>'Class Allocation'!AG455</f>
        <v>0</v>
      </c>
      <c r="O143" s="134">
        <f>'Class Allocation'!AK455</f>
        <v>0</v>
      </c>
      <c r="P143" s="134">
        <f>'Class Allocation'!AO455</f>
        <v>0</v>
      </c>
      <c r="Q143" s="134">
        <f>'Class Allocation'!AS455</f>
        <v>0</v>
      </c>
      <c r="R143" s="134">
        <f>'Class Allocation'!AW455</f>
        <v>0</v>
      </c>
      <c r="S143" s="134">
        <f>'Class Allocation'!BA455</f>
        <v>0</v>
      </c>
      <c r="T143" s="134">
        <f>'Class Allocation'!BE455</f>
        <v>0</v>
      </c>
      <c r="V143" s="44">
        <f t="shared" si="13"/>
        <v>0</v>
      </c>
    </row>
    <row r="144" spans="2:22" x14ac:dyDescent="0.3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35">
      <c r="B145" t="s">
        <v>404</v>
      </c>
      <c r="C145" s="19"/>
      <c r="D145" s="19"/>
      <c r="H145" s="117">
        <f>+H144+H143</f>
        <v>0</v>
      </c>
      <c r="I145" s="117">
        <f t="shared" ref="I145:T145" si="24">+I144+I143</f>
        <v>0</v>
      </c>
      <c r="J145" s="117">
        <f t="shared" si="24"/>
        <v>0</v>
      </c>
      <c r="K145" s="117">
        <f t="shared" si="24"/>
        <v>0</v>
      </c>
      <c r="L145" s="117">
        <f t="shared" si="24"/>
        <v>0</v>
      </c>
      <c r="M145" s="117">
        <f t="shared" si="24"/>
        <v>0</v>
      </c>
      <c r="N145" s="117">
        <f t="shared" si="24"/>
        <v>0</v>
      </c>
      <c r="O145" s="117">
        <f t="shared" si="24"/>
        <v>0</v>
      </c>
      <c r="P145" s="117">
        <f t="shared" si="24"/>
        <v>0</v>
      </c>
      <c r="Q145" s="117">
        <f t="shared" si="24"/>
        <v>0</v>
      </c>
      <c r="R145" s="117">
        <f t="shared" si="24"/>
        <v>0</v>
      </c>
      <c r="S145" s="117">
        <f t="shared" si="24"/>
        <v>0</v>
      </c>
      <c r="T145" s="117">
        <f t="shared" si="24"/>
        <v>0</v>
      </c>
      <c r="V145" s="44">
        <f t="shared" si="13"/>
        <v>0</v>
      </c>
    </row>
    <row r="146" spans="1:22" x14ac:dyDescent="0.3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35">
      <c r="B147" t="s">
        <v>455</v>
      </c>
      <c r="C147" s="19"/>
      <c r="D147" s="19"/>
      <c r="H147" s="117">
        <f>'Class Allocation'!I459</f>
        <v>0</v>
      </c>
      <c r="I147" s="117">
        <f>+'Class Allocation'!M459</f>
        <v>0</v>
      </c>
      <c r="J147" s="117">
        <f>+'Class Allocation'!Q459</f>
        <v>0</v>
      </c>
      <c r="K147" s="117">
        <f>+'Class Allocation'!U459</f>
        <v>0</v>
      </c>
      <c r="L147" s="117">
        <f>+'Class Allocation'!Y459</f>
        <v>0</v>
      </c>
      <c r="M147" s="117">
        <f>+'Class Allocation'!AC459</f>
        <v>0</v>
      </c>
      <c r="N147" s="117">
        <f>+'Class Allocation'!AG459</f>
        <v>0</v>
      </c>
      <c r="O147" s="117">
        <f>+'Class Allocation'!AK459</f>
        <v>0</v>
      </c>
      <c r="P147" s="117">
        <f>+'Class Allocation'!AO459</f>
        <v>0</v>
      </c>
      <c r="Q147" s="117">
        <f>+'Class Allocation'!AS459</f>
        <v>0</v>
      </c>
      <c r="R147" s="117">
        <f>+'Class Allocation'!AW459</f>
        <v>0</v>
      </c>
      <c r="S147" s="117">
        <f>+'Class Allocation'!BA459</f>
        <v>0</v>
      </c>
      <c r="T147" s="117">
        <f>+'Class Allocation'!BE459</f>
        <v>0</v>
      </c>
      <c r="V147" s="44">
        <f t="shared" ref="V147" si="25">SUM(I147:T147)-H147</f>
        <v>0</v>
      </c>
    </row>
    <row r="148" spans="1:22" x14ac:dyDescent="0.3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5" x14ac:dyDescent="0.45">
      <c r="A149" s="115"/>
      <c r="B149" s="29" t="s">
        <v>402</v>
      </c>
      <c r="C149" s="19"/>
      <c r="D149" s="19"/>
      <c r="H149" s="44">
        <f>+H131+H140+H145</f>
        <v>465540988.14889693</v>
      </c>
      <c r="I149" s="44">
        <f t="shared" ref="I149:T149" si="26">+I131+I140+I145</f>
        <v>168858066.39401573</v>
      </c>
      <c r="J149" s="44">
        <f t="shared" si="26"/>
        <v>54881943.730922312</v>
      </c>
      <c r="K149" s="44">
        <f t="shared" si="26"/>
        <v>6496720.4412137344</v>
      </c>
      <c r="L149" s="44">
        <f t="shared" si="26"/>
        <v>75590782.95965375</v>
      </c>
      <c r="M149" s="44">
        <f t="shared" si="26"/>
        <v>72619586.580116048</v>
      </c>
      <c r="N149" s="44">
        <f t="shared" si="26"/>
        <v>32129937.596694838</v>
      </c>
      <c r="O149" s="44">
        <f t="shared" si="26"/>
        <v>43992752.187863782</v>
      </c>
      <c r="P149" s="44">
        <f t="shared" si="26"/>
        <v>4308846.4649753729</v>
      </c>
      <c r="Q149" s="44">
        <f t="shared" si="26"/>
        <v>2327151.9063661136</v>
      </c>
      <c r="R149" s="44">
        <f t="shared" si="26"/>
        <v>4074901.8087671525</v>
      </c>
      <c r="S149" s="44">
        <f t="shared" si="26"/>
        <v>132707.67411970941</v>
      </c>
      <c r="T149" s="44">
        <f t="shared" si="26"/>
        <v>127590.40418838244</v>
      </c>
      <c r="V149" s="44">
        <f t="shared" si="13"/>
        <v>0</v>
      </c>
    </row>
    <row r="150" spans="1:22" ht="18.5" x14ac:dyDescent="0.45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3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3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5" x14ac:dyDescent="0.45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5" x14ac:dyDescent="0.45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3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35">
      <c r="C156" s="5"/>
      <c r="D156" s="6" t="s">
        <v>389</v>
      </c>
      <c r="H156" s="44">
        <f>+'Class Allocation'!J19</f>
        <v>197.51998996250896</v>
      </c>
      <c r="I156" s="44">
        <f>+'Class Allocation'!N19</f>
        <v>113.9493264667925</v>
      </c>
      <c r="J156" s="44">
        <f>+'Class Allocation'!R19</f>
        <v>18.584995687349728</v>
      </c>
      <c r="K156" s="44">
        <f>+'Class Allocation'!V19</f>
        <v>0.17451733426828872</v>
      </c>
      <c r="L156" s="44">
        <f>+'Class Allocation'!Z19</f>
        <v>2.0926658375874698</v>
      </c>
      <c r="M156" s="44">
        <f>+'Class Allocation'!AD19</f>
        <v>0.2732674374062431</v>
      </c>
      <c r="N156" s="44">
        <f>+'Class Allocation'!AH19</f>
        <v>0.23066820155570675</v>
      </c>
      <c r="O156" s="44">
        <f>+'Class Allocation'!AL19</f>
        <v>0.22353293807600924</v>
      </c>
      <c r="P156" s="44">
        <f>+'Class Allocation'!AP19</f>
        <v>2.592380823608333E-3</v>
      </c>
      <c r="Q156" s="44">
        <f>+'Class Allocation'!AT19</f>
        <v>2.592380823608333E-3</v>
      </c>
      <c r="R156" s="44">
        <f>+'Class Allocation'!AX19</f>
        <v>61.913479611642231</v>
      </c>
      <c r="S156" s="44">
        <f>+'Class Allocation'!BB19</f>
        <v>1.1071548706959143E-2</v>
      </c>
      <c r="T156" s="44">
        <f>+'Class Allocation'!BF19</f>
        <v>6.1280137476604546E-2</v>
      </c>
      <c r="V156" s="44">
        <f t="shared" si="27"/>
        <v>0</v>
      </c>
    </row>
    <row r="157" spans="1:22" x14ac:dyDescent="0.3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3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35">
      <c r="C159" s="6"/>
      <c r="D159" s="6" t="s">
        <v>4</v>
      </c>
      <c r="H159" s="44">
        <f>+'Class Allocation'!J62</f>
        <v>362409577.37813747</v>
      </c>
      <c r="I159" s="44">
        <f>+'Class Allocation'!N62</f>
        <v>209074166.39294127</v>
      </c>
      <c r="J159" s="44">
        <f>+'Class Allocation'!R62</f>
        <v>34099740.658681475</v>
      </c>
      <c r="K159" s="44">
        <f>+'Class Allocation'!V62</f>
        <v>320204.31638000009</v>
      </c>
      <c r="L159" s="44">
        <f>+'Class Allocation'!Z62</f>
        <v>3839622.2171623865</v>
      </c>
      <c r="M159" s="44">
        <f>+'Class Allocation'!AD62</f>
        <v>501390.95552000013</v>
      </c>
      <c r="N159" s="44">
        <f>+'Class Allocation'!AH62</f>
        <v>423229.89919271483</v>
      </c>
      <c r="O159" s="44">
        <f>+'Class Allocation'!AL62</f>
        <v>410138.12138000003</v>
      </c>
      <c r="P159" s="44">
        <f>+'Class Allocation'!AP62</f>
        <v>4756.4990200000011</v>
      </c>
      <c r="Q159" s="44">
        <f>+'Class Allocation'!AT62</f>
        <v>4756.4990200000011</v>
      </c>
      <c r="R159" s="44">
        <f>+'Class Allocation'!AX62</f>
        <v>113598820.98173523</v>
      </c>
      <c r="S159" s="44">
        <f>+'Class Allocation'!BB62</f>
        <v>20314.071950753558</v>
      </c>
      <c r="T159" s="44">
        <f>+'Class Allocation'!BF62</f>
        <v>112436.76515367275</v>
      </c>
      <c r="V159" s="44">
        <f t="shared" si="27"/>
        <v>0</v>
      </c>
    </row>
    <row r="160" spans="1:22" x14ac:dyDescent="0.35">
      <c r="C160" s="6"/>
      <c r="D160" s="6" t="s">
        <v>381</v>
      </c>
      <c r="H160" s="44">
        <f>+'Class Allocation'!J68</f>
        <v>1395935.0090258715</v>
      </c>
      <c r="I160" s="44">
        <f>+'Class Allocation'!N68</f>
        <v>805315.21948794171</v>
      </c>
      <c r="J160" s="44">
        <f>+'Class Allocation'!R68</f>
        <v>131345.92669577707</v>
      </c>
      <c r="K160" s="44">
        <f>+'Class Allocation'!V68</f>
        <v>1233.3681093909274</v>
      </c>
      <c r="L160" s="44">
        <f>+'Class Allocation'!Z68</f>
        <v>14789.518293491568</v>
      </c>
      <c r="M160" s="44">
        <f>+'Class Allocation'!AD68</f>
        <v>1931.2657051803508</v>
      </c>
      <c r="N160" s="44">
        <f>+'Class Allocation'!AH68</f>
        <v>1630.2036977713751</v>
      </c>
      <c r="O160" s="44">
        <f>+'Class Allocation'!AL68</f>
        <v>1579.7765785120837</v>
      </c>
      <c r="P160" s="44">
        <f>+'Class Allocation'!AP68</f>
        <v>18.321159033518953</v>
      </c>
      <c r="Q160" s="44">
        <f>+'Class Allocation'!AT68</f>
        <v>18.321159033518953</v>
      </c>
      <c r="R160" s="44">
        <f>+'Class Allocation'!AX68</f>
        <v>437561.756341247</v>
      </c>
      <c r="S160" s="44">
        <f>+'Class Allocation'!BB68</f>
        <v>78.246067383422357</v>
      </c>
      <c r="T160" s="44">
        <f>+'Class Allocation'!BF68</f>
        <v>433.08573110877251</v>
      </c>
      <c r="V160" s="44">
        <f t="shared" si="27"/>
        <v>0</v>
      </c>
    </row>
    <row r="161" spans="3:22" x14ac:dyDescent="0.35">
      <c r="C161" s="6"/>
      <c r="D161" s="6" t="s">
        <v>487</v>
      </c>
      <c r="H161" s="44">
        <f>+'Class Allocation'!J70</f>
        <v>17830900.949196845</v>
      </c>
      <c r="I161" s="44">
        <f>+'Class Allocation'!N70</f>
        <v>10286650.752881916</v>
      </c>
      <c r="J161" s="44">
        <f>+'Class Allocation'!R70</f>
        <v>1677740.1482517479</v>
      </c>
      <c r="K161" s="44">
        <f>+'Class Allocation'!V70</f>
        <v>15754.361378037633</v>
      </c>
      <c r="L161" s="44">
        <f>+'Class Allocation'!Z70</f>
        <v>188913.11849941249</v>
      </c>
      <c r="M161" s="44">
        <f>+'Class Allocation'!AD70</f>
        <v>24668.918877306707</v>
      </c>
      <c r="N161" s="44">
        <f>+'Class Allocation'!AH70</f>
        <v>20823.319476929235</v>
      </c>
      <c r="O161" s="44">
        <f>+'Class Allocation'!AL70</f>
        <v>20179.191374365761</v>
      </c>
      <c r="P161" s="44">
        <f>+'Class Allocation'!AP70</f>
        <v>234.02434202802124</v>
      </c>
      <c r="Q161" s="44">
        <f>+'Class Allocation'!AT70</f>
        <v>234.02434202802124</v>
      </c>
      <c r="R161" s="44">
        <f>+'Class Allocation'!AX70</f>
        <v>5589171.6204767665</v>
      </c>
      <c r="S161" s="44">
        <f>+'Class Allocation'!BB70</f>
        <v>999.47194400661976</v>
      </c>
      <c r="T161" s="44">
        <f>+'Class Allocation'!BF70</f>
        <v>5531.997352297868</v>
      </c>
      <c r="V161" s="44">
        <f t="shared" ref="V161" si="28">SUM(I161:T161)-H161</f>
        <v>0</v>
      </c>
    </row>
    <row r="162" spans="3:22" x14ac:dyDescent="0.35">
      <c r="C162" s="6"/>
      <c r="D162" s="66" t="s">
        <v>390</v>
      </c>
      <c r="H162" s="44">
        <f>SUM('Class Allocation'!J72:J73)</f>
        <v>775359.37021804403</v>
      </c>
      <c r="I162" s="44">
        <f>SUM('Class Allocation'!N72:N73)</f>
        <v>447304.99441009719</v>
      </c>
      <c r="J162" s="44">
        <f>SUM('Class Allocation'!R72:R73)</f>
        <v>72954.8971442521</v>
      </c>
      <c r="K162" s="44">
        <f>SUM('Class Allocation'!V72:V73)</f>
        <v>685.06306838146315</v>
      </c>
      <c r="L162" s="44">
        <f>SUM('Class Allocation'!Z72:Z73)</f>
        <v>8214.7030597592366</v>
      </c>
      <c r="M162" s="44">
        <f>SUM('Class Allocation'!AD72:AD73)</f>
        <v>1072.7039233275589</v>
      </c>
      <c r="N162" s="44">
        <f>SUM('Class Allocation'!AH72:AH73)</f>
        <v>905.48177691538478</v>
      </c>
      <c r="O162" s="44">
        <f>SUM('Class Allocation'!AL72:AL73)</f>
        <v>877.47249340434303</v>
      </c>
      <c r="P162" s="44">
        <f>SUM('Class Allocation'!AP72:AP73)</f>
        <v>10.176320701210098</v>
      </c>
      <c r="Q162" s="44">
        <f>SUM('Class Allocation'!AT72:AT73)</f>
        <v>10.176320701210098</v>
      </c>
      <c r="R162" s="44">
        <f>SUM('Class Allocation'!AX72:AX73)</f>
        <v>243039.68711623788</v>
      </c>
      <c r="S162" s="44">
        <f>SUM('Class Allocation'!BB72:BB73)</f>
        <v>43.461064545394322</v>
      </c>
      <c r="T162" s="44">
        <f>SUM('Class Allocation'!BF72:BF73)</f>
        <v>240.55351972098549</v>
      </c>
      <c r="V162" s="44">
        <f t="shared" si="27"/>
        <v>0</v>
      </c>
    </row>
    <row r="163" spans="3:22" x14ac:dyDescent="0.35">
      <c r="C163" s="6"/>
      <c r="D163" s="6" t="s">
        <v>391</v>
      </c>
      <c r="H163" s="44">
        <f>SUM(H156:H162)</f>
        <v>382411970.22656822</v>
      </c>
      <c r="I163" s="44">
        <f t="shared" ref="I163:T163" si="29">SUM(I156:I162)</f>
        <v>220613551.30904767</v>
      </c>
      <c r="J163" s="44">
        <f t="shared" si="29"/>
        <v>35981800.215768941</v>
      </c>
      <c r="K163" s="44">
        <f t="shared" si="29"/>
        <v>337877.28345314442</v>
      </c>
      <c r="L163" s="44">
        <f t="shared" si="29"/>
        <v>4051541.6496808878</v>
      </c>
      <c r="M163" s="44">
        <f t="shared" si="29"/>
        <v>529064.11729325226</v>
      </c>
      <c r="N163" s="44">
        <f t="shared" si="29"/>
        <v>446589.1348125324</v>
      </c>
      <c r="O163" s="44">
        <f t="shared" si="29"/>
        <v>432774.78535922029</v>
      </c>
      <c r="P163" s="44">
        <f t="shared" si="29"/>
        <v>5019.0234341435744</v>
      </c>
      <c r="Q163" s="44">
        <f t="shared" si="29"/>
        <v>5019.0234341435744</v>
      </c>
      <c r="R163" s="44">
        <f t="shared" si="29"/>
        <v>119868655.95914909</v>
      </c>
      <c r="S163" s="44">
        <f t="shared" si="29"/>
        <v>21435.262098237698</v>
      </c>
      <c r="T163" s="44">
        <f t="shared" si="29"/>
        <v>118642.46303693786</v>
      </c>
      <c r="V163" s="44">
        <f t="shared" si="27"/>
        <v>0</v>
      </c>
    </row>
    <row r="164" spans="3:22" x14ac:dyDescent="0.3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3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3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3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35">
      <c r="C168" s="6"/>
      <c r="D168" s="6" t="s">
        <v>4</v>
      </c>
      <c r="H168" s="44">
        <f>'Class Allocation'!J82</f>
        <v>8225542.5949334959</v>
      </c>
      <c r="I168" s="44">
        <f>'Class Allocation'!N82</f>
        <v>4745317.3660776885</v>
      </c>
      <c r="J168" s="44">
        <f>'Class Allocation'!R82</f>
        <v>773955.45474646334</v>
      </c>
      <c r="K168" s="44">
        <f>'Class Allocation'!V82</f>
        <v>7267.6176565750447</v>
      </c>
      <c r="L168" s="44">
        <f>'Class Allocation'!Z82</f>
        <v>87147.189442978153</v>
      </c>
      <c r="M168" s="44">
        <f>'Class Allocation'!AD82</f>
        <v>11379.977017111141</v>
      </c>
      <c r="N168" s="44">
        <f>'Class Allocation'!AH82</f>
        <v>9605.9700972712089</v>
      </c>
      <c r="O168" s="44">
        <f>'Class Allocation'!AL82</f>
        <v>9308.8284576353162</v>
      </c>
      <c r="P168" s="44">
        <f>'Class Allocation'!AP82</f>
        <v>107.95737125607667</v>
      </c>
      <c r="Q168" s="44">
        <f>'Class Allocation'!AT82</f>
        <v>107.95737125607667</v>
      </c>
      <c r="R168" s="44">
        <f>'Class Allocation'!AX82</f>
        <v>2578331.255701127</v>
      </c>
      <c r="S168" s="44">
        <f>'Class Allocation'!BB82</f>
        <v>461.0647028599945</v>
      </c>
      <c r="T168" s="44">
        <f>'Class Allocation'!BF82</f>
        <v>2551.9562912739443</v>
      </c>
      <c r="V168" s="44">
        <f t="shared" si="27"/>
        <v>0</v>
      </c>
    </row>
    <row r="169" spans="3:22" x14ac:dyDescent="0.35">
      <c r="C169" s="6"/>
      <c r="D169" s="66" t="s">
        <v>381</v>
      </c>
      <c r="H169" s="44">
        <f>'Class Allocation'!J83</f>
        <v>1645897.0826883751</v>
      </c>
      <c r="I169" s="44">
        <f>'Class Allocation'!N83</f>
        <v>949518.39579172444</v>
      </c>
      <c r="J169" s="44">
        <f>'Class Allocation'!R83</f>
        <v>154865.28826470178</v>
      </c>
      <c r="K169" s="44">
        <f>'Class Allocation'!V83</f>
        <v>1454.2202609733256</v>
      </c>
      <c r="L169" s="44">
        <f>'Class Allocation'!Z83</f>
        <v>17437.792487639366</v>
      </c>
      <c r="M169" s="44">
        <f>'Class Allocation'!AD83</f>
        <v>2277.0863754399443</v>
      </c>
      <c r="N169" s="44">
        <f>'Class Allocation'!AH83</f>
        <v>1922.1149215407208</v>
      </c>
      <c r="O169" s="44">
        <f>'Class Allocation'!AL83</f>
        <v>1862.6581073333277</v>
      </c>
      <c r="P169" s="44">
        <f>'Class Allocation'!AP83</f>
        <v>21.601823874151258</v>
      </c>
      <c r="Q169" s="44">
        <f>'Class Allocation'!AT83</f>
        <v>21.601823874151258</v>
      </c>
      <c r="R169" s="44">
        <f>'Class Allocation'!AX83</f>
        <v>515913.42978110863</v>
      </c>
      <c r="S169" s="44">
        <f>'Class Allocation'!BB83</f>
        <v>92.257141776308927</v>
      </c>
      <c r="T169" s="44">
        <f>'Class Allocation'!BF83</f>
        <v>510.63590838896994</v>
      </c>
      <c r="V169" s="44">
        <f t="shared" si="27"/>
        <v>0</v>
      </c>
    </row>
    <row r="170" spans="3:22" x14ac:dyDescent="0.35">
      <c r="C170" s="6"/>
      <c r="D170" s="6" t="s">
        <v>394</v>
      </c>
      <c r="H170" s="44">
        <f>SUM(H166:H169)</f>
        <v>9871439.6776218712</v>
      </c>
      <c r="I170" s="44">
        <f t="shared" ref="I170:T170" si="30">SUM(I166:I169)</f>
        <v>5694835.7618694128</v>
      </c>
      <c r="J170" s="44">
        <f t="shared" si="30"/>
        <v>928820.74301116518</v>
      </c>
      <c r="K170" s="44">
        <f t="shared" si="30"/>
        <v>8721.8379175483697</v>
      </c>
      <c r="L170" s="44">
        <f t="shared" si="30"/>
        <v>104584.98193061752</v>
      </c>
      <c r="M170" s="44">
        <f t="shared" si="30"/>
        <v>13657.063392551085</v>
      </c>
      <c r="N170" s="44">
        <f t="shared" si="30"/>
        <v>11528.085018811929</v>
      </c>
      <c r="O170" s="44">
        <f t="shared" si="30"/>
        <v>11171.486564968644</v>
      </c>
      <c r="P170" s="44">
        <f t="shared" si="30"/>
        <v>129.55919513022792</v>
      </c>
      <c r="Q170" s="44">
        <f t="shared" si="30"/>
        <v>129.55919513022792</v>
      </c>
      <c r="R170" s="44">
        <f t="shared" si="30"/>
        <v>3094244.6854822356</v>
      </c>
      <c r="S170" s="44">
        <f t="shared" si="30"/>
        <v>553.32184463630347</v>
      </c>
      <c r="T170" s="44">
        <f t="shared" si="30"/>
        <v>3062.592199662914</v>
      </c>
      <c r="V170" s="44">
        <f t="shared" si="27"/>
        <v>0</v>
      </c>
    </row>
    <row r="171" spans="3:22" x14ac:dyDescent="0.3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3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35">
      <c r="C173" s="7"/>
      <c r="D173" s="6" t="s">
        <v>389</v>
      </c>
      <c r="H173" s="44">
        <f>'Class Allocation'!J97</f>
        <v>3613402.0028718072</v>
      </c>
      <c r="I173" s="44">
        <f>'Class Allocation'!N97</f>
        <v>2084572.4250955775</v>
      </c>
      <c r="J173" s="44">
        <f>'Class Allocation'!R97</f>
        <v>339991.21128337458</v>
      </c>
      <c r="K173" s="44">
        <f>'Class Allocation'!V97</f>
        <v>3192.594761171144</v>
      </c>
      <c r="L173" s="44">
        <f>'Class Allocation'!Z97</f>
        <v>38282.92483365981</v>
      </c>
      <c r="M173" s="44">
        <f>'Class Allocation'!AD97</f>
        <v>4999.1148026626925</v>
      </c>
      <c r="N173" s="44">
        <f>'Class Allocation'!AH97</f>
        <v>4219.8105703550991</v>
      </c>
      <c r="O173" s="44">
        <f>'Class Allocation'!AL97</f>
        <v>4089.2790967890528</v>
      </c>
      <c r="P173" s="44">
        <f>'Class Allocation'!AP97</f>
        <v>47.424638194902769</v>
      </c>
      <c r="Q173" s="44">
        <f>'Class Allocation'!AT97</f>
        <v>47.424638194902769</v>
      </c>
      <c r="R173" s="44">
        <f>'Class Allocation'!AX97</f>
        <v>1132636.2019152318</v>
      </c>
      <c r="S173" s="44">
        <f>'Class Allocation'!BB97</f>
        <v>202.54130369393201</v>
      </c>
      <c r="T173" s="44">
        <f>'Class Allocation'!BF97</f>
        <v>1121.0499329017375</v>
      </c>
      <c r="V173" s="44">
        <f t="shared" si="27"/>
        <v>0</v>
      </c>
    </row>
    <row r="174" spans="3:22" x14ac:dyDescent="0.3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3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35">
      <c r="C176" s="6"/>
      <c r="D176" s="6" t="s">
        <v>4</v>
      </c>
      <c r="H176" s="44">
        <f>'Class Allocation'!J95</f>
        <v>135116891.84358403</v>
      </c>
      <c r="I176" s="44">
        <f>'Class Allocation'!N95</f>
        <v>77948965.179601505</v>
      </c>
      <c r="J176" s="44">
        <f>'Class Allocation'!R95</f>
        <v>12713380.821241165</v>
      </c>
      <c r="K176" s="44">
        <f>'Class Allocation'!V95</f>
        <v>119381.53593281725</v>
      </c>
      <c r="L176" s="44">
        <f>'Class Allocation'!Z95</f>
        <v>1431523.4812220202</v>
      </c>
      <c r="M176" s="44">
        <f>'Class Allocation'!AD95</f>
        <v>186933.21517179621</v>
      </c>
      <c r="N176" s="44">
        <f>'Class Allocation'!AH95</f>
        <v>157792.48696434355</v>
      </c>
      <c r="O176" s="44">
        <f>'Class Allocation'!AL95</f>
        <v>152911.48922814097</v>
      </c>
      <c r="P176" s="44">
        <f>'Class Allocation'!AP95</f>
        <v>1773.361974286013</v>
      </c>
      <c r="Q176" s="44">
        <f>'Class Allocation'!AT95</f>
        <v>1773.361974286013</v>
      </c>
      <c r="R176" s="44">
        <f>'Class Allocation'!AX95</f>
        <v>42352963.5149033</v>
      </c>
      <c r="S176" s="44">
        <f>'Class Allocation'!BB95</f>
        <v>7573.6802612389574</v>
      </c>
      <c r="T176" s="44">
        <f>'Class Allocation'!BF95</f>
        <v>41919.715109128701</v>
      </c>
      <c r="V176" s="44">
        <f t="shared" si="27"/>
        <v>0</v>
      </c>
    </row>
    <row r="177" spans="2:22" x14ac:dyDescent="0.35">
      <c r="C177" s="6"/>
      <c r="D177" s="66" t="s">
        <v>381</v>
      </c>
      <c r="H177" s="44">
        <f>'Class Allocation'!J96</f>
        <v>6270621.0780728478</v>
      </c>
      <c r="I177" s="44">
        <f>'Class Allocation'!N96</f>
        <v>3617522.704970256</v>
      </c>
      <c r="J177" s="44">
        <f>'Class Allocation'!R96</f>
        <v>590013.5257960899</v>
      </c>
      <c r="K177" s="44">
        <f>'Class Allocation'!V96</f>
        <v>5540.3611298255437</v>
      </c>
      <c r="L177" s="44">
        <f>'Class Allocation'!Z96</f>
        <v>66435.374531102847</v>
      </c>
      <c r="M177" s="44">
        <f>'Class Allocation'!AD96</f>
        <v>8675.3576348185761</v>
      </c>
      <c r="N177" s="44">
        <f>'Class Allocation'!AH96</f>
        <v>7322.9696244461966</v>
      </c>
      <c r="O177" s="44">
        <f>'Class Allocation'!AL96</f>
        <v>7096.4480780351869</v>
      </c>
      <c r="P177" s="44">
        <f>'Class Allocation'!AP96</f>
        <v>82.29970970531015</v>
      </c>
      <c r="Q177" s="44">
        <f>'Class Allocation'!AT96</f>
        <v>82.29970970531015</v>
      </c>
      <c r="R177" s="44">
        <f>'Class Allocation'!AX96</f>
        <v>1965552.8047732683</v>
      </c>
      <c r="S177" s="44">
        <f>'Class Allocation'!BB96</f>
        <v>351.48587594574985</v>
      </c>
      <c r="T177" s="44">
        <f>'Class Allocation'!BF96</f>
        <v>1945.4462396486306</v>
      </c>
      <c r="V177" s="44">
        <f t="shared" si="27"/>
        <v>0</v>
      </c>
    </row>
    <row r="178" spans="2:22" x14ac:dyDescent="0.35">
      <c r="C178" s="6"/>
      <c r="D178" s="6" t="s">
        <v>395</v>
      </c>
      <c r="H178" s="44">
        <f>SUM(H173:H177)</f>
        <v>145000914.92452869</v>
      </c>
      <c r="I178" s="44">
        <f t="shared" ref="I178:T178" si="31">SUM(I173:I177)</f>
        <v>83651060.309667334</v>
      </c>
      <c r="J178" s="44">
        <f t="shared" si="31"/>
        <v>13643385.558320628</v>
      </c>
      <c r="K178" s="44">
        <f t="shared" si="31"/>
        <v>128114.49182381394</v>
      </c>
      <c r="L178" s="44">
        <f t="shared" si="31"/>
        <v>1536241.7805867828</v>
      </c>
      <c r="M178" s="44">
        <f t="shared" si="31"/>
        <v>200607.68760927749</v>
      </c>
      <c r="N178" s="44">
        <f t="shared" si="31"/>
        <v>169335.26715914486</v>
      </c>
      <c r="O178" s="44">
        <f t="shared" si="31"/>
        <v>164097.21640296519</v>
      </c>
      <c r="P178" s="44">
        <f t="shared" si="31"/>
        <v>1903.086322186226</v>
      </c>
      <c r="Q178" s="44">
        <f t="shared" si="31"/>
        <v>1903.086322186226</v>
      </c>
      <c r="R178" s="44">
        <f t="shared" si="31"/>
        <v>45451152.521591805</v>
      </c>
      <c r="S178" s="44">
        <f t="shared" si="31"/>
        <v>8127.7074408786393</v>
      </c>
      <c r="T178" s="44">
        <f t="shared" si="31"/>
        <v>44986.211281679076</v>
      </c>
      <c r="V178" s="44">
        <f t="shared" si="27"/>
        <v>0</v>
      </c>
    </row>
    <row r="179" spans="2:22" x14ac:dyDescent="0.3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35">
      <c r="C180" s="7" t="s">
        <v>56</v>
      </c>
      <c r="D180" s="6"/>
      <c r="H180" s="44">
        <f>+H163+H170-H178</f>
        <v>247282494.97966138</v>
      </c>
      <c r="I180" s="44">
        <f t="shared" ref="I180:T180" si="32">+I163+I170-I178</f>
        <v>142657326.76124972</v>
      </c>
      <c r="J180" s="44">
        <f t="shared" si="32"/>
        <v>23267235.400459476</v>
      </c>
      <c r="K180" s="44">
        <f t="shared" si="32"/>
        <v>218484.62954687886</v>
      </c>
      <c r="L180" s="44">
        <f t="shared" si="32"/>
        <v>2619884.8510247227</v>
      </c>
      <c r="M180" s="44">
        <f t="shared" si="32"/>
        <v>342113.4930765258</v>
      </c>
      <c r="N180" s="44">
        <f t="shared" si="32"/>
        <v>288781.95267219946</v>
      </c>
      <c r="O180" s="44">
        <f t="shared" si="32"/>
        <v>279849.05552122375</v>
      </c>
      <c r="P180" s="44">
        <f t="shared" si="32"/>
        <v>3245.496307087576</v>
      </c>
      <c r="Q180" s="44">
        <f t="shared" si="32"/>
        <v>3245.496307087576</v>
      </c>
      <c r="R180" s="44">
        <f t="shared" si="32"/>
        <v>77511748.123039514</v>
      </c>
      <c r="S180" s="44">
        <f t="shared" si="32"/>
        <v>13860.876501995361</v>
      </c>
      <c r="T180" s="44">
        <f t="shared" si="32"/>
        <v>76718.8439549217</v>
      </c>
      <c r="V180" s="44">
        <f t="shared" si="27"/>
        <v>0</v>
      </c>
    </row>
    <row r="181" spans="2:22" x14ac:dyDescent="0.3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3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35">
      <c r="C183" s="6" t="s">
        <v>58</v>
      </c>
      <c r="D183" s="6"/>
      <c r="H183" s="44">
        <f>+'Class Allocation'!J103</f>
        <v>6203497.4866136741</v>
      </c>
      <c r="I183" s="44">
        <f>+'Class Allocation'!N103</f>
        <v>4533571.7174340757</v>
      </c>
      <c r="J183" s="44">
        <f>+'Class Allocation'!R103</f>
        <v>1091090.4528695941</v>
      </c>
      <c r="K183" s="44">
        <f>+'Class Allocation'!V103</f>
        <v>18739.289130117919</v>
      </c>
      <c r="L183" s="44">
        <f>+'Class Allocation'!Z103</f>
        <v>203167.88577583869</v>
      </c>
      <c r="M183" s="44">
        <f>+'Class Allocation'!AD103</f>
        <v>42154.038711402281</v>
      </c>
      <c r="N183" s="44">
        <f>+'Class Allocation'!AH103</f>
        <v>54849.732161379339</v>
      </c>
      <c r="O183" s="44">
        <f>+'Class Allocation'!AL103</f>
        <v>23161.834079156164</v>
      </c>
      <c r="P183" s="44">
        <f>+'Class Allocation'!AP103</f>
        <v>276.21705143031056</v>
      </c>
      <c r="Q183" s="44">
        <f>+'Class Allocation'!AT103</f>
        <v>276.21705143031056</v>
      </c>
      <c r="R183" s="44">
        <f>+'Class Allocation'!AX103</f>
        <v>230219.05110958044</v>
      </c>
      <c r="S183" s="44">
        <f>+'Class Allocation'!BB103</f>
        <v>926.24359177132283</v>
      </c>
      <c r="T183" s="44">
        <f>+'Class Allocation'!BF103</f>
        <v>5064.8076478977209</v>
      </c>
      <c r="V183" s="44">
        <f t="shared" si="27"/>
        <v>0</v>
      </c>
    </row>
    <row r="184" spans="2:22" x14ac:dyDescent="0.35">
      <c r="C184" s="6" t="s">
        <v>59</v>
      </c>
      <c r="D184" s="6"/>
      <c r="H184" s="44">
        <f>+'Class Allocation'!J104</f>
        <v>3257338.476704061</v>
      </c>
      <c r="I184" s="44">
        <f>+'Class Allocation'!N104</f>
        <v>1879159.297067842</v>
      </c>
      <c r="J184" s="44">
        <f>+'Class Allocation'!R104</f>
        <v>306488.58150141605</v>
      </c>
      <c r="K184" s="44">
        <f>+'Class Allocation'!V104</f>
        <v>2877.9974516595512</v>
      </c>
      <c r="L184" s="44">
        <f>+'Class Allocation'!Z104</f>
        <v>34510.537150956879</v>
      </c>
      <c r="M184" s="44">
        <f>+'Class Allocation'!AD104</f>
        <v>4506.503561804695</v>
      </c>
      <c r="N184" s="44">
        <f>+'Class Allocation'!AH104</f>
        <v>3803.9917297593352</v>
      </c>
      <c r="O184" s="44">
        <f>+'Class Allocation'!AL104</f>
        <v>3686.3227876018782</v>
      </c>
      <c r="P184" s="44">
        <f>+'Class Allocation'!AP104</f>
        <v>42.751428878727559</v>
      </c>
      <c r="Q184" s="44">
        <f>+'Class Allocation'!AT104</f>
        <v>42.751428878727559</v>
      </c>
      <c r="R184" s="44">
        <f>+'Class Allocation'!AX104</f>
        <v>1021026.5776335549</v>
      </c>
      <c r="S184" s="44">
        <f>+'Class Allocation'!BB104</f>
        <v>182.58294568932655</v>
      </c>
      <c r="T184" s="44">
        <f>+'Class Allocation'!BF104</f>
        <v>1010.582016018461</v>
      </c>
      <c r="V184" s="44">
        <f t="shared" si="27"/>
        <v>0</v>
      </c>
    </row>
    <row r="185" spans="2:22" x14ac:dyDescent="0.35">
      <c r="C185" s="6" t="s">
        <v>453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35">
      <c r="C186" s="127" t="s">
        <v>60</v>
      </c>
      <c r="D186" s="66"/>
      <c r="H186" s="44">
        <f>+'Class Allocation'!J106</f>
        <v>1233514.3592767972</v>
      </c>
      <c r="I186" s="44">
        <f>+'Class Allocation'!N106</f>
        <v>711614.71025483182</v>
      </c>
      <c r="J186" s="44">
        <f>+'Class Allocation'!R106</f>
        <v>116063.4883172816</v>
      </c>
      <c r="K186" s="44">
        <f>+'Class Allocation'!V106</f>
        <v>1089.8625389941687</v>
      </c>
      <c r="L186" s="44">
        <f>+'Class Allocation'!Z106</f>
        <v>13068.719577811387</v>
      </c>
      <c r="M186" s="44">
        <f>+'Class Allocation'!AD106</f>
        <v>1706.5579439698981</v>
      </c>
      <c r="N186" s="44">
        <f>+'Class Allocation'!AH106</f>
        <v>1440.5252800059652</v>
      </c>
      <c r="O186" s="44">
        <f>+'Class Allocation'!AL106</f>
        <v>1395.9654865334119</v>
      </c>
      <c r="P186" s="44">
        <f>+'Class Allocation'!AP106</f>
        <v>16.189444780964429</v>
      </c>
      <c r="Q186" s="44">
        <f>+'Class Allocation'!AT106</f>
        <v>16.189444780964429</v>
      </c>
      <c r="R186" s="44">
        <f>+'Class Allocation'!AX106</f>
        <v>386650.31396694493</v>
      </c>
      <c r="S186" s="44">
        <f>+'Class Allocation'!BB106</f>
        <v>69.141935011533548</v>
      </c>
      <c r="T186" s="44">
        <f>+'Class Allocation'!BF106</f>
        <v>382.69508585027535</v>
      </c>
      <c r="V186" s="44">
        <f t="shared" si="27"/>
        <v>0</v>
      </c>
    </row>
    <row r="187" spans="2:22" x14ac:dyDescent="0.35">
      <c r="C187" s="14" t="s">
        <v>61</v>
      </c>
      <c r="D187" s="19"/>
      <c r="H187" s="44">
        <f>SUM(H183:H186)</f>
        <v>10694350.322594533</v>
      </c>
      <c r="I187" s="44">
        <f t="shared" ref="I187:T187" si="34">SUM(I183:I186)</f>
        <v>7124345.7247567503</v>
      </c>
      <c r="J187" s="44">
        <f t="shared" si="34"/>
        <v>1513642.5226882917</v>
      </c>
      <c r="K187" s="44">
        <f t="shared" si="34"/>
        <v>22707.149120771639</v>
      </c>
      <c r="L187" s="44">
        <f t="shared" si="34"/>
        <v>250747.14250460695</v>
      </c>
      <c r="M187" s="44">
        <f t="shared" si="34"/>
        <v>48367.100217176878</v>
      </c>
      <c r="N187" s="44">
        <f t="shared" si="34"/>
        <v>60094.249171144642</v>
      </c>
      <c r="O187" s="44">
        <f t="shared" si="34"/>
        <v>28244.122353291456</v>
      </c>
      <c r="P187" s="44">
        <f t="shared" si="34"/>
        <v>335.15792509000255</v>
      </c>
      <c r="Q187" s="44">
        <f t="shared" si="34"/>
        <v>335.15792509000255</v>
      </c>
      <c r="R187" s="44">
        <f t="shared" si="34"/>
        <v>1637895.9427100802</v>
      </c>
      <c r="S187" s="44">
        <f t="shared" si="34"/>
        <v>1177.9684724721831</v>
      </c>
      <c r="T187" s="44">
        <f t="shared" si="34"/>
        <v>6458.0847497664572</v>
      </c>
      <c r="V187" s="44">
        <f t="shared" si="27"/>
        <v>0</v>
      </c>
    </row>
    <row r="188" spans="2:22" x14ac:dyDescent="0.3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35">
      <c r="C189" s="19" t="s">
        <v>396</v>
      </c>
      <c r="D189" s="19"/>
      <c r="H189" s="44">
        <f>+'Class Allocation'!J118</f>
        <v>48243297.45858179</v>
      </c>
      <c r="I189" s="44">
        <f>+'Class Allocation'!N118</f>
        <v>27831569.113515809</v>
      </c>
      <c r="J189" s="44">
        <f>+'Class Allocation'!R118</f>
        <v>4539294.860137729</v>
      </c>
      <c r="K189" s="44">
        <f>+'Class Allocation'!V118</f>
        <v>42625.010614783132</v>
      </c>
      <c r="L189" s="44">
        <f>+'Class Allocation'!Z118</f>
        <v>511123.45896386012</v>
      </c>
      <c r="M189" s="44">
        <f>+'Class Allocation'!AD118</f>
        <v>66744.243309429483</v>
      </c>
      <c r="N189" s="44">
        <f>+'Class Allocation'!AH118</f>
        <v>56339.587015978927</v>
      </c>
      <c r="O189" s="44">
        <f>+'Class Allocation'!AL118</f>
        <v>54596.833593595002</v>
      </c>
      <c r="P189" s="44">
        <f>+'Class Allocation'!AP118</f>
        <v>633.17641532382856</v>
      </c>
      <c r="Q189" s="44">
        <f>+'Class Allocation'!AT118</f>
        <v>633.17641532382856</v>
      </c>
      <c r="R189" s="44">
        <f>+'Class Allocation'!AX118</f>
        <v>15122066.450931054</v>
      </c>
      <c r="S189" s="44">
        <f>+'Class Allocation'!BB118</f>
        <v>2704.1719559543753</v>
      </c>
      <c r="T189" s="44">
        <f>+'Class Allocation'!BF118</f>
        <v>14967.375712948149</v>
      </c>
      <c r="V189" s="44">
        <f t="shared" si="27"/>
        <v>0</v>
      </c>
    </row>
    <row r="190" spans="2:22" x14ac:dyDescent="0.3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35">
      <c r="C191" s="19" t="s">
        <v>398</v>
      </c>
      <c r="D191" s="19"/>
      <c r="H191" s="44">
        <f>+'Class Allocation'!J131</f>
        <v>855405.53906003362</v>
      </c>
      <c r="I191" s="44">
        <f>+'Class Allocation'!N131</f>
        <v>743228.0324570412</v>
      </c>
      <c r="J191" s="44">
        <f>+'Class Allocation'!R131</f>
        <v>92338.850465819763</v>
      </c>
      <c r="K191" s="44">
        <f>+'Class Allocation'!V131</f>
        <v>0</v>
      </c>
      <c r="L191" s="44">
        <f>+'Class Allocation'!Z131</f>
        <v>0</v>
      </c>
      <c r="M191" s="44">
        <f>+'Class Allocation'!AD131</f>
        <v>0</v>
      </c>
      <c r="N191" s="44">
        <f>+'Class Allocation'!AH131</f>
        <v>0</v>
      </c>
      <c r="O191" s="44">
        <f>+'Class Allocation'!AL131</f>
        <v>0</v>
      </c>
      <c r="P191" s="44">
        <f>+'Class Allocation'!AP131</f>
        <v>0</v>
      </c>
      <c r="Q191" s="44">
        <f>+'Class Allocation'!AT131</f>
        <v>0</v>
      </c>
      <c r="R191" s="44">
        <f>+'Class Allocation'!AX131</f>
        <v>19595.750480179271</v>
      </c>
      <c r="S191" s="44">
        <f>+'Class Allocation'!BB131</f>
        <v>36.742032150336136</v>
      </c>
      <c r="T191" s="44">
        <f>+'Class Allocation'!BF131</f>
        <v>206.16362484355275</v>
      </c>
      <c r="V191" s="44">
        <f t="shared" si="27"/>
        <v>0</v>
      </c>
    </row>
    <row r="192" spans="2:22" ht="15" thickBot="1" x14ac:dyDescent="0.4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" thickTop="1" x14ac:dyDescent="0.35">
      <c r="B193" s="12" t="s">
        <v>78</v>
      </c>
      <c r="D193" s="6"/>
      <c r="H193" s="44">
        <f>+H180+H187-H189-H190-H191</f>
        <v>208878142.3046141</v>
      </c>
      <c r="I193" s="44">
        <f t="shared" ref="I193:T193" si="35">+I180+I187-I189-I190-I191</f>
        <v>121206875.34003362</v>
      </c>
      <c r="J193" s="44">
        <f t="shared" si="35"/>
        <v>20149244.212544218</v>
      </c>
      <c r="K193" s="44">
        <f t="shared" si="35"/>
        <v>198566.76805286738</v>
      </c>
      <c r="L193" s="44">
        <f t="shared" si="35"/>
        <v>2359508.5345654693</v>
      </c>
      <c r="M193" s="44">
        <f t="shared" si="35"/>
        <v>323736.3499842732</v>
      </c>
      <c r="N193" s="44">
        <f t="shared" si="35"/>
        <v>292536.61482736515</v>
      </c>
      <c r="O193" s="44">
        <f t="shared" si="35"/>
        <v>253496.34428092017</v>
      </c>
      <c r="P193" s="44">
        <f t="shared" si="35"/>
        <v>2947.47781685375</v>
      </c>
      <c r="Q193" s="44">
        <f t="shared" si="35"/>
        <v>2947.47781685375</v>
      </c>
      <c r="R193" s="44">
        <f t="shared" si="35"/>
        <v>64007981.864338361</v>
      </c>
      <c r="S193" s="44">
        <f t="shared" si="35"/>
        <v>12297.930986362831</v>
      </c>
      <c r="T193" s="44">
        <f t="shared" si="35"/>
        <v>68003.389366896445</v>
      </c>
      <c r="V193" s="44">
        <f t="shared" si="27"/>
        <v>0</v>
      </c>
    </row>
    <row r="194" spans="2:22" x14ac:dyDescent="0.3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3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3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3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35">
      <c r="C198" s="6" t="s">
        <v>4</v>
      </c>
      <c r="D198" s="19"/>
      <c r="H198" s="44">
        <f>+'Class Allocation'!J250</f>
        <v>17646303.15196681</v>
      </c>
      <c r="I198" s="44">
        <f>+'Class Allocation'!N250</f>
        <v>12743566.023824908</v>
      </c>
      <c r="J198" s="44">
        <f>+'Class Allocation'!R250</f>
        <v>2868899.4772520596</v>
      </c>
      <c r="K198" s="44">
        <f>+'Class Allocation'!V250</f>
        <v>85589.399910618071</v>
      </c>
      <c r="L198" s="44">
        <f>+'Class Allocation'!Z250</f>
        <v>600143.33758468146</v>
      </c>
      <c r="M198" s="44">
        <f>+'Class Allocation'!AD250</f>
        <v>134019.90169501849</v>
      </c>
      <c r="N198" s="44">
        <f>+'Class Allocation'!AH250</f>
        <v>63309.096492699973</v>
      </c>
      <c r="O198" s="44">
        <f>+'Class Allocation'!AL250</f>
        <v>109628.36505840119</v>
      </c>
      <c r="P198" s="44">
        <f>+'Class Allocation'!AP250</f>
        <v>1271.3941567049742</v>
      </c>
      <c r="Q198" s="44">
        <f>+'Class Allocation'!AT250</f>
        <v>1271.3941567049742</v>
      </c>
      <c r="R198" s="44">
        <f>+'Class Allocation'!AX250</f>
        <v>1014948.2748937577</v>
      </c>
      <c r="S198" s="44">
        <f>+'Class Allocation'!BB250</f>
        <v>3640.8697659340119</v>
      </c>
      <c r="T198" s="44">
        <f>+'Class Allocation'!BF250</f>
        <v>20015.617175320971</v>
      </c>
      <c r="V198" s="44">
        <f t="shared" si="27"/>
        <v>0</v>
      </c>
    </row>
    <row r="199" spans="2:22" x14ac:dyDescent="0.3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3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35">
      <c r="C201" s="66" t="s">
        <v>180</v>
      </c>
      <c r="D201" s="127"/>
      <c r="H201" s="44">
        <f>+'Class Allocation'!J286</f>
        <v>17343435.851455554</v>
      </c>
      <c r="I201" s="44">
        <f>+'Class Allocation'!N286</f>
        <v>12554422.063039325</v>
      </c>
      <c r="J201" s="44">
        <f>+'Class Allocation'!R286</f>
        <v>3122200.546402174</v>
      </c>
      <c r="K201" s="44">
        <f>+'Class Allocation'!V286</f>
        <v>58166.797928857603</v>
      </c>
      <c r="L201" s="44">
        <f>+'Class Allocation'!Z286</f>
        <v>608727.81608876202</v>
      </c>
      <c r="M201" s="44">
        <f>+'Class Allocation'!AD286</f>
        <v>126790.7068854892</v>
      </c>
      <c r="N201" s="44">
        <f>+'Class Allocation'!AH286</f>
        <v>157376.36700025396</v>
      </c>
      <c r="O201" s="44">
        <f>+'Class Allocation'!AL286</f>
        <v>72160.50342699248</v>
      </c>
      <c r="P201" s="44">
        <f>+'Class Allocation'!AP286</f>
        <v>858.05808029791842</v>
      </c>
      <c r="Q201" s="44">
        <f>+'Class Allocation'!AT286</f>
        <v>858.05808029791842</v>
      </c>
      <c r="R201" s="44">
        <f>+'Class Allocation'!AX286</f>
        <v>624882.76027098729</v>
      </c>
      <c r="S201" s="44">
        <f>+'Class Allocation'!BB286</f>
        <v>2619.5218657509363</v>
      </c>
      <c r="T201" s="44">
        <f>+'Class Allocation'!BF286</f>
        <v>14372.652386363721</v>
      </c>
      <c r="V201" s="44">
        <f t="shared" si="27"/>
        <v>0</v>
      </c>
    </row>
    <row r="202" spans="2:22" x14ac:dyDescent="0.35">
      <c r="B202" s="6" t="s">
        <v>194</v>
      </c>
      <c r="C202" s="19"/>
      <c r="D202" s="19"/>
      <c r="H202" s="44">
        <f>SUM(H196:H201)</f>
        <v>51668127.003422365</v>
      </c>
      <c r="I202" s="44">
        <f t="shared" ref="I202:T202" si="36">SUM(I196:I201)</f>
        <v>37759531.583750755</v>
      </c>
      <c r="J202" s="44">
        <f t="shared" si="36"/>
        <v>9087551.0488618277</v>
      </c>
      <c r="K202" s="44">
        <f t="shared" si="36"/>
        <v>156077.11179348163</v>
      </c>
      <c r="L202" s="44">
        <f t="shared" si="36"/>
        <v>1692159.0035193264</v>
      </c>
      <c r="M202" s="44">
        <f t="shared" si="36"/>
        <v>351095.52805458452</v>
      </c>
      <c r="N202" s="44">
        <f t="shared" si="36"/>
        <v>456836.31427806767</v>
      </c>
      <c r="O202" s="44">
        <f t="shared" si="36"/>
        <v>192911.91580498236</v>
      </c>
      <c r="P202" s="44">
        <f t="shared" si="36"/>
        <v>2300.5760419196422</v>
      </c>
      <c r="Q202" s="44">
        <f t="shared" si="36"/>
        <v>2300.5760419196422</v>
      </c>
      <c r="R202" s="44">
        <f t="shared" si="36"/>
        <v>1917464.6555439075</v>
      </c>
      <c r="S202" s="44">
        <f t="shared" si="36"/>
        <v>7714.5628960141366</v>
      </c>
      <c r="T202" s="44">
        <f t="shared" si="36"/>
        <v>42184.126835575385</v>
      </c>
      <c r="V202" s="44">
        <f t="shared" si="27"/>
        <v>0</v>
      </c>
    </row>
    <row r="203" spans="2:22" x14ac:dyDescent="0.3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3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3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3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3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3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35">
      <c r="C209" s="6" t="s">
        <v>4</v>
      </c>
      <c r="D209" s="19"/>
      <c r="H209" s="44">
        <f>+'Class Allocation'!J444</f>
        <v>10031400.350262599</v>
      </c>
      <c r="I209" s="44">
        <f>+'Class Allocation'!N444</f>
        <v>5787117.1097575212</v>
      </c>
      <c r="J209" s="44">
        <f>+'Class Allocation'!R444</f>
        <v>943871.71791116276</v>
      </c>
      <c r="K209" s="44">
        <f>+'Class Allocation'!V444</f>
        <v>8863.1699932654701</v>
      </c>
      <c r="L209" s="44">
        <f>+'Class Allocation'!Z444</f>
        <v>106279.71791686529</v>
      </c>
      <c r="M209" s="44">
        <f>+'Class Allocation'!AD444</f>
        <v>13878.367793723888</v>
      </c>
      <c r="N209" s="44">
        <f>+'Class Allocation'!AH444</f>
        <v>11714.890621043285</v>
      </c>
      <c r="O209" s="44">
        <f>+'Class Allocation'!AL444</f>
        <v>11352.513706266005</v>
      </c>
      <c r="P209" s="44">
        <f>+'Class Allocation'!AP444</f>
        <v>131.65862304313953</v>
      </c>
      <c r="Q209" s="44">
        <f>+'Class Allocation'!AT444</f>
        <v>131.65862304313953</v>
      </c>
      <c r="R209" s="44">
        <f>+'Class Allocation'!AX444</f>
        <v>3144385.0375857675</v>
      </c>
      <c r="S209" s="44">
        <f>+'Class Allocation'!BB444</f>
        <v>562.28808840067347</v>
      </c>
      <c r="T209" s="44">
        <f>+'Class Allocation'!BF444</f>
        <v>3112.2196424960907</v>
      </c>
      <c r="V209" s="44">
        <f t="shared" si="27"/>
        <v>0</v>
      </c>
    </row>
    <row r="210" spans="1:22" x14ac:dyDescent="0.35">
      <c r="C210" s="66" t="s">
        <v>381</v>
      </c>
      <c r="D210" s="127"/>
      <c r="H210" s="44">
        <f>+'Class Allocation'!J445</f>
        <v>1768251.0117817225</v>
      </c>
      <c r="I210" s="44">
        <f>+'Class Allocation'!N445</f>
        <v>1020104.4049009745</v>
      </c>
      <c r="J210" s="44">
        <f>+'Class Allocation'!R445</f>
        <v>166377.77996218402</v>
      </c>
      <c r="K210" s="44">
        <f>+'Class Allocation'!V445</f>
        <v>1562.3251750464538</v>
      </c>
      <c r="L210" s="44">
        <f>+'Class Allocation'!Z445</f>
        <v>18734.096155723022</v>
      </c>
      <c r="M210" s="44">
        <f>+'Class Allocation'!AD445</f>
        <v>2446.3621265488346</v>
      </c>
      <c r="N210" s="44">
        <f>+'Class Allocation'!AH445</f>
        <v>2065.0025390552514</v>
      </c>
      <c r="O210" s="44">
        <f>+'Class Allocation'!AL445</f>
        <v>2001.1257796968741</v>
      </c>
      <c r="P210" s="44">
        <f>+'Class Allocation'!AP445</f>
        <v>23.207676423733364</v>
      </c>
      <c r="Q210" s="44">
        <f>+'Class Allocation'!AT445</f>
        <v>23.207676423733364</v>
      </c>
      <c r="R210" s="44">
        <f>+'Class Allocation'!AX445</f>
        <v>554265.7884247232</v>
      </c>
      <c r="S210" s="44">
        <f>+'Class Allocation'!BB445</f>
        <v>99.115422225300165</v>
      </c>
      <c r="T210" s="44">
        <f>+'Class Allocation'!BF445</f>
        <v>548.5959426977314</v>
      </c>
      <c r="V210" s="44">
        <f t="shared" si="27"/>
        <v>0</v>
      </c>
    </row>
    <row r="211" spans="1:22" x14ac:dyDescent="0.35">
      <c r="B211" t="s">
        <v>213</v>
      </c>
      <c r="C211" s="6"/>
      <c r="D211" s="19"/>
      <c r="H211" s="44">
        <f>SUM(H206:H210)</f>
        <v>11799651.362044321</v>
      </c>
      <c r="I211" s="44">
        <f t="shared" ref="I211:T211" si="37">SUM(I206:I210)</f>
        <v>6807221.5146584958</v>
      </c>
      <c r="J211" s="44">
        <f t="shared" si="37"/>
        <v>1110249.4978733468</v>
      </c>
      <c r="K211" s="44">
        <f t="shared" si="37"/>
        <v>10425.495168311923</v>
      </c>
      <c r="L211" s="44">
        <f t="shared" si="37"/>
        <v>125013.81407258831</v>
      </c>
      <c r="M211" s="44">
        <f t="shared" si="37"/>
        <v>16324.729920272723</v>
      </c>
      <c r="N211" s="44">
        <f t="shared" si="37"/>
        <v>13779.893160098536</v>
      </c>
      <c r="O211" s="44">
        <f t="shared" si="37"/>
        <v>13353.63948596288</v>
      </c>
      <c r="P211" s="44">
        <f t="shared" si="37"/>
        <v>154.8662994668729</v>
      </c>
      <c r="Q211" s="44">
        <f t="shared" si="37"/>
        <v>154.8662994668729</v>
      </c>
      <c r="R211" s="44">
        <f t="shared" si="37"/>
        <v>3698650.8260104908</v>
      </c>
      <c r="S211" s="44">
        <f t="shared" si="37"/>
        <v>661.40351062597369</v>
      </c>
      <c r="T211" s="44">
        <f t="shared" si="37"/>
        <v>3660.8155851938222</v>
      </c>
      <c r="V211" s="44">
        <f t="shared" si="27"/>
        <v>0</v>
      </c>
    </row>
    <row r="212" spans="1:22" x14ac:dyDescent="0.3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3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35">
      <c r="C214" s="19" t="s">
        <v>219</v>
      </c>
      <c r="D214" s="19"/>
      <c r="H214" s="44">
        <f>+'Class Allocation'!J455</f>
        <v>2864239.5242090845</v>
      </c>
      <c r="I214" s="44">
        <f>+'Class Allocation'!N455</f>
        <v>1652380.4232935656</v>
      </c>
      <c r="J214" s="44">
        <f>+'Class Allocation'!R455</f>
        <v>269501.22473713348</v>
      </c>
      <c r="K214" s="44">
        <f>+'Class Allocation'!V455</f>
        <v>2530.6777636315132</v>
      </c>
      <c r="L214" s="44">
        <f>+'Class Allocation'!Z455</f>
        <v>30345.770086955938</v>
      </c>
      <c r="M214" s="44">
        <f>+'Class Allocation'!AD455</f>
        <v>3962.6540840087005</v>
      </c>
      <c r="N214" s="44">
        <f>+'Class Allocation'!AH455</f>
        <v>3344.9221012996577</v>
      </c>
      <c r="O214" s="44">
        <f>+'Class Allocation'!AL455</f>
        <v>3241.4535679219757</v>
      </c>
      <c r="P214" s="44">
        <f>+'Class Allocation'!AP455</f>
        <v>37.592142538028959</v>
      </c>
      <c r="Q214" s="44">
        <f>+'Class Allocation'!AT455</f>
        <v>37.592142538028959</v>
      </c>
      <c r="R214" s="44">
        <f>+'Class Allocation'!AX455</f>
        <v>897808.04170068458</v>
      </c>
      <c r="S214" s="44">
        <f>+'Class Allocation'!BB455</f>
        <v>160.54864829983788</v>
      </c>
      <c r="T214" s="44">
        <f>+'Class Allocation'!BF455</f>
        <v>888.62394050735099</v>
      </c>
      <c r="V214" s="44">
        <f t="shared" si="27"/>
        <v>0</v>
      </c>
    </row>
    <row r="215" spans="1:22" x14ac:dyDescent="0.3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35">
      <c r="B216" t="s">
        <v>404</v>
      </c>
      <c r="C216" s="19"/>
      <c r="D216" s="19"/>
      <c r="H216" s="44">
        <f>+H215+H214</f>
        <v>2864239.5242090845</v>
      </c>
      <c r="I216" s="44">
        <f t="shared" ref="I216:T216" si="38">+I215+I214</f>
        <v>1652380.4232935656</v>
      </c>
      <c r="J216" s="44">
        <f t="shared" si="38"/>
        <v>269501.22473713348</v>
      </c>
      <c r="K216" s="44">
        <f t="shared" si="38"/>
        <v>2530.6777636315132</v>
      </c>
      <c r="L216" s="44">
        <f t="shared" si="38"/>
        <v>30345.770086955938</v>
      </c>
      <c r="M216" s="44">
        <f t="shared" si="38"/>
        <v>3962.6540840087005</v>
      </c>
      <c r="N216" s="44">
        <f t="shared" si="38"/>
        <v>3344.9221012996577</v>
      </c>
      <c r="O216" s="44">
        <f t="shared" si="38"/>
        <v>3241.4535679219757</v>
      </c>
      <c r="P216" s="44">
        <f t="shared" si="38"/>
        <v>37.592142538028959</v>
      </c>
      <c r="Q216" s="44">
        <f t="shared" si="38"/>
        <v>37.592142538028959</v>
      </c>
      <c r="R216" s="44">
        <f t="shared" si="38"/>
        <v>897808.04170068458</v>
      </c>
      <c r="S216" s="44">
        <f t="shared" si="38"/>
        <v>160.54864829983788</v>
      </c>
      <c r="T216" s="44">
        <f t="shared" si="38"/>
        <v>888.62394050735099</v>
      </c>
      <c r="V216" s="44">
        <f t="shared" si="27"/>
        <v>0</v>
      </c>
    </row>
    <row r="217" spans="1:22" x14ac:dyDescent="0.3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35">
      <c r="B218" t="s">
        <v>455</v>
      </c>
      <c r="C218" s="19"/>
      <c r="D218" s="19"/>
      <c r="H218" s="44">
        <f>'Class Allocation'!J459</f>
        <v>-88274.521873647594</v>
      </c>
      <c r="I218" s="44">
        <f>+'Class Allocation'!N459</f>
        <v>-50925.591448184765</v>
      </c>
      <c r="J218" s="44">
        <f>+'Class Allocation'!R459</f>
        <v>-8305.9016387961401</v>
      </c>
      <c r="K218" s="44">
        <f>+'Class Allocation'!V459</f>
        <v>-77.994304496070569</v>
      </c>
      <c r="L218" s="44">
        <f>+'Class Allocation'!Z459</f>
        <v>-935.24243439569557</v>
      </c>
      <c r="M218" s="44">
        <f>+'Class Allocation'!AD459</f>
        <v>-122.12714462597792</v>
      </c>
      <c r="N218" s="44">
        <f>+'Class Allocation'!AH459</f>
        <v>-103.08893397396943</v>
      </c>
      <c r="O218" s="44">
        <f>+'Class Allocation'!AL459</f>
        <v>-99.9000821912595</v>
      </c>
      <c r="P218" s="44">
        <f>+'Class Allocation'!AP459</f>
        <v>-1.1585722425455494</v>
      </c>
      <c r="Q218" s="44">
        <f>+'Class Allocation'!AT459</f>
        <v>-1.1585722425455494</v>
      </c>
      <c r="R218" s="44">
        <f>+'Class Allocation'!AX459</f>
        <v>-27670.023734250524</v>
      </c>
      <c r="S218" s="44">
        <f>+'Class Allocation'!BB459</f>
        <v>-4.9480342151350181</v>
      </c>
      <c r="T218" s="44">
        <f>+'Class Allocation'!BF459</f>
        <v>-27.386974032984853</v>
      </c>
      <c r="V218" s="44">
        <f t="shared" ref="V218" si="39">SUM(I218:T218)-H218</f>
        <v>0</v>
      </c>
    </row>
    <row r="219" spans="1:22" x14ac:dyDescent="0.3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5" x14ac:dyDescent="0.45">
      <c r="A220" s="115"/>
      <c r="B220" s="29" t="s">
        <v>402</v>
      </c>
      <c r="C220" s="19"/>
      <c r="D220" s="19"/>
      <c r="H220" s="44">
        <f>+H202+H211+H216</f>
        <v>66332017.889675766</v>
      </c>
      <c r="I220" s="44">
        <f t="shared" ref="I220:T220" si="40">+I202+I211+I216</f>
        <v>46219133.521702819</v>
      </c>
      <c r="J220" s="44">
        <f t="shared" si="40"/>
        <v>10467301.771472309</v>
      </c>
      <c r="K220" s="44">
        <f t="shared" si="40"/>
        <v>169033.28472542507</v>
      </c>
      <c r="L220" s="44">
        <f t="shared" si="40"/>
        <v>1847518.5876788707</v>
      </c>
      <c r="M220" s="44">
        <f t="shared" si="40"/>
        <v>371382.91205886594</v>
      </c>
      <c r="N220" s="44">
        <f t="shared" si="40"/>
        <v>473961.12953946588</v>
      </c>
      <c r="O220" s="44">
        <f t="shared" si="40"/>
        <v>209507.00885886722</v>
      </c>
      <c r="P220" s="44">
        <f t="shared" si="40"/>
        <v>2493.034483924544</v>
      </c>
      <c r="Q220" s="44">
        <f t="shared" si="40"/>
        <v>2493.034483924544</v>
      </c>
      <c r="R220" s="44">
        <f t="shared" si="40"/>
        <v>6513923.5232550828</v>
      </c>
      <c r="S220" s="44">
        <f t="shared" si="40"/>
        <v>8536.5150549399496</v>
      </c>
      <c r="T220" s="44">
        <f t="shared" si="40"/>
        <v>46733.566361276557</v>
      </c>
      <c r="V220" s="44">
        <f t="shared" ref="V220" si="41">SUM(I220:T220)-H220</f>
        <v>0</v>
      </c>
    </row>
    <row r="221" spans="1:22" ht="18.5" x14ac:dyDescent="0.45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3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3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3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3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3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3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3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3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3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3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3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3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3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3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3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3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3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3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3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3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3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3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3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3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3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3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3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3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3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3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3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3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3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3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3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3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3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3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3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3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3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3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3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3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3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3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3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3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3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3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3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3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3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3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3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3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3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3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3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3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3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3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3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3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3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3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3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3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3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3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3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3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3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3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3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3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3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3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3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3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3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3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3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3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3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3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3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3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3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3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3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3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3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3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3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3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3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3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3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3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3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3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3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3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3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3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3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3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3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3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3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3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3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3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3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3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3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3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3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3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3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3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3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3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3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3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3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3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3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3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3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3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3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3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3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3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3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3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3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3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3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3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3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3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3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3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3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3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3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3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3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3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3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3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3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3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3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3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3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3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3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3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3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3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3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3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3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3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3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3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3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3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3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3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3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3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3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3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3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3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3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3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3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3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3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3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3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3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3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3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3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3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3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3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3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3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3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3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3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3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3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3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3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3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3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3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35">
      <c r="V428" s="44"/>
    </row>
    <row r="429" spans="8:22" x14ac:dyDescent="0.35">
      <c r="V429" s="44"/>
    </row>
    <row r="430" spans="8:22" x14ac:dyDescent="0.35">
      <c r="V430" s="44"/>
    </row>
    <row r="431" spans="8:22" x14ac:dyDescent="0.35">
      <c r="V431" s="44"/>
    </row>
    <row r="432" spans="8:22" x14ac:dyDescent="0.35">
      <c r="V432" s="44"/>
    </row>
    <row r="433" spans="22:22" x14ac:dyDescent="0.35">
      <c r="V433" s="44"/>
    </row>
    <row r="434" spans="22:22" x14ac:dyDescent="0.35">
      <c r="V434" s="44"/>
    </row>
    <row r="435" spans="22:22" x14ac:dyDescent="0.35">
      <c r="V435" s="44"/>
    </row>
    <row r="436" spans="22:22" x14ac:dyDescent="0.35">
      <c r="V436" s="44"/>
    </row>
    <row r="437" spans="22:22" x14ac:dyDescent="0.35">
      <c r="V437" s="44"/>
    </row>
    <row r="438" spans="22:22" x14ac:dyDescent="0.35">
      <c r="V438" s="44"/>
    </row>
    <row r="439" spans="22:22" x14ac:dyDescent="0.35">
      <c r="V439" s="44"/>
    </row>
    <row r="440" spans="22:22" x14ac:dyDescent="0.35">
      <c r="V440" s="44"/>
    </row>
    <row r="441" spans="22:22" x14ac:dyDescent="0.35">
      <c r="V441" s="44"/>
    </row>
    <row r="442" spans="22:22" x14ac:dyDescent="0.35">
      <c r="V442" s="44"/>
    </row>
    <row r="443" spans="22:22" x14ac:dyDescent="0.35">
      <c r="V443" s="44"/>
    </row>
    <row r="444" spans="22:22" x14ac:dyDescent="0.35">
      <c r="V444" s="44"/>
    </row>
    <row r="445" spans="22:22" x14ac:dyDescent="0.35">
      <c r="V445" s="44"/>
    </row>
    <row r="446" spans="22:22" x14ac:dyDescent="0.35">
      <c r="V446" s="44"/>
    </row>
    <row r="447" spans="22:22" x14ac:dyDescent="0.35">
      <c r="V447" s="44"/>
    </row>
    <row r="448" spans="22:22" x14ac:dyDescent="0.35">
      <c r="V448" s="44"/>
    </row>
    <row r="449" spans="22:22" x14ac:dyDescent="0.35">
      <c r="V449" s="44"/>
    </row>
    <row r="450" spans="22:22" x14ac:dyDescent="0.35">
      <c r="V450" s="44"/>
    </row>
    <row r="451" spans="22:22" x14ac:dyDescent="0.35">
      <c r="V451" s="44"/>
    </row>
    <row r="452" spans="22:22" x14ac:dyDescent="0.35">
      <c r="V452" s="44"/>
    </row>
    <row r="453" spans="22:22" x14ac:dyDescent="0.35">
      <c r="V453" s="44"/>
    </row>
    <row r="454" spans="22:22" x14ac:dyDescent="0.35">
      <c r="V454" s="44"/>
    </row>
    <row r="455" spans="22:22" x14ac:dyDescent="0.35">
      <c r="V455" s="44"/>
    </row>
    <row r="456" spans="22:22" x14ac:dyDescent="0.35">
      <c r="V456" s="44"/>
    </row>
    <row r="457" spans="22:22" x14ac:dyDescent="0.35">
      <c r="V457" s="44"/>
    </row>
    <row r="458" spans="22:22" x14ac:dyDescent="0.35">
      <c r="V458" s="44"/>
    </row>
    <row r="459" spans="22:22" x14ac:dyDescent="0.35">
      <c r="V459" s="44"/>
    </row>
    <row r="460" spans="22:22" x14ac:dyDescent="0.35">
      <c r="V460" s="44"/>
    </row>
    <row r="461" spans="22:22" x14ac:dyDescent="0.35">
      <c r="V461" s="44"/>
    </row>
    <row r="462" spans="22:22" x14ac:dyDescent="0.35">
      <c r="V462" s="44"/>
    </row>
    <row r="463" spans="22:22" x14ac:dyDescent="0.35">
      <c r="V463" s="44"/>
    </row>
    <row r="464" spans="22:22" x14ac:dyDescent="0.35">
      <c r="V464" s="44"/>
    </row>
    <row r="465" spans="22:22" x14ac:dyDescent="0.35">
      <c r="V465" s="44"/>
    </row>
    <row r="466" spans="22:22" x14ac:dyDescent="0.35">
      <c r="V466" s="44"/>
    </row>
    <row r="467" spans="22:22" x14ac:dyDescent="0.35">
      <c r="V467" s="44"/>
    </row>
    <row r="468" spans="22:22" x14ac:dyDescent="0.35">
      <c r="V468" s="44"/>
    </row>
    <row r="469" spans="22:22" x14ac:dyDescent="0.35">
      <c r="V469" s="44"/>
    </row>
    <row r="470" spans="22:22" x14ac:dyDescent="0.35">
      <c r="V470" s="44"/>
    </row>
    <row r="471" spans="22:22" x14ac:dyDescent="0.35">
      <c r="V471" s="44"/>
    </row>
    <row r="472" spans="22:22" x14ac:dyDescent="0.35">
      <c r="V472" s="44"/>
    </row>
    <row r="473" spans="22:22" x14ac:dyDescent="0.35">
      <c r="V473" s="44"/>
    </row>
    <row r="474" spans="22:22" x14ac:dyDescent="0.35">
      <c r="V474" s="44"/>
    </row>
    <row r="475" spans="22:22" x14ac:dyDescent="0.35">
      <c r="V475" s="44"/>
    </row>
    <row r="476" spans="22:22" x14ac:dyDescent="0.35">
      <c r="V476" s="44"/>
    </row>
    <row r="477" spans="22:22" x14ac:dyDescent="0.35">
      <c r="V477" s="44"/>
    </row>
    <row r="478" spans="22:22" x14ac:dyDescent="0.35">
      <c r="V478" s="44"/>
    </row>
    <row r="479" spans="22:22" x14ac:dyDescent="0.35">
      <c r="V479" s="44"/>
    </row>
    <row r="480" spans="22:22" x14ac:dyDescent="0.35">
      <c r="V480" s="44"/>
    </row>
    <row r="481" spans="22:22" x14ac:dyDescent="0.35">
      <c r="V481" s="44"/>
    </row>
    <row r="482" spans="22:22" x14ac:dyDescent="0.35">
      <c r="V482" s="44"/>
    </row>
    <row r="483" spans="22:22" x14ac:dyDescent="0.35">
      <c r="V483" s="44"/>
    </row>
    <row r="484" spans="22:22" x14ac:dyDescent="0.35">
      <c r="V484" s="44"/>
    </row>
    <row r="485" spans="22:22" x14ac:dyDescent="0.35">
      <c r="V485" s="44"/>
    </row>
    <row r="486" spans="22:22" x14ac:dyDescent="0.35">
      <c r="V486" s="44"/>
    </row>
    <row r="487" spans="22:22" x14ac:dyDescent="0.35">
      <c r="V487" s="44"/>
    </row>
    <row r="488" spans="22:22" x14ac:dyDescent="0.35">
      <c r="V488" s="44"/>
    </row>
    <row r="489" spans="22:22" x14ac:dyDescent="0.35">
      <c r="V489" s="44"/>
    </row>
    <row r="490" spans="22:22" x14ac:dyDescent="0.35">
      <c r="V490" s="44"/>
    </row>
    <row r="491" spans="22:22" x14ac:dyDescent="0.35">
      <c r="V491" s="44"/>
    </row>
    <row r="492" spans="22:22" x14ac:dyDescent="0.35">
      <c r="V492" s="44"/>
    </row>
    <row r="493" spans="22:22" x14ac:dyDescent="0.35">
      <c r="V493" s="44"/>
    </row>
    <row r="494" spans="22:22" x14ac:dyDescent="0.35">
      <c r="V494" s="44"/>
    </row>
    <row r="495" spans="22:22" x14ac:dyDescent="0.35">
      <c r="V495" s="44"/>
    </row>
    <row r="496" spans="22:22" x14ac:dyDescent="0.35">
      <c r="V496" s="44"/>
    </row>
    <row r="497" spans="22:22" x14ac:dyDescent="0.35">
      <c r="V497" s="44"/>
    </row>
    <row r="498" spans="22:22" x14ac:dyDescent="0.35">
      <c r="V498" s="44"/>
    </row>
    <row r="499" spans="22:22" x14ac:dyDescent="0.35">
      <c r="V499" s="44"/>
    </row>
    <row r="500" spans="22:22" x14ac:dyDescent="0.35">
      <c r="V500" s="44"/>
    </row>
    <row r="501" spans="22:22" x14ac:dyDescent="0.35">
      <c r="V501" s="44"/>
    </row>
    <row r="502" spans="22:22" x14ac:dyDescent="0.35">
      <c r="V502" s="44"/>
    </row>
    <row r="503" spans="22:22" x14ac:dyDescent="0.35">
      <c r="V503" s="44"/>
    </row>
    <row r="504" spans="22:22" x14ac:dyDescent="0.35">
      <c r="V504" s="44"/>
    </row>
    <row r="505" spans="22:22" x14ac:dyDescent="0.35">
      <c r="V505" s="44"/>
    </row>
    <row r="506" spans="22:22" x14ac:dyDescent="0.35">
      <c r="V506" s="44"/>
    </row>
    <row r="507" spans="22:22" x14ac:dyDescent="0.35">
      <c r="V507" s="44"/>
    </row>
    <row r="508" spans="22:22" x14ac:dyDescent="0.35">
      <c r="V508" s="44"/>
    </row>
    <row r="509" spans="22:22" x14ac:dyDescent="0.35">
      <c r="V509" s="44"/>
    </row>
    <row r="510" spans="22:22" x14ac:dyDescent="0.35">
      <c r="V510" s="44"/>
    </row>
    <row r="511" spans="22:22" x14ac:dyDescent="0.35">
      <c r="V511" s="44"/>
    </row>
    <row r="512" spans="22:22" x14ac:dyDescent="0.35">
      <c r="V512" s="44"/>
    </row>
    <row r="513" spans="22:22" x14ac:dyDescent="0.35">
      <c r="V513" s="44"/>
    </row>
    <row r="514" spans="22:22" x14ac:dyDescent="0.35">
      <c r="V514" s="44"/>
    </row>
    <row r="515" spans="22:22" x14ac:dyDescent="0.35">
      <c r="V515" s="44"/>
    </row>
    <row r="516" spans="22:22" x14ac:dyDescent="0.35">
      <c r="V516" s="44"/>
    </row>
    <row r="517" spans="22:22" x14ac:dyDescent="0.35">
      <c r="V517" s="44"/>
    </row>
    <row r="518" spans="22:22" x14ac:dyDescent="0.35">
      <c r="V518" s="44"/>
    </row>
    <row r="519" spans="22:22" x14ac:dyDescent="0.35">
      <c r="V519" s="44"/>
    </row>
    <row r="520" spans="22:22" x14ac:dyDescent="0.35">
      <c r="V520" s="44"/>
    </row>
    <row r="521" spans="22:22" x14ac:dyDescent="0.35">
      <c r="V521" s="44"/>
    </row>
    <row r="522" spans="22:22" x14ac:dyDescent="0.35">
      <c r="V522" s="44"/>
    </row>
    <row r="523" spans="22:22" x14ac:dyDescent="0.35">
      <c r="V523" s="44"/>
    </row>
    <row r="524" spans="22:22" x14ac:dyDescent="0.35">
      <c r="V524" s="44"/>
    </row>
    <row r="525" spans="22:22" x14ac:dyDescent="0.35">
      <c r="V525" s="44"/>
    </row>
    <row r="526" spans="22:22" x14ac:dyDescent="0.35">
      <c r="V526" s="44"/>
    </row>
    <row r="527" spans="22:22" x14ac:dyDescent="0.35">
      <c r="V527" s="44"/>
    </row>
    <row r="528" spans="22:22" x14ac:dyDescent="0.35">
      <c r="V528" s="44"/>
    </row>
    <row r="529" spans="22:22" x14ac:dyDescent="0.35">
      <c r="V529" s="44"/>
    </row>
    <row r="530" spans="22:22" x14ac:dyDescent="0.35">
      <c r="V530" s="44"/>
    </row>
    <row r="531" spans="22:22" x14ac:dyDescent="0.35">
      <c r="V531" s="44"/>
    </row>
    <row r="532" spans="22:22" x14ac:dyDescent="0.35">
      <c r="V532" s="44"/>
    </row>
    <row r="533" spans="22:22" x14ac:dyDescent="0.35">
      <c r="V533" s="44"/>
    </row>
    <row r="534" spans="22:22" x14ac:dyDescent="0.35">
      <c r="V534" s="44"/>
    </row>
    <row r="535" spans="22:22" x14ac:dyDescent="0.35">
      <c r="V535" s="44"/>
    </row>
    <row r="536" spans="22:22" x14ac:dyDescent="0.35">
      <c r="V536" s="44"/>
    </row>
    <row r="537" spans="22:22" x14ac:dyDescent="0.35">
      <c r="V537" s="44"/>
    </row>
    <row r="538" spans="22:22" x14ac:dyDescent="0.35">
      <c r="V538" s="44"/>
    </row>
    <row r="539" spans="22:22" x14ac:dyDescent="0.35">
      <c r="V539" s="44"/>
    </row>
    <row r="540" spans="22:22" x14ac:dyDescent="0.35">
      <c r="V540" s="44"/>
    </row>
    <row r="541" spans="22:22" x14ac:dyDescent="0.35">
      <c r="V541" s="44"/>
    </row>
    <row r="542" spans="22:22" x14ac:dyDescent="0.35">
      <c r="V542" s="44"/>
    </row>
    <row r="543" spans="22:22" x14ac:dyDescent="0.35">
      <c r="V543" s="44"/>
    </row>
    <row r="544" spans="22:22" x14ac:dyDescent="0.35">
      <c r="V544" s="44"/>
    </row>
    <row r="545" spans="22:22" x14ac:dyDescent="0.35">
      <c r="V545" s="44"/>
    </row>
    <row r="546" spans="22:22" x14ac:dyDescent="0.35">
      <c r="V546" s="44"/>
    </row>
    <row r="547" spans="22:22" x14ac:dyDescent="0.35">
      <c r="V547" s="44"/>
    </row>
    <row r="548" spans="22:22" x14ac:dyDescent="0.35">
      <c r="V548" s="44"/>
    </row>
    <row r="549" spans="22:22" x14ac:dyDescent="0.35">
      <c r="V549" s="44"/>
    </row>
    <row r="550" spans="22:22" x14ac:dyDescent="0.35">
      <c r="V550" s="44"/>
    </row>
    <row r="551" spans="22:22" x14ac:dyDescent="0.35">
      <c r="V551" s="44"/>
    </row>
    <row r="552" spans="22:22" x14ac:dyDescent="0.35">
      <c r="V552" s="44"/>
    </row>
    <row r="553" spans="22:22" x14ac:dyDescent="0.35">
      <c r="V553" s="44"/>
    </row>
    <row r="554" spans="22:22" x14ac:dyDescent="0.35">
      <c r="V554" s="44"/>
    </row>
    <row r="555" spans="22:22" x14ac:dyDescent="0.35">
      <c r="V555" s="44"/>
    </row>
    <row r="556" spans="22:22" x14ac:dyDescent="0.35">
      <c r="V556" s="44"/>
    </row>
    <row r="557" spans="22:22" x14ac:dyDescent="0.35">
      <c r="V557" s="44"/>
    </row>
    <row r="558" spans="22:22" x14ac:dyDescent="0.35">
      <c r="V558" s="44"/>
    </row>
    <row r="559" spans="22:22" x14ac:dyDescent="0.35">
      <c r="V559" s="44"/>
    </row>
    <row r="560" spans="22:22" x14ac:dyDescent="0.35">
      <c r="V560" s="44"/>
    </row>
    <row r="561" spans="22:22" x14ac:dyDescent="0.35">
      <c r="V561" s="44"/>
    </row>
    <row r="562" spans="22:22" x14ac:dyDescent="0.35">
      <c r="V562" s="44"/>
    </row>
    <row r="563" spans="22:22" x14ac:dyDescent="0.35">
      <c r="V563" s="44"/>
    </row>
    <row r="564" spans="22:22" x14ac:dyDescent="0.35">
      <c r="V564" s="44"/>
    </row>
    <row r="565" spans="22:22" x14ac:dyDescent="0.35">
      <c r="V565" s="44"/>
    </row>
    <row r="566" spans="22:22" x14ac:dyDescent="0.35">
      <c r="V566" s="44"/>
    </row>
    <row r="567" spans="22:22" x14ac:dyDescent="0.35">
      <c r="V567" s="44"/>
    </row>
    <row r="568" spans="22:22" x14ac:dyDescent="0.35">
      <c r="V568" s="44"/>
    </row>
    <row r="569" spans="22:22" x14ac:dyDescent="0.35">
      <c r="V569" s="44"/>
    </row>
    <row r="570" spans="22:22" x14ac:dyDescent="0.35">
      <c r="V570" s="44"/>
    </row>
    <row r="571" spans="22:22" x14ac:dyDescent="0.35">
      <c r="V571" s="44"/>
    </row>
    <row r="572" spans="22:22" x14ac:dyDescent="0.35">
      <c r="V572" s="44"/>
    </row>
    <row r="573" spans="22:22" x14ac:dyDescent="0.35">
      <c r="V573" s="44"/>
    </row>
    <row r="574" spans="22:22" x14ac:dyDescent="0.35">
      <c r="V574" s="44"/>
    </row>
    <row r="575" spans="22:22" x14ac:dyDescent="0.35">
      <c r="V575" s="44"/>
    </row>
    <row r="576" spans="22:22" x14ac:dyDescent="0.35">
      <c r="V576" s="44"/>
    </row>
    <row r="577" spans="22:22" x14ac:dyDescent="0.35">
      <c r="V577" s="44"/>
    </row>
    <row r="578" spans="22:22" x14ac:dyDescent="0.35">
      <c r="V578" s="44"/>
    </row>
    <row r="579" spans="22:22" x14ac:dyDescent="0.35">
      <c r="V579" s="44"/>
    </row>
    <row r="580" spans="22:22" x14ac:dyDescent="0.35">
      <c r="V580" s="44"/>
    </row>
    <row r="581" spans="22:22" x14ac:dyDescent="0.35">
      <c r="V581" s="44"/>
    </row>
    <row r="582" spans="22:22" x14ac:dyDescent="0.35">
      <c r="V582" s="44"/>
    </row>
    <row r="583" spans="22:22" x14ac:dyDescent="0.35">
      <c r="V583" s="44"/>
    </row>
    <row r="584" spans="22:22" x14ac:dyDescent="0.35">
      <c r="V584" s="44"/>
    </row>
    <row r="585" spans="22:22" x14ac:dyDescent="0.35">
      <c r="V585" s="44"/>
    </row>
    <row r="586" spans="22:22" x14ac:dyDescent="0.35">
      <c r="V586" s="44"/>
    </row>
    <row r="587" spans="22:22" x14ac:dyDescent="0.35">
      <c r="V587" s="44"/>
    </row>
    <row r="588" spans="22:22" x14ac:dyDescent="0.35">
      <c r="V588" s="44"/>
    </row>
    <row r="589" spans="22:22" x14ac:dyDescent="0.35">
      <c r="V589" s="44"/>
    </row>
    <row r="590" spans="22:22" x14ac:dyDescent="0.35">
      <c r="V590" s="44"/>
    </row>
    <row r="591" spans="22:22" x14ac:dyDescent="0.35">
      <c r="V591" s="44"/>
    </row>
    <row r="592" spans="22:22" x14ac:dyDescent="0.35">
      <c r="V592" s="44"/>
    </row>
    <row r="593" spans="22:22" x14ac:dyDescent="0.35">
      <c r="V593" s="44"/>
    </row>
    <row r="594" spans="22:22" x14ac:dyDescent="0.35">
      <c r="V594" s="44"/>
    </row>
    <row r="595" spans="22:22" x14ac:dyDescent="0.35">
      <c r="V595" s="44"/>
    </row>
    <row r="596" spans="22:22" x14ac:dyDescent="0.35">
      <c r="V596" s="44"/>
    </row>
    <row r="597" spans="22:22" x14ac:dyDescent="0.35">
      <c r="V597" s="44"/>
    </row>
    <row r="598" spans="22:22" x14ac:dyDescent="0.35">
      <c r="V598" s="44"/>
    </row>
    <row r="599" spans="22:22" x14ac:dyDescent="0.35">
      <c r="V599" s="44"/>
    </row>
    <row r="600" spans="22:22" x14ac:dyDescent="0.35">
      <c r="V600" s="44"/>
    </row>
    <row r="601" spans="22:22" x14ac:dyDescent="0.35">
      <c r="V601" s="44"/>
    </row>
    <row r="602" spans="22:22" x14ac:dyDescent="0.35">
      <c r="V602" s="44"/>
    </row>
    <row r="603" spans="22:22" x14ac:dyDescent="0.35">
      <c r="V603" s="44"/>
    </row>
    <row r="604" spans="22:22" x14ac:dyDescent="0.35">
      <c r="V604" s="44"/>
    </row>
    <row r="605" spans="22:22" x14ac:dyDescent="0.35">
      <c r="V605" s="44"/>
    </row>
    <row r="606" spans="22:22" x14ac:dyDescent="0.35">
      <c r="V606" s="44"/>
    </row>
    <row r="607" spans="22:22" x14ac:dyDescent="0.35">
      <c r="V607" s="44"/>
    </row>
    <row r="608" spans="22:22" x14ac:dyDescent="0.35">
      <c r="V608" s="44"/>
    </row>
    <row r="609" spans="22:22" x14ac:dyDescent="0.35">
      <c r="V609" s="44"/>
    </row>
    <row r="610" spans="22:22" x14ac:dyDescent="0.35">
      <c r="V610" s="44"/>
    </row>
    <row r="611" spans="22:22" x14ac:dyDescent="0.35">
      <c r="V611" s="44"/>
    </row>
    <row r="612" spans="22:22" x14ac:dyDescent="0.35">
      <c r="V612" s="44"/>
    </row>
    <row r="613" spans="22:22" x14ac:dyDescent="0.35">
      <c r="V613" s="44"/>
    </row>
    <row r="614" spans="22:22" x14ac:dyDescent="0.35">
      <c r="V614" s="44"/>
    </row>
    <row r="615" spans="22:22" x14ac:dyDescent="0.35">
      <c r="V615" s="44"/>
    </row>
    <row r="616" spans="22:22" x14ac:dyDescent="0.35">
      <c r="V616" s="44"/>
    </row>
    <row r="617" spans="22:22" x14ac:dyDescent="0.35">
      <c r="V617" s="44"/>
    </row>
    <row r="618" spans="22:22" x14ac:dyDescent="0.35">
      <c r="V618" s="44"/>
    </row>
    <row r="619" spans="22:22" x14ac:dyDescent="0.35">
      <c r="V619" s="44"/>
    </row>
    <row r="620" spans="22:22" x14ac:dyDescent="0.35">
      <c r="V620" s="44"/>
    </row>
    <row r="621" spans="22:22" x14ac:dyDescent="0.35">
      <c r="V621" s="44"/>
    </row>
    <row r="622" spans="22:22" x14ac:dyDescent="0.35">
      <c r="V622" s="44"/>
    </row>
    <row r="623" spans="22:22" x14ac:dyDescent="0.35">
      <c r="V623" s="44"/>
    </row>
    <row r="624" spans="22:22" x14ac:dyDescent="0.35">
      <c r="V624" s="44"/>
    </row>
    <row r="625" spans="22:22" x14ac:dyDescent="0.35">
      <c r="V625" s="44"/>
    </row>
    <row r="626" spans="22:22" x14ac:dyDescent="0.35">
      <c r="V626" s="44"/>
    </row>
    <row r="627" spans="22:22" x14ac:dyDescent="0.35">
      <c r="V627" s="44"/>
    </row>
    <row r="628" spans="22:22" x14ac:dyDescent="0.35">
      <c r="V628" s="44"/>
    </row>
    <row r="629" spans="22:22" x14ac:dyDescent="0.35">
      <c r="V629" s="44"/>
    </row>
    <row r="630" spans="22:22" x14ac:dyDescent="0.35">
      <c r="V630" s="44"/>
    </row>
    <row r="631" spans="22:22" x14ac:dyDescent="0.35">
      <c r="V631" s="44"/>
    </row>
    <row r="632" spans="22:22" x14ac:dyDescent="0.35">
      <c r="V632" s="44"/>
    </row>
    <row r="633" spans="22:22" x14ac:dyDescent="0.35">
      <c r="V633" s="44"/>
    </row>
    <row r="634" spans="22:22" x14ac:dyDescent="0.35">
      <c r="V634" s="44"/>
    </row>
    <row r="635" spans="22:22" x14ac:dyDescent="0.35">
      <c r="V635" s="44"/>
    </row>
    <row r="636" spans="22:22" x14ac:dyDescent="0.35">
      <c r="V636" s="44"/>
    </row>
    <row r="637" spans="22:22" x14ac:dyDescent="0.35">
      <c r="V637" s="44"/>
    </row>
    <row r="638" spans="22:22" x14ac:dyDescent="0.35">
      <c r="V638" s="44"/>
    </row>
    <row r="639" spans="22:22" x14ac:dyDescent="0.35">
      <c r="V639" s="44"/>
    </row>
    <row r="640" spans="22:22" x14ac:dyDescent="0.35">
      <c r="V640" s="44"/>
    </row>
    <row r="641" spans="22:22" x14ac:dyDescent="0.35">
      <c r="V641" s="44"/>
    </row>
    <row r="642" spans="22:22" x14ac:dyDescent="0.35">
      <c r="V642" s="44"/>
    </row>
    <row r="643" spans="22:22" x14ac:dyDescent="0.35">
      <c r="V643" s="44"/>
    </row>
    <row r="644" spans="22:22" x14ac:dyDescent="0.35">
      <c r="V644" s="44"/>
    </row>
    <row r="645" spans="22:22" x14ac:dyDescent="0.35">
      <c r="V645" s="44"/>
    </row>
    <row r="646" spans="22:22" x14ac:dyDescent="0.35">
      <c r="V646" s="44"/>
    </row>
    <row r="647" spans="22:22" x14ac:dyDescent="0.35">
      <c r="V647" s="44"/>
    </row>
    <row r="648" spans="22:22" x14ac:dyDescent="0.35">
      <c r="V648" s="44"/>
    </row>
    <row r="649" spans="22:22" x14ac:dyDescent="0.35">
      <c r="V649" s="44"/>
    </row>
    <row r="650" spans="22:22" x14ac:dyDescent="0.35">
      <c r="V650" s="44"/>
    </row>
    <row r="651" spans="22:22" x14ac:dyDescent="0.35">
      <c r="V651" s="44"/>
    </row>
    <row r="652" spans="22:22" x14ac:dyDescent="0.35">
      <c r="V652" s="44"/>
    </row>
    <row r="653" spans="22:22" x14ac:dyDescent="0.3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D139" activePane="bottomRight" state="frozen"/>
      <selection activeCell="A6" sqref="A6"/>
      <selection pane="topRight" activeCell="D6" sqref="D6"/>
      <selection pane="bottomLeft" activeCell="A11" sqref="A11"/>
      <selection pane="bottomRight" activeCell="H140" sqref="H140"/>
    </sheetView>
  </sheetViews>
  <sheetFormatPr defaultRowHeight="14.5" x14ac:dyDescent="0.35"/>
  <cols>
    <col min="1" max="1" width="4.1796875" customWidth="1"/>
    <col min="3" max="3" width="50.7265625" customWidth="1"/>
    <col min="4" max="4" width="9.453125" customWidth="1"/>
    <col min="5" max="5" width="13.26953125" customWidth="1"/>
    <col min="6" max="6" width="3.26953125" customWidth="1"/>
    <col min="7" max="7" width="13.81640625" bestFit="1" customWidth="1"/>
    <col min="8" max="8" width="15.54296875" style="25" customWidth="1"/>
    <col min="9" max="9" width="15.453125" customWidth="1"/>
    <col min="10" max="10" width="15.453125" bestFit="1" customWidth="1"/>
    <col min="11" max="11" width="2.81640625" customWidth="1"/>
    <col min="12" max="12" width="15.453125" style="28" bestFit="1" customWidth="1"/>
    <col min="13" max="13" width="13.7265625" customWidth="1"/>
    <col min="14" max="14" width="11.81640625" bestFit="1" customWidth="1"/>
    <col min="15" max="15" width="2.453125" customWidth="1"/>
    <col min="16" max="16" width="13.7265625" style="28" bestFit="1" customWidth="1"/>
    <col min="17" max="17" width="18.26953125" customWidth="1"/>
    <col min="18" max="18" width="11.81640625" bestFit="1" customWidth="1"/>
    <col min="19" max="19" width="2.453125" customWidth="1"/>
    <col min="20" max="20" width="12.453125" bestFit="1" customWidth="1"/>
    <col min="21" max="21" width="15.453125" customWidth="1"/>
    <col min="22" max="22" width="11.7265625" customWidth="1"/>
    <col min="23" max="23" width="2.81640625" customWidth="1"/>
    <col min="24" max="24" width="13.7265625" bestFit="1" customWidth="1"/>
    <col min="25" max="25" width="13.81640625" customWidth="1"/>
    <col min="26" max="26" width="12.453125" customWidth="1"/>
    <col min="27" max="27" width="2.81640625" customWidth="1"/>
    <col min="28" max="28" width="10.81640625" bestFit="1" customWidth="1"/>
    <col min="29" max="29" width="9.7265625" bestFit="1" customWidth="1"/>
    <col min="30" max="30" width="9.81640625" bestFit="1" customWidth="1"/>
    <col min="31" max="31" width="3.1796875" customWidth="1"/>
    <col min="32" max="32" width="11.81640625" bestFit="1" customWidth="1"/>
    <col min="33" max="33" width="10.7265625" bestFit="1" customWidth="1"/>
    <col min="34" max="34" width="9.81640625" bestFit="1" customWidth="1"/>
    <col min="35" max="35" width="2.54296875" customWidth="1"/>
    <col min="36" max="36" width="13.54296875" bestFit="1" customWidth="1"/>
    <col min="37" max="37" width="11.7265625" bestFit="1" customWidth="1"/>
    <col min="38" max="38" width="9.81640625" bestFit="1" customWidth="1"/>
    <col min="39" max="39" width="2.453125" customWidth="1"/>
    <col min="40" max="40" width="11.81640625" bestFit="1" customWidth="1"/>
    <col min="41" max="41" width="10.7265625" bestFit="1" customWidth="1"/>
    <col min="42" max="42" width="9.81640625" bestFit="1" customWidth="1"/>
    <col min="43" max="43" width="2.7265625" customWidth="1"/>
    <col min="44" max="44" width="11.81640625" bestFit="1" customWidth="1"/>
    <col min="45" max="45" width="10.7265625" bestFit="1" customWidth="1"/>
    <col min="47" max="47" width="2.453125" customWidth="1"/>
    <col min="48" max="48" width="10.81640625" bestFit="1" customWidth="1"/>
    <col min="49" max="49" width="9.7265625" bestFit="1" customWidth="1"/>
    <col min="50" max="50" width="11.81640625" bestFit="1" customWidth="1"/>
    <col min="51" max="51" width="2.54296875" customWidth="1"/>
    <col min="55" max="55" width="3" customWidth="1"/>
    <col min="59" max="59" width="4.7265625" customWidth="1"/>
    <col min="60" max="60" width="14.54296875" bestFit="1" customWidth="1"/>
    <col min="61" max="61" width="13.81640625" bestFit="1" customWidth="1"/>
    <col min="62" max="62" width="12.453125" bestFit="1" customWidth="1"/>
    <col min="63" max="63" width="13.81640625" bestFit="1" customWidth="1"/>
    <col min="65" max="65" width="14.1796875" bestFit="1" customWidth="1"/>
    <col min="66" max="66" width="13.81640625" bestFit="1" customWidth="1"/>
  </cols>
  <sheetData>
    <row r="1" spans="1:83" x14ac:dyDescent="0.3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35">
      <c r="L2"/>
      <c r="P2"/>
    </row>
    <row r="3" spans="1:83" x14ac:dyDescent="0.35">
      <c r="L3"/>
      <c r="P3"/>
    </row>
    <row r="6" spans="1:83" x14ac:dyDescent="0.35">
      <c r="BM6" t="s">
        <v>488</v>
      </c>
    </row>
    <row r="8" spans="1:83" ht="13.5" customHeight="1" x14ac:dyDescent="0.3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474</v>
      </c>
      <c r="BV8" s="113" t="s">
        <v>474</v>
      </c>
      <c r="BW8" s="113" t="s">
        <v>478</v>
      </c>
      <c r="BX8" s="113" t="s">
        <v>478</v>
      </c>
      <c r="BY8" s="113" t="s">
        <v>387</v>
      </c>
    </row>
    <row r="9" spans="1:83" s="2" customFormat="1" x14ac:dyDescent="0.3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  <c r="BH9" s="180" t="s">
        <v>247</v>
      </c>
      <c r="BI9" s="180"/>
      <c r="BJ9" s="180"/>
      <c r="BM9" s="170" t="s">
        <v>8</v>
      </c>
      <c r="BN9" s="170" t="s">
        <v>334</v>
      </c>
      <c r="BO9" s="170" t="s">
        <v>380</v>
      </c>
      <c r="BP9" s="170" t="s">
        <v>384</v>
      </c>
      <c r="BQ9" s="170" t="s">
        <v>383</v>
      </c>
      <c r="BR9" s="170" t="s">
        <v>384</v>
      </c>
      <c r="BS9" s="170" t="s">
        <v>383</v>
      </c>
      <c r="BT9" s="170" t="s">
        <v>3</v>
      </c>
      <c r="BU9" s="170" t="s">
        <v>475</v>
      </c>
      <c r="BV9" s="170" t="s">
        <v>475</v>
      </c>
      <c r="BW9" s="170" t="s">
        <v>372</v>
      </c>
      <c r="BX9" s="170" t="s">
        <v>372</v>
      </c>
      <c r="BY9" s="170" t="s">
        <v>372</v>
      </c>
      <c r="BZ9" s="28"/>
      <c r="CA9" s="28"/>
      <c r="CB9"/>
      <c r="CC9"/>
      <c r="CD9"/>
      <c r="CE9"/>
    </row>
    <row r="10" spans="1:83" s="2" customFormat="1" x14ac:dyDescent="0.3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1" t="s">
        <v>79</v>
      </c>
      <c r="BN10" s="171" t="s">
        <v>378</v>
      </c>
      <c r="BO10" s="171" t="s">
        <v>379</v>
      </c>
      <c r="BP10" s="171" t="s">
        <v>469</v>
      </c>
      <c r="BQ10" s="171" t="s">
        <v>470</v>
      </c>
      <c r="BR10" s="171" t="s">
        <v>471</v>
      </c>
      <c r="BS10" s="171" t="s">
        <v>472</v>
      </c>
      <c r="BT10" s="171" t="s">
        <v>473</v>
      </c>
      <c r="BU10" s="171" t="s">
        <v>476</v>
      </c>
      <c r="BV10" s="171" t="s">
        <v>477</v>
      </c>
      <c r="BW10" s="171" t="s">
        <v>479</v>
      </c>
      <c r="BX10" s="171" t="s">
        <v>480</v>
      </c>
      <c r="BY10" s="171" t="s">
        <v>481</v>
      </c>
      <c r="BZ10"/>
      <c r="CA10" s="113" t="s">
        <v>489</v>
      </c>
      <c r="CB10"/>
      <c r="CC10"/>
      <c r="CD10"/>
      <c r="CE10"/>
    </row>
    <row r="11" spans="1:83" x14ac:dyDescent="0.3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3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3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3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3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3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2042.7400100374914</v>
      </c>
      <c r="I16" s="21">
        <f>+'Function-Classif'!T16</f>
        <v>0</v>
      </c>
      <c r="J16" s="21">
        <f>+'Function-Classif'!U16</f>
        <v>197.51998996250896</v>
      </c>
      <c r="K16" s="47"/>
      <c r="L16" s="47">
        <f t="shared" ref="L16:N18" si="1">INDEX(Alloc,$E16,L$1)*$G16</f>
        <v>839.50411520714374</v>
      </c>
      <c r="M16" s="47">
        <f t="shared" si="1"/>
        <v>0</v>
      </c>
      <c r="N16" s="47">
        <f t="shared" si="1"/>
        <v>113.9493264667925</v>
      </c>
      <c r="O16" s="47"/>
      <c r="P16" s="47">
        <f t="shared" ref="P16:V18" si="2">INDEX(Alloc,$E16,P$1)*$G16</f>
        <v>250.24970619738224</v>
      </c>
      <c r="Q16" s="47">
        <f t="shared" si="2"/>
        <v>0</v>
      </c>
      <c r="R16" s="47">
        <f t="shared" si="2"/>
        <v>18.584995687349728</v>
      </c>
      <c r="S16" s="47"/>
      <c r="T16" s="47">
        <f t="shared" si="2"/>
        <v>25.426262303048109</v>
      </c>
      <c r="U16" s="47">
        <f t="shared" si="2"/>
        <v>0</v>
      </c>
      <c r="V16" s="47">
        <f t="shared" si="2"/>
        <v>0.17451733426828872</v>
      </c>
      <c r="W16" s="24"/>
      <c r="X16" s="47">
        <f t="shared" ref="X16:Z18" si="3">INDEX(Alloc,$E16,X$1)*$G16</f>
        <v>301.9387089067875</v>
      </c>
      <c r="Y16" s="47">
        <f t="shared" si="3"/>
        <v>0</v>
      </c>
      <c r="Z16" s="47">
        <f t="shared" si="3"/>
        <v>2.0926658375874698</v>
      </c>
      <c r="AB16" s="47">
        <f t="shared" ref="AB16:AD18" si="4">INDEX(Alloc,$E16,AB$1)*$G16</f>
        <v>278.52642965976423</v>
      </c>
      <c r="AC16" s="47">
        <f t="shared" si="4"/>
        <v>0</v>
      </c>
      <c r="AD16" s="47">
        <f t="shared" si="4"/>
        <v>0.2732674374062431</v>
      </c>
      <c r="AF16" s="47">
        <f t="shared" ref="AF16:AH18" si="5">INDEX(Alloc,$E16,AF$1)*$G16</f>
        <v>169.97880071667916</v>
      </c>
      <c r="AG16" s="47">
        <f t="shared" si="5"/>
        <v>0</v>
      </c>
      <c r="AH16" s="47">
        <f t="shared" si="5"/>
        <v>0.23066820155570675</v>
      </c>
      <c r="AJ16" s="47">
        <f t="shared" ref="AJ16:AL18" si="6">INDEX(Alloc,$E16,AJ$1)*$G16</f>
        <v>133.61454279191997</v>
      </c>
      <c r="AK16" s="47">
        <f t="shared" si="6"/>
        <v>0</v>
      </c>
      <c r="AL16" s="47">
        <f t="shared" si="6"/>
        <v>0.22353293807600924</v>
      </c>
      <c r="AN16" s="47">
        <f t="shared" ref="AN16:AP18" si="7">INDEX(Alloc,$E16,AN$1)*$G16</f>
        <v>16.855797314784102</v>
      </c>
      <c r="AO16" s="47">
        <f t="shared" si="7"/>
        <v>0</v>
      </c>
      <c r="AP16" s="47">
        <f t="shared" si="7"/>
        <v>2.592380823608333E-3</v>
      </c>
      <c r="AR16" s="47">
        <f t="shared" ref="AR16:AT18" si="8">INDEX(Alloc,$E16,AR$1)*$G16</f>
        <v>9.0322311656119698</v>
      </c>
      <c r="AS16" s="47">
        <f t="shared" si="8"/>
        <v>0</v>
      </c>
      <c r="AT16" s="47">
        <f t="shared" si="8"/>
        <v>2.592380823608333E-3</v>
      </c>
      <c r="AV16" s="47">
        <f t="shared" ref="AV16:AX18" si="9">INDEX(Alloc,$E16,AV$1)*$G16</f>
        <v>16.646368414732837</v>
      </c>
      <c r="AW16" s="47">
        <f t="shared" si="9"/>
        <v>0</v>
      </c>
      <c r="AX16" s="47">
        <f t="shared" si="9"/>
        <v>61.913479611642231</v>
      </c>
      <c r="AZ16" s="47">
        <f t="shared" ref="AZ16:BB18" si="10">INDEX(Alloc,$E16,AZ$1)*$G16</f>
        <v>0.539166522328692</v>
      </c>
      <c r="BA16" s="47">
        <f t="shared" si="10"/>
        <v>0</v>
      </c>
      <c r="BB16" s="47">
        <f t="shared" si="10"/>
        <v>1.1071548706959143E-2</v>
      </c>
      <c r="BD16" s="47">
        <f t="shared" ref="BD16:BF18" si="11">INDEX(Alloc,$E16,BD$1)*$G16</f>
        <v>0.4278808373081564</v>
      </c>
      <c r="BE16" s="47">
        <f t="shared" si="11"/>
        <v>0</v>
      </c>
      <c r="BF16" s="47">
        <f t="shared" si="11"/>
        <v>6.1280137476604546E-2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953.45344167393625</v>
      </c>
      <c r="BO16" s="44">
        <f>SUM(P16:R16)</f>
        <v>268.83470188473194</v>
      </c>
      <c r="BP16" s="44">
        <f>SUM(T16:V16)</f>
        <v>25.600779637316396</v>
      </c>
      <c r="BQ16" s="44">
        <f>SUM(X16:Z16)</f>
        <v>304.03137474437494</v>
      </c>
      <c r="BR16" s="44">
        <f>SUM(AB16:AD16)</f>
        <v>278.79969709717045</v>
      </c>
      <c r="BS16" s="44">
        <f>SUM(AF16:AH16)</f>
        <v>170.20946891823488</v>
      </c>
      <c r="BT16" s="44">
        <f>SUM(AJ16:AL16)</f>
        <v>133.83807572999598</v>
      </c>
      <c r="BU16" s="44">
        <f>SUM(AN16:AP16)</f>
        <v>16.858389695607709</v>
      </c>
      <c r="BV16" s="44">
        <f>SUM(AR16:AT16)</f>
        <v>9.0348235464355788</v>
      </c>
      <c r="BW16" s="44">
        <f>SUM(AV16:AX16)</f>
        <v>78.559848026375064</v>
      </c>
      <c r="BX16" s="44">
        <f>SUM(AZ16:BB16)</f>
        <v>0.55023807103565114</v>
      </c>
      <c r="BY16" s="44">
        <f>SUM(BD16:BF16)</f>
        <v>0.48916097478476095</v>
      </c>
      <c r="CA16" s="44">
        <f>SUM(BN16:BY16)-BM16</f>
        <v>0</v>
      </c>
    </row>
    <row r="17" spans="2:79" x14ac:dyDescent="0.3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3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3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2042.7400100374914</v>
      </c>
      <c r="I19" s="21">
        <f t="shared" ref="I19:J19" si="30">SUM(I16:I18)</f>
        <v>0</v>
      </c>
      <c r="J19" s="21">
        <f t="shared" si="30"/>
        <v>197.51998996250896</v>
      </c>
      <c r="K19" s="21"/>
      <c r="L19" s="21">
        <f t="shared" ref="L19:BF19" si="31">SUM(L16:L18)</f>
        <v>839.50411520714374</v>
      </c>
      <c r="M19" s="21">
        <f t="shared" si="31"/>
        <v>0</v>
      </c>
      <c r="N19" s="21">
        <f t="shared" si="31"/>
        <v>113.9493264667925</v>
      </c>
      <c r="O19" s="21"/>
      <c r="P19" s="21">
        <f t="shared" si="31"/>
        <v>250.24970619738224</v>
      </c>
      <c r="Q19" s="21">
        <f t="shared" si="31"/>
        <v>0</v>
      </c>
      <c r="R19" s="21">
        <f t="shared" si="31"/>
        <v>18.584995687349728</v>
      </c>
      <c r="S19" s="21"/>
      <c r="T19" s="21">
        <f t="shared" ref="T19:V19" si="32">SUM(T16:T18)</f>
        <v>25.426262303048109</v>
      </c>
      <c r="U19" s="21">
        <f t="shared" si="32"/>
        <v>0</v>
      </c>
      <c r="V19" s="21">
        <f t="shared" si="32"/>
        <v>0.17451733426828872</v>
      </c>
      <c r="W19" s="21"/>
      <c r="X19" s="21">
        <f t="shared" si="31"/>
        <v>301.9387089067875</v>
      </c>
      <c r="Y19" s="21">
        <f t="shared" si="31"/>
        <v>0</v>
      </c>
      <c r="Z19" s="21">
        <f t="shared" si="31"/>
        <v>2.0926658375874698</v>
      </c>
      <c r="AA19" s="21"/>
      <c r="AB19" s="21">
        <f t="shared" si="31"/>
        <v>278.52642965976423</v>
      </c>
      <c r="AC19" s="21">
        <f t="shared" si="31"/>
        <v>0</v>
      </c>
      <c r="AD19" s="21">
        <f t="shared" si="31"/>
        <v>0.2732674374062431</v>
      </c>
      <c r="AE19" s="21"/>
      <c r="AF19" s="21">
        <f t="shared" si="31"/>
        <v>169.97880071667916</v>
      </c>
      <c r="AG19" s="21">
        <f t="shared" si="31"/>
        <v>0</v>
      </c>
      <c r="AH19" s="21">
        <f t="shared" si="31"/>
        <v>0.23066820155570675</v>
      </c>
      <c r="AI19" s="21"/>
      <c r="AJ19" s="21">
        <f t="shared" si="31"/>
        <v>133.61454279191997</v>
      </c>
      <c r="AK19" s="21">
        <f t="shared" si="31"/>
        <v>0</v>
      </c>
      <c r="AL19" s="21">
        <f t="shared" si="31"/>
        <v>0.22353293807600924</v>
      </c>
      <c r="AM19" s="21"/>
      <c r="AN19" s="21">
        <f t="shared" si="31"/>
        <v>16.855797314784102</v>
      </c>
      <c r="AO19" s="21">
        <f t="shared" si="31"/>
        <v>0</v>
      </c>
      <c r="AP19" s="21">
        <f t="shared" si="31"/>
        <v>2.592380823608333E-3</v>
      </c>
      <c r="AQ19" s="21"/>
      <c r="AR19" s="21">
        <f t="shared" si="31"/>
        <v>9.0322311656119698</v>
      </c>
      <c r="AS19" s="21">
        <f t="shared" si="31"/>
        <v>0</v>
      </c>
      <c r="AT19" s="21">
        <f t="shared" si="31"/>
        <v>2.592380823608333E-3</v>
      </c>
      <c r="AU19" s="21"/>
      <c r="AV19" s="21">
        <f t="shared" si="31"/>
        <v>16.646368414732837</v>
      </c>
      <c r="AW19" s="21">
        <f t="shared" si="31"/>
        <v>0</v>
      </c>
      <c r="AX19" s="21">
        <f t="shared" si="31"/>
        <v>61.913479611642231</v>
      </c>
      <c r="AY19" s="21"/>
      <c r="AZ19" s="21">
        <f t="shared" si="31"/>
        <v>0.539166522328692</v>
      </c>
      <c r="BA19" s="21">
        <f t="shared" si="31"/>
        <v>0</v>
      </c>
      <c r="BB19" s="21">
        <f t="shared" si="31"/>
        <v>1.1071548706959143E-2</v>
      </c>
      <c r="BC19" s="21"/>
      <c r="BD19" s="21">
        <f t="shared" si="31"/>
        <v>0.4278808373081564</v>
      </c>
      <c r="BE19" s="21">
        <f t="shared" si="31"/>
        <v>0</v>
      </c>
      <c r="BF19" s="21">
        <f t="shared" si="31"/>
        <v>6.1280137476604546E-2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953.45344167393625</v>
      </c>
      <c r="BO19" s="44">
        <f t="shared" si="18"/>
        <v>268.83470188473194</v>
      </c>
      <c r="BP19" s="44">
        <f t="shared" si="19"/>
        <v>25.600779637316396</v>
      </c>
      <c r="BQ19" s="44">
        <f t="shared" si="20"/>
        <v>304.03137474437494</v>
      </c>
      <c r="BR19" s="44">
        <f t="shared" si="21"/>
        <v>278.79969709717045</v>
      </c>
      <c r="BS19" s="44">
        <f t="shared" si="22"/>
        <v>170.20946891823488</v>
      </c>
      <c r="BT19" s="44">
        <f t="shared" si="23"/>
        <v>133.83807572999598</v>
      </c>
      <c r="BU19" s="44">
        <f t="shared" si="24"/>
        <v>16.858389695607709</v>
      </c>
      <c r="BV19" s="44">
        <f t="shared" si="25"/>
        <v>9.0348235464355788</v>
      </c>
      <c r="BW19" s="44">
        <f t="shared" si="26"/>
        <v>78.559848026375064</v>
      </c>
      <c r="BX19" s="44">
        <f t="shared" si="27"/>
        <v>0.55023807103565114</v>
      </c>
      <c r="BY19" s="44">
        <f t="shared" si="28"/>
        <v>0.48916097478476095</v>
      </c>
      <c r="CA19" s="44">
        <f t="shared" si="29"/>
        <v>0</v>
      </c>
    </row>
    <row r="20" spans="2:79" x14ac:dyDescent="0.3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3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3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3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35">
      <c r="B24" s="6"/>
      <c r="C24" s="6" t="s">
        <v>1</v>
      </c>
      <c r="D24" s="47" t="str">
        <f>INDEX(Alloc,$E24,D$1)</f>
        <v>PODPLT</v>
      </c>
      <c r="E24" s="86">
        <v>52</v>
      </c>
      <c r="F24" s="86"/>
      <c r="G24" s="105">
        <f>+'Function-Classif'!F24</f>
        <v>2305549928</v>
      </c>
      <c r="H24" s="21">
        <f>+'Function-Classif'!S24</f>
        <v>2305549928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816858645.04032779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264444271.19167194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31450006.567847989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366460244.40581596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350531199.95326394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210478264.02697596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212518675.71325594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20975893.244943995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11364055.595111998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19221369.749735996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627109.58041599987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620192.93063199986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2305549928</v>
      </c>
      <c r="BN24" s="44">
        <f t="shared" si="17"/>
        <v>816858645.04032779</v>
      </c>
      <c r="BO24" s="44">
        <f t="shared" si="18"/>
        <v>264444271.19167194</v>
      </c>
      <c r="BP24" s="44">
        <f t="shared" si="19"/>
        <v>31450006.567847989</v>
      </c>
      <c r="BQ24" s="44">
        <f t="shared" si="20"/>
        <v>366460244.40581596</v>
      </c>
      <c r="BR24" s="44">
        <f t="shared" si="21"/>
        <v>350531199.95326394</v>
      </c>
      <c r="BS24" s="44">
        <f t="shared" si="22"/>
        <v>210478264.02697596</v>
      </c>
      <c r="BT24" s="44">
        <f t="shared" si="23"/>
        <v>212518675.71325594</v>
      </c>
      <c r="BU24" s="44">
        <f t="shared" si="24"/>
        <v>20975893.244943995</v>
      </c>
      <c r="BV24" s="44">
        <f t="shared" si="25"/>
        <v>11364055.595111998</v>
      </c>
      <c r="BW24" s="44">
        <f t="shared" si="26"/>
        <v>19221369.749735996</v>
      </c>
      <c r="BX24" s="44">
        <f t="shared" si="27"/>
        <v>627109.58041599987</v>
      </c>
      <c r="BY24" s="44">
        <f t="shared" si="28"/>
        <v>620192.93063199986</v>
      </c>
      <c r="CA24" s="44">
        <f t="shared" si="29"/>
        <v>0</v>
      </c>
    </row>
    <row r="25" spans="2:79" x14ac:dyDescent="0.3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0</v>
      </c>
      <c r="H25" s="21">
        <f>+'Function-Classif'!S25</f>
        <v>0</v>
      </c>
      <c r="I25" s="21">
        <f>+'Function-Classif'!T25</f>
        <v>0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0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0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0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0</v>
      </c>
      <c r="Z25" s="47">
        <f t="shared" si="39"/>
        <v>0</v>
      </c>
      <c r="AB25" s="47">
        <f t="shared" si="40"/>
        <v>0</v>
      </c>
      <c r="AC25" s="47">
        <f t="shared" si="40"/>
        <v>0</v>
      </c>
      <c r="AD25" s="47">
        <f t="shared" si="40"/>
        <v>0</v>
      </c>
      <c r="AF25" s="47">
        <f t="shared" si="41"/>
        <v>0</v>
      </c>
      <c r="AG25" s="47">
        <f t="shared" si="41"/>
        <v>0</v>
      </c>
      <c r="AH25" s="47">
        <f t="shared" si="41"/>
        <v>0</v>
      </c>
      <c r="AJ25" s="47">
        <f t="shared" si="42"/>
        <v>0</v>
      </c>
      <c r="AK25" s="47">
        <f t="shared" si="42"/>
        <v>0</v>
      </c>
      <c r="AL25" s="47">
        <f t="shared" si="42"/>
        <v>0</v>
      </c>
      <c r="AN25" s="47">
        <f t="shared" si="43"/>
        <v>0</v>
      </c>
      <c r="AO25" s="47">
        <f t="shared" si="43"/>
        <v>0</v>
      </c>
      <c r="AP25" s="47">
        <f t="shared" si="43"/>
        <v>0</v>
      </c>
      <c r="AR25" s="47">
        <f t="shared" si="44"/>
        <v>0</v>
      </c>
      <c r="AS25" s="47">
        <f t="shared" si="44"/>
        <v>0</v>
      </c>
      <c r="AT25" s="47">
        <f t="shared" si="44"/>
        <v>0</v>
      </c>
      <c r="AV25" s="47">
        <f t="shared" si="45"/>
        <v>0</v>
      </c>
      <c r="AW25" s="47">
        <f t="shared" si="45"/>
        <v>0</v>
      </c>
      <c r="AX25" s="47">
        <f t="shared" si="45"/>
        <v>0</v>
      </c>
      <c r="AZ25" s="47">
        <f t="shared" si="46"/>
        <v>0</v>
      </c>
      <c r="BA25" s="47">
        <f t="shared" si="46"/>
        <v>0</v>
      </c>
      <c r="BB25" s="47">
        <f t="shared" si="46"/>
        <v>0</v>
      </c>
      <c r="BD25" s="47">
        <f t="shared" si="47"/>
        <v>0</v>
      </c>
      <c r="BE25" s="47">
        <f t="shared" si="47"/>
        <v>0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0</v>
      </c>
      <c r="BN25" s="44">
        <f t="shared" si="17"/>
        <v>0</v>
      </c>
      <c r="BO25" s="44">
        <f t="shared" si="18"/>
        <v>0</v>
      </c>
      <c r="BP25" s="44">
        <f t="shared" si="19"/>
        <v>0</v>
      </c>
      <c r="BQ25" s="44">
        <f t="shared" si="20"/>
        <v>0</v>
      </c>
      <c r="BR25" s="44">
        <f t="shared" si="21"/>
        <v>0</v>
      </c>
      <c r="BS25" s="44">
        <f t="shared" si="22"/>
        <v>0</v>
      </c>
      <c r="BT25" s="44">
        <f t="shared" si="23"/>
        <v>0</v>
      </c>
      <c r="BU25" s="44">
        <f t="shared" si="24"/>
        <v>0</v>
      </c>
      <c r="BV25" s="44">
        <f t="shared" si="25"/>
        <v>0</v>
      </c>
      <c r="BW25" s="44">
        <f t="shared" si="26"/>
        <v>0</v>
      </c>
      <c r="BX25" s="44">
        <f t="shared" si="27"/>
        <v>0</v>
      </c>
      <c r="BY25" s="44">
        <f t="shared" si="28"/>
        <v>0</v>
      </c>
      <c r="CA25" s="44">
        <f t="shared" si="29"/>
        <v>0</v>
      </c>
    </row>
    <row r="26" spans="2:79" x14ac:dyDescent="0.3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3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2305549928</v>
      </c>
      <c r="I27" s="22">
        <f t="shared" ref="I27:J27" si="48">SUM(I24:I26)</f>
        <v>0</v>
      </c>
      <c r="J27" s="22">
        <f t="shared" si="48"/>
        <v>0</v>
      </c>
      <c r="K27" s="22"/>
      <c r="L27" s="22">
        <f t="shared" ref="L27:BF27" si="49">SUM(L24:L26)</f>
        <v>816858645.04032779</v>
      </c>
      <c r="M27" s="22">
        <f t="shared" si="49"/>
        <v>0</v>
      </c>
      <c r="N27" s="22">
        <f t="shared" si="49"/>
        <v>0</v>
      </c>
      <c r="O27" s="22"/>
      <c r="P27" s="22">
        <f t="shared" si="49"/>
        <v>264444271.19167194</v>
      </c>
      <c r="Q27" s="22">
        <f t="shared" si="49"/>
        <v>0</v>
      </c>
      <c r="R27" s="22">
        <f t="shared" si="49"/>
        <v>0</v>
      </c>
      <c r="S27" s="22"/>
      <c r="T27" s="22">
        <f t="shared" ref="T27:V27" si="50">SUM(T24:T26)</f>
        <v>31450006.567847989</v>
      </c>
      <c r="U27" s="22">
        <f t="shared" si="50"/>
        <v>0</v>
      </c>
      <c r="V27" s="22">
        <f t="shared" si="50"/>
        <v>0</v>
      </c>
      <c r="W27" s="22"/>
      <c r="X27" s="22">
        <f t="shared" si="49"/>
        <v>366460244.40581596</v>
      </c>
      <c r="Y27" s="22">
        <f t="shared" si="49"/>
        <v>0</v>
      </c>
      <c r="Z27" s="22">
        <f t="shared" si="49"/>
        <v>0</v>
      </c>
      <c r="AA27" s="22"/>
      <c r="AB27" s="22">
        <f t="shared" si="49"/>
        <v>350531199.95326394</v>
      </c>
      <c r="AC27" s="22">
        <f t="shared" si="49"/>
        <v>0</v>
      </c>
      <c r="AD27" s="22">
        <f t="shared" si="49"/>
        <v>0</v>
      </c>
      <c r="AE27" s="22"/>
      <c r="AF27" s="22">
        <f t="shared" si="49"/>
        <v>210478264.02697596</v>
      </c>
      <c r="AG27" s="22">
        <f t="shared" si="49"/>
        <v>0</v>
      </c>
      <c r="AH27" s="22">
        <f t="shared" si="49"/>
        <v>0</v>
      </c>
      <c r="AI27" s="22"/>
      <c r="AJ27" s="22">
        <f t="shared" si="49"/>
        <v>212518675.71325594</v>
      </c>
      <c r="AK27" s="22">
        <f t="shared" si="49"/>
        <v>0</v>
      </c>
      <c r="AL27" s="22">
        <f t="shared" si="49"/>
        <v>0</v>
      </c>
      <c r="AM27" s="22"/>
      <c r="AN27" s="22">
        <f t="shared" si="49"/>
        <v>20975893.244943995</v>
      </c>
      <c r="AO27" s="22">
        <f t="shared" si="49"/>
        <v>0</v>
      </c>
      <c r="AP27" s="22">
        <f t="shared" si="49"/>
        <v>0</v>
      </c>
      <c r="AQ27" s="22"/>
      <c r="AR27" s="22">
        <f t="shared" si="49"/>
        <v>11364055.595111998</v>
      </c>
      <c r="AS27" s="22">
        <f t="shared" si="49"/>
        <v>0</v>
      </c>
      <c r="AT27" s="22">
        <f t="shared" si="49"/>
        <v>0</v>
      </c>
      <c r="AU27" s="22"/>
      <c r="AV27" s="22">
        <f t="shared" si="49"/>
        <v>19221369.749735996</v>
      </c>
      <c r="AW27" s="22">
        <f t="shared" si="49"/>
        <v>0</v>
      </c>
      <c r="AX27" s="22">
        <f t="shared" si="49"/>
        <v>0</v>
      </c>
      <c r="AY27" s="22"/>
      <c r="AZ27" s="22">
        <f t="shared" si="49"/>
        <v>627109.58041599987</v>
      </c>
      <c r="BA27" s="22">
        <f t="shared" si="49"/>
        <v>0</v>
      </c>
      <c r="BB27" s="22">
        <f t="shared" si="49"/>
        <v>0</v>
      </c>
      <c r="BC27" s="22"/>
      <c r="BD27" s="22">
        <f t="shared" si="49"/>
        <v>620192.93063199986</v>
      </c>
      <c r="BE27" s="22">
        <f t="shared" si="49"/>
        <v>0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816858645.04032779</v>
      </c>
      <c r="BO27" s="44">
        <f t="shared" si="18"/>
        <v>264444271.19167194</v>
      </c>
      <c r="BP27" s="44">
        <f t="shared" si="19"/>
        <v>31450006.567847989</v>
      </c>
      <c r="BQ27" s="44">
        <f t="shared" si="20"/>
        <v>366460244.40581596</v>
      </c>
      <c r="BR27" s="44">
        <f t="shared" si="21"/>
        <v>350531199.95326394</v>
      </c>
      <c r="BS27" s="44">
        <f t="shared" si="22"/>
        <v>210478264.02697596</v>
      </c>
      <c r="BT27" s="44">
        <f t="shared" si="23"/>
        <v>212518675.71325594</v>
      </c>
      <c r="BU27" s="44">
        <f t="shared" si="24"/>
        <v>20975893.244943995</v>
      </c>
      <c r="BV27" s="44">
        <f t="shared" si="25"/>
        <v>11364055.595111998</v>
      </c>
      <c r="BW27" s="44">
        <f t="shared" si="26"/>
        <v>19221369.749735996</v>
      </c>
      <c r="BX27" s="44">
        <f t="shared" si="27"/>
        <v>627109.58041599987</v>
      </c>
      <c r="BY27" s="44">
        <f t="shared" si="28"/>
        <v>620192.93063199986</v>
      </c>
      <c r="CA27" s="44">
        <f t="shared" si="29"/>
        <v>0</v>
      </c>
    </row>
    <row r="28" spans="2:79" x14ac:dyDescent="0.3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3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3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3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3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3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3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3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3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3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3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386565842</v>
      </c>
      <c r="H38" s="21">
        <f>+'Function-Classif'!S38</f>
        <v>386565842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185473598.36004597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53388059.2161735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4743628.0911355326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55056893.271304682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50084885.893935941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29737837.808641229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3105125.6599571984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1625180.3061480636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3201592.1188817453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102413.83617020295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46627.437605946056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386565842</v>
      </c>
      <c r="BN38" s="44">
        <f t="shared" si="17"/>
        <v>185473598.36004597</v>
      </c>
      <c r="BO38" s="44">
        <f t="shared" si="18"/>
        <v>53388059.2161735</v>
      </c>
      <c r="BP38" s="44">
        <f t="shared" si="19"/>
        <v>4743628.0911355326</v>
      </c>
      <c r="BQ38" s="44">
        <f t="shared" si="20"/>
        <v>55056893.271304682</v>
      </c>
      <c r="BR38" s="44">
        <f t="shared" si="21"/>
        <v>50084885.893935941</v>
      </c>
      <c r="BS38" s="44">
        <f t="shared" si="22"/>
        <v>29737837.808641229</v>
      </c>
      <c r="BT38" s="44">
        <f t="shared" si="23"/>
        <v>0</v>
      </c>
      <c r="BU38" s="44">
        <f t="shared" si="24"/>
        <v>3105125.6599571984</v>
      </c>
      <c r="BV38" s="44">
        <f t="shared" si="25"/>
        <v>1625180.3061480636</v>
      </c>
      <c r="BW38" s="44">
        <f t="shared" si="26"/>
        <v>3201592.1188817453</v>
      </c>
      <c r="BX38" s="44">
        <f t="shared" si="27"/>
        <v>102413.83617020295</v>
      </c>
      <c r="BY38" s="44">
        <f t="shared" si="28"/>
        <v>46627.437605946056</v>
      </c>
      <c r="CA38" s="44">
        <f t="shared" si="29"/>
        <v>0</v>
      </c>
    </row>
    <row r="39" spans="2:79" x14ac:dyDescent="0.3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0</v>
      </c>
      <c r="H39" s="21">
        <f>+'Function-Classif'!S39</f>
        <v>0</v>
      </c>
      <c r="I39" s="21">
        <f>+'Function-Classif'!T39</f>
        <v>0</v>
      </c>
      <c r="J39" s="21">
        <f>+'Function-Classif'!U39</f>
        <v>0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0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0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0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0</v>
      </c>
      <c r="AB39" s="47">
        <f t="shared" si="68"/>
        <v>0</v>
      </c>
      <c r="AC39" s="47">
        <f t="shared" si="68"/>
        <v>0</v>
      </c>
      <c r="AD39" s="47">
        <f t="shared" si="68"/>
        <v>0</v>
      </c>
      <c r="AF39" s="47">
        <f t="shared" si="69"/>
        <v>0</v>
      </c>
      <c r="AG39" s="47">
        <f t="shared" si="69"/>
        <v>0</v>
      </c>
      <c r="AH39" s="47">
        <f t="shared" si="69"/>
        <v>0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0</v>
      </c>
      <c r="AR39" s="47">
        <f t="shared" si="72"/>
        <v>0</v>
      </c>
      <c r="AS39" s="47">
        <f t="shared" si="72"/>
        <v>0</v>
      </c>
      <c r="AT39" s="47">
        <f t="shared" si="72"/>
        <v>0</v>
      </c>
      <c r="AV39" s="47">
        <f t="shared" si="73"/>
        <v>0</v>
      </c>
      <c r="AW39" s="47">
        <f t="shared" si="73"/>
        <v>0</v>
      </c>
      <c r="AX39" s="47">
        <f t="shared" si="73"/>
        <v>0</v>
      </c>
      <c r="AZ39" s="47">
        <f t="shared" si="74"/>
        <v>0</v>
      </c>
      <c r="BA39" s="47">
        <f t="shared" si="74"/>
        <v>0</v>
      </c>
      <c r="BB39" s="47">
        <f t="shared" si="74"/>
        <v>0</v>
      </c>
      <c r="BD39" s="47">
        <f t="shared" si="75"/>
        <v>0</v>
      </c>
      <c r="BE39" s="47">
        <f t="shared" si="75"/>
        <v>0</v>
      </c>
      <c r="BF39" s="47">
        <f t="shared" si="75"/>
        <v>0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0</v>
      </c>
      <c r="BN39" s="44">
        <f t="shared" si="17"/>
        <v>0</v>
      </c>
      <c r="BO39" s="44">
        <f t="shared" si="18"/>
        <v>0</v>
      </c>
      <c r="BP39" s="44">
        <f t="shared" si="19"/>
        <v>0</v>
      </c>
      <c r="BQ39" s="44">
        <f t="shared" si="20"/>
        <v>0</v>
      </c>
      <c r="BR39" s="44">
        <f t="shared" si="21"/>
        <v>0</v>
      </c>
      <c r="BS39" s="44">
        <f t="shared" si="22"/>
        <v>0</v>
      </c>
      <c r="BT39" s="44">
        <f t="shared" si="23"/>
        <v>0</v>
      </c>
      <c r="BU39" s="44">
        <f t="shared" si="24"/>
        <v>0</v>
      </c>
      <c r="BV39" s="44">
        <f t="shared" si="25"/>
        <v>0</v>
      </c>
      <c r="BW39" s="44">
        <f t="shared" si="26"/>
        <v>0</v>
      </c>
      <c r="BX39" s="44">
        <f t="shared" si="27"/>
        <v>0</v>
      </c>
      <c r="BY39" s="44">
        <f t="shared" si="28"/>
        <v>0</v>
      </c>
      <c r="CA39" s="44">
        <f t="shared" si="29"/>
        <v>0</v>
      </c>
    </row>
    <row r="40" spans="2:79" x14ac:dyDescent="0.3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3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3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3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3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3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3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290015468</v>
      </c>
      <c r="H46" s="21">
        <f>+'Function-Classif'!S46</f>
        <v>290015468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139148901.90952972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40053624.239231855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3558838.8093240224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41305643.007908285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37575465.92090366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22310385.482484456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2329575.9056520462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1219268.1708072745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2401948.4802348395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76834.508897391759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34981.565026454788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290015468</v>
      </c>
      <c r="BN46" s="44">
        <f t="shared" si="17"/>
        <v>139148901.90952972</v>
      </c>
      <c r="BO46" s="44">
        <f t="shared" si="18"/>
        <v>40053624.239231855</v>
      </c>
      <c r="BP46" s="44">
        <f t="shared" si="19"/>
        <v>3558838.8093240224</v>
      </c>
      <c r="BQ46" s="44">
        <f t="shared" si="20"/>
        <v>41305643.007908285</v>
      </c>
      <c r="BR46" s="44">
        <f t="shared" si="21"/>
        <v>37575465.92090366</v>
      </c>
      <c r="BS46" s="44">
        <f t="shared" si="22"/>
        <v>22310385.482484456</v>
      </c>
      <c r="BT46" s="44">
        <f t="shared" si="23"/>
        <v>0</v>
      </c>
      <c r="BU46" s="44">
        <f t="shared" si="24"/>
        <v>2329575.9056520462</v>
      </c>
      <c r="BV46" s="44">
        <f t="shared" si="25"/>
        <v>1219268.1708072745</v>
      </c>
      <c r="BW46" s="44">
        <f t="shared" si="26"/>
        <v>2401948.4802348395</v>
      </c>
      <c r="BX46" s="44">
        <f t="shared" si="27"/>
        <v>76834.508897391759</v>
      </c>
      <c r="BY46" s="44">
        <f t="shared" si="28"/>
        <v>34981.565026454788</v>
      </c>
      <c r="CA46" s="44">
        <f t="shared" si="29"/>
        <v>0</v>
      </c>
    </row>
    <row r="47" spans="2:79" x14ac:dyDescent="0.3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0</v>
      </c>
      <c r="H47" s="21">
        <f>+'Function-Classif'!S47</f>
        <v>0</v>
      </c>
      <c r="I47" s="21">
        <f>+'Function-Classif'!T47</f>
        <v>0</v>
      </c>
      <c r="J47" s="21">
        <f>+'Function-Classif'!U47</f>
        <v>0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0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0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0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0</v>
      </c>
      <c r="AB47" s="47">
        <f t="shared" si="90"/>
        <v>0</v>
      </c>
      <c r="AC47" s="47">
        <f t="shared" si="90"/>
        <v>0</v>
      </c>
      <c r="AD47" s="47">
        <f t="shared" si="90"/>
        <v>0</v>
      </c>
      <c r="AF47" s="47">
        <f t="shared" si="91"/>
        <v>0</v>
      </c>
      <c r="AG47" s="47">
        <f t="shared" si="91"/>
        <v>0</v>
      </c>
      <c r="AH47" s="47">
        <f t="shared" si="91"/>
        <v>0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0</v>
      </c>
      <c r="AR47" s="47">
        <f t="shared" si="94"/>
        <v>0</v>
      </c>
      <c r="AS47" s="47">
        <f t="shared" si="94"/>
        <v>0</v>
      </c>
      <c r="AT47" s="47">
        <f t="shared" si="94"/>
        <v>0</v>
      </c>
      <c r="AV47" s="47">
        <f t="shared" si="95"/>
        <v>0</v>
      </c>
      <c r="AW47" s="47">
        <f t="shared" si="95"/>
        <v>0</v>
      </c>
      <c r="AX47" s="47">
        <f t="shared" si="95"/>
        <v>0</v>
      </c>
      <c r="AZ47" s="47">
        <f t="shared" si="96"/>
        <v>0</v>
      </c>
      <c r="BA47" s="47">
        <f t="shared" si="96"/>
        <v>0</v>
      </c>
      <c r="BB47" s="47">
        <f t="shared" si="96"/>
        <v>0</v>
      </c>
      <c r="BD47" s="47">
        <f t="shared" si="97"/>
        <v>0</v>
      </c>
      <c r="BE47" s="47">
        <f t="shared" si="97"/>
        <v>0</v>
      </c>
      <c r="BF47" s="47">
        <f t="shared" si="97"/>
        <v>0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0</v>
      </c>
      <c r="BN47" s="44">
        <f t="shared" si="17"/>
        <v>0</v>
      </c>
      <c r="BO47" s="44">
        <f t="shared" si="18"/>
        <v>0</v>
      </c>
      <c r="BP47" s="44">
        <f t="shared" si="19"/>
        <v>0</v>
      </c>
      <c r="BQ47" s="44">
        <f t="shared" si="20"/>
        <v>0</v>
      </c>
      <c r="BR47" s="44">
        <f t="shared" si="21"/>
        <v>0</v>
      </c>
      <c r="BS47" s="44">
        <f t="shared" si="22"/>
        <v>0</v>
      </c>
      <c r="BT47" s="44">
        <f t="shared" si="23"/>
        <v>0</v>
      </c>
      <c r="BU47" s="44">
        <f t="shared" si="24"/>
        <v>0</v>
      </c>
      <c r="BV47" s="44">
        <f t="shared" si="25"/>
        <v>0</v>
      </c>
      <c r="BW47" s="44">
        <f t="shared" si="26"/>
        <v>0</v>
      </c>
      <c r="BX47" s="44">
        <f t="shared" si="27"/>
        <v>0</v>
      </c>
      <c r="BY47" s="44">
        <f t="shared" si="28"/>
        <v>0</v>
      </c>
      <c r="CA47" s="44">
        <f t="shared" si="29"/>
        <v>0</v>
      </c>
    </row>
    <row r="48" spans="2:79" x14ac:dyDescent="0.3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3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3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3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3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3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3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3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3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3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3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3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3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3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3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1000245183.6218625</v>
      </c>
      <c r="I62" s="21">
        <f>SUM(I35:I61)</f>
        <v>0</v>
      </c>
      <c r="J62" s="21">
        <f>SUM(J35:J61)</f>
        <v>362409577.37813747</v>
      </c>
      <c r="K62" s="21"/>
      <c r="L62" s="21">
        <f>SUM(L35:L61)</f>
        <v>526944449.35194772</v>
      </c>
      <c r="M62" s="21">
        <f>SUM(M35:M61)</f>
        <v>0</v>
      </c>
      <c r="N62" s="21">
        <f>SUM(N35:N61)</f>
        <v>209074166.39294127</v>
      </c>
      <c r="O62" s="21"/>
      <c r="P62" s="21">
        <f>SUM(P35:P61)</f>
        <v>138146421.8569825</v>
      </c>
      <c r="Q62" s="21">
        <f>SUM(Q35:Q61)</f>
        <v>0</v>
      </c>
      <c r="R62" s="21">
        <f>SUM(R35:R61)</f>
        <v>34099740.658681475</v>
      </c>
      <c r="S62" s="21"/>
      <c r="T62" s="21">
        <f t="shared" ref="T62:V62" si="143">SUM(T35:T61)</f>
        <v>10175973.438260123</v>
      </c>
      <c r="U62" s="21">
        <f t="shared" si="143"/>
        <v>0</v>
      </c>
      <c r="V62" s="21">
        <f t="shared" si="143"/>
        <v>320204.31638000009</v>
      </c>
      <c r="W62" s="21"/>
      <c r="X62" s="21">
        <f t="shared" ref="X62:BF62" si="144">SUM(X35:X61)</f>
        <v>129201190.75607871</v>
      </c>
      <c r="Y62" s="21">
        <f t="shared" si="144"/>
        <v>0</v>
      </c>
      <c r="Z62" s="21">
        <f t="shared" si="144"/>
        <v>3839622.2171623865</v>
      </c>
      <c r="AA62" s="21"/>
      <c r="AB62" s="21">
        <f t="shared" si="144"/>
        <v>107441489.66218343</v>
      </c>
      <c r="AC62" s="21">
        <f t="shared" si="144"/>
        <v>0</v>
      </c>
      <c r="AD62" s="21">
        <f t="shared" si="144"/>
        <v>501390.95552000013</v>
      </c>
      <c r="AE62" s="21"/>
      <c r="AF62" s="21">
        <f t="shared" si="144"/>
        <v>69890014.553820267</v>
      </c>
      <c r="AG62" s="21">
        <f t="shared" si="144"/>
        <v>0</v>
      </c>
      <c r="AH62" s="21">
        <f t="shared" si="144"/>
        <v>423229.89919271483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6661077.8988410365</v>
      </c>
      <c r="AO62" s="21">
        <f t="shared" si="144"/>
        <v>0</v>
      </c>
      <c r="AP62" s="21">
        <f t="shared" si="144"/>
        <v>4756.4990200000011</v>
      </c>
      <c r="AQ62" s="21"/>
      <c r="AR62" s="21">
        <f t="shared" si="144"/>
        <v>3486317.0784089281</v>
      </c>
      <c r="AS62" s="21">
        <f t="shared" si="144"/>
        <v>0</v>
      </c>
      <c r="AT62" s="21">
        <f t="shared" si="144"/>
        <v>4756.4990200000011</v>
      </c>
      <c r="AU62" s="21"/>
      <c r="AV62" s="21">
        <f t="shared" si="144"/>
        <v>7929130.2767597176</v>
      </c>
      <c r="AW62" s="21">
        <f t="shared" si="144"/>
        <v>0</v>
      </c>
      <c r="AX62" s="21">
        <f t="shared" si="144"/>
        <v>113598820.98173523</v>
      </c>
      <c r="AY62" s="21"/>
      <c r="AZ62" s="21">
        <f t="shared" si="144"/>
        <v>253640.25740415059</v>
      </c>
      <c r="BA62" s="21">
        <f t="shared" si="144"/>
        <v>0</v>
      </c>
      <c r="BB62" s="21">
        <f t="shared" si="144"/>
        <v>20314.071950753558</v>
      </c>
      <c r="BC62" s="21"/>
      <c r="BD62" s="21">
        <f t="shared" si="144"/>
        <v>115478.49117587344</v>
      </c>
      <c r="BE62" s="21">
        <f t="shared" si="144"/>
        <v>0</v>
      </c>
      <c r="BF62" s="21">
        <f t="shared" si="144"/>
        <v>112436.76515367275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736018615.74488902</v>
      </c>
      <c r="BO62" s="44">
        <f t="shared" si="18"/>
        <v>172246162.51566398</v>
      </c>
      <c r="BP62" s="44">
        <f t="shared" si="19"/>
        <v>10496177.754640123</v>
      </c>
      <c r="BQ62" s="44">
        <f t="shared" si="20"/>
        <v>133040812.97324109</v>
      </c>
      <c r="BR62" s="44">
        <f t="shared" si="21"/>
        <v>107942880.61770344</v>
      </c>
      <c r="BS62" s="44">
        <f t="shared" si="22"/>
        <v>70313244.453012988</v>
      </c>
      <c r="BT62" s="44">
        <f t="shared" si="23"/>
        <v>410138.12138000003</v>
      </c>
      <c r="BU62" s="44">
        <f t="shared" si="24"/>
        <v>6665834.3978610365</v>
      </c>
      <c r="BV62" s="44">
        <f t="shared" si="25"/>
        <v>3491073.5774289281</v>
      </c>
      <c r="BW62" s="44">
        <f t="shared" si="26"/>
        <v>121527951.25849494</v>
      </c>
      <c r="BX62" s="44">
        <f t="shared" si="27"/>
        <v>273954.32935490413</v>
      </c>
      <c r="BY62" s="44">
        <f t="shared" si="28"/>
        <v>227915.25632954619</v>
      </c>
      <c r="CA62" s="44">
        <f t="shared" si="29"/>
        <v>0</v>
      </c>
    </row>
    <row r="63" spans="2:79" x14ac:dyDescent="0.3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3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3748018334.1018624</v>
      </c>
      <c r="I64" s="22">
        <f>I62+I32+I27</f>
        <v>0</v>
      </c>
      <c r="J64" s="22">
        <f>J62+J32+J27</f>
        <v>362409577.37813747</v>
      </c>
      <c r="K64" s="22"/>
      <c r="L64" s="22">
        <f>L62+L32+L27</f>
        <v>1540321724.6881011</v>
      </c>
      <c r="M64" s="22">
        <f>M62+M32+M27</f>
        <v>0</v>
      </c>
      <c r="N64" s="22">
        <f>N62+N32+N27</f>
        <v>209074166.39294127</v>
      </c>
      <c r="O64" s="22"/>
      <c r="P64" s="22">
        <f>P62+P32+P27</f>
        <v>459158033.97524822</v>
      </c>
      <c r="Q64" s="22">
        <f>Q62+Q32+Q27</f>
        <v>0</v>
      </c>
      <c r="R64" s="22">
        <f>R62+R32+R27</f>
        <v>34099740.658681475</v>
      </c>
      <c r="S64" s="22"/>
      <c r="T64" s="22">
        <f t="shared" ref="T64:V64" si="145">T62+T32+T27</f>
        <v>46652093.174480058</v>
      </c>
      <c r="U64" s="22">
        <f t="shared" si="145"/>
        <v>0</v>
      </c>
      <c r="V64" s="22">
        <f t="shared" si="145"/>
        <v>320204.31638000009</v>
      </c>
      <c r="W64" s="22"/>
      <c r="X64" s="22">
        <f t="shared" ref="X64:BF64" si="146">X62+X32+X27</f>
        <v>553996989.92380083</v>
      </c>
      <c r="Y64" s="22">
        <f t="shared" si="146"/>
        <v>0</v>
      </c>
      <c r="Z64" s="22">
        <f t="shared" si="146"/>
        <v>3839622.2171623865</v>
      </c>
      <c r="AA64" s="22"/>
      <c r="AB64" s="22">
        <f t="shared" si="146"/>
        <v>511040151.83878917</v>
      </c>
      <c r="AC64" s="22">
        <f t="shared" si="146"/>
        <v>0</v>
      </c>
      <c r="AD64" s="22">
        <f t="shared" si="146"/>
        <v>501390.95552000013</v>
      </c>
      <c r="AE64" s="22"/>
      <c r="AF64" s="22">
        <f t="shared" si="146"/>
        <v>311877017.32197809</v>
      </c>
      <c r="AG64" s="22">
        <f t="shared" si="146"/>
        <v>0</v>
      </c>
      <c r="AH64" s="22">
        <f t="shared" si="146"/>
        <v>423229.89919271483</v>
      </c>
      <c r="AI64" s="22"/>
      <c r="AJ64" s="22">
        <f t="shared" si="146"/>
        <v>245155895.329804</v>
      </c>
      <c r="AK64" s="22">
        <f t="shared" si="146"/>
        <v>0</v>
      </c>
      <c r="AL64" s="22">
        <f t="shared" si="146"/>
        <v>410138.12138000003</v>
      </c>
      <c r="AM64" s="22"/>
      <c r="AN64" s="22">
        <f t="shared" si="146"/>
        <v>30927008.361948263</v>
      </c>
      <c r="AO64" s="22">
        <f t="shared" si="146"/>
        <v>0</v>
      </c>
      <c r="AP64" s="22">
        <f t="shared" si="146"/>
        <v>4756.4990200000011</v>
      </c>
      <c r="AQ64" s="22"/>
      <c r="AR64" s="22">
        <f t="shared" si="146"/>
        <v>16572333.160468416</v>
      </c>
      <c r="AS64" s="22">
        <f t="shared" si="146"/>
        <v>0</v>
      </c>
      <c r="AT64" s="22">
        <f t="shared" si="146"/>
        <v>4756.4990200000011</v>
      </c>
      <c r="AU64" s="22"/>
      <c r="AV64" s="22">
        <f t="shared" si="146"/>
        <v>30542748.322380852</v>
      </c>
      <c r="AW64" s="22">
        <f t="shared" si="146"/>
        <v>0</v>
      </c>
      <c r="AX64" s="22">
        <f t="shared" si="146"/>
        <v>113598820.98173523</v>
      </c>
      <c r="AY64" s="22"/>
      <c r="AZ64" s="22">
        <f t="shared" si="146"/>
        <v>989262.46164081863</v>
      </c>
      <c r="BA64" s="22">
        <f t="shared" si="146"/>
        <v>0</v>
      </c>
      <c r="BB64" s="22">
        <f t="shared" si="146"/>
        <v>20314.071950753558</v>
      </c>
      <c r="BC64" s="22"/>
      <c r="BD64" s="22">
        <f t="shared" si="146"/>
        <v>785075.54322216124</v>
      </c>
      <c r="BE64" s="22">
        <f t="shared" si="146"/>
        <v>0</v>
      </c>
      <c r="BF64" s="22">
        <f t="shared" si="146"/>
        <v>112436.76515367275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1749395891.0810423</v>
      </c>
      <c r="BO64" s="44">
        <f t="shared" si="18"/>
        <v>493257774.63392967</v>
      </c>
      <c r="BP64" s="44">
        <f t="shared" si="19"/>
        <v>46972297.49086006</v>
      </c>
      <c r="BQ64" s="44">
        <f t="shared" si="20"/>
        <v>557836612.1409632</v>
      </c>
      <c r="BR64" s="44">
        <f t="shared" si="21"/>
        <v>511541542.79430914</v>
      </c>
      <c r="BS64" s="44">
        <f t="shared" si="22"/>
        <v>312300247.22117078</v>
      </c>
      <c r="BT64" s="44">
        <f t="shared" si="23"/>
        <v>245566033.451184</v>
      </c>
      <c r="BU64" s="44">
        <f t="shared" si="24"/>
        <v>30931764.860968262</v>
      </c>
      <c r="BV64" s="44">
        <f t="shared" si="25"/>
        <v>16577089.659488417</v>
      </c>
      <c r="BW64" s="44">
        <f t="shared" si="26"/>
        <v>144141569.30411607</v>
      </c>
      <c r="BX64" s="44">
        <f t="shared" si="27"/>
        <v>1009576.5335915722</v>
      </c>
      <c r="BY64" s="44">
        <f t="shared" si="28"/>
        <v>897512.30837583402</v>
      </c>
      <c r="CA64" s="44">
        <f t="shared" si="29"/>
        <v>0</v>
      </c>
    </row>
    <row r="65" spans="2:79" x14ac:dyDescent="0.3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3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2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3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3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14436676.990974128</v>
      </c>
      <c r="I68" s="21">
        <f>+'Function-Classif'!T68</f>
        <v>0</v>
      </c>
      <c r="J68" s="21">
        <f>+'Function-Classif'!U68</f>
        <v>1395935.0090258715</v>
      </c>
      <c r="K68" s="47"/>
      <c r="L68" s="47">
        <f t="shared" ref="L68:N70" si="147">INDEX(Alloc,$E68,L$1)*$G68</f>
        <v>5933035.8656932702</v>
      </c>
      <c r="M68" s="47">
        <f t="shared" si="147"/>
        <v>0</v>
      </c>
      <c r="N68" s="47">
        <f t="shared" si="147"/>
        <v>805315.21948794171</v>
      </c>
      <c r="O68" s="47"/>
      <c r="P68" s="47">
        <f t="shared" ref="P68:V70" si="148">INDEX(Alloc,$E68,P$1)*$G68</f>
        <v>1768592.2622093633</v>
      </c>
      <c r="Q68" s="47">
        <f t="shared" si="148"/>
        <v>0</v>
      </c>
      <c r="R68" s="47">
        <f t="shared" si="148"/>
        <v>131345.92669577707</v>
      </c>
      <c r="S68" s="47"/>
      <c r="T68" s="47">
        <f t="shared" si="148"/>
        <v>179695.27896511435</v>
      </c>
      <c r="U68" s="47">
        <f t="shared" si="148"/>
        <v>0</v>
      </c>
      <c r="V68" s="47">
        <f t="shared" si="148"/>
        <v>1233.3681093909274</v>
      </c>
      <c r="W68" s="24"/>
      <c r="X68" s="47">
        <f t="shared" ref="X68:Z70" si="149">INDEX(Alloc,$E68,X$1)*$G68</f>
        <v>2133894.4702410032</v>
      </c>
      <c r="Y68" s="47">
        <f t="shared" si="149"/>
        <v>0</v>
      </c>
      <c r="Z68" s="47">
        <f t="shared" si="149"/>
        <v>14789.518293491568</v>
      </c>
      <c r="AB68" s="47">
        <f t="shared" ref="AB68:AD70" si="150">INDEX(Alloc,$E68,AB$1)*$G68</f>
        <v>1968432.6339569241</v>
      </c>
      <c r="AC68" s="47">
        <f t="shared" si="150"/>
        <v>0</v>
      </c>
      <c r="AD68" s="47">
        <f t="shared" si="150"/>
        <v>1931.2657051803508</v>
      </c>
      <c r="AF68" s="47">
        <f t="shared" ref="AF68:AH70" si="151">INDEX(Alloc,$E68,AF$1)*$G68</f>
        <v>1201292.8856349275</v>
      </c>
      <c r="AG68" s="47">
        <f t="shared" si="151"/>
        <v>0</v>
      </c>
      <c r="AH68" s="47">
        <f t="shared" si="151"/>
        <v>1630.2036977713751</v>
      </c>
      <c r="AJ68" s="47">
        <f t="shared" ref="AJ68:AL70" si="152">INDEX(Alloc,$E68,AJ$1)*$G68</f>
        <v>944295.40034722106</v>
      </c>
      <c r="AK68" s="47">
        <f t="shared" si="152"/>
        <v>0</v>
      </c>
      <c r="AL68" s="47">
        <f t="shared" si="152"/>
        <v>1579.7765785120837</v>
      </c>
      <c r="AN68" s="47">
        <f t="shared" ref="AN68:AP70" si="153">INDEX(Alloc,$E68,AN$1)*$G68</f>
        <v>119125.14566863602</v>
      </c>
      <c r="AO68" s="47">
        <f t="shared" si="153"/>
        <v>0</v>
      </c>
      <c r="AP68" s="47">
        <f t="shared" si="153"/>
        <v>18.321159033518953</v>
      </c>
      <c r="AR68" s="47">
        <f t="shared" ref="AR68:AT70" si="154">INDEX(Alloc,$E68,AR$1)*$G68</f>
        <v>63833.578039799868</v>
      </c>
      <c r="AS68" s="47">
        <f t="shared" si="154"/>
        <v>0</v>
      </c>
      <c r="AT68" s="47">
        <f t="shared" si="154"/>
        <v>18.321159033518953</v>
      </c>
      <c r="AV68" s="47">
        <f t="shared" ref="AV68:AX70" si="155">INDEX(Alloc,$E68,AV$1)*$G68</f>
        <v>117645.04669972237</v>
      </c>
      <c r="AW68" s="47">
        <f t="shared" si="155"/>
        <v>0</v>
      </c>
      <c r="AX68" s="47">
        <f t="shared" si="155"/>
        <v>437561.756341247</v>
      </c>
      <c r="AZ68" s="47">
        <f t="shared" ref="AZ68:BB70" si="156">INDEX(Alloc,$E68,AZ$1)*$G68</f>
        <v>3810.4569788415256</v>
      </c>
      <c r="BA68" s="47">
        <f t="shared" si="156"/>
        <v>0</v>
      </c>
      <c r="BB68" s="47">
        <f t="shared" si="156"/>
        <v>78.246067383422357</v>
      </c>
      <c r="BD68" s="47">
        <f t="shared" ref="BD68:BF70" si="157">INDEX(Alloc,$E68,BD$1)*$G68</f>
        <v>3023.9665393013152</v>
      </c>
      <c r="BE68" s="47">
        <f t="shared" si="157"/>
        <v>0</v>
      </c>
      <c r="BF68" s="47">
        <f t="shared" si="157"/>
        <v>433.08573110877251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6738351.0851812121</v>
      </c>
      <c r="BO68" s="44">
        <f t="shared" si="18"/>
        <v>1899938.1889051404</v>
      </c>
      <c r="BP68" s="44">
        <f t="shared" si="19"/>
        <v>180928.64707450528</v>
      </c>
      <c r="BQ68" s="44">
        <f t="shared" si="20"/>
        <v>2148683.9885344948</v>
      </c>
      <c r="BR68" s="44">
        <f t="shared" si="21"/>
        <v>1970363.8996621044</v>
      </c>
      <c r="BS68" s="44">
        <f t="shared" si="22"/>
        <v>1202923.0893326988</v>
      </c>
      <c r="BT68" s="44">
        <f t="shared" si="23"/>
        <v>945875.1769257331</v>
      </c>
      <c r="BU68" s="44">
        <f t="shared" si="24"/>
        <v>119143.46682766953</v>
      </c>
      <c r="BV68" s="44">
        <f t="shared" si="25"/>
        <v>63851.899198833387</v>
      </c>
      <c r="BW68" s="44">
        <f t="shared" si="26"/>
        <v>555206.80304096942</v>
      </c>
      <c r="BX68" s="44">
        <f t="shared" si="27"/>
        <v>3888.7030462249481</v>
      </c>
      <c r="BY68" s="44">
        <f t="shared" si="28"/>
        <v>3457.0522704100877</v>
      </c>
      <c r="CA68" s="44">
        <f t="shared" si="29"/>
        <v>0</v>
      </c>
    </row>
    <row r="69" spans="2:79" x14ac:dyDescent="0.3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3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184406119.05080318</v>
      </c>
      <c r="I70" s="21">
        <f>+'Function-Classif'!T70</f>
        <v>0</v>
      </c>
      <c r="J70" s="21">
        <f>+'Function-Classif'!U70</f>
        <v>17830900.949196845</v>
      </c>
      <c r="K70" s="24"/>
      <c r="L70" s="47">
        <f t="shared" si="147"/>
        <v>75785315.337161496</v>
      </c>
      <c r="M70" s="47">
        <f t="shared" si="147"/>
        <v>0</v>
      </c>
      <c r="N70" s="47">
        <f t="shared" si="147"/>
        <v>10286650.752881916</v>
      </c>
      <c r="O70" s="47"/>
      <c r="P70" s="47">
        <f t="shared" si="148"/>
        <v>22591018.380560342</v>
      </c>
      <c r="Q70" s="47">
        <f t="shared" si="148"/>
        <v>0</v>
      </c>
      <c r="R70" s="47">
        <f t="shared" si="148"/>
        <v>1677740.1482517479</v>
      </c>
      <c r="S70" s="47"/>
      <c r="T70" s="47">
        <f t="shared" si="148"/>
        <v>2295328.0056363037</v>
      </c>
      <c r="U70" s="47">
        <f t="shared" si="148"/>
        <v>0</v>
      </c>
      <c r="V70" s="47">
        <f t="shared" si="148"/>
        <v>15754.361378037633</v>
      </c>
      <c r="W70" s="24"/>
      <c r="X70" s="47">
        <f t="shared" si="149"/>
        <v>27257186.537257351</v>
      </c>
      <c r="Y70" s="47">
        <f t="shared" si="149"/>
        <v>0</v>
      </c>
      <c r="Z70" s="47">
        <f t="shared" si="149"/>
        <v>188913.11849941249</v>
      </c>
      <c r="AB70" s="47">
        <f t="shared" si="150"/>
        <v>25143668.648116883</v>
      </c>
      <c r="AC70" s="47">
        <f t="shared" si="150"/>
        <v>0</v>
      </c>
      <c r="AD70" s="47">
        <f t="shared" si="150"/>
        <v>24668.918877306707</v>
      </c>
      <c r="AF70" s="47">
        <f t="shared" si="151"/>
        <v>15344650.228149882</v>
      </c>
      <c r="AG70" s="47">
        <f t="shared" si="151"/>
        <v>0</v>
      </c>
      <c r="AH70" s="47">
        <f t="shared" si="151"/>
        <v>20823.319476929235</v>
      </c>
      <c r="AJ70" s="47">
        <f t="shared" si="152"/>
        <v>12061906.637131572</v>
      </c>
      <c r="AK70" s="47">
        <f t="shared" si="152"/>
        <v>0</v>
      </c>
      <c r="AL70" s="47">
        <f t="shared" si="152"/>
        <v>20179.191374365761</v>
      </c>
      <c r="AN70" s="47">
        <f t="shared" si="153"/>
        <v>1521638.6574174152</v>
      </c>
      <c r="AO70" s="47">
        <f t="shared" si="153"/>
        <v>0</v>
      </c>
      <c r="AP70" s="47">
        <f t="shared" si="153"/>
        <v>234.02434202802124</v>
      </c>
      <c r="AR70" s="47">
        <f t="shared" si="154"/>
        <v>815374.78457165288</v>
      </c>
      <c r="AS70" s="47">
        <f t="shared" si="154"/>
        <v>0</v>
      </c>
      <c r="AT70" s="47">
        <f t="shared" si="154"/>
        <v>234.02434202802124</v>
      </c>
      <c r="AV70" s="47">
        <f t="shared" si="155"/>
        <v>1502732.6926417882</v>
      </c>
      <c r="AW70" s="47">
        <f t="shared" si="155"/>
        <v>0</v>
      </c>
      <c r="AX70" s="47">
        <f t="shared" si="155"/>
        <v>5589171.6204767665</v>
      </c>
      <c r="AZ70" s="47">
        <f t="shared" si="156"/>
        <v>48672.66779727269</v>
      </c>
      <c r="BA70" s="47">
        <f t="shared" si="156"/>
        <v>0</v>
      </c>
      <c r="BB70" s="47">
        <f t="shared" si="156"/>
        <v>999.47194400661976</v>
      </c>
      <c r="BD70" s="47">
        <f t="shared" si="157"/>
        <v>38626.474361148423</v>
      </c>
      <c r="BE70" s="47">
        <f t="shared" si="157"/>
        <v>0</v>
      </c>
      <c r="BF70" s="47">
        <f t="shared" si="157"/>
        <v>5531.997352297868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86071966.090043411</v>
      </c>
      <c r="BO70" s="44">
        <f t="shared" si="18"/>
        <v>24268758.528812092</v>
      </c>
      <c r="BP70" s="44">
        <f t="shared" si="19"/>
        <v>2311082.3670143415</v>
      </c>
      <c r="BQ70" s="44">
        <f t="shared" si="20"/>
        <v>27446099.655756764</v>
      </c>
      <c r="BR70" s="44">
        <f t="shared" si="21"/>
        <v>25168337.56699419</v>
      </c>
      <c r="BS70" s="44">
        <f t="shared" si="22"/>
        <v>15365473.54762681</v>
      </c>
      <c r="BT70" s="44">
        <f t="shared" si="23"/>
        <v>12082085.828505937</v>
      </c>
      <c r="BU70" s="44">
        <f t="shared" si="24"/>
        <v>1521872.6817594431</v>
      </c>
      <c r="BV70" s="44">
        <f t="shared" si="25"/>
        <v>815608.80891368096</v>
      </c>
      <c r="BW70" s="44">
        <f t="shared" si="26"/>
        <v>7091904.3131185547</v>
      </c>
      <c r="BX70" s="44">
        <f t="shared" si="27"/>
        <v>49672.139741279309</v>
      </c>
      <c r="BY70" s="44">
        <f t="shared" si="28"/>
        <v>44158.471713446292</v>
      </c>
      <c r="CA70" s="44">
        <f t="shared" si="29"/>
        <v>0</v>
      </c>
    </row>
    <row r="71" spans="2:79" x14ac:dyDescent="0.3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3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211410</v>
      </c>
      <c r="I72" s="21">
        <f>+'Function-Classif'!T72</f>
        <v>0</v>
      </c>
      <c r="J72" s="21">
        <f>+'Function-Classif'!U72</f>
        <v>0</v>
      </c>
      <c r="K72" s="47"/>
      <c r="L72" s="47">
        <f t="shared" ref="L72:N73" si="162">INDEX(Alloc,$E72,L$1)*$G72</f>
        <v>74902.774409999998</v>
      </c>
      <c r="M72" s="47">
        <f t="shared" si="162"/>
        <v>0</v>
      </c>
      <c r="N72" s="47">
        <f t="shared" si="162"/>
        <v>0</v>
      </c>
      <c r="O72" s="47"/>
      <c r="P72" s="47">
        <f t="shared" ref="P72:V73" si="163">INDEX(Alloc,$E72,P$1)*$G72</f>
        <v>24248.515589999999</v>
      </c>
      <c r="Q72" s="47">
        <f t="shared" si="163"/>
        <v>0</v>
      </c>
      <c r="R72" s="47">
        <f t="shared" si="163"/>
        <v>0</v>
      </c>
      <c r="S72" s="47"/>
      <c r="T72" s="47">
        <f t="shared" si="163"/>
        <v>2883.8438099999998</v>
      </c>
      <c r="U72" s="47">
        <f t="shared" si="163"/>
        <v>0</v>
      </c>
      <c r="V72" s="47">
        <f t="shared" si="163"/>
        <v>0</v>
      </c>
      <c r="W72" s="24"/>
      <c r="X72" s="47">
        <f t="shared" ref="X72:Z73" si="164">INDEX(Alloc,$E72,X$1)*$G72</f>
        <v>33602.985270000005</v>
      </c>
      <c r="Y72" s="47">
        <f t="shared" si="164"/>
        <v>0</v>
      </c>
      <c r="Z72" s="47">
        <f t="shared" si="164"/>
        <v>0</v>
      </c>
      <c r="AB72" s="47">
        <f t="shared" ref="AB72:AD73" si="165">INDEX(Alloc,$E72,AB$1)*$G72</f>
        <v>32142.353580000003</v>
      </c>
      <c r="AC72" s="47">
        <f t="shared" si="165"/>
        <v>0</v>
      </c>
      <c r="AD72" s="47">
        <f t="shared" si="165"/>
        <v>0</v>
      </c>
      <c r="AF72" s="47">
        <f t="shared" ref="AF72:AH73" si="166">INDEX(Alloc,$E72,AF$1)*$G72</f>
        <v>19300.041720000001</v>
      </c>
      <c r="AG72" s="47">
        <f t="shared" si="166"/>
        <v>0</v>
      </c>
      <c r="AH72" s="47">
        <f t="shared" si="166"/>
        <v>0</v>
      </c>
      <c r="AJ72" s="47">
        <f t="shared" ref="AJ72:AL73" si="167">INDEX(Alloc,$E72,AJ$1)*$G72</f>
        <v>19487.139569999999</v>
      </c>
      <c r="AK72" s="47">
        <f t="shared" si="167"/>
        <v>0</v>
      </c>
      <c r="AL72" s="47">
        <f t="shared" si="167"/>
        <v>0</v>
      </c>
      <c r="AN72" s="47">
        <f t="shared" ref="AN72:AP73" si="168">INDEX(Alloc,$E72,AN$1)*$G72</f>
        <v>1923.4081800000001</v>
      </c>
      <c r="AO72" s="47">
        <f t="shared" si="168"/>
        <v>0</v>
      </c>
      <c r="AP72" s="47">
        <f t="shared" si="168"/>
        <v>0</v>
      </c>
      <c r="AR72" s="47">
        <f t="shared" ref="AR72:AT73" si="169">INDEX(Alloc,$E72,AR$1)*$G72</f>
        <v>1042.03989</v>
      </c>
      <c r="AS72" s="47">
        <f t="shared" si="169"/>
        <v>0</v>
      </c>
      <c r="AT72" s="47">
        <f t="shared" si="169"/>
        <v>0</v>
      </c>
      <c r="AV72" s="47">
        <f t="shared" ref="AV72:AX73" si="170">INDEX(Alloc,$E72,AV$1)*$G72</f>
        <v>1762.5251700000001</v>
      </c>
      <c r="AW72" s="47">
        <f t="shared" si="170"/>
        <v>0</v>
      </c>
      <c r="AX72" s="47">
        <f t="shared" si="170"/>
        <v>0</v>
      </c>
      <c r="AZ72" s="47">
        <f t="shared" ref="AZ72:BB73" si="171">INDEX(Alloc,$E72,AZ$1)*$G72</f>
        <v>57.503520000000002</v>
      </c>
      <c r="BA72" s="47">
        <f t="shared" si="171"/>
        <v>0</v>
      </c>
      <c r="BB72" s="47">
        <f t="shared" si="171"/>
        <v>0</v>
      </c>
      <c r="BD72" s="47">
        <f t="shared" ref="BD72:BF73" si="172">INDEX(Alloc,$E72,BD$1)*$G72</f>
        <v>56.869289999999992</v>
      </c>
      <c r="BE72" s="47">
        <f t="shared" si="172"/>
        <v>0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74902.774409999998</v>
      </c>
      <c r="BO72" s="44">
        <f t="shared" si="18"/>
        <v>24248.515589999999</v>
      </c>
      <c r="BP72" s="44">
        <f t="shared" si="19"/>
        <v>2883.8438099999998</v>
      </c>
      <c r="BQ72" s="44">
        <f t="shared" si="20"/>
        <v>33602.985270000005</v>
      </c>
      <c r="BR72" s="44">
        <f t="shared" si="21"/>
        <v>32142.353580000003</v>
      </c>
      <c r="BS72" s="44">
        <f t="shared" si="22"/>
        <v>19300.041720000001</v>
      </c>
      <c r="BT72" s="44">
        <f t="shared" si="23"/>
        <v>19487.139569999999</v>
      </c>
      <c r="BU72" s="44">
        <f t="shared" si="24"/>
        <v>1923.4081800000001</v>
      </c>
      <c r="BV72" s="44">
        <f t="shared" si="25"/>
        <v>1042.03989</v>
      </c>
      <c r="BW72" s="44">
        <f t="shared" si="26"/>
        <v>1762.5251700000001</v>
      </c>
      <c r="BX72" s="44">
        <f t="shared" si="27"/>
        <v>57.503520000000002</v>
      </c>
      <c r="BY72" s="44">
        <f t="shared" si="28"/>
        <v>56.869289999999992</v>
      </c>
      <c r="CA72" s="44">
        <f t="shared" si="29"/>
        <v>0</v>
      </c>
    </row>
    <row r="73" spans="2:79" x14ac:dyDescent="0.3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2139980.6297819563</v>
      </c>
      <c r="I73" s="21">
        <f>+'Function-Classif'!T73</f>
        <v>0</v>
      </c>
      <c r="J73" s="21">
        <f>+'Function-Classif'!U73</f>
        <v>775359.37021804403</v>
      </c>
      <c r="K73" s="47"/>
      <c r="L73" s="47">
        <f t="shared" si="162"/>
        <v>1127374.5008209802</v>
      </c>
      <c r="M73" s="47">
        <f t="shared" si="162"/>
        <v>0</v>
      </c>
      <c r="N73" s="47">
        <f t="shared" si="162"/>
        <v>447304.99441009719</v>
      </c>
      <c r="O73" s="47"/>
      <c r="P73" s="47">
        <f t="shared" si="163"/>
        <v>295558.20081748156</v>
      </c>
      <c r="Q73" s="47">
        <f t="shared" si="163"/>
        <v>0</v>
      </c>
      <c r="R73" s="47">
        <f t="shared" si="163"/>
        <v>72954.8971442521</v>
      </c>
      <c r="S73" s="47"/>
      <c r="T73" s="47">
        <f t="shared" si="163"/>
        <v>21771.048142617001</v>
      </c>
      <c r="U73" s="47">
        <f t="shared" si="163"/>
        <v>0</v>
      </c>
      <c r="V73" s="47">
        <f t="shared" si="163"/>
        <v>685.06306838146315</v>
      </c>
      <c r="W73" s="24"/>
      <c r="X73" s="47">
        <f t="shared" si="164"/>
        <v>276420.27183936612</v>
      </c>
      <c r="Y73" s="47">
        <f t="shared" si="164"/>
        <v>0</v>
      </c>
      <c r="Z73" s="47">
        <f t="shared" si="164"/>
        <v>8214.7030597592366</v>
      </c>
      <c r="AB73" s="47">
        <f t="shared" si="165"/>
        <v>229866.34724842812</v>
      </c>
      <c r="AC73" s="47">
        <f t="shared" si="165"/>
        <v>0</v>
      </c>
      <c r="AD73" s="47">
        <f t="shared" si="165"/>
        <v>1072.7039233275589</v>
      </c>
      <c r="AF73" s="47">
        <f t="shared" si="166"/>
        <v>149526.61588310727</v>
      </c>
      <c r="AG73" s="47">
        <f t="shared" si="166"/>
        <v>0</v>
      </c>
      <c r="AH73" s="47">
        <f t="shared" si="166"/>
        <v>905.48177691538478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14251.083544709549</v>
      </c>
      <c r="AO73" s="47">
        <f t="shared" si="168"/>
        <v>0</v>
      </c>
      <c r="AP73" s="47">
        <f t="shared" si="168"/>
        <v>10.176320701210098</v>
      </c>
      <c r="AR73" s="47">
        <f t="shared" si="169"/>
        <v>7458.822236022469</v>
      </c>
      <c r="AS73" s="47">
        <f t="shared" si="169"/>
        <v>0</v>
      </c>
      <c r="AT73" s="47">
        <f t="shared" si="169"/>
        <v>10.176320701210098</v>
      </c>
      <c r="AV73" s="47">
        <f t="shared" si="170"/>
        <v>16964.025901971418</v>
      </c>
      <c r="AW73" s="47">
        <f t="shared" si="170"/>
        <v>0</v>
      </c>
      <c r="AX73" s="47">
        <f t="shared" si="170"/>
        <v>243039.68711623788</v>
      </c>
      <c r="AZ73" s="47">
        <f t="shared" si="171"/>
        <v>542.65218834884058</v>
      </c>
      <c r="BA73" s="47">
        <f t="shared" si="171"/>
        <v>0</v>
      </c>
      <c r="BB73" s="47">
        <f t="shared" si="171"/>
        <v>43.461064545394322</v>
      </c>
      <c r="BD73" s="47">
        <f t="shared" si="172"/>
        <v>247.06115892304933</v>
      </c>
      <c r="BE73" s="47">
        <f t="shared" si="172"/>
        <v>0</v>
      </c>
      <c r="BF73" s="47">
        <f t="shared" si="172"/>
        <v>240.55351972098549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1574679.4952310773</v>
      </c>
      <c r="BO73" s="44">
        <f t="shared" si="18"/>
        <v>368513.09796173364</v>
      </c>
      <c r="BP73" s="44">
        <f t="shared" si="19"/>
        <v>22456.111210998464</v>
      </c>
      <c r="BQ73" s="44">
        <f t="shared" si="20"/>
        <v>284634.97489912534</v>
      </c>
      <c r="BR73" s="44">
        <f t="shared" si="21"/>
        <v>230939.05117175568</v>
      </c>
      <c r="BS73" s="44">
        <f t="shared" si="22"/>
        <v>150432.09766002264</v>
      </c>
      <c r="BT73" s="44">
        <f t="shared" si="23"/>
        <v>877.47249340434303</v>
      </c>
      <c r="BU73" s="44">
        <f t="shared" si="24"/>
        <v>14261.259865410759</v>
      </c>
      <c r="BV73" s="44">
        <f t="shared" si="25"/>
        <v>7468.998556723679</v>
      </c>
      <c r="BW73" s="44">
        <f t="shared" si="26"/>
        <v>260003.7130182093</v>
      </c>
      <c r="BX73" s="44">
        <f t="shared" si="27"/>
        <v>586.11325289423485</v>
      </c>
      <c r="BY73" s="44">
        <f t="shared" si="28"/>
        <v>487.61467864403483</v>
      </c>
      <c r="CA73" s="44">
        <f t="shared" si="29"/>
        <v>0</v>
      </c>
    </row>
    <row r="74" spans="2:79" x14ac:dyDescent="0.3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3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3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3949214563.5134315</v>
      </c>
      <c r="I76" s="21">
        <f t="shared" ref="I76:BF76" si="173">+I19+I64+I68+I70+I71+I72+I73+I75</f>
        <v>0</v>
      </c>
      <c r="J76" s="21">
        <f t="shared" si="173"/>
        <v>382411970.22656822</v>
      </c>
      <c r="K76" s="21"/>
      <c r="L76" s="21">
        <f t="shared" si="173"/>
        <v>1623243192.6703019</v>
      </c>
      <c r="M76" s="21">
        <f t="shared" si="173"/>
        <v>0</v>
      </c>
      <c r="N76" s="21">
        <f t="shared" si="173"/>
        <v>220613551.30904767</v>
      </c>
      <c r="O76" s="21"/>
      <c r="P76" s="21">
        <f t="shared" si="173"/>
        <v>483837701.5841316</v>
      </c>
      <c r="Q76" s="21">
        <f t="shared" si="173"/>
        <v>0</v>
      </c>
      <c r="R76" s="21">
        <f t="shared" si="173"/>
        <v>35981800.215768941</v>
      </c>
      <c r="S76" s="21"/>
      <c r="T76" s="21">
        <f t="shared" ref="T76:V76" si="174">+T19+T64+T68+T70+T71+T72+T73+T75</f>
        <v>49151796.777296402</v>
      </c>
      <c r="U76" s="21">
        <f t="shared" si="174"/>
        <v>0</v>
      </c>
      <c r="V76" s="21">
        <f t="shared" si="174"/>
        <v>337877.28345314442</v>
      </c>
      <c r="W76" s="21"/>
      <c r="X76" s="21">
        <f t="shared" si="173"/>
        <v>583698396.1271174</v>
      </c>
      <c r="Y76" s="21">
        <f t="shared" si="173"/>
        <v>0</v>
      </c>
      <c r="Z76" s="21">
        <f t="shared" si="173"/>
        <v>4051541.6496808878</v>
      </c>
      <c r="AA76" s="21"/>
      <c r="AB76" s="21">
        <f t="shared" si="173"/>
        <v>538414540.34812105</v>
      </c>
      <c r="AC76" s="21">
        <f t="shared" si="173"/>
        <v>0</v>
      </c>
      <c r="AD76" s="21">
        <f t="shared" si="173"/>
        <v>529064.11729325226</v>
      </c>
      <c r="AE76" s="21"/>
      <c r="AF76" s="21">
        <f t="shared" si="173"/>
        <v>328591957.07216668</v>
      </c>
      <c r="AG76" s="21">
        <f t="shared" si="173"/>
        <v>0</v>
      </c>
      <c r="AH76" s="21">
        <f t="shared" si="173"/>
        <v>446589.1348125324</v>
      </c>
      <c r="AI76" s="21"/>
      <c r="AJ76" s="21">
        <f t="shared" si="173"/>
        <v>258181718.12139559</v>
      </c>
      <c r="AK76" s="21">
        <f t="shared" si="173"/>
        <v>0</v>
      </c>
      <c r="AL76" s="21">
        <f t="shared" si="173"/>
        <v>432774.78535922029</v>
      </c>
      <c r="AM76" s="21"/>
      <c r="AN76" s="21">
        <f t="shared" si="173"/>
        <v>32583963.512556337</v>
      </c>
      <c r="AO76" s="21">
        <f t="shared" si="173"/>
        <v>0</v>
      </c>
      <c r="AP76" s="21">
        <f t="shared" si="173"/>
        <v>5019.0234341435744</v>
      </c>
      <c r="AQ76" s="21"/>
      <c r="AR76" s="21">
        <f t="shared" si="173"/>
        <v>17460051.417437058</v>
      </c>
      <c r="AS76" s="21">
        <f t="shared" si="173"/>
        <v>0</v>
      </c>
      <c r="AT76" s="21">
        <f t="shared" si="173"/>
        <v>5019.0234341435744</v>
      </c>
      <c r="AU76" s="21"/>
      <c r="AV76" s="21">
        <f t="shared" si="173"/>
        <v>32181869.259162746</v>
      </c>
      <c r="AW76" s="21">
        <f t="shared" si="173"/>
        <v>0</v>
      </c>
      <c r="AX76" s="21">
        <f t="shared" si="173"/>
        <v>119868655.95914909</v>
      </c>
      <c r="AY76" s="21"/>
      <c r="AZ76" s="21">
        <f t="shared" si="173"/>
        <v>1042346.281291804</v>
      </c>
      <c r="BA76" s="21">
        <f t="shared" si="173"/>
        <v>0</v>
      </c>
      <c r="BB76" s="21">
        <f t="shared" si="173"/>
        <v>21435.262098237698</v>
      </c>
      <c r="BC76" s="21"/>
      <c r="BD76" s="21">
        <f t="shared" si="173"/>
        <v>827030.34245237138</v>
      </c>
      <c r="BE76" s="21">
        <f t="shared" si="173"/>
        <v>0</v>
      </c>
      <c r="BF76" s="21">
        <f t="shared" si="173"/>
        <v>118642.46303693786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1843856743.9793496</v>
      </c>
      <c r="BO76" s="44">
        <f t="shared" si="18"/>
        <v>519819501.79990053</v>
      </c>
      <c r="BP76" s="44">
        <f t="shared" si="19"/>
        <v>49489674.060749546</v>
      </c>
      <c r="BQ76" s="44">
        <f t="shared" si="20"/>
        <v>587749937.77679825</v>
      </c>
      <c r="BR76" s="44">
        <f t="shared" si="21"/>
        <v>538943604.46541429</v>
      </c>
      <c r="BS76" s="44">
        <f t="shared" si="22"/>
        <v>329038546.20697922</v>
      </c>
      <c r="BT76" s="44">
        <f t="shared" si="23"/>
        <v>258614492.90675482</v>
      </c>
      <c r="BU76" s="44">
        <f t="shared" si="24"/>
        <v>32588982.53599048</v>
      </c>
      <c r="BV76" s="44">
        <f t="shared" si="25"/>
        <v>17465070.440871201</v>
      </c>
      <c r="BW76" s="44">
        <f t="shared" si="26"/>
        <v>152050525.21831185</v>
      </c>
      <c r="BX76" s="44">
        <f t="shared" si="27"/>
        <v>1063781.5433900417</v>
      </c>
      <c r="BY76" s="44">
        <f t="shared" si="28"/>
        <v>945672.80548930925</v>
      </c>
      <c r="CA76" s="44">
        <f t="shared" si="29"/>
        <v>0</v>
      </c>
    </row>
    <row r="77" spans="2:79" x14ac:dyDescent="0.3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3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3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3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67084848</v>
      </c>
      <c r="I80" s="21">
        <f>+'Function-Classif'!T80</f>
        <v>0</v>
      </c>
      <c r="J80" s="21">
        <f>+'Function-Classif'!U80</f>
        <v>0</v>
      </c>
      <c r="K80" s="47"/>
      <c r="L80" s="47">
        <f t="shared" ref="L80:N83" si="179">INDEX(Alloc,$E80,L$1)*$G80</f>
        <v>23768228.731247999</v>
      </c>
      <c r="M80" s="47">
        <f t="shared" si="179"/>
        <v>0</v>
      </c>
      <c r="N80" s="47">
        <f t="shared" si="179"/>
        <v>0</v>
      </c>
      <c r="O80" s="47"/>
      <c r="P80" s="47">
        <f t="shared" ref="P80:V83" si="180">INDEX(Alloc,$E80,P$1)*$G80</f>
        <v>7694564.9807519997</v>
      </c>
      <c r="Q80" s="47">
        <f t="shared" si="180"/>
        <v>0</v>
      </c>
      <c r="R80" s="47">
        <f t="shared" si="180"/>
        <v>0</v>
      </c>
      <c r="S80" s="47"/>
      <c r="T80" s="47">
        <f t="shared" si="180"/>
        <v>915104.41156799986</v>
      </c>
      <c r="U80" s="47">
        <f t="shared" si="180"/>
        <v>0</v>
      </c>
      <c r="V80" s="47">
        <f t="shared" si="180"/>
        <v>0</v>
      </c>
      <c r="W80" s="24"/>
      <c r="X80" s="47">
        <f t="shared" ref="X80:Z83" si="181">INDEX(Alloc,$E80,X$1)*$G80</f>
        <v>10662935.335055999</v>
      </c>
      <c r="Y80" s="47">
        <f t="shared" si="181"/>
        <v>0</v>
      </c>
      <c r="Z80" s="47">
        <f t="shared" si="181"/>
        <v>0</v>
      </c>
      <c r="AB80" s="47">
        <f t="shared" ref="AB80:AD83" si="182">INDEX(Alloc,$E80,AB$1)*$G80</f>
        <v>10199446.120224001</v>
      </c>
      <c r="AC80" s="47">
        <f t="shared" si="182"/>
        <v>0</v>
      </c>
      <c r="AD80" s="47">
        <f t="shared" si="182"/>
        <v>0</v>
      </c>
      <c r="AF80" s="47">
        <f t="shared" ref="AF80:AH83" si="183">INDEX(Alloc,$E80,AF$1)*$G80</f>
        <v>6124309.943616</v>
      </c>
      <c r="AG80" s="47">
        <f t="shared" si="183"/>
        <v>0</v>
      </c>
      <c r="AH80" s="47">
        <f t="shared" si="183"/>
        <v>0</v>
      </c>
      <c r="AJ80" s="47">
        <f t="shared" ref="AJ80:AL83" si="184">INDEX(Alloc,$E80,AJ$1)*$G80</f>
        <v>6183680.0340959998</v>
      </c>
      <c r="AK80" s="47">
        <f t="shared" si="184"/>
        <v>0</v>
      </c>
      <c r="AL80" s="47">
        <f t="shared" si="184"/>
        <v>0</v>
      </c>
      <c r="AN80" s="47">
        <f t="shared" ref="AN80:AP83" si="185">INDEX(Alloc,$E80,AN$1)*$G80</f>
        <v>610337.94710400002</v>
      </c>
      <c r="AO80" s="47">
        <f t="shared" si="185"/>
        <v>0</v>
      </c>
      <c r="AP80" s="47">
        <f t="shared" si="185"/>
        <v>0</v>
      </c>
      <c r="AR80" s="47">
        <f t="shared" ref="AR80:AT83" si="186">INDEX(Alloc,$E80,AR$1)*$G80</f>
        <v>330661.215792</v>
      </c>
      <c r="AS80" s="47">
        <f t="shared" si="186"/>
        <v>0</v>
      </c>
      <c r="AT80" s="47">
        <f t="shared" si="186"/>
        <v>0</v>
      </c>
      <c r="AV80" s="47">
        <f t="shared" ref="AV80:AX83" si="187">INDEX(Alloc,$E80,AV$1)*$G80</f>
        <v>559286.37777600007</v>
      </c>
      <c r="AW80" s="47">
        <f t="shared" si="187"/>
        <v>0</v>
      </c>
      <c r="AX80" s="47">
        <f t="shared" si="187"/>
        <v>0</v>
      </c>
      <c r="AZ80" s="47">
        <f t="shared" ref="AZ80:BB83" si="188">INDEX(Alloc,$E80,AZ$1)*$G80</f>
        <v>18247.078656000002</v>
      </c>
      <c r="BA80" s="47">
        <f t="shared" si="188"/>
        <v>0</v>
      </c>
      <c r="BB80" s="47">
        <f t="shared" si="188"/>
        <v>0</v>
      </c>
      <c r="BD80" s="47">
        <f t="shared" ref="BD80:BF83" si="189">INDEX(Alloc,$E80,BD$1)*$G80</f>
        <v>18045.824111999998</v>
      </c>
      <c r="BE80" s="47">
        <f t="shared" si="189"/>
        <v>0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23768228.731247999</v>
      </c>
      <c r="BO80" s="44">
        <f t="shared" si="18"/>
        <v>7694564.9807519997</v>
      </c>
      <c r="BP80" s="44">
        <f t="shared" si="19"/>
        <v>915104.41156799986</v>
      </c>
      <c r="BQ80" s="44">
        <f t="shared" si="20"/>
        <v>10662935.335055999</v>
      </c>
      <c r="BR80" s="44">
        <f t="shared" si="21"/>
        <v>10199446.120224001</v>
      </c>
      <c r="BS80" s="44">
        <f t="shared" si="22"/>
        <v>6124309.943616</v>
      </c>
      <c r="BT80" s="44">
        <f t="shared" si="23"/>
        <v>6183680.0340959998</v>
      </c>
      <c r="BU80" s="44">
        <f t="shared" si="24"/>
        <v>610337.94710400002</v>
      </c>
      <c r="BV80" s="44">
        <f t="shared" si="25"/>
        <v>330661.215792</v>
      </c>
      <c r="BW80" s="44">
        <f t="shared" si="26"/>
        <v>559286.37777600007</v>
      </c>
      <c r="BX80" s="44">
        <f t="shared" si="27"/>
        <v>18247.078656000002</v>
      </c>
      <c r="BY80" s="44">
        <f t="shared" si="28"/>
        <v>18045.824111999998</v>
      </c>
      <c r="CA80" s="44">
        <f t="shared" si="29"/>
        <v>0</v>
      </c>
    </row>
    <row r="81" spans="2:79" x14ac:dyDescent="0.3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3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22702378.405066505</v>
      </c>
      <c r="I82" s="21">
        <f>+'Function-Classif'!T82</f>
        <v>0</v>
      </c>
      <c r="J82" s="21">
        <f>+'Function-Classif'!U82</f>
        <v>8225542.5949334959</v>
      </c>
      <c r="K82" s="47"/>
      <c r="L82" s="47">
        <f t="shared" si="179"/>
        <v>11959959.901351374</v>
      </c>
      <c r="M82" s="47">
        <f t="shared" si="179"/>
        <v>0</v>
      </c>
      <c r="N82" s="47">
        <f t="shared" si="179"/>
        <v>4745317.3660776885</v>
      </c>
      <c r="O82" s="47"/>
      <c r="P82" s="47">
        <f t="shared" si="180"/>
        <v>3135483.5750839366</v>
      </c>
      <c r="Q82" s="47">
        <f t="shared" si="180"/>
        <v>0</v>
      </c>
      <c r="R82" s="47">
        <f t="shared" si="180"/>
        <v>773955.45474646334</v>
      </c>
      <c r="S82" s="47"/>
      <c r="T82" s="47">
        <f t="shared" si="180"/>
        <v>230962.17149356692</v>
      </c>
      <c r="U82" s="47">
        <f t="shared" si="180"/>
        <v>0</v>
      </c>
      <c r="V82" s="47">
        <f t="shared" si="180"/>
        <v>7267.6176565750447</v>
      </c>
      <c r="W82" s="24"/>
      <c r="X82" s="47">
        <f t="shared" si="181"/>
        <v>2932455.3329102057</v>
      </c>
      <c r="Y82" s="47">
        <f t="shared" si="181"/>
        <v>0</v>
      </c>
      <c r="Z82" s="47">
        <f t="shared" si="181"/>
        <v>87147.189442978153</v>
      </c>
      <c r="AB82" s="47">
        <f t="shared" si="182"/>
        <v>2438579.4549719593</v>
      </c>
      <c r="AC82" s="47">
        <f t="shared" si="182"/>
        <v>0</v>
      </c>
      <c r="AD82" s="47">
        <f t="shared" si="182"/>
        <v>11379.977017111141</v>
      </c>
      <c r="AF82" s="47">
        <f t="shared" si="183"/>
        <v>1586280.6271069881</v>
      </c>
      <c r="AG82" s="47">
        <f t="shared" si="183"/>
        <v>0</v>
      </c>
      <c r="AH82" s="47">
        <f t="shared" si="183"/>
        <v>9605.9700972712089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151185.24289968816</v>
      </c>
      <c r="AO82" s="47">
        <f t="shared" si="185"/>
        <v>0</v>
      </c>
      <c r="AP82" s="47">
        <f t="shared" si="185"/>
        <v>107.95737125607667</v>
      </c>
      <c r="AR82" s="47">
        <f t="shared" si="186"/>
        <v>79128.288593696197</v>
      </c>
      <c r="AS82" s="47">
        <f t="shared" si="186"/>
        <v>0</v>
      </c>
      <c r="AT82" s="47">
        <f t="shared" si="186"/>
        <v>107.95737125607667</v>
      </c>
      <c r="AV82" s="47">
        <f t="shared" si="187"/>
        <v>179965.9912525214</v>
      </c>
      <c r="AW82" s="47">
        <f t="shared" si="187"/>
        <v>0</v>
      </c>
      <c r="AX82" s="47">
        <f t="shared" si="187"/>
        <v>2578331.255701127</v>
      </c>
      <c r="AZ82" s="47">
        <f t="shared" si="188"/>
        <v>5756.8256229908211</v>
      </c>
      <c r="BA82" s="47">
        <f t="shared" si="188"/>
        <v>0</v>
      </c>
      <c r="BB82" s="47">
        <f t="shared" si="188"/>
        <v>461.0647028599945</v>
      </c>
      <c r="BD82" s="47">
        <f t="shared" si="189"/>
        <v>2620.9937795730566</v>
      </c>
      <c r="BE82" s="47">
        <f t="shared" si="189"/>
        <v>0</v>
      </c>
      <c r="BF82" s="47">
        <f t="shared" si="189"/>
        <v>2551.9562912739443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16705277.267429061</v>
      </c>
      <c r="BO82" s="44">
        <f t="shared" si="192"/>
        <v>3909439.0298303999</v>
      </c>
      <c r="BP82" s="44">
        <f t="shared" si="193"/>
        <v>238229.78915014197</v>
      </c>
      <c r="BQ82" s="44">
        <f t="shared" si="194"/>
        <v>3019602.5223531839</v>
      </c>
      <c r="BR82" s="44">
        <f t="shared" si="195"/>
        <v>2449959.4319890705</v>
      </c>
      <c r="BS82" s="44">
        <f t="shared" si="196"/>
        <v>1595886.5972042594</v>
      </c>
      <c r="BT82" s="44">
        <f t="shared" si="197"/>
        <v>9308.8284576353162</v>
      </c>
      <c r="BU82" s="44">
        <f t="shared" si="198"/>
        <v>151293.20027094425</v>
      </c>
      <c r="BV82" s="44">
        <f t="shared" si="199"/>
        <v>79236.245964952279</v>
      </c>
      <c r="BW82" s="44">
        <f t="shared" si="200"/>
        <v>2758297.2469536485</v>
      </c>
      <c r="BX82" s="44">
        <f t="shared" si="201"/>
        <v>6217.8903258508153</v>
      </c>
      <c r="BY82" s="44">
        <f t="shared" si="202"/>
        <v>5172.9500708470005</v>
      </c>
      <c r="CA82" s="44">
        <f t="shared" si="203"/>
        <v>0</v>
      </c>
    </row>
    <row r="83" spans="2:79" x14ac:dyDescent="0.3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17021769.917311624</v>
      </c>
      <c r="I83" s="21">
        <f>+'Function-Classif'!T83</f>
        <v>0</v>
      </c>
      <c r="J83" s="21">
        <f>+'Function-Classif'!U83</f>
        <v>1645897.0826883751</v>
      </c>
      <c r="K83" s="47"/>
      <c r="L83" s="47">
        <f t="shared" si="179"/>
        <v>6995430.5606566183</v>
      </c>
      <c r="M83" s="47">
        <f t="shared" si="179"/>
        <v>0</v>
      </c>
      <c r="N83" s="47">
        <f t="shared" si="179"/>
        <v>949518.39579172444</v>
      </c>
      <c r="O83" s="47"/>
      <c r="P83" s="47">
        <f t="shared" si="180"/>
        <v>2085283.9322848988</v>
      </c>
      <c r="Q83" s="47">
        <f t="shared" si="180"/>
        <v>0</v>
      </c>
      <c r="R83" s="47">
        <f t="shared" si="180"/>
        <v>154865.28826470178</v>
      </c>
      <c r="S83" s="47"/>
      <c r="T83" s="47">
        <f t="shared" si="180"/>
        <v>211872.28166728644</v>
      </c>
      <c r="U83" s="47">
        <f t="shared" si="180"/>
        <v>0</v>
      </c>
      <c r="V83" s="47">
        <f t="shared" si="180"/>
        <v>1454.2202609733256</v>
      </c>
      <c r="W83" s="24"/>
      <c r="X83" s="47">
        <f t="shared" si="181"/>
        <v>2515998.7109897253</v>
      </c>
      <c r="Y83" s="47">
        <f t="shared" si="181"/>
        <v>0</v>
      </c>
      <c r="Z83" s="47">
        <f t="shared" si="181"/>
        <v>17437.792487639366</v>
      </c>
      <c r="AB83" s="47">
        <f t="shared" si="182"/>
        <v>2320908.572927875</v>
      </c>
      <c r="AC83" s="47">
        <f t="shared" si="182"/>
        <v>0</v>
      </c>
      <c r="AD83" s="47">
        <f t="shared" si="182"/>
        <v>2277.0863754399443</v>
      </c>
      <c r="AF83" s="47">
        <f t="shared" si="183"/>
        <v>1416401.5109131653</v>
      </c>
      <c r="AG83" s="47">
        <f t="shared" si="183"/>
        <v>0</v>
      </c>
      <c r="AH83" s="47">
        <f t="shared" si="183"/>
        <v>1922.1149215407208</v>
      </c>
      <c r="AJ83" s="47">
        <f t="shared" si="184"/>
        <v>1113384.9603156832</v>
      </c>
      <c r="AK83" s="47">
        <f t="shared" si="184"/>
        <v>0</v>
      </c>
      <c r="AL83" s="47">
        <f t="shared" si="184"/>
        <v>1862.6581073333277</v>
      </c>
      <c r="AN83" s="47">
        <f t="shared" si="185"/>
        <v>140456.20208899135</v>
      </c>
      <c r="AO83" s="47">
        <f t="shared" si="185"/>
        <v>0</v>
      </c>
      <c r="AP83" s="47">
        <f t="shared" si="185"/>
        <v>21.601823874151258</v>
      </c>
      <c r="AR83" s="47">
        <f t="shared" si="186"/>
        <v>75263.890649596957</v>
      </c>
      <c r="AS83" s="47">
        <f t="shared" si="186"/>
        <v>0</v>
      </c>
      <c r="AT83" s="47">
        <f t="shared" si="186"/>
        <v>21.601823874151258</v>
      </c>
      <c r="AV83" s="47">
        <f t="shared" si="187"/>
        <v>138711.07028896219</v>
      </c>
      <c r="AW83" s="47">
        <f t="shared" si="187"/>
        <v>0</v>
      </c>
      <c r="AX83" s="47">
        <f t="shared" si="187"/>
        <v>515913.42978110863</v>
      </c>
      <c r="AZ83" s="47">
        <f t="shared" si="188"/>
        <v>4492.7736496567741</v>
      </c>
      <c r="BA83" s="47">
        <f t="shared" si="188"/>
        <v>0</v>
      </c>
      <c r="BB83" s="47">
        <f t="shared" si="188"/>
        <v>92.257141776308927</v>
      </c>
      <c r="BD83" s="47">
        <f t="shared" si="189"/>
        <v>3565.4508791612757</v>
      </c>
      <c r="BE83" s="47">
        <f t="shared" si="189"/>
        <v>0</v>
      </c>
      <c r="BF83" s="47">
        <f t="shared" si="189"/>
        <v>510.63590838896994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7944948.9564483427</v>
      </c>
      <c r="BO83" s="44">
        <f t="shared" si="192"/>
        <v>2240149.2205496007</v>
      </c>
      <c r="BP83" s="44">
        <f t="shared" si="193"/>
        <v>213326.50192825976</v>
      </c>
      <c r="BQ83" s="44">
        <f t="shared" si="194"/>
        <v>2533436.5034773648</v>
      </c>
      <c r="BR83" s="44">
        <f t="shared" si="195"/>
        <v>2323185.659303315</v>
      </c>
      <c r="BS83" s="44">
        <f t="shared" si="196"/>
        <v>1418323.625834706</v>
      </c>
      <c r="BT83" s="44">
        <f t="shared" si="197"/>
        <v>1115247.6184230165</v>
      </c>
      <c r="BU83" s="44">
        <f t="shared" si="198"/>
        <v>140477.80391286549</v>
      </c>
      <c r="BV83" s="44">
        <f t="shared" si="199"/>
        <v>75285.492473471109</v>
      </c>
      <c r="BW83" s="44">
        <f t="shared" si="200"/>
        <v>654624.50007007085</v>
      </c>
      <c r="BX83" s="44">
        <f t="shared" si="201"/>
        <v>4585.0307914330833</v>
      </c>
      <c r="BY83" s="44">
        <f t="shared" si="202"/>
        <v>4076.0867875502454</v>
      </c>
      <c r="CA83" s="44">
        <f t="shared" si="203"/>
        <v>0</v>
      </c>
    </row>
    <row r="84" spans="2:79" x14ac:dyDescent="0.3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3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113670290.32237813</v>
      </c>
      <c r="I85" s="21">
        <f t="shared" ref="I85:J85" si="204">SUM(I80:I84)</f>
        <v>0</v>
      </c>
      <c r="J85" s="21">
        <f t="shared" si="204"/>
        <v>9871439.6776218712</v>
      </c>
      <c r="K85" s="21"/>
      <c r="L85" s="21">
        <f t="shared" ref="L85:BF85" si="205">SUM(L80:L84)</f>
        <v>45772694.932370871</v>
      </c>
      <c r="M85" s="21">
        <f t="shared" si="205"/>
        <v>0</v>
      </c>
      <c r="N85" s="21">
        <f t="shared" si="205"/>
        <v>5694835.7618694128</v>
      </c>
      <c r="O85" s="21"/>
      <c r="P85" s="21">
        <f t="shared" si="205"/>
        <v>13793000.455711897</v>
      </c>
      <c r="Q85" s="21">
        <f t="shared" si="205"/>
        <v>0</v>
      </c>
      <c r="R85" s="21">
        <f t="shared" si="205"/>
        <v>928820.74301116518</v>
      </c>
      <c r="S85" s="21"/>
      <c r="T85" s="21">
        <f t="shared" ref="T85:V85" si="206">SUM(T80:T84)</f>
        <v>1435921.2916400295</v>
      </c>
      <c r="U85" s="21">
        <f t="shared" si="206"/>
        <v>0</v>
      </c>
      <c r="V85" s="21">
        <f t="shared" si="206"/>
        <v>8721.8379175483697</v>
      </c>
      <c r="W85" s="21"/>
      <c r="X85" s="21">
        <f t="shared" si="205"/>
        <v>17016491.98670657</v>
      </c>
      <c r="Y85" s="21">
        <f t="shared" si="205"/>
        <v>0</v>
      </c>
      <c r="Z85" s="21">
        <f t="shared" si="205"/>
        <v>104584.98193061752</v>
      </c>
      <c r="AA85" s="21"/>
      <c r="AB85" s="21">
        <f t="shared" si="205"/>
        <v>15782299.909212308</v>
      </c>
      <c r="AC85" s="21">
        <f t="shared" si="205"/>
        <v>0</v>
      </c>
      <c r="AD85" s="21">
        <f t="shared" si="205"/>
        <v>13657.063392551085</v>
      </c>
      <c r="AE85" s="21"/>
      <c r="AF85" s="21">
        <f t="shared" si="205"/>
        <v>9615864.4634618647</v>
      </c>
      <c r="AG85" s="21">
        <f t="shared" si="205"/>
        <v>0</v>
      </c>
      <c r="AH85" s="21">
        <f t="shared" si="205"/>
        <v>11528.085018811929</v>
      </c>
      <c r="AI85" s="21"/>
      <c r="AJ85" s="21">
        <f t="shared" si="205"/>
        <v>7803446.2691802885</v>
      </c>
      <c r="AK85" s="21">
        <f t="shared" si="205"/>
        <v>0</v>
      </c>
      <c r="AL85" s="21">
        <f t="shared" si="205"/>
        <v>11171.486564968644</v>
      </c>
      <c r="AM85" s="21"/>
      <c r="AN85" s="21">
        <f t="shared" si="205"/>
        <v>953025.81271746033</v>
      </c>
      <c r="AO85" s="21">
        <f t="shared" si="205"/>
        <v>0</v>
      </c>
      <c r="AP85" s="21">
        <f t="shared" si="205"/>
        <v>129.55919513022792</v>
      </c>
      <c r="AQ85" s="21"/>
      <c r="AR85" s="21">
        <f t="shared" si="205"/>
        <v>511770.39350288094</v>
      </c>
      <c r="AS85" s="21">
        <f t="shared" si="205"/>
        <v>0</v>
      </c>
      <c r="AT85" s="21">
        <f t="shared" si="205"/>
        <v>129.55919513022792</v>
      </c>
      <c r="AU85" s="21"/>
      <c r="AV85" s="21">
        <f t="shared" si="205"/>
        <v>930595.71120166674</v>
      </c>
      <c r="AW85" s="21">
        <f t="shared" si="205"/>
        <v>0</v>
      </c>
      <c r="AX85" s="21">
        <f t="shared" si="205"/>
        <v>3094244.6854822356</v>
      </c>
      <c r="AY85" s="21"/>
      <c r="AZ85" s="21">
        <f t="shared" si="205"/>
        <v>30180.30053573192</v>
      </c>
      <c r="BA85" s="21">
        <f t="shared" si="205"/>
        <v>0</v>
      </c>
      <c r="BB85" s="21">
        <f t="shared" si="205"/>
        <v>553.32184463630347</v>
      </c>
      <c r="BC85" s="21"/>
      <c r="BD85" s="21">
        <f t="shared" si="205"/>
        <v>24998.796136561337</v>
      </c>
      <c r="BE85" s="21">
        <f t="shared" si="205"/>
        <v>0</v>
      </c>
      <c r="BF85" s="21">
        <f t="shared" si="205"/>
        <v>3062.592199662914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51467530.694240287</v>
      </c>
      <c r="BO85" s="44">
        <f t="shared" si="192"/>
        <v>14721821.198723063</v>
      </c>
      <c r="BP85" s="44">
        <f t="shared" si="193"/>
        <v>1444643.1295575779</v>
      </c>
      <c r="BQ85" s="44">
        <f t="shared" si="194"/>
        <v>17121076.968637187</v>
      </c>
      <c r="BR85" s="44">
        <f t="shared" si="195"/>
        <v>15795956.97260486</v>
      </c>
      <c r="BS85" s="44">
        <f t="shared" si="196"/>
        <v>9627392.5484806765</v>
      </c>
      <c r="BT85" s="44">
        <f t="shared" si="197"/>
        <v>7814617.7557452573</v>
      </c>
      <c r="BU85" s="44">
        <f t="shared" si="198"/>
        <v>953155.37191259058</v>
      </c>
      <c r="BV85" s="44">
        <f t="shared" si="199"/>
        <v>511899.95269801118</v>
      </c>
      <c r="BW85" s="44">
        <f t="shared" si="200"/>
        <v>4024840.3966839025</v>
      </c>
      <c r="BX85" s="44">
        <f t="shared" si="201"/>
        <v>30733.622380368222</v>
      </c>
      <c r="BY85" s="44">
        <f t="shared" si="202"/>
        <v>28061.388336224252</v>
      </c>
      <c r="CA85" s="44">
        <f t="shared" si="203"/>
        <v>0</v>
      </c>
    </row>
    <row r="86" spans="2:79" ht="15" thickBot="1" x14ac:dyDescent="0.4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" thickTop="1" x14ac:dyDescent="0.3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4062884853.8358097</v>
      </c>
      <c r="I87" s="21">
        <f t="shared" ref="I87:J87" si="207">I76+I85</f>
        <v>0</v>
      </c>
      <c r="J87" s="21">
        <f t="shared" si="207"/>
        <v>392283409.90419006</v>
      </c>
      <c r="K87" s="21"/>
      <c r="L87" s="21">
        <f t="shared" ref="L87:BF87" si="208">L76+L85</f>
        <v>1669015887.6026728</v>
      </c>
      <c r="M87" s="21">
        <f t="shared" si="208"/>
        <v>0</v>
      </c>
      <c r="N87" s="21">
        <f t="shared" si="208"/>
        <v>226308387.07091707</v>
      </c>
      <c r="O87" s="21"/>
      <c r="P87" s="21">
        <f t="shared" si="208"/>
        <v>497630702.0398435</v>
      </c>
      <c r="Q87" s="21">
        <f t="shared" si="208"/>
        <v>0</v>
      </c>
      <c r="R87" s="21">
        <f t="shared" si="208"/>
        <v>36910620.958780102</v>
      </c>
      <c r="S87" s="21"/>
      <c r="T87" s="21">
        <f t="shared" ref="T87:V87" si="209">T76+T85</f>
        <v>50587718.06893643</v>
      </c>
      <c r="U87" s="21">
        <f t="shared" si="209"/>
        <v>0</v>
      </c>
      <c r="V87" s="21">
        <f t="shared" si="209"/>
        <v>346599.1213706928</v>
      </c>
      <c r="W87" s="21"/>
      <c r="X87" s="21">
        <f t="shared" si="208"/>
        <v>600714888.11382401</v>
      </c>
      <c r="Y87" s="21">
        <f t="shared" si="208"/>
        <v>0</v>
      </c>
      <c r="Z87" s="21">
        <f t="shared" si="208"/>
        <v>4156126.6316115055</v>
      </c>
      <c r="AA87" s="21"/>
      <c r="AB87" s="21">
        <f t="shared" si="208"/>
        <v>554196840.2573334</v>
      </c>
      <c r="AC87" s="21">
        <f t="shared" si="208"/>
        <v>0</v>
      </c>
      <c r="AD87" s="21">
        <f t="shared" si="208"/>
        <v>542721.18068580329</v>
      </c>
      <c r="AE87" s="21"/>
      <c r="AF87" s="21">
        <f t="shared" si="208"/>
        <v>338207821.53562856</v>
      </c>
      <c r="AG87" s="21">
        <f t="shared" si="208"/>
        <v>0</v>
      </c>
      <c r="AH87" s="21">
        <f t="shared" si="208"/>
        <v>458117.21983134432</v>
      </c>
      <c r="AI87" s="21"/>
      <c r="AJ87" s="21">
        <f t="shared" si="208"/>
        <v>265985164.39057589</v>
      </c>
      <c r="AK87" s="21">
        <f t="shared" si="208"/>
        <v>0</v>
      </c>
      <c r="AL87" s="21">
        <f t="shared" si="208"/>
        <v>443946.27192418894</v>
      </c>
      <c r="AM87" s="21"/>
      <c r="AN87" s="21">
        <f t="shared" si="208"/>
        <v>33536989.325273797</v>
      </c>
      <c r="AO87" s="21">
        <f t="shared" si="208"/>
        <v>0</v>
      </c>
      <c r="AP87" s="21">
        <f t="shared" si="208"/>
        <v>5148.582629273802</v>
      </c>
      <c r="AQ87" s="21"/>
      <c r="AR87" s="21">
        <f t="shared" si="208"/>
        <v>17971821.810939938</v>
      </c>
      <c r="AS87" s="21">
        <f t="shared" si="208"/>
        <v>0</v>
      </c>
      <c r="AT87" s="21">
        <f t="shared" si="208"/>
        <v>5148.582629273802</v>
      </c>
      <c r="AU87" s="21"/>
      <c r="AV87" s="21">
        <f t="shared" si="208"/>
        <v>33112464.970364414</v>
      </c>
      <c r="AW87" s="21">
        <f t="shared" si="208"/>
        <v>0</v>
      </c>
      <c r="AX87" s="21">
        <f t="shared" si="208"/>
        <v>122962900.64463133</v>
      </c>
      <c r="AY87" s="21"/>
      <c r="AZ87" s="21">
        <f t="shared" si="208"/>
        <v>1072526.581827536</v>
      </c>
      <c r="BA87" s="21">
        <f t="shared" si="208"/>
        <v>0</v>
      </c>
      <c r="BB87" s="21">
        <f t="shared" si="208"/>
        <v>21988.583942874</v>
      </c>
      <c r="BC87" s="21"/>
      <c r="BD87" s="21">
        <f t="shared" si="208"/>
        <v>852029.13858893269</v>
      </c>
      <c r="BE87" s="21">
        <f t="shared" si="208"/>
        <v>0</v>
      </c>
      <c r="BF87" s="21">
        <f t="shared" si="208"/>
        <v>121705.05523660078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1895324274.6735899</v>
      </c>
      <c r="BO87" s="44">
        <f t="shared" si="192"/>
        <v>534541322.99862361</v>
      </c>
      <c r="BP87" s="44">
        <f t="shared" si="193"/>
        <v>50934317.190307125</v>
      </c>
      <c r="BQ87" s="44">
        <f t="shared" si="194"/>
        <v>604871014.74543548</v>
      </c>
      <c r="BR87" s="44">
        <f t="shared" si="195"/>
        <v>554739561.43801916</v>
      </c>
      <c r="BS87" s="44">
        <f t="shared" si="196"/>
        <v>338665938.7554599</v>
      </c>
      <c r="BT87" s="44">
        <f t="shared" si="197"/>
        <v>266429110.66250008</v>
      </c>
      <c r="BU87" s="44">
        <f t="shared" si="198"/>
        <v>33542137.907903071</v>
      </c>
      <c r="BV87" s="44">
        <f t="shared" si="199"/>
        <v>17976970.393569212</v>
      </c>
      <c r="BW87" s="44">
        <f t="shared" si="200"/>
        <v>156075365.61499575</v>
      </c>
      <c r="BX87" s="44">
        <f t="shared" si="201"/>
        <v>1094515.1657704101</v>
      </c>
      <c r="BY87" s="44">
        <f t="shared" si="202"/>
        <v>973734.1938255335</v>
      </c>
      <c r="CA87" s="44">
        <f t="shared" si="203"/>
        <v>0</v>
      </c>
    </row>
    <row r="88" spans="2:79" x14ac:dyDescent="0.3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3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35">
      <c r="B90" s="13" t="s">
        <v>47</v>
      </c>
      <c r="C90" s="6"/>
      <c r="D90" s="47" t="str">
        <f t="shared" ref="D90:D97" si="210">INDEX(Alloc,$E90,D$1)</f>
        <v>PODRES</v>
      </c>
      <c r="E90" s="93">
        <v>53</v>
      </c>
      <c r="F90" s="93"/>
      <c r="G90" s="105">
        <f>+'Function-Classif'!F90</f>
        <v>903942138</v>
      </c>
      <c r="H90" s="21">
        <f>+'Function-Classif'!S90</f>
        <v>903942138</v>
      </c>
      <c r="I90" s="21">
        <f>+'Function-Classif'!T90</f>
        <v>0</v>
      </c>
      <c r="J90" s="21">
        <f>+'Function-Classif'!U90</f>
        <v>0</v>
      </c>
      <c r="K90" s="47"/>
      <c r="L90" s="47">
        <f t="shared" ref="L90:N97" si="211">INDEX(Alloc,$E90,L$1)*$G90</f>
        <v>322267123.44479406</v>
      </c>
      <c r="M90" s="47">
        <f t="shared" si="211"/>
        <v>0</v>
      </c>
      <c r="N90" s="47">
        <f t="shared" si="211"/>
        <v>0</v>
      </c>
      <c r="O90" s="47"/>
      <c r="P90" s="47">
        <f t="shared" ref="P90:V97" si="212">INDEX(Alloc,$E90,P$1)*$G90</f>
        <v>103768941.673848</v>
      </c>
      <c r="Q90" s="47">
        <f t="shared" si="212"/>
        <v>0</v>
      </c>
      <c r="R90" s="47">
        <f t="shared" si="212"/>
        <v>0</v>
      </c>
      <c r="S90" s="47"/>
      <c r="T90" s="47">
        <f t="shared" si="212"/>
        <v>12289093.366110001</v>
      </c>
      <c r="U90" s="47">
        <f t="shared" si="212"/>
        <v>0</v>
      </c>
      <c r="V90" s="47">
        <f t="shared" si="212"/>
        <v>0</v>
      </c>
      <c r="W90" s="24"/>
      <c r="X90" s="47">
        <f t="shared" ref="X90:Z97" si="213">INDEX(Alloc,$E90,X$1)*$G90</f>
        <v>143414035.96225202</v>
      </c>
      <c r="Y90" s="47">
        <f t="shared" si="213"/>
        <v>0</v>
      </c>
      <c r="Z90" s="47">
        <f t="shared" si="213"/>
        <v>0</v>
      </c>
      <c r="AB90" s="47">
        <f t="shared" ref="AB90:AD97" si="214">INDEX(Alloc,$E90,AB$1)*$G90</f>
        <v>136796275.56995401</v>
      </c>
      <c r="AC90" s="47">
        <f t="shared" si="214"/>
        <v>0</v>
      </c>
      <c r="AD90" s="47">
        <f t="shared" si="214"/>
        <v>0</v>
      </c>
      <c r="AF90" s="47">
        <f t="shared" ref="AF90:AH97" si="215">INDEX(Alloc,$E90,AF$1)*$G90</f>
        <v>82208113.798272029</v>
      </c>
      <c r="AG90" s="47">
        <f t="shared" si="215"/>
        <v>0</v>
      </c>
      <c r="AH90" s="47">
        <f t="shared" si="215"/>
        <v>0</v>
      </c>
      <c r="AJ90" s="47">
        <f t="shared" ref="AJ90:AL97" si="216">INDEX(Alloc,$E90,AJ$1)*$G90</f>
        <v>82712513.511276007</v>
      </c>
      <c r="AK90" s="47">
        <f t="shared" si="216"/>
        <v>0</v>
      </c>
      <c r="AL90" s="47">
        <f t="shared" si="216"/>
        <v>0</v>
      </c>
      <c r="AN90" s="47">
        <f t="shared" ref="AN90:AP97" si="217">INDEX(Alloc,$E90,AN$1)*$G90</f>
        <v>8196947.3073840011</v>
      </c>
      <c r="AO90" s="47">
        <f t="shared" si="217"/>
        <v>0</v>
      </c>
      <c r="AP90" s="47">
        <f t="shared" si="217"/>
        <v>0</v>
      </c>
      <c r="AR90" s="47">
        <f t="shared" ref="AR90:AT97" si="218">INDEX(Alloc,$E90,AR$1)*$G90</f>
        <v>4428412.5340620009</v>
      </c>
      <c r="AS90" s="47">
        <f t="shared" si="218"/>
        <v>0</v>
      </c>
      <c r="AT90" s="47">
        <f t="shared" si="218"/>
        <v>0</v>
      </c>
      <c r="AV90" s="47">
        <f t="shared" ref="AV90:AX97" si="219">INDEX(Alloc,$E90,AV$1)*$G90</f>
        <v>7379783.6146320011</v>
      </c>
      <c r="AW90" s="47">
        <f t="shared" si="219"/>
        <v>0</v>
      </c>
      <c r="AX90" s="47">
        <f t="shared" si="219"/>
        <v>0</v>
      </c>
      <c r="AZ90" s="47">
        <f t="shared" ref="AZ90:BB97" si="220">INDEX(Alloc,$E90,AZ$1)*$G90</f>
        <v>240448.60870800007</v>
      </c>
      <c r="BA90" s="47">
        <f t="shared" si="220"/>
        <v>0</v>
      </c>
      <c r="BB90" s="47">
        <f t="shared" si="220"/>
        <v>0</v>
      </c>
      <c r="BD90" s="47">
        <f t="shared" ref="BD90:BF97" si="221">INDEX(Alloc,$E90,BD$1)*$G90</f>
        <v>240448.60870800007</v>
      </c>
      <c r="BE90" s="47">
        <f t="shared" si="221"/>
        <v>0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322267123.44479406</v>
      </c>
      <c r="BO90" s="44">
        <f t="shared" si="192"/>
        <v>103768941.673848</v>
      </c>
      <c r="BP90" s="44">
        <f t="shared" si="193"/>
        <v>12289093.366110001</v>
      </c>
      <c r="BQ90" s="44">
        <f t="shared" si="194"/>
        <v>143414035.96225202</v>
      </c>
      <c r="BR90" s="44">
        <f t="shared" si="195"/>
        <v>136796275.56995401</v>
      </c>
      <c r="BS90" s="44">
        <f t="shared" si="196"/>
        <v>82208113.798272029</v>
      </c>
      <c r="BT90" s="44">
        <f t="shared" si="197"/>
        <v>82712513.511276007</v>
      </c>
      <c r="BU90" s="44">
        <f t="shared" si="198"/>
        <v>8196947.3073840011</v>
      </c>
      <c r="BV90" s="44">
        <f t="shared" si="199"/>
        <v>4428412.5340620009</v>
      </c>
      <c r="BW90" s="44">
        <f t="shared" si="200"/>
        <v>7379783.6146320011</v>
      </c>
      <c r="BX90" s="44">
        <f t="shared" si="201"/>
        <v>240448.60870800007</v>
      </c>
      <c r="BY90" s="44">
        <f t="shared" si="202"/>
        <v>240448.60870800007</v>
      </c>
      <c r="CA90" s="44">
        <f t="shared" si="203"/>
        <v>0</v>
      </c>
    </row>
    <row r="91" spans="2:79" x14ac:dyDescent="0.35">
      <c r="B91" s="13" t="s">
        <v>48</v>
      </c>
      <c r="C91" s="6"/>
      <c r="D91" s="47" t="str">
        <f t="shared" si="210"/>
        <v>PODRES</v>
      </c>
      <c r="E91" s="93">
        <v>53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35">
      <c r="B92" s="14" t="s">
        <v>49</v>
      </c>
      <c r="C92" s="6"/>
      <c r="D92" s="47" t="str">
        <f t="shared" si="210"/>
        <v>PODRES</v>
      </c>
      <c r="E92" s="93">
        <v>53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3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3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3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372920664.156416</v>
      </c>
      <c r="I95" s="21">
        <f>+'Function-Classif'!T95</f>
        <v>0</v>
      </c>
      <c r="J95" s="21">
        <f>+'Function-Classif'!U95</f>
        <v>135116891.84358403</v>
      </c>
      <c r="K95" s="47"/>
      <c r="L95" s="47">
        <f t="shared" si="211"/>
        <v>196460305.17668977</v>
      </c>
      <c r="M95" s="47">
        <f t="shared" si="211"/>
        <v>0</v>
      </c>
      <c r="N95" s="47">
        <f t="shared" si="211"/>
        <v>77948965.179601505</v>
      </c>
      <c r="O95" s="47"/>
      <c r="P95" s="47">
        <f t="shared" si="212"/>
        <v>51505027.200625151</v>
      </c>
      <c r="Q95" s="47">
        <f t="shared" si="212"/>
        <v>0</v>
      </c>
      <c r="R95" s="47">
        <f t="shared" si="212"/>
        <v>12713380.821241165</v>
      </c>
      <c r="S95" s="47"/>
      <c r="T95" s="47">
        <f t="shared" si="212"/>
        <v>3793900.5707510891</v>
      </c>
      <c r="U95" s="47">
        <f t="shared" si="212"/>
        <v>0</v>
      </c>
      <c r="V95" s="47">
        <f t="shared" si="212"/>
        <v>119381.53593281725</v>
      </c>
      <c r="W95" s="24"/>
      <c r="X95" s="47">
        <f t="shared" si="213"/>
        <v>48169983.375567578</v>
      </c>
      <c r="Y95" s="47">
        <f t="shared" si="213"/>
        <v>0</v>
      </c>
      <c r="Z95" s="47">
        <f t="shared" si="213"/>
        <v>1431523.4812220202</v>
      </c>
      <c r="AB95" s="47">
        <f t="shared" si="214"/>
        <v>40057330.281455591</v>
      </c>
      <c r="AC95" s="47">
        <f t="shared" si="214"/>
        <v>0</v>
      </c>
      <c r="AD95" s="47">
        <f t="shared" si="214"/>
        <v>186933.21517179621</v>
      </c>
      <c r="AF95" s="47">
        <f t="shared" si="215"/>
        <v>26057041.885407738</v>
      </c>
      <c r="AG95" s="47">
        <f t="shared" si="215"/>
        <v>0</v>
      </c>
      <c r="AH95" s="47">
        <f t="shared" si="215"/>
        <v>157792.48696434355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2483444.6940686353</v>
      </c>
      <c r="AO95" s="47">
        <f t="shared" si="217"/>
        <v>0</v>
      </c>
      <c r="AP95" s="47">
        <f t="shared" si="217"/>
        <v>1773.361974286013</v>
      </c>
      <c r="AR95" s="47">
        <f t="shared" si="218"/>
        <v>1299800.9904255799</v>
      </c>
      <c r="AS95" s="47">
        <f t="shared" si="218"/>
        <v>0</v>
      </c>
      <c r="AT95" s="47">
        <f t="shared" si="218"/>
        <v>1773.361974286013</v>
      </c>
      <c r="AV95" s="47">
        <f t="shared" si="219"/>
        <v>2956211.714296876</v>
      </c>
      <c r="AW95" s="47">
        <f t="shared" si="219"/>
        <v>0</v>
      </c>
      <c r="AX95" s="47">
        <f t="shared" si="219"/>
        <v>42352963.5149033</v>
      </c>
      <c r="AZ95" s="47">
        <f t="shared" si="220"/>
        <v>94564.507579492143</v>
      </c>
      <c r="BA95" s="47">
        <f t="shared" si="220"/>
        <v>0</v>
      </c>
      <c r="BB95" s="47">
        <f t="shared" si="220"/>
        <v>7573.6802612389574</v>
      </c>
      <c r="BD95" s="47">
        <f t="shared" si="221"/>
        <v>43053.759548386661</v>
      </c>
      <c r="BE95" s="47">
        <f t="shared" si="221"/>
        <v>0</v>
      </c>
      <c r="BF95" s="47">
        <f t="shared" si="221"/>
        <v>41919.715109128701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274409270.35629129</v>
      </c>
      <c r="BO95" s="44">
        <f t="shared" si="192"/>
        <v>64218408.021866314</v>
      </c>
      <c r="BP95" s="44">
        <f t="shared" si="193"/>
        <v>3913282.1066839062</v>
      </c>
      <c r="BQ95" s="44">
        <f t="shared" si="194"/>
        <v>49601506.856789596</v>
      </c>
      <c r="BR95" s="44">
        <f t="shared" si="195"/>
        <v>40244263.49662739</v>
      </c>
      <c r="BS95" s="44">
        <f t="shared" si="196"/>
        <v>26214834.372372083</v>
      </c>
      <c r="BT95" s="44">
        <f t="shared" si="197"/>
        <v>152911.48922814097</v>
      </c>
      <c r="BU95" s="44">
        <f t="shared" si="198"/>
        <v>2485218.0560429213</v>
      </c>
      <c r="BV95" s="44">
        <f t="shared" si="199"/>
        <v>1301574.3523998659</v>
      </c>
      <c r="BW95" s="44">
        <f t="shared" si="200"/>
        <v>45309175.229200177</v>
      </c>
      <c r="BX95" s="44">
        <f t="shared" si="201"/>
        <v>102138.1878407311</v>
      </c>
      <c r="BY95" s="44">
        <f t="shared" si="202"/>
        <v>84973.474657515355</v>
      </c>
      <c r="CA95" s="44">
        <f t="shared" si="203"/>
        <v>0</v>
      </c>
    </row>
    <row r="96" spans="2:79" x14ac:dyDescent="0.3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64850390.921927154</v>
      </c>
      <c r="I96" s="21">
        <f>+'Function-Classif'!T96</f>
        <v>0</v>
      </c>
      <c r="J96" s="21">
        <f>+'Function-Classif'!U96</f>
        <v>6270621.0780728478</v>
      </c>
      <c r="K96" s="47"/>
      <c r="L96" s="47">
        <f t="shared" si="211"/>
        <v>26651541.451303266</v>
      </c>
      <c r="M96" s="47">
        <f t="shared" si="211"/>
        <v>0</v>
      </c>
      <c r="N96" s="47">
        <f t="shared" si="211"/>
        <v>3617522.704970256</v>
      </c>
      <c r="O96" s="47"/>
      <c r="P96" s="47">
        <f t="shared" si="212"/>
        <v>7944619.0877221823</v>
      </c>
      <c r="Q96" s="47">
        <f t="shared" si="212"/>
        <v>0</v>
      </c>
      <c r="R96" s="47">
        <f t="shared" si="212"/>
        <v>590013.5257960899</v>
      </c>
      <c r="S96" s="47"/>
      <c r="T96" s="47">
        <f t="shared" si="212"/>
        <v>807201.62229840818</v>
      </c>
      <c r="U96" s="47">
        <f t="shared" si="212"/>
        <v>0</v>
      </c>
      <c r="V96" s="47">
        <f t="shared" si="212"/>
        <v>5540.3611298255437</v>
      </c>
      <c r="W96" s="24"/>
      <c r="X96" s="47">
        <f t="shared" si="213"/>
        <v>9585577.8076759558</v>
      </c>
      <c r="Y96" s="47">
        <f t="shared" si="213"/>
        <v>0</v>
      </c>
      <c r="Z96" s="47">
        <f t="shared" si="213"/>
        <v>66435.374531102847</v>
      </c>
      <c r="AB96" s="47">
        <f t="shared" si="214"/>
        <v>8842313.6359838787</v>
      </c>
      <c r="AC96" s="47">
        <f t="shared" si="214"/>
        <v>0</v>
      </c>
      <c r="AD96" s="47">
        <f t="shared" si="214"/>
        <v>8675.3576348185761</v>
      </c>
      <c r="AF96" s="47">
        <f t="shared" si="215"/>
        <v>5396277.363125952</v>
      </c>
      <c r="AG96" s="47">
        <f t="shared" si="215"/>
        <v>0</v>
      </c>
      <c r="AH96" s="47">
        <f t="shared" si="215"/>
        <v>7322.9696244461966</v>
      </c>
      <c r="AJ96" s="47">
        <f t="shared" si="216"/>
        <v>4241829.7435470233</v>
      </c>
      <c r="AK96" s="47">
        <f t="shared" si="216"/>
        <v>0</v>
      </c>
      <c r="AL96" s="47">
        <f t="shared" si="216"/>
        <v>7096.4480780351869</v>
      </c>
      <c r="AN96" s="47">
        <f t="shared" si="217"/>
        <v>535117.06815027178</v>
      </c>
      <c r="AO96" s="47">
        <f t="shared" si="217"/>
        <v>0</v>
      </c>
      <c r="AP96" s="47">
        <f t="shared" si="217"/>
        <v>82.29970970531015</v>
      </c>
      <c r="AR96" s="47">
        <f t="shared" si="218"/>
        <v>286744.13733953331</v>
      </c>
      <c r="AS96" s="47">
        <f t="shared" si="218"/>
        <v>0</v>
      </c>
      <c r="AT96" s="47">
        <f t="shared" si="218"/>
        <v>82.29970970531015</v>
      </c>
      <c r="AV96" s="47">
        <f t="shared" si="219"/>
        <v>528468.37767965987</v>
      </c>
      <c r="AW96" s="47">
        <f t="shared" si="219"/>
        <v>0</v>
      </c>
      <c r="AX96" s="47">
        <f t="shared" si="219"/>
        <v>1965552.8047732683</v>
      </c>
      <c r="AZ96" s="47">
        <f t="shared" si="220"/>
        <v>17116.793900947734</v>
      </c>
      <c r="BA96" s="47">
        <f t="shared" si="220"/>
        <v>0</v>
      </c>
      <c r="BB96" s="47">
        <f t="shared" si="220"/>
        <v>351.48587594574985</v>
      </c>
      <c r="BD96" s="47">
        <f t="shared" si="221"/>
        <v>13583.833200058671</v>
      </c>
      <c r="BE96" s="47">
        <f t="shared" si="221"/>
        <v>0</v>
      </c>
      <c r="BF96" s="47">
        <f t="shared" si="221"/>
        <v>1945.4462396486306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30269064.156273521</v>
      </c>
      <c r="BO96" s="44">
        <f t="shared" si="192"/>
        <v>8534632.6135182716</v>
      </c>
      <c r="BP96" s="44">
        <f t="shared" si="193"/>
        <v>812741.98342823377</v>
      </c>
      <c r="BQ96" s="44">
        <f t="shared" si="194"/>
        <v>9652013.1822070591</v>
      </c>
      <c r="BR96" s="44">
        <f t="shared" si="195"/>
        <v>8850988.9936186969</v>
      </c>
      <c r="BS96" s="44">
        <f t="shared" si="196"/>
        <v>5403600.3327503977</v>
      </c>
      <c r="BT96" s="44">
        <f t="shared" si="197"/>
        <v>4248926.1916250587</v>
      </c>
      <c r="BU96" s="44">
        <f t="shared" si="198"/>
        <v>535199.36785997706</v>
      </c>
      <c r="BV96" s="44">
        <f t="shared" si="199"/>
        <v>286826.43704923859</v>
      </c>
      <c r="BW96" s="44">
        <f t="shared" si="200"/>
        <v>2494021.1824529283</v>
      </c>
      <c r="BX96" s="44">
        <f t="shared" si="201"/>
        <v>17468.279776893483</v>
      </c>
      <c r="BY96" s="44">
        <f t="shared" si="202"/>
        <v>15529.279439707301</v>
      </c>
      <c r="CA96" s="44">
        <f t="shared" si="203"/>
        <v>0</v>
      </c>
    </row>
    <row r="97" spans="2:79" x14ac:dyDescent="0.3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37369588.997128196</v>
      </c>
      <c r="I97" s="31">
        <f>+'Function-Classif'!T97</f>
        <v>0</v>
      </c>
      <c r="J97" s="31">
        <f>+'Function-Classif'!U97</f>
        <v>3613402.0028718072</v>
      </c>
      <c r="K97" s="65"/>
      <c r="L97" s="47">
        <f t="shared" si="211"/>
        <v>15357766.329799816</v>
      </c>
      <c r="M97" s="47">
        <f t="shared" si="211"/>
        <v>0</v>
      </c>
      <c r="N97" s="47">
        <f t="shared" si="211"/>
        <v>2084572.4250955775</v>
      </c>
      <c r="O97" s="47"/>
      <c r="P97" s="47">
        <f t="shared" si="212"/>
        <v>4578031.7716871966</v>
      </c>
      <c r="Q97" s="47">
        <f t="shared" si="212"/>
        <v>0</v>
      </c>
      <c r="R97" s="47">
        <f t="shared" si="212"/>
        <v>339991.21128337458</v>
      </c>
      <c r="S97" s="47"/>
      <c r="T97" s="47">
        <f t="shared" si="212"/>
        <v>465144.34892800829</v>
      </c>
      <c r="U97" s="47">
        <f t="shared" si="212"/>
        <v>0</v>
      </c>
      <c r="V97" s="47">
        <f t="shared" si="212"/>
        <v>3192.594761171144</v>
      </c>
      <c r="W97" s="24"/>
      <c r="X97" s="47">
        <f t="shared" si="213"/>
        <v>5523622.8784509338</v>
      </c>
      <c r="Y97" s="47">
        <f t="shared" si="213"/>
        <v>0</v>
      </c>
      <c r="Z97" s="47">
        <f t="shared" si="213"/>
        <v>38282.92483365981</v>
      </c>
      <c r="AB97" s="47">
        <f t="shared" si="214"/>
        <v>5095322.0429808367</v>
      </c>
      <c r="AC97" s="47">
        <f t="shared" si="214"/>
        <v>0</v>
      </c>
      <c r="AD97" s="47">
        <f t="shared" si="214"/>
        <v>4999.1148026626925</v>
      </c>
      <c r="AF97" s="47">
        <f t="shared" si="215"/>
        <v>3109567.4876855612</v>
      </c>
      <c r="AG97" s="47">
        <f t="shared" si="215"/>
        <v>0</v>
      </c>
      <c r="AH97" s="47">
        <f t="shared" si="215"/>
        <v>4219.8105703550991</v>
      </c>
      <c r="AJ97" s="47">
        <f t="shared" si="216"/>
        <v>2444325.0358040454</v>
      </c>
      <c r="AK97" s="47">
        <f t="shared" si="216"/>
        <v>0</v>
      </c>
      <c r="AL97" s="47">
        <f t="shared" si="216"/>
        <v>4089.2790967890528</v>
      </c>
      <c r="AN97" s="47">
        <f t="shared" si="217"/>
        <v>308357.50745432271</v>
      </c>
      <c r="AO97" s="47">
        <f t="shared" si="217"/>
        <v>0</v>
      </c>
      <c r="AP97" s="47">
        <f t="shared" si="217"/>
        <v>47.424638194902769</v>
      </c>
      <c r="AR97" s="47">
        <f t="shared" si="218"/>
        <v>165234.32484184642</v>
      </c>
      <c r="AS97" s="47">
        <f t="shared" si="218"/>
        <v>0</v>
      </c>
      <c r="AT97" s="47">
        <f t="shared" si="218"/>
        <v>47.424638194902769</v>
      </c>
      <c r="AV97" s="47">
        <f t="shared" si="219"/>
        <v>304526.24558028084</v>
      </c>
      <c r="AW97" s="47">
        <f t="shared" si="219"/>
        <v>0</v>
      </c>
      <c r="AX97" s="47">
        <f t="shared" si="219"/>
        <v>1132636.2019152318</v>
      </c>
      <c r="AZ97" s="47">
        <f t="shared" si="220"/>
        <v>9863.4340353789648</v>
      </c>
      <c r="BA97" s="47">
        <f t="shared" si="220"/>
        <v>0</v>
      </c>
      <c r="BB97" s="47">
        <f t="shared" si="220"/>
        <v>202.54130369393201</v>
      </c>
      <c r="BD97" s="47">
        <f t="shared" si="221"/>
        <v>7827.589879957075</v>
      </c>
      <c r="BE97" s="47">
        <f t="shared" si="221"/>
        <v>0</v>
      </c>
      <c r="BF97" s="47">
        <f t="shared" si="221"/>
        <v>1121.0499329017375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17442338.754895393</v>
      </c>
      <c r="BO97" s="44">
        <f t="shared" si="192"/>
        <v>4918022.9829705711</v>
      </c>
      <c r="BP97" s="44">
        <f t="shared" si="193"/>
        <v>468336.94368917943</v>
      </c>
      <c r="BQ97" s="44">
        <f t="shared" si="194"/>
        <v>5561905.8032845939</v>
      </c>
      <c r="BR97" s="44">
        <f t="shared" si="195"/>
        <v>5100321.157783499</v>
      </c>
      <c r="BS97" s="44">
        <f t="shared" si="196"/>
        <v>3113787.2982559162</v>
      </c>
      <c r="BT97" s="44">
        <f t="shared" si="197"/>
        <v>2448414.3149008346</v>
      </c>
      <c r="BU97" s="44">
        <f t="shared" si="198"/>
        <v>308404.93209251761</v>
      </c>
      <c r="BV97" s="44">
        <f t="shared" si="199"/>
        <v>165281.74948004133</v>
      </c>
      <c r="BW97" s="44">
        <f t="shared" si="200"/>
        <v>1437162.4474955127</v>
      </c>
      <c r="BX97" s="44">
        <f t="shared" si="201"/>
        <v>10065.975339072897</v>
      </c>
      <c r="BY97" s="44">
        <f t="shared" si="202"/>
        <v>8948.6398128588116</v>
      </c>
      <c r="CA97" s="44">
        <f t="shared" si="203"/>
        <v>0</v>
      </c>
    </row>
    <row r="98" spans="2:79" x14ac:dyDescent="0.3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1539051831.0754714</v>
      </c>
      <c r="I98" s="21">
        <f t="shared" ref="I98:J98" si="226">SUM(I90:I97)</f>
        <v>0</v>
      </c>
      <c r="J98" s="21">
        <f t="shared" si="226"/>
        <v>145000914.92452869</v>
      </c>
      <c r="K98" s="21"/>
      <c r="L98" s="21">
        <f t="shared" ref="L98:BF98" si="227">SUM(L90:L97)</f>
        <v>631825039.32550168</v>
      </c>
      <c r="M98" s="21">
        <f t="shared" si="227"/>
        <v>0</v>
      </c>
      <c r="N98" s="21">
        <f t="shared" si="227"/>
        <v>83651060.309667334</v>
      </c>
      <c r="O98" s="21"/>
      <c r="P98" s="21">
        <f t="shared" si="227"/>
        <v>188259189.93030691</v>
      </c>
      <c r="Q98" s="21">
        <f t="shared" si="227"/>
        <v>0</v>
      </c>
      <c r="R98" s="21">
        <f t="shared" si="227"/>
        <v>13643385.558320628</v>
      </c>
      <c r="S98" s="21"/>
      <c r="T98" s="21">
        <f t="shared" ref="T98:V98" si="228">SUM(T90:T97)</f>
        <v>19173477.226163786</v>
      </c>
      <c r="U98" s="21">
        <f t="shared" si="228"/>
        <v>0</v>
      </c>
      <c r="V98" s="21">
        <f t="shared" si="228"/>
        <v>128114.49182381394</v>
      </c>
      <c r="W98" s="21"/>
      <c r="X98" s="21">
        <f t="shared" si="227"/>
        <v>227795420.77635404</v>
      </c>
      <c r="Y98" s="21">
        <f t="shared" si="227"/>
        <v>0</v>
      </c>
      <c r="Z98" s="21">
        <f t="shared" si="227"/>
        <v>1536241.7805867828</v>
      </c>
      <c r="AA98" s="21"/>
      <c r="AB98" s="21">
        <f t="shared" si="227"/>
        <v>209987771.7738654</v>
      </c>
      <c r="AC98" s="21">
        <f t="shared" si="227"/>
        <v>0</v>
      </c>
      <c r="AD98" s="21">
        <f t="shared" si="227"/>
        <v>200607.68760927749</v>
      </c>
      <c r="AE98" s="21"/>
      <c r="AF98" s="21">
        <f t="shared" si="227"/>
        <v>128168916.14676848</v>
      </c>
      <c r="AG98" s="21">
        <f t="shared" si="227"/>
        <v>0</v>
      </c>
      <c r="AH98" s="21">
        <f t="shared" si="227"/>
        <v>169335.26715914486</v>
      </c>
      <c r="AI98" s="21"/>
      <c r="AJ98" s="21">
        <f t="shared" si="227"/>
        <v>101204798.58560374</v>
      </c>
      <c r="AK98" s="21">
        <f t="shared" si="227"/>
        <v>0</v>
      </c>
      <c r="AL98" s="21">
        <f t="shared" si="227"/>
        <v>164097.21640296519</v>
      </c>
      <c r="AM98" s="21"/>
      <c r="AN98" s="21">
        <f t="shared" si="227"/>
        <v>12713998.841058768</v>
      </c>
      <c r="AO98" s="21">
        <f t="shared" si="227"/>
        <v>0</v>
      </c>
      <c r="AP98" s="21">
        <f t="shared" si="227"/>
        <v>1903.086322186226</v>
      </c>
      <c r="AQ98" s="21"/>
      <c r="AR98" s="21">
        <f t="shared" si="227"/>
        <v>6803090.9379446935</v>
      </c>
      <c r="AS98" s="21">
        <f t="shared" si="227"/>
        <v>0</v>
      </c>
      <c r="AT98" s="21">
        <f t="shared" si="227"/>
        <v>1903.086322186226</v>
      </c>
      <c r="AU98" s="21"/>
      <c r="AV98" s="21">
        <f t="shared" si="227"/>
        <v>12396095.871279618</v>
      </c>
      <c r="AW98" s="21">
        <f t="shared" si="227"/>
        <v>0</v>
      </c>
      <c r="AX98" s="21">
        <f t="shared" si="227"/>
        <v>45451152.521591805</v>
      </c>
      <c r="AY98" s="21"/>
      <c r="AZ98" s="21">
        <f t="shared" si="227"/>
        <v>401246.50949121307</v>
      </c>
      <c r="BA98" s="21">
        <f t="shared" si="227"/>
        <v>0</v>
      </c>
      <c r="BB98" s="21">
        <f t="shared" si="227"/>
        <v>8127.7074408786393</v>
      </c>
      <c r="BC98" s="21"/>
      <c r="BD98" s="21">
        <f t="shared" si="227"/>
        <v>322785.15113293962</v>
      </c>
      <c r="BE98" s="21">
        <f t="shared" si="227"/>
        <v>0</v>
      </c>
      <c r="BF98" s="21">
        <f t="shared" si="227"/>
        <v>44986.211281679069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715476099.63516903</v>
      </c>
      <c r="BO98" s="44">
        <f t="shared" si="192"/>
        <v>201902575.48862755</v>
      </c>
      <c r="BP98" s="44">
        <f t="shared" si="193"/>
        <v>19301591.717987601</v>
      </c>
      <c r="BQ98" s="44">
        <f t="shared" si="194"/>
        <v>229331662.55694082</v>
      </c>
      <c r="BR98" s="44">
        <f t="shared" si="195"/>
        <v>210188379.46147469</v>
      </c>
      <c r="BS98" s="44">
        <f t="shared" si="196"/>
        <v>128338251.41392763</v>
      </c>
      <c r="BT98" s="44">
        <f t="shared" si="197"/>
        <v>101368895.80200671</v>
      </c>
      <c r="BU98" s="44">
        <f t="shared" si="198"/>
        <v>12715901.927380955</v>
      </c>
      <c r="BV98" s="44">
        <f t="shared" si="199"/>
        <v>6804994.02426688</v>
      </c>
      <c r="BW98" s="44">
        <f t="shared" si="200"/>
        <v>57847248.392871425</v>
      </c>
      <c r="BX98" s="44">
        <f t="shared" si="201"/>
        <v>409374.21693209169</v>
      </c>
      <c r="BY98" s="44">
        <f t="shared" si="202"/>
        <v>367771.36241461866</v>
      </c>
      <c r="CA98" s="44">
        <f t="shared" si="203"/>
        <v>0</v>
      </c>
    </row>
    <row r="99" spans="2:79" ht="15" thickBot="1" x14ac:dyDescent="0.4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" thickTop="1" x14ac:dyDescent="0.3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2523833022.7603383</v>
      </c>
      <c r="I100" s="21">
        <f t="shared" ref="I100:J100" si="233">I87-I98</f>
        <v>0</v>
      </c>
      <c r="J100" s="21">
        <f t="shared" si="233"/>
        <v>247282494.97966138</v>
      </c>
      <c r="K100" s="21"/>
      <c r="L100" s="21">
        <f t="shared" ref="L100:BF100" si="234">L87-L98</f>
        <v>1037190848.2771711</v>
      </c>
      <c r="M100" s="21">
        <f t="shared" si="234"/>
        <v>0</v>
      </c>
      <c r="N100" s="21">
        <f t="shared" si="234"/>
        <v>142657326.76124972</v>
      </c>
      <c r="O100" s="21"/>
      <c r="P100" s="21">
        <f t="shared" si="234"/>
        <v>309371512.10953659</v>
      </c>
      <c r="Q100" s="21">
        <f t="shared" si="234"/>
        <v>0</v>
      </c>
      <c r="R100" s="21">
        <f t="shared" si="234"/>
        <v>23267235.400459476</v>
      </c>
      <c r="S100" s="21"/>
      <c r="T100" s="21">
        <f t="shared" ref="T100:V100" si="235">T87-T98</f>
        <v>31414240.842772644</v>
      </c>
      <c r="U100" s="21">
        <f t="shared" si="235"/>
        <v>0</v>
      </c>
      <c r="V100" s="21">
        <f t="shared" si="235"/>
        <v>218484.62954687886</v>
      </c>
      <c r="W100" s="21"/>
      <c r="X100" s="21">
        <f t="shared" si="234"/>
        <v>372919467.33746994</v>
      </c>
      <c r="Y100" s="21">
        <f t="shared" si="234"/>
        <v>0</v>
      </c>
      <c r="Z100" s="21">
        <f t="shared" si="234"/>
        <v>2619884.8510247227</v>
      </c>
      <c r="AA100" s="21"/>
      <c r="AB100" s="21">
        <f t="shared" si="234"/>
        <v>344209068.483468</v>
      </c>
      <c r="AC100" s="21">
        <f t="shared" si="234"/>
        <v>0</v>
      </c>
      <c r="AD100" s="21">
        <f t="shared" si="234"/>
        <v>342113.4930765258</v>
      </c>
      <c r="AE100" s="21"/>
      <c r="AF100" s="21">
        <f t="shared" si="234"/>
        <v>210038905.38886008</v>
      </c>
      <c r="AG100" s="21">
        <f t="shared" si="234"/>
        <v>0</v>
      </c>
      <c r="AH100" s="21">
        <f t="shared" si="234"/>
        <v>288781.95267219946</v>
      </c>
      <c r="AI100" s="21"/>
      <c r="AJ100" s="21">
        <f t="shared" si="234"/>
        <v>164780365.80497214</v>
      </c>
      <c r="AK100" s="21">
        <f t="shared" si="234"/>
        <v>0</v>
      </c>
      <c r="AL100" s="21">
        <f t="shared" si="234"/>
        <v>279849.05552122375</v>
      </c>
      <c r="AM100" s="21"/>
      <c r="AN100" s="21">
        <f t="shared" si="234"/>
        <v>20822990.484215029</v>
      </c>
      <c r="AO100" s="21">
        <f t="shared" si="234"/>
        <v>0</v>
      </c>
      <c r="AP100" s="21">
        <f t="shared" si="234"/>
        <v>3245.496307087576</v>
      </c>
      <c r="AQ100" s="21"/>
      <c r="AR100" s="21">
        <f t="shared" si="234"/>
        <v>11168730.872995244</v>
      </c>
      <c r="AS100" s="21">
        <f t="shared" si="234"/>
        <v>0</v>
      </c>
      <c r="AT100" s="21">
        <f t="shared" si="234"/>
        <v>3245.496307087576</v>
      </c>
      <c r="AU100" s="21"/>
      <c r="AV100" s="21">
        <f t="shared" si="234"/>
        <v>20716369.099084795</v>
      </c>
      <c r="AW100" s="21">
        <f t="shared" si="234"/>
        <v>0</v>
      </c>
      <c r="AX100" s="21">
        <f t="shared" si="234"/>
        <v>77511748.123039514</v>
      </c>
      <c r="AY100" s="21"/>
      <c r="AZ100" s="21">
        <f t="shared" si="234"/>
        <v>671280.07233632286</v>
      </c>
      <c r="BA100" s="21">
        <f t="shared" si="234"/>
        <v>0</v>
      </c>
      <c r="BB100" s="21">
        <f t="shared" si="234"/>
        <v>13860.876501995361</v>
      </c>
      <c r="BC100" s="21"/>
      <c r="BD100" s="21">
        <f t="shared" si="234"/>
        <v>529243.98745599308</v>
      </c>
      <c r="BE100" s="21">
        <f t="shared" si="234"/>
        <v>0</v>
      </c>
      <c r="BF100" s="21">
        <f t="shared" si="234"/>
        <v>76718.8439549217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1179848175.0384209</v>
      </c>
      <c r="BO100" s="44">
        <f t="shared" si="192"/>
        <v>332638747.50999606</v>
      </c>
      <c r="BP100" s="44">
        <f t="shared" si="193"/>
        <v>31632725.472319521</v>
      </c>
      <c r="BQ100" s="44">
        <f t="shared" si="194"/>
        <v>375539352.18849468</v>
      </c>
      <c r="BR100" s="44">
        <f t="shared" si="195"/>
        <v>344551181.9765445</v>
      </c>
      <c r="BS100" s="44">
        <f t="shared" si="196"/>
        <v>210327687.34153229</v>
      </c>
      <c r="BT100" s="44">
        <f t="shared" si="197"/>
        <v>165060214.86049336</v>
      </c>
      <c r="BU100" s="44">
        <f t="shared" si="198"/>
        <v>20826235.980522115</v>
      </c>
      <c r="BV100" s="44">
        <f t="shared" si="199"/>
        <v>11171976.369302332</v>
      </c>
      <c r="BW100" s="44">
        <f t="shared" si="200"/>
        <v>98228117.222124308</v>
      </c>
      <c r="BX100" s="44">
        <f t="shared" si="201"/>
        <v>685140.94883831823</v>
      </c>
      <c r="BY100" s="44">
        <f t="shared" si="202"/>
        <v>605962.83141091478</v>
      </c>
      <c r="CA100" s="44">
        <f t="shared" si="203"/>
        <v>0</v>
      </c>
    </row>
    <row r="101" spans="2:79" x14ac:dyDescent="0.3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3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3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18273306.031173795</v>
      </c>
      <c r="I103" s="21">
        <f>+'Function-Classif'!T103</f>
        <v>51365920.482212529</v>
      </c>
      <c r="J103" s="21">
        <f>+'Function-Classif'!U103</f>
        <v>6203497.4866136741</v>
      </c>
      <c r="K103" s="47"/>
      <c r="L103" s="47">
        <f t="shared" ref="L103:N106" si="236">INDEX(Alloc,$E103,L$1)*$G103</f>
        <v>7790166.198110342</v>
      </c>
      <c r="M103" s="47">
        <f t="shared" si="236"/>
        <v>18635357.298168477</v>
      </c>
      <c r="N103" s="47">
        <f t="shared" si="236"/>
        <v>4533571.7174340757</v>
      </c>
      <c r="O103" s="47"/>
      <c r="P103" s="47">
        <f t="shared" ref="P103:V106" si="237">INDEX(Alloc,$E103,P$1)*$G103</f>
        <v>2345516.2310739197</v>
      </c>
      <c r="Q103" s="47">
        <f t="shared" si="237"/>
        <v>6056918.6357635856</v>
      </c>
      <c r="R103" s="47">
        <f t="shared" si="237"/>
        <v>1091090.4528695941</v>
      </c>
      <c r="S103" s="47"/>
      <c r="T103" s="47">
        <f t="shared" si="237"/>
        <v>221308.99706278832</v>
      </c>
      <c r="U103" s="47">
        <f t="shared" si="237"/>
        <v>716609.27690191905</v>
      </c>
      <c r="V103" s="47">
        <f t="shared" si="237"/>
        <v>18739.289130117919</v>
      </c>
      <c r="W103" s="24"/>
      <c r="X103" s="47">
        <f t="shared" ref="X103:Z106" si="238">INDEX(Alloc,$E103,X$1)*$G103</f>
        <v>2662316.895654243</v>
      </c>
      <c r="Y103" s="47">
        <f t="shared" si="238"/>
        <v>8341010.2337816367</v>
      </c>
      <c r="Z103" s="47">
        <f t="shared" si="238"/>
        <v>203167.88577583869</v>
      </c>
      <c r="AB103" s="47">
        <f t="shared" ref="AB103:AD106" si="239">INDEX(Alloc,$E103,AB$1)*$G103</f>
        <v>2397150.6248422074</v>
      </c>
      <c r="AC103" s="47">
        <f t="shared" si="239"/>
        <v>8009787.6944502741</v>
      </c>
      <c r="AD103" s="47">
        <f t="shared" si="239"/>
        <v>42154.038711402281</v>
      </c>
      <c r="AF103" s="47">
        <f t="shared" ref="AF103:AH106" si="240">INDEX(Alloc,$E103,AF$1)*$G103</f>
        <v>1464620.956795044</v>
      </c>
      <c r="AG103" s="47">
        <f t="shared" si="240"/>
        <v>3545728.5196810579</v>
      </c>
      <c r="AH103" s="47">
        <f t="shared" si="240"/>
        <v>54849.732161379339</v>
      </c>
      <c r="AJ103" s="47">
        <f t="shared" ref="AJ103:AL106" si="241">INDEX(Alloc,$E103,AJ$1)*$G103</f>
        <v>1034970.0151771368</v>
      </c>
      <c r="AK103" s="47">
        <f t="shared" si="241"/>
        <v>4850090.9328537062</v>
      </c>
      <c r="AL103" s="47">
        <f t="shared" si="241"/>
        <v>23161.834079156164</v>
      </c>
      <c r="AN103" s="47">
        <f t="shared" ref="AN103:AP106" si="242">INDEX(Alloc,$E103,AN$1)*$G103</f>
        <v>146425.6448048653</v>
      </c>
      <c r="AO103" s="47">
        <f t="shared" si="242"/>
        <v>475186.12029183918</v>
      </c>
      <c r="AP103" s="47">
        <f t="shared" si="242"/>
        <v>276.21705143031056</v>
      </c>
      <c r="AR103" s="47">
        <f t="shared" ref="AR103:AT106" si="243">INDEX(Alloc,$E103,AR$1)*$G103</f>
        <v>75487.941588724338</v>
      </c>
      <c r="AS103" s="47">
        <f t="shared" si="243"/>
        <v>257138.848604556</v>
      </c>
      <c r="AT103" s="47">
        <f t="shared" si="243"/>
        <v>276.21705143031056</v>
      </c>
      <c r="AV103" s="47">
        <f t="shared" ref="AV103:AX106" si="244">INDEX(Alloc,$E103,AV$1)*$G103</f>
        <v>127940.9497382882</v>
      </c>
      <c r="AW103" s="47">
        <f t="shared" si="244"/>
        <v>449359.24679543619</v>
      </c>
      <c r="AX103" s="47">
        <f t="shared" si="244"/>
        <v>230219.05110958044</v>
      </c>
      <c r="AZ103" s="47">
        <f t="shared" ref="AZ103:BB106" si="245">INDEX(Alloc,$E103,AZ$1)*$G103</f>
        <v>4130.4366268733766</v>
      </c>
      <c r="BA103" s="47">
        <f t="shared" si="245"/>
        <v>14633.14366325282</v>
      </c>
      <c r="BB103" s="47">
        <f t="shared" si="245"/>
        <v>926.24359177132283</v>
      </c>
      <c r="BD103" s="47">
        <f t="shared" ref="BD103:BF106" si="246">INDEX(Alloc,$E103,BD$1)*$G103</f>
        <v>3271.1396993630437</v>
      </c>
      <c r="BE103" s="47">
        <f t="shared" si="246"/>
        <v>14100.531256783126</v>
      </c>
      <c r="BF103" s="47">
        <f t="shared" si="246"/>
        <v>5064.8076478977209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30959095.213712893</v>
      </c>
      <c r="BO103" s="44">
        <f t="shared" si="192"/>
        <v>9493525.3197070993</v>
      </c>
      <c r="BP103" s="44">
        <f t="shared" si="193"/>
        <v>956657.56309482525</v>
      </c>
      <c r="BQ103" s="44">
        <f t="shared" si="194"/>
        <v>11206495.015211718</v>
      </c>
      <c r="BR103" s="44">
        <f t="shared" si="195"/>
        <v>10449092.358003885</v>
      </c>
      <c r="BS103" s="44">
        <f t="shared" si="196"/>
        <v>5065199.2086374816</v>
      </c>
      <c r="BT103" s="44">
        <f t="shared" si="197"/>
        <v>5908222.7821099982</v>
      </c>
      <c r="BU103" s="44">
        <f t="shared" si="198"/>
        <v>621887.98214813473</v>
      </c>
      <c r="BV103" s="44">
        <f t="shared" si="199"/>
        <v>332903.00724471064</v>
      </c>
      <c r="BW103" s="44">
        <f t="shared" si="200"/>
        <v>807519.24764330487</v>
      </c>
      <c r="BX103" s="44">
        <f t="shared" si="201"/>
        <v>19689.823881897519</v>
      </c>
      <c r="BY103" s="44">
        <f t="shared" si="202"/>
        <v>22436.478604043888</v>
      </c>
      <c r="CA103" s="44">
        <f t="shared" si="203"/>
        <v>0</v>
      </c>
    </row>
    <row r="104" spans="2:79" x14ac:dyDescent="0.3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33638927.523295939</v>
      </c>
      <c r="I104" s="21">
        <f>+'Function-Classif'!T104</f>
        <v>0</v>
      </c>
      <c r="J104" s="21">
        <f>+'Function-Classif'!U104</f>
        <v>3257338.476704061</v>
      </c>
      <c r="K104" s="47"/>
      <c r="L104" s="47">
        <f t="shared" si="236"/>
        <v>13826587.346102823</v>
      </c>
      <c r="M104" s="47">
        <f t="shared" si="236"/>
        <v>0</v>
      </c>
      <c r="N104" s="47">
        <f t="shared" si="236"/>
        <v>1879159.297067842</v>
      </c>
      <c r="O104" s="47"/>
      <c r="P104" s="47">
        <f t="shared" si="237"/>
        <v>4121270.4741336945</v>
      </c>
      <c r="Q104" s="47">
        <f t="shared" si="237"/>
        <v>0</v>
      </c>
      <c r="R104" s="47">
        <f t="shared" si="237"/>
        <v>306488.58150141605</v>
      </c>
      <c r="S104" s="47"/>
      <c r="T104" s="47">
        <f t="shared" si="237"/>
        <v>418669.00439065526</v>
      </c>
      <c r="U104" s="47">
        <f t="shared" si="237"/>
        <v>0</v>
      </c>
      <c r="V104" s="47">
        <f t="shared" si="237"/>
        <v>2877.9974516595512</v>
      </c>
      <c r="W104" s="24"/>
      <c r="X104" s="47">
        <f t="shared" si="238"/>
        <v>4971871.6790398583</v>
      </c>
      <c r="Y104" s="47">
        <f t="shared" si="238"/>
        <v>0</v>
      </c>
      <c r="Z104" s="47">
        <f t="shared" si="238"/>
        <v>34510.537150956879</v>
      </c>
      <c r="AB104" s="47">
        <f t="shared" si="239"/>
        <v>4586149.3238660656</v>
      </c>
      <c r="AC104" s="47">
        <f t="shared" si="239"/>
        <v>0</v>
      </c>
      <c r="AD104" s="47">
        <f t="shared" si="239"/>
        <v>4506.503561804695</v>
      </c>
      <c r="AF104" s="47">
        <f t="shared" si="240"/>
        <v>2798906.1751192417</v>
      </c>
      <c r="AG104" s="47">
        <f t="shared" si="240"/>
        <v>0</v>
      </c>
      <c r="AH104" s="47">
        <f t="shared" si="240"/>
        <v>3803.9917297593352</v>
      </c>
      <c r="AJ104" s="47">
        <f t="shared" si="241"/>
        <v>2199160.3555718302</v>
      </c>
      <c r="AK104" s="47">
        <f t="shared" si="241"/>
        <v>0</v>
      </c>
      <c r="AL104" s="47">
        <f t="shared" si="241"/>
        <v>3686.3227876018782</v>
      </c>
      <c r="AN104" s="47">
        <f t="shared" si="242"/>
        <v>277546.22327875299</v>
      </c>
      <c r="AO104" s="47">
        <f t="shared" si="242"/>
        <v>0</v>
      </c>
      <c r="AP104" s="47">
        <f t="shared" si="242"/>
        <v>42.751428878727559</v>
      </c>
      <c r="AR104" s="47">
        <f t="shared" si="243"/>
        <v>148722.58641264075</v>
      </c>
      <c r="AS104" s="47">
        <f t="shared" si="243"/>
        <v>0</v>
      </c>
      <c r="AT104" s="47">
        <f t="shared" si="243"/>
        <v>42.751428878727559</v>
      </c>
      <c r="AV104" s="47">
        <f t="shared" si="244"/>
        <v>274121.23351688823</v>
      </c>
      <c r="AW104" s="47">
        <f t="shared" si="244"/>
        <v>0</v>
      </c>
      <c r="AX104" s="47">
        <f t="shared" si="244"/>
        <v>1021026.5776335549</v>
      </c>
      <c r="AZ104" s="47">
        <f t="shared" si="245"/>
        <v>8878.5783721403477</v>
      </c>
      <c r="BA104" s="47">
        <f t="shared" si="245"/>
        <v>0</v>
      </c>
      <c r="BB104" s="47">
        <f t="shared" si="245"/>
        <v>182.58294568932655</v>
      </c>
      <c r="BD104" s="47">
        <f t="shared" si="246"/>
        <v>7044.5434913446234</v>
      </c>
      <c r="BE104" s="47">
        <f t="shared" si="246"/>
        <v>0</v>
      </c>
      <c r="BF104" s="47">
        <f t="shared" si="246"/>
        <v>1010.582016018461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15705746.643170664</v>
      </c>
      <c r="BO104" s="44">
        <f t="shared" si="192"/>
        <v>4427759.0556351105</v>
      </c>
      <c r="BP104" s="44">
        <f t="shared" si="193"/>
        <v>421547.00184231478</v>
      </c>
      <c r="BQ104" s="44">
        <f t="shared" si="194"/>
        <v>5006382.216190815</v>
      </c>
      <c r="BR104" s="44">
        <f t="shared" si="195"/>
        <v>4590655.8274278706</v>
      </c>
      <c r="BS104" s="44">
        <f t="shared" si="196"/>
        <v>2802710.1668490008</v>
      </c>
      <c r="BT104" s="44">
        <f t="shared" si="197"/>
        <v>2202846.6783594321</v>
      </c>
      <c r="BU104" s="44">
        <f t="shared" si="198"/>
        <v>277588.97470763174</v>
      </c>
      <c r="BV104" s="44">
        <f t="shared" si="199"/>
        <v>148765.33784151947</v>
      </c>
      <c r="BW104" s="44">
        <f t="shared" si="200"/>
        <v>1295147.8111504433</v>
      </c>
      <c r="BX104" s="44">
        <f t="shared" si="201"/>
        <v>9061.1613178296739</v>
      </c>
      <c r="BY104" s="44">
        <f t="shared" si="202"/>
        <v>8055.1255073630846</v>
      </c>
      <c r="CA104" s="44">
        <f t="shared" si="203"/>
        <v>0</v>
      </c>
    </row>
    <row r="105" spans="2:79" x14ac:dyDescent="0.35">
      <c r="B105" s="43" t="s">
        <v>453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36289311</v>
      </c>
      <c r="I105" s="21">
        <f>+'Function-Classif'!T105</f>
        <v>0</v>
      </c>
      <c r="J105" s="21">
        <f>+'Function-Classif'!U105</f>
        <v>0</v>
      </c>
      <c r="K105" s="47"/>
      <c r="L105" s="47">
        <f t="shared" si="236"/>
        <v>12857339.176610999</v>
      </c>
      <c r="M105" s="47">
        <f t="shared" si="236"/>
        <v>0</v>
      </c>
      <c r="N105" s="47">
        <f t="shared" si="236"/>
        <v>0</v>
      </c>
      <c r="O105" s="47"/>
      <c r="P105" s="47">
        <f t="shared" si="237"/>
        <v>4162347.682389</v>
      </c>
      <c r="Q105" s="47">
        <f t="shared" si="237"/>
        <v>0</v>
      </c>
      <c r="R105" s="47">
        <f t="shared" si="237"/>
        <v>0</v>
      </c>
      <c r="S105" s="47"/>
      <c r="T105" s="47">
        <f t="shared" si="237"/>
        <v>495022.49135099998</v>
      </c>
      <c r="U105" s="47">
        <f t="shared" si="237"/>
        <v>0</v>
      </c>
      <c r="V105" s="47">
        <f t="shared" si="237"/>
        <v>0</v>
      </c>
      <c r="W105" s="24"/>
      <c r="X105" s="47">
        <f t="shared" si="238"/>
        <v>5768077.1155169997</v>
      </c>
      <c r="Y105" s="47">
        <f t="shared" si="238"/>
        <v>0</v>
      </c>
      <c r="Z105" s="47">
        <f t="shared" si="238"/>
        <v>0</v>
      </c>
      <c r="AB105" s="47">
        <f t="shared" si="239"/>
        <v>5517354.2658179998</v>
      </c>
      <c r="AC105" s="47">
        <f t="shared" si="239"/>
        <v>0</v>
      </c>
      <c r="AD105" s="47">
        <f t="shared" si="239"/>
        <v>0</v>
      </c>
      <c r="AF105" s="47">
        <f t="shared" si="240"/>
        <v>3312923.7798119998</v>
      </c>
      <c r="AG105" s="47">
        <f t="shared" si="240"/>
        <v>0</v>
      </c>
      <c r="AH105" s="47">
        <f t="shared" si="240"/>
        <v>0</v>
      </c>
      <c r="AJ105" s="47">
        <f t="shared" si="241"/>
        <v>3345039.820047</v>
      </c>
      <c r="AK105" s="47">
        <f t="shared" si="241"/>
        <v>0</v>
      </c>
      <c r="AL105" s="47">
        <f t="shared" si="241"/>
        <v>0</v>
      </c>
      <c r="AN105" s="47">
        <f t="shared" si="242"/>
        <v>330160.15147799999</v>
      </c>
      <c r="AO105" s="47">
        <f t="shared" si="242"/>
        <v>0</v>
      </c>
      <c r="AP105" s="47">
        <f t="shared" si="242"/>
        <v>0</v>
      </c>
      <c r="AR105" s="47">
        <f t="shared" si="243"/>
        <v>178870.01391900002</v>
      </c>
      <c r="AS105" s="47">
        <f t="shared" si="243"/>
        <v>0</v>
      </c>
      <c r="AT105" s="47">
        <f t="shared" si="243"/>
        <v>0</v>
      </c>
      <c r="AV105" s="47">
        <f t="shared" si="244"/>
        <v>302543.98580700002</v>
      </c>
      <c r="AW105" s="47">
        <f t="shared" si="244"/>
        <v>0</v>
      </c>
      <c r="AX105" s="47">
        <f t="shared" si="244"/>
        <v>0</v>
      </c>
      <c r="AZ105" s="47">
        <f t="shared" si="245"/>
        <v>9870.6925919999994</v>
      </c>
      <c r="BA105" s="47">
        <f t="shared" si="245"/>
        <v>0</v>
      </c>
      <c r="BB105" s="47">
        <f t="shared" si="245"/>
        <v>0</v>
      </c>
      <c r="BD105" s="47">
        <f t="shared" si="246"/>
        <v>9761.8246589999999</v>
      </c>
      <c r="BE105" s="47">
        <f t="shared" si="246"/>
        <v>0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12857339.176610999</v>
      </c>
      <c r="BO105" s="44">
        <f t="shared" si="192"/>
        <v>4162347.682389</v>
      </c>
      <c r="BP105" s="44">
        <f t="shared" si="193"/>
        <v>495022.49135099998</v>
      </c>
      <c r="BQ105" s="44">
        <f t="shared" si="194"/>
        <v>5768077.1155169997</v>
      </c>
      <c r="BR105" s="44">
        <f t="shared" si="195"/>
        <v>5517354.2658179998</v>
      </c>
      <c r="BS105" s="44">
        <f t="shared" si="196"/>
        <v>3312923.7798119998</v>
      </c>
      <c r="BT105" s="44">
        <f t="shared" si="197"/>
        <v>3345039.820047</v>
      </c>
      <c r="BU105" s="44">
        <f t="shared" si="198"/>
        <v>330160.15147799999</v>
      </c>
      <c r="BV105" s="44">
        <f t="shared" si="199"/>
        <v>178870.01391900002</v>
      </c>
      <c r="BW105" s="44">
        <f t="shared" si="200"/>
        <v>302543.98580700002</v>
      </c>
      <c r="BX105" s="44">
        <f t="shared" si="201"/>
        <v>9870.6925919999994</v>
      </c>
      <c r="BY105" s="44">
        <f t="shared" si="202"/>
        <v>9761.8246589999999</v>
      </c>
      <c r="CA105" s="44">
        <f t="shared" si="203"/>
        <v>0</v>
      </c>
    </row>
    <row r="106" spans="2:79" x14ac:dyDescent="0.3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12738651.640723204</v>
      </c>
      <c r="I106" s="31">
        <f>+'Function-Classif'!T106</f>
        <v>0</v>
      </c>
      <c r="J106" s="31">
        <f>+'Function-Classif'!U106</f>
        <v>1233514.3592767972</v>
      </c>
      <c r="K106" s="65"/>
      <c r="L106" s="47">
        <f t="shared" si="236"/>
        <v>5235960.0186438402</v>
      </c>
      <c r="M106" s="47">
        <f t="shared" si="236"/>
        <v>0</v>
      </c>
      <c r="N106" s="47">
        <f t="shared" si="236"/>
        <v>711614.71025483182</v>
      </c>
      <c r="O106" s="47"/>
      <c r="P106" s="47">
        <f t="shared" si="237"/>
        <v>1560674.8714218042</v>
      </c>
      <c r="Q106" s="47">
        <f t="shared" si="237"/>
        <v>0</v>
      </c>
      <c r="R106" s="47">
        <f t="shared" si="237"/>
        <v>116063.4883172816</v>
      </c>
      <c r="S106" s="47"/>
      <c r="T106" s="47">
        <f t="shared" si="237"/>
        <v>158544.84647310825</v>
      </c>
      <c r="U106" s="47">
        <f t="shared" si="237"/>
        <v>0</v>
      </c>
      <c r="V106" s="47">
        <f t="shared" si="237"/>
        <v>1089.8625389941687</v>
      </c>
      <c r="W106" s="24"/>
      <c r="X106" s="47">
        <f t="shared" si="238"/>
        <v>1882787.1750014925</v>
      </c>
      <c r="Y106" s="47">
        <f t="shared" si="238"/>
        <v>0</v>
      </c>
      <c r="Z106" s="47">
        <f t="shared" si="238"/>
        <v>13068.719577811387</v>
      </c>
      <c r="AB106" s="47">
        <f t="shared" si="239"/>
        <v>1736718.8228164993</v>
      </c>
      <c r="AC106" s="47">
        <f t="shared" si="239"/>
        <v>0</v>
      </c>
      <c r="AD106" s="47">
        <f t="shared" si="239"/>
        <v>1706.5579439698981</v>
      </c>
      <c r="AF106" s="47">
        <f t="shared" si="240"/>
        <v>1059911.6370526794</v>
      </c>
      <c r="AG106" s="47">
        <f t="shared" si="240"/>
        <v>0</v>
      </c>
      <c r="AH106" s="47">
        <f t="shared" si="240"/>
        <v>1440.5252800059652</v>
      </c>
      <c r="AJ106" s="47">
        <f t="shared" si="241"/>
        <v>832795.20883410354</v>
      </c>
      <c r="AK106" s="47">
        <f t="shared" si="241"/>
        <v>0</v>
      </c>
      <c r="AL106" s="47">
        <f t="shared" si="241"/>
        <v>1395.9654865334119</v>
      </c>
      <c r="AN106" s="47">
        <f t="shared" si="242"/>
        <v>105103.37019805206</v>
      </c>
      <c r="AO106" s="47">
        <f t="shared" si="242"/>
        <v>0</v>
      </c>
      <c r="AP106" s="47">
        <f t="shared" si="242"/>
        <v>16.189444780964429</v>
      </c>
      <c r="AR106" s="47">
        <f t="shared" si="243"/>
        <v>56319.429866067243</v>
      </c>
      <c r="AS106" s="47">
        <f t="shared" si="243"/>
        <v>0</v>
      </c>
      <c r="AT106" s="47">
        <f t="shared" si="243"/>
        <v>16.189444780964429</v>
      </c>
      <c r="AV106" s="47">
        <f t="shared" si="244"/>
        <v>103806.36834152069</v>
      </c>
      <c r="AW106" s="47">
        <f t="shared" si="244"/>
        <v>0</v>
      </c>
      <c r="AX106" s="47">
        <f t="shared" si="244"/>
        <v>386650.31396694493</v>
      </c>
      <c r="AZ106" s="47">
        <f t="shared" si="245"/>
        <v>3362.2093590596601</v>
      </c>
      <c r="BA106" s="47">
        <f t="shared" si="245"/>
        <v>0</v>
      </c>
      <c r="BB106" s="47">
        <f t="shared" si="245"/>
        <v>69.141935011533548</v>
      </c>
      <c r="BD106" s="47">
        <f t="shared" si="246"/>
        <v>2667.6827149741016</v>
      </c>
      <c r="BE106" s="47">
        <f t="shared" si="246"/>
        <v>0</v>
      </c>
      <c r="BF106" s="47">
        <f t="shared" si="246"/>
        <v>382.69508585027535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5947574.7288986724</v>
      </c>
      <c r="BO106" s="44">
        <f t="shared" si="192"/>
        <v>1676738.3597390859</v>
      </c>
      <c r="BP106" s="44">
        <f t="shared" si="193"/>
        <v>159634.70901210242</v>
      </c>
      <c r="BQ106" s="44">
        <f t="shared" si="194"/>
        <v>1895855.8945793039</v>
      </c>
      <c r="BR106" s="44">
        <f t="shared" si="195"/>
        <v>1738425.3807604692</v>
      </c>
      <c r="BS106" s="44">
        <f t="shared" si="196"/>
        <v>1061352.1623326854</v>
      </c>
      <c r="BT106" s="44">
        <f t="shared" si="197"/>
        <v>834191.1743206369</v>
      </c>
      <c r="BU106" s="44">
        <f t="shared" si="198"/>
        <v>105119.55964283302</v>
      </c>
      <c r="BV106" s="44">
        <f t="shared" si="199"/>
        <v>56335.619310848204</v>
      </c>
      <c r="BW106" s="44">
        <f t="shared" si="200"/>
        <v>490456.68230846559</v>
      </c>
      <c r="BX106" s="44">
        <f t="shared" si="201"/>
        <v>3431.3512940711935</v>
      </c>
      <c r="BY106" s="44">
        <f t="shared" si="202"/>
        <v>3050.3778008243771</v>
      </c>
      <c r="CA106" s="44">
        <f t="shared" si="203"/>
        <v>0</v>
      </c>
    </row>
    <row r="107" spans="2:79" x14ac:dyDescent="0.3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100940196.19519293</v>
      </c>
      <c r="I107" s="21">
        <f>SUM(I103:I106)</f>
        <v>51365920.482212529</v>
      </c>
      <c r="J107" s="21">
        <f>SUM(J103:J106)</f>
        <v>10694350.322594533</v>
      </c>
      <c r="K107" s="21"/>
      <c r="L107" s="21">
        <f t="shared" ref="L107:R107" si="255">SUM(L103:L106)</f>
        <v>39710052.739468008</v>
      </c>
      <c r="M107" s="21">
        <f t="shared" si="255"/>
        <v>18635357.298168477</v>
      </c>
      <c r="N107" s="21">
        <f t="shared" si="255"/>
        <v>7124345.7247567503</v>
      </c>
      <c r="O107" s="21"/>
      <c r="P107" s="21">
        <f t="shared" si="255"/>
        <v>12189809.259018419</v>
      </c>
      <c r="Q107" s="21">
        <f t="shared" si="255"/>
        <v>6056918.6357635856</v>
      </c>
      <c r="R107" s="21">
        <f t="shared" si="255"/>
        <v>1513642.5226882917</v>
      </c>
      <c r="S107" s="21"/>
      <c r="T107" s="21">
        <f t="shared" ref="T107:V107" si="256">SUM(T103:T106)</f>
        <v>1293545.3392775517</v>
      </c>
      <c r="U107" s="21">
        <f t="shared" si="256"/>
        <v>716609.27690191905</v>
      </c>
      <c r="V107" s="21">
        <f t="shared" si="256"/>
        <v>22707.149120771639</v>
      </c>
      <c r="W107" s="21"/>
      <c r="X107" s="21">
        <f t="shared" ref="X107:BF107" si="257">SUM(X103:X106)</f>
        <v>15285052.865212593</v>
      </c>
      <c r="Y107" s="21">
        <f t="shared" si="257"/>
        <v>8341010.2337816367</v>
      </c>
      <c r="Z107" s="21">
        <f t="shared" si="257"/>
        <v>250747.14250460695</v>
      </c>
      <c r="AA107" s="21"/>
      <c r="AB107" s="21">
        <f t="shared" si="257"/>
        <v>14237373.037342772</v>
      </c>
      <c r="AC107" s="21">
        <f t="shared" si="257"/>
        <v>8009787.6944502741</v>
      </c>
      <c r="AD107" s="21">
        <f t="shared" si="257"/>
        <v>48367.100217176878</v>
      </c>
      <c r="AE107" s="21"/>
      <c r="AF107" s="21">
        <f t="shared" si="257"/>
        <v>8636362.5487789661</v>
      </c>
      <c r="AG107" s="21">
        <f t="shared" si="257"/>
        <v>3545728.5196810579</v>
      </c>
      <c r="AH107" s="21">
        <f t="shared" si="257"/>
        <v>60094.249171144642</v>
      </c>
      <c r="AI107" s="21"/>
      <c r="AJ107" s="21">
        <f t="shared" si="257"/>
        <v>7411965.3996300707</v>
      </c>
      <c r="AK107" s="21">
        <f t="shared" si="257"/>
        <v>4850090.9328537062</v>
      </c>
      <c r="AL107" s="21">
        <f t="shared" si="257"/>
        <v>28244.122353291456</v>
      </c>
      <c r="AM107" s="21"/>
      <c r="AN107" s="21">
        <f t="shared" si="257"/>
        <v>859235.38975967036</v>
      </c>
      <c r="AO107" s="21">
        <f t="shared" si="257"/>
        <v>475186.12029183918</v>
      </c>
      <c r="AP107" s="21">
        <f t="shared" si="257"/>
        <v>335.15792509000255</v>
      </c>
      <c r="AQ107" s="21"/>
      <c r="AR107" s="21">
        <f t="shared" si="257"/>
        <v>459399.97178643232</v>
      </c>
      <c r="AS107" s="21">
        <f t="shared" si="257"/>
        <v>257138.848604556</v>
      </c>
      <c r="AT107" s="21">
        <f t="shared" si="257"/>
        <v>335.15792509000255</v>
      </c>
      <c r="AU107" s="21"/>
      <c r="AV107" s="21">
        <f t="shared" si="257"/>
        <v>808412.53740369715</v>
      </c>
      <c r="AW107" s="21">
        <f t="shared" si="257"/>
        <v>449359.24679543619</v>
      </c>
      <c r="AX107" s="21">
        <f t="shared" si="257"/>
        <v>1637895.9427100802</v>
      </c>
      <c r="AY107" s="21"/>
      <c r="AZ107" s="21">
        <f t="shared" si="257"/>
        <v>26241.916950073384</v>
      </c>
      <c r="BA107" s="21">
        <f t="shared" si="257"/>
        <v>14633.14366325282</v>
      </c>
      <c r="BB107" s="21">
        <f t="shared" si="257"/>
        <v>1177.9684724721831</v>
      </c>
      <c r="BC107" s="21"/>
      <c r="BD107" s="21">
        <f t="shared" si="257"/>
        <v>22745.190564681769</v>
      </c>
      <c r="BE107" s="21">
        <f t="shared" si="257"/>
        <v>14100.531256783126</v>
      </c>
      <c r="BF107" s="21">
        <f t="shared" si="257"/>
        <v>6458.0847497664572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65469755.762393236</v>
      </c>
      <c r="BO107" s="44">
        <f t="shared" si="192"/>
        <v>19760370.417470299</v>
      </c>
      <c r="BP107" s="44">
        <f t="shared" si="193"/>
        <v>2032861.7653002425</v>
      </c>
      <c r="BQ107" s="44">
        <f t="shared" si="194"/>
        <v>23876810.241498835</v>
      </c>
      <c r="BR107" s="44">
        <f t="shared" si="195"/>
        <v>22295527.832010224</v>
      </c>
      <c r="BS107" s="44">
        <f t="shared" si="196"/>
        <v>12242185.31763117</v>
      </c>
      <c r="BT107" s="44">
        <f t="shared" si="197"/>
        <v>12290300.454837067</v>
      </c>
      <c r="BU107" s="44">
        <f t="shared" si="198"/>
        <v>1334756.6679765997</v>
      </c>
      <c r="BV107" s="44">
        <f t="shared" si="199"/>
        <v>716873.97831607843</v>
      </c>
      <c r="BW107" s="44">
        <f t="shared" si="200"/>
        <v>2895667.7269092137</v>
      </c>
      <c r="BX107" s="44">
        <f t="shared" si="201"/>
        <v>42053.029085798385</v>
      </c>
      <c r="BY107" s="44">
        <f t="shared" si="202"/>
        <v>43303.806571231355</v>
      </c>
      <c r="CA107" s="44">
        <f t="shared" si="203"/>
        <v>0</v>
      </c>
    </row>
    <row r="108" spans="2:79" x14ac:dyDescent="0.3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3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3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3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3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5" x14ac:dyDescent="0.3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5" x14ac:dyDescent="0.35">
      <c r="B114" s="15" t="s">
        <v>468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498214354.54141825</v>
      </c>
      <c r="I114" s="21">
        <f>+'Function-Classif'!T114</f>
        <v>0</v>
      </c>
      <c r="J114" s="21">
        <f>+'Function-Classif'!U114</f>
        <v>48243297.45858179</v>
      </c>
      <c r="K114" s="47"/>
      <c r="L114" s="47">
        <f t="shared" ref="L114:N114" si="258">INDEX(Alloc,$E114,L$1)*$G114</f>
        <v>204780734.62296319</v>
      </c>
      <c r="M114" s="47">
        <f t="shared" si="258"/>
        <v>0</v>
      </c>
      <c r="N114" s="47">
        <f t="shared" si="258"/>
        <v>27831569.113515809</v>
      </c>
      <c r="O114" s="47"/>
      <c r="P114" s="47">
        <f t="shared" ref="P114:V114" si="259">INDEX(Alloc,$E114,P$1)*$G114</f>
        <v>61038691.193087816</v>
      </c>
      <c r="Q114" s="47">
        <f t="shared" si="259"/>
        <v>0</v>
      </c>
      <c r="R114" s="47">
        <f t="shared" si="259"/>
        <v>4539294.860137729</v>
      </c>
      <c r="S114" s="47"/>
      <c r="T114" s="47">
        <f t="shared" si="259"/>
        <v>6200759.7490893835</v>
      </c>
      <c r="U114" s="47">
        <f t="shared" si="259"/>
        <v>0</v>
      </c>
      <c r="V114" s="47">
        <f t="shared" si="259"/>
        <v>42625.010614783132</v>
      </c>
      <c r="W114" s="24"/>
      <c r="X114" s="47">
        <f t="shared" ref="X114:Z114" si="260">INDEX(Alloc,$E114,X$1)*$G114</f>
        <v>73636647.236157134</v>
      </c>
      <c r="Y114" s="47">
        <f t="shared" si="260"/>
        <v>0</v>
      </c>
      <c r="Z114" s="47">
        <f t="shared" si="260"/>
        <v>511123.45896386012</v>
      </c>
      <c r="AB114" s="47">
        <f t="shared" ref="AB114:AD114" si="261">INDEX(Alloc,$E114,AB$1)*$G114</f>
        <v>67923848.750473484</v>
      </c>
      <c r="AC114" s="47">
        <f t="shared" si="261"/>
        <v>0</v>
      </c>
      <c r="AD114" s="47">
        <f t="shared" si="261"/>
        <v>66744.243309429483</v>
      </c>
      <c r="AF114" s="47">
        <f t="shared" ref="AF114:AH114" si="262">INDEX(Alloc,$E114,AF$1)*$G114</f>
        <v>41453617.464270279</v>
      </c>
      <c r="AG114" s="47">
        <f t="shared" si="262"/>
        <v>0</v>
      </c>
      <c r="AH114" s="47">
        <f t="shared" si="262"/>
        <v>56339.587015978927</v>
      </c>
      <c r="AJ114" s="47">
        <f t="shared" ref="AJ114:AL114" si="263">INDEX(Alloc,$E114,AJ$1)*$G114</f>
        <v>32570992.530172765</v>
      </c>
      <c r="AK114" s="47">
        <f t="shared" si="263"/>
        <v>0</v>
      </c>
      <c r="AL114" s="47">
        <f t="shared" si="263"/>
        <v>54596.833593595002</v>
      </c>
      <c r="AN114" s="47">
        <f t="shared" ref="AN114:AP114" si="264">INDEX(Alloc,$E114,AN$1)*$G114</f>
        <v>4110639.7458858062</v>
      </c>
      <c r="AO114" s="47">
        <f t="shared" si="264"/>
        <v>0</v>
      </c>
      <c r="AP114" s="47">
        <f t="shared" si="264"/>
        <v>633.17641532382856</v>
      </c>
      <c r="AR114" s="47">
        <f t="shared" ref="AR114:AT114" si="265">INDEX(Alloc,$E114,AR$1)*$G114</f>
        <v>2202678.053394855</v>
      </c>
      <c r="AS114" s="47">
        <f t="shared" si="265"/>
        <v>0</v>
      </c>
      <c r="AT114" s="47">
        <f t="shared" si="265"/>
        <v>633.17641532382856</v>
      </c>
      <c r="AV114" s="47">
        <f t="shared" ref="AV114:AX114" si="266">INDEX(Alloc,$E114,AV$1)*$G114</f>
        <v>4059913.4240571242</v>
      </c>
      <c r="AW114" s="47">
        <f t="shared" si="266"/>
        <v>0</v>
      </c>
      <c r="AX114" s="47">
        <f t="shared" si="266"/>
        <v>15122066.450931054</v>
      </c>
      <c r="AZ114" s="47">
        <f t="shared" ref="AZ114:BB114" si="267">INDEX(Alloc,$E114,AZ$1)*$G114</f>
        <v>131497.50954033661</v>
      </c>
      <c r="BA114" s="47">
        <f t="shared" si="267"/>
        <v>0</v>
      </c>
      <c r="BB114" s="47">
        <f t="shared" si="267"/>
        <v>2704.1719559543753</v>
      </c>
      <c r="BD114" s="47">
        <f t="shared" ref="BD114:BF114" si="268">INDEX(Alloc,$E114,BD$1)*$G114</f>
        <v>104334.26232595096</v>
      </c>
      <c r="BE114" s="47">
        <f t="shared" si="268"/>
        <v>0</v>
      </c>
      <c r="BF114" s="47">
        <f t="shared" si="268"/>
        <v>14967.375712948149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232612303.73647898</v>
      </c>
      <c r="BO114" s="44">
        <f t="shared" si="192"/>
        <v>65577986.053225547</v>
      </c>
      <c r="BP114" s="44">
        <f t="shared" si="193"/>
        <v>6243384.759704167</v>
      </c>
      <c r="BQ114" s="44">
        <f t="shared" si="194"/>
        <v>74147770.69512099</v>
      </c>
      <c r="BR114" s="44">
        <f t="shared" si="195"/>
        <v>67990592.993782908</v>
      </c>
      <c r="BS114" s="44">
        <f t="shared" si="196"/>
        <v>41509957.051286258</v>
      </c>
      <c r="BT114" s="44">
        <f t="shared" si="197"/>
        <v>32625589.363766361</v>
      </c>
      <c r="BU114" s="44">
        <f t="shared" si="198"/>
        <v>4111272.9223011299</v>
      </c>
      <c r="BV114" s="44">
        <f t="shared" si="199"/>
        <v>2203311.2298101787</v>
      </c>
      <c r="BW114" s="44">
        <f t="shared" si="200"/>
        <v>19181979.874988176</v>
      </c>
      <c r="BX114" s="44">
        <f t="shared" si="201"/>
        <v>134201.68149629098</v>
      </c>
      <c r="BY114" s="44">
        <f t="shared" si="202"/>
        <v>119301.63803889911</v>
      </c>
      <c r="CA114" s="44">
        <f t="shared" si="203"/>
        <v>0</v>
      </c>
    </row>
    <row r="115" spans="2:79" ht="15.5" x14ac:dyDescent="0.3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5" x14ac:dyDescent="0.3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5" x14ac:dyDescent="0.3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5" x14ac:dyDescent="0.3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498214354.54141825</v>
      </c>
      <c r="I118" s="21">
        <f t="shared" ref="I118:BF118" si="269">SUM(I112:I117)</f>
        <v>0</v>
      </c>
      <c r="J118" s="21">
        <f t="shared" si="269"/>
        <v>48243297.45858179</v>
      </c>
      <c r="K118" s="21"/>
      <c r="L118" s="21">
        <f t="shared" si="269"/>
        <v>204780734.62296319</v>
      </c>
      <c r="M118" s="21">
        <f t="shared" si="269"/>
        <v>0</v>
      </c>
      <c r="N118" s="21">
        <f t="shared" si="269"/>
        <v>27831569.113515809</v>
      </c>
      <c r="O118" s="21"/>
      <c r="P118" s="21">
        <f t="shared" si="269"/>
        <v>61038691.193087816</v>
      </c>
      <c r="Q118" s="21">
        <f t="shared" si="269"/>
        <v>0</v>
      </c>
      <c r="R118" s="21">
        <f t="shared" si="269"/>
        <v>4539294.860137729</v>
      </c>
      <c r="S118" s="21"/>
      <c r="T118" s="21">
        <f t="shared" ref="T118:V118" si="270">SUM(T112:T117)</f>
        <v>6200759.7490893835</v>
      </c>
      <c r="U118" s="21">
        <f t="shared" si="270"/>
        <v>0</v>
      </c>
      <c r="V118" s="21">
        <f t="shared" si="270"/>
        <v>42625.010614783132</v>
      </c>
      <c r="W118" s="21"/>
      <c r="X118" s="21">
        <f t="shared" si="269"/>
        <v>73636647.236157134</v>
      </c>
      <c r="Y118" s="21">
        <f t="shared" si="269"/>
        <v>0</v>
      </c>
      <c r="Z118" s="21">
        <f t="shared" si="269"/>
        <v>511123.45896386012</v>
      </c>
      <c r="AA118" s="21"/>
      <c r="AB118" s="21">
        <f t="shared" si="269"/>
        <v>67923848.750473484</v>
      </c>
      <c r="AC118" s="21">
        <f t="shared" si="269"/>
        <v>0</v>
      </c>
      <c r="AD118" s="21">
        <f t="shared" si="269"/>
        <v>66744.243309429483</v>
      </c>
      <c r="AE118" s="21"/>
      <c r="AF118" s="21">
        <f t="shared" si="269"/>
        <v>41453617.464270279</v>
      </c>
      <c r="AG118" s="21">
        <f t="shared" si="269"/>
        <v>0</v>
      </c>
      <c r="AH118" s="21">
        <f t="shared" si="269"/>
        <v>56339.587015978927</v>
      </c>
      <c r="AI118" s="21"/>
      <c r="AJ118" s="21">
        <f t="shared" si="269"/>
        <v>32570992.530172765</v>
      </c>
      <c r="AK118" s="21">
        <f t="shared" si="269"/>
        <v>0</v>
      </c>
      <c r="AL118" s="21">
        <f t="shared" si="269"/>
        <v>54596.833593595002</v>
      </c>
      <c r="AM118" s="21"/>
      <c r="AN118" s="21">
        <f t="shared" si="269"/>
        <v>4110639.7458858062</v>
      </c>
      <c r="AO118" s="21">
        <f t="shared" si="269"/>
        <v>0</v>
      </c>
      <c r="AP118" s="21">
        <f t="shared" si="269"/>
        <v>633.17641532382856</v>
      </c>
      <c r="AQ118" s="21"/>
      <c r="AR118" s="21">
        <f t="shared" si="269"/>
        <v>2202678.053394855</v>
      </c>
      <c r="AS118" s="21">
        <f t="shared" si="269"/>
        <v>0</v>
      </c>
      <c r="AT118" s="21">
        <f t="shared" si="269"/>
        <v>633.17641532382856</v>
      </c>
      <c r="AU118" s="21"/>
      <c r="AV118" s="21">
        <f t="shared" si="269"/>
        <v>4059913.4240571242</v>
      </c>
      <c r="AW118" s="21">
        <f t="shared" si="269"/>
        <v>0</v>
      </c>
      <c r="AX118" s="21">
        <f t="shared" si="269"/>
        <v>15122066.450931054</v>
      </c>
      <c r="AY118" s="21"/>
      <c r="AZ118" s="21">
        <f t="shared" si="269"/>
        <v>131497.50954033661</v>
      </c>
      <c r="BA118" s="21">
        <f t="shared" si="269"/>
        <v>0</v>
      </c>
      <c r="BB118" s="21">
        <f t="shared" si="269"/>
        <v>2704.1719559543753</v>
      </c>
      <c r="BC118" s="21"/>
      <c r="BD118" s="21">
        <f t="shared" si="269"/>
        <v>104334.26232595096</v>
      </c>
      <c r="BE118" s="21">
        <f t="shared" si="269"/>
        <v>0</v>
      </c>
      <c r="BF118" s="21">
        <f t="shared" si="269"/>
        <v>14967.375712948149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232612303.73647898</v>
      </c>
      <c r="BO118" s="44">
        <f t="shared" si="192"/>
        <v>65577986.053225547</v>
      </c>
      <c r="BP118" s="44">
        <f t="shared" si="193"/>
        <v>6243384.759704167</v>
      </c>
      <c r="BQ118" s="44">
        <f t="shared" si="194"/>
        <v>74147770.69512099</v>
      </c>
      <c r="BR118" s="44">
        <f t="shared" si="195"/>
        <v>67990592.993782908</v>
      </c>
      <c r="BS118" s="44">
        <f t="shared" si="196"/>
        <v>41509957.051286258</v>
      </c>
      <c r="BT118" s="44">
        <f t="shared" si="197"/>
        <v>32625589.363766361</v>
      </c>
      <c r="BU118" s="44">
        <f t="shared" si="198"/>
        <v>4111272.9223011299</v>
      </c>
      <c r="BV118" s="44">
        <f t="shared" si="199"/>
        <v>2203311.2298101787</v>
      </c>
      <c r="BW118" s="44">
        <f t="shared" si="200"/>
        <v>19181979.874988176</v>
      </c>
      <c r="BX118" s="44">
        <f t="shared" si="201"/>
        <v>134201.68149629098</v>
      </c>
      <c r="BY118" s="44">
        <f t="shared" si="202"/>
        <v>119301.63803889911</v>
      </c>
      <c r="CA118" s="44">
        <f t="shared" si="203"/>
        <v>0</v>
      </c>
    </row>
    <row r="119" spans="2:79" ht="15.5" x14ac:dyDescent="0.3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5" x14ac:dyDescent="0.3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5" x14ac:dyDescent="0.3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5" x14ac:dyDescent="0.3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5" x14ac:dyDescent="0.3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5" x14ac:dyDescent="0.3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5" x14ac:dyDescent="0.3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5" x14ac:dyDescent="0.3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5" x14ac:dyDescent="0.3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3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3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498214354.54141825</v>
      </c>
      <c r="I129" s="21">
        <f t="shared" ref="I129:J129" si="285">I118+I127</f>
        <v>0</v>
      </c>
      <c r="J129" s="21">
        <f t="shared" si="285"/>
        <v>48243297.45858179</v>
      </c>
      <c r="K129" s="21"/>
      <c r="L129" s="21">
        <f t="shared" ref="L129:BF129" si="286">L118+L127</f>
        <v>204780734.62296319</v>
      </c>
      <c r="M129" s="21">
        <f t="shared" si="286"/>
        <v>0</v>
      </c>
      <c r="N129" s="21">
        <f t="shared" si="286"/>
        <v>27831569.113515809</v>
      </c>
      <c r="O129" s="21"/>
      <c r="P129" s="21">
        <f t="shared" si="286"/>
        <v>61038691.193087816</v>
      </c>
      <c r="Q129" s="21">
        <f t="shared" si="286"/>
        <v>0</v>
      </c>
      <c r="R129" s="21">
        <f t="shared" si="286"/>
        <v>4539294.860137729</v>
      </c>
      <c r="S129" s="21"/>
      <c r="T129" s="21">
        <f t="shared" ref="T129:V129" si="287">T118+T127</f>
        <v>6200759.7490893835</v>
      </c>
      <c r="U129" s="21">
        <f t="shared" si="287"/>
        <v>0</v>
      </c>
      <c r="V129" s="21">
        <f t="shared" si="287"/>
        <v>42625.010614783132</v>
      </c>
      <c r="W129" s="21"/>
      <c r="X129" s="21">
        <f t="shared" si="286"/>
        <v>73636647.236157134</v>
      </c>
      <c r="Y129" s="21">
        <f t="shared" si="286"/>
        <v>0</v>
      </c>
      <c r="Z129" s="21">
        <f t="shared" si="286"/>
        <v>511123.45896386012</v>
      </c>
      <c r="AA129" s="21"/>
      <c r="AB129" s="21">
        <f t="shared" si="286"/>
        <v>67923848.750473484</v>
      </c>
      <c r="AC129" s="21">
        <f t="shared" si="286"/>
        <v>0</v>
      </c>
      <c r="AD129" s="21">
        <f t="shared" si="286"/>
        <v>66744.243309429483</v>
      </c>
      <c r="AE129" s="21"/>
      <c r="AF129" s="21">
        <f t="shared" si="286"/>
        <v>41453617.464270279</v>
      </c>
      <c r="AG129" s="21">
        <f t="shared" si="286"/>
        <v>0</v>
      </c>
      <c r="AH129" s="21">
        <f t="shared" si="286"/>
        <v>56339.587015978927</v>
      </c>
      <c r="AI129" s="21"/>
      <c r="AJ129" s="21">
        <f t="shared" si="286"/>
        <v>32570992.530172765</v>
      </c>
      <c r="AK129" s="21">
        <f t="shared" si="286"/>
        <v>0</v>
      </c>
      <c r="AL129" s="21">
        <f t="shared" si="286"/>
        <v>54596.833593595002</v>
      </c>
      <c r="AM129" s="21"/>
      <c r="AN129" s="21">
        <f t="shared" si="286"/>
        <v>4110639.7458858062</v>
      </c>
      <c r="AO129" s="21">
        <f t="shared" si="286"/>
        <v>0</v>
      </c>
      <c r="AP129" s="21">
        <f t="shared" si="286"/>
        <v>633.17641532382856</v>
      </c>
      <c r="AQ129" s="21"/>
      <c r="AR129" s="21">
        <f t="shared" si="286"/>
        <v>2202678.053394855</v>
      </c>
      <c r="AS129" s="21">
        <f t="shared" si="286"/>
        <v>0</v>
      </c>
      <c r="AT129" s="21">
        <f t="shared" si="286"/>
        <v>633.17641532382856</v>
      </c>
      <c r="AU129" s="21"/>
      <c r="AV129" s="21">
        <f t="shared" si="286"/>
        <v>4059913.4240571242</v>
      </c>
      <c r="AW129" s="21">
        <f t="shared" si="286"/>
        <v>0</v>
      </c>
      <c r="AX129" s="21">
        <f t="shared" si="286"/>
        <v>15122066.450931054</v>
      </c>
      <c r="AY129" s="21"/>
      <c r="AZ129" s="21">
        <f t="shared" si="286"/>
        <v>131497.50954033661</v>
      </c>
      <c r="BA129" s="21">
        <f t="shared" si="286"/>
        <v>0</v>
      </c>
      <c r="BB129" s="21">
        <f t="shared" si="286"/>
        <v>2704.1719559543753</v>
      </c>
      <c r="BC129" s="21"/>
      <c r="BD129" s="21">
        <f t="shared" si="286"/>
        <v>104334.26232595096</v>
      </c>
      <c r="BE129" s="21">
        <f t="shared" si="286"/>
        <v>0</v>
      </c>
      <c r="BF129" s="21">
        <f t="shared" si="286"/>
        <v>14967.375712948149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232612303.73647898</v>
      </c>
      <c r="BO129" s="44">
        <f t="shared" si="192"/>
        <v>65577986.053225547</v>
      </c>
      <c r="BP129" s="44">
        <f t="shared" si="193"/>
        <v>6243384.759704167</v>
      </c>
      <c r="BQ129" s="44">
        <f t="shared" si="194"/>
        <v>74147770.69512099</v>
      </c>
      <c r="BR129" s="44">
        <f t="shared" si="195"/>
        <v>67990592.993782908</v>
      </c>
      <c r="BS129" s="44">
        <f t="shared" si="196"/>
        <v>41509957.051286258</v>
      </c>
      <c r="BT129" s="44">
        <f t="shared" si="197"/>
        <v>32625589.363766361</v>
      </c>
      <c r="BU129" s="44">
        <f t="shared" si="198"/>
        <v>4111272.9223011299</v>
      </c>
      <c r="BV129" s="44">
        <f t="shared" si="199"/>
        <v>2203311.2298101787</v>
      </c>
      <c r="BW129" s="44">
        <f t="shared" si="200"/>
        <v>19181979.874988176</v>
      </c>
      <c r="BX129" s="44">
        <f t="shared" si="201"/>
        <v>134201.68149629098</v>
      </c>
      <c r="BY129" s="44">
        <f t="shared" si="202"/>
        <v>119301.63803889911</v>
      </c>
      <c r="CA129" s="44">
        <f t="shared" si="203"/>
        <v>0</v>
      </c>
    </row>
    <row r="130" spans="1:79" x14ac:dyDescent="0.3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3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5868998.4609399671</v>
      </c>
      <c r="I131" s="21">
        <f>+'Function-Classif'!T131</f>
        <v>0</v>
      </c>
      <c r="J131" s="21">
        <f>+'Function-Classif'!U131</f>
        <v>855405.53906003362</v>
      </c>
      <c r="K131" s="47"/>
      <c r="L131" s="47">
        <f t="shared" ref="L131:N131" si="288">INDEX(Alloc,$E131,L$1)*$G131</f>
        <v>3018244.6687044059</v>
      </c>
      <c r="M131" s="47">
        <f t="shared" si="288"/>
        <v>0</v>
      </c>
      <c r="N131" s="47">
        <f t="shared" si="288"/>
        <v>743228.0324570412</v>
      </c>
      <c r="O131" s="47"/>
      <c r="P131" s="47">
        <f t="shared" ref="P131:V131" si="289">INDEX(Alloc,$E131,P$1)*$G131</f>
        <v>819262.94132091012</v>
      </c>
      <c r="Q131" s="47">
        <f t="shared" si="289"/>
        <v>0</v>
      </c>
      <c r="R131" s="47">
        <f t="shared" si="289"/>
        <v>92338.850465819763</v>
      </c>
      <c r="S131" s="47"/>
      <c r="T131" s="47">
        <f t="shared" si="289"/>
        <v>65112.285244363593</v>
      </c>
      <c r="U131" s="47">
        <f t="shared" si="289"/>
        <v>0</v>
      </c>
      <c r="V131" s="47">
        <f t="shared" si="289"/>
        <v>0</v>
      </c>
      <c r="W131" s="24"/>
      <c r="X131" s="47">
        <f t="shared" ref="X131:Z131" si="290">INDEX(Alloc,$E131,X$1)*$G131</f>
        <v>755725.37949355168</v>
      </c>
      <c r="Y131" s="47">
        <f t="shared" si="290"/>
        <v>0</v>
      </c>
      <c r="Z131" s="47">
        <f t="shared" si="290"/>
        <v>0</v>
      </c>
      <c r="AB131" s="47">
        <f t="shared" ref="AB131:AD131" si="291">INDEX(Alloc,$E131,AB$1)*$G131</f>
        <v>687478.30017523677</v>
      </c>
      <c r="AC131" s="47">
        <f t="shared" si="291"/>
        <v>0</v>
      </c>
      <c r="AD131" s="47">
        <f t="shared" si="291"/>
        <v>0</v>
      </c>
      <c r="AF131" s="47">
        <f t="shared" ref="AF131:AH131" si="292">INDEX(Alloc,$E131,AF$1)*$G131</f>
        <v>408189.37335438444</v>
      </c>
      <c r="AG131" s="47">
        <f t="shared" si="292"/>
        <v>0</v>
      </c>
      <c r="AH131" s="47">
        <f t="shared" si="292"/>
        <v>0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42621.770469009811</v>
      </c>
      <c r="AO131" s="47">
        <f t="shared" si="294"/>
        <v>0</v>
      </c>
      <c r="AP131" s="47">
        <f t="shared" si="294"/>
        <v>0</v>
      </c>
      <c r="AR131" s="47">
        <f t="shared" ref="AR131:AT131" si="295">INDEX(Alloc,$E131,AR$1)*$G131</f>
        <v>22307.651787706611</v>
      </c>
      <c r="AS131" s="47">
        <f t="shared" si="295"/>
        <v>0</v>
      </c>
      <c r="AT131" s="47">
        <f t="shared" si="295"/>
        <v>0</v>
      </c>
      <c r="AV131" s="47">
        <f t="shared" ref="AV131:AX131" si="296">INDEX(Alloc,$E131,AV$1)*$G131</f>
        <v>47829.519292413439</v>
      </c>
      <c r="AW131" s="47">
        <f t="shared" si="296"/>
        <v>0</v>
      </c>
      <c r="AX131" s="47">
        <f t="shared" si="296"/>
        <v>19595.750480179271</v>
      </c>
      <c r="AZ131" s="47">
        <f t="shared" ref="AZ131:BB131" si="297">INDEX(Alloc,$E131,AZ$1)*$G131</f>
        <v>1529.9901958228554</v>
      </c>
      <c r="BA131" s="47">
        <f t="shared" si="297"/>
        <v>0</v>
      </c>
      <c r="BB131" s="47">
        <f t="shared" si="297"/>
        <v>36.742032150336136</v>
      </c>
      <c r="BD131" s="47">
        <f t="shared" ref="BD131:BF131" si="298">INDEX(Alloc,$E131,BD$1)*$G131</f>
        <v>696.58090216325115</v>
      </c>
      <c r="BE131" s="47">
        <f t="shared" si="298"/>
        <v>0</v>
      </c>
      <c r="BF131" s="47">
        <f t="shared" si="298"/>
        <v>206.16362484355275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3761472.701161447</v>
      </c>
      <c r="BO131" s="44">
        <f t="shared" si="192"/>
        <v>911601.79178672982</v>
      </c>
      <c r="BP131" s="44">
        <f t="shared" si="193"/>
        <v>65112.285244363593</v>
      </c>
      <c r="BQ131" s="44">
        <f t="shared" si="194"/>
        <v>755725.37949355168</v>
      </c>
      <c r="BR131" s="44">
        <f t="shared" si="195"/>
        <v>687478.30017523677</v>
      </c>
      <c r="BS131" s="44">
        <f t="shared" si="196"/>
        <v>408189.37335438444</v>
      </c>
      <c r="BT131" s="44">
        <f t="shared" si="197"/>
        <v>0</v>
      </c>
      <c r="BU131" s="44">
        <f t="shared" si="198"/>
        <v>42621.770469009811</v>
      </c>
      <c r="BV131" s="44">
        <f t="shared" si="199"/>
        <v>22307.651787706611</v>
      </c>
      <c r="BW131" s="44">
        <f t="shared" si="200"/>
        <v>67425.269772592714</v>
      </c>
      <c r="BX131" s="44">
        <f t="shared" si="201"/>
        <v>1566.7322279731916</v>
      </c>
      <c r="BY131" s="44">
        <f t="shared" si="202"/>
        <v>902.74452700680388</v>
      </c>
      <c r="CA131" s="44">
        <f t="shared" si="203"/>
        <v>0</v>
      </c>
    </row>
    <row r="132" spans="1:79" x14ac:dyDescent="0.3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3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2120689865.9531729</v>
      </c>
      <c r="I133" s="21">
        <f>I100+I107+I109-I129-I131</f>
        <v>51365920.482212529</v>
      </c>
      <c r="J133" s="21">
        <f>J100+J107+J109-J129-J131</f>
        <v>208878142.3046141</v>
      </c>
      <c r="K133" s="21"/>
      <c r="L133" s="21">
        <f t="shared" ref="L133:R133" si="303">L100+L107+L109-L129-L131</f>
        <v>869101921.72497165</v>
      </c>
      <c r="M133" s="21">
        <f t="shared" si="303"/>
        <v>18635357.298168477</v>
      </c>
      <c r="N133" s="21">
        <f t="shared" si="303"/>
        <v>121206875.34003362</v>
      </c>
      <c r="O133" s="21"/>
      <c r="P133" s="21">
        <f t="shared" si="303"/>
        <v>259703367.2341463</v>
      </c>
      <c r="Q133" s="21">
        <f t="shared" si="303"/>
        <v>6056918.6357635856</v>
      </c>
      <c r="R133" s="21">
        <f t="shared" si="303"/>
        <v>20149244.212544218</v>
      </c>
      <c r="S133" s="21"/>
      <c r="T133" s="21">
        <f t="shared" ref="T133:V133" si="304">T100+T107+T109-T129-T131</f>
        <v>26441914.147716448</v>
      </c>
      <c r="U133" s="21">
        <f t="shared" si="304"/>
        <v>716609.27690191905</v>
      </c>
      <c r="V133" s="21">
        <f t="shared" si="304"/>
        <v>198566.76805286738</v>
      </c>
      <c r="W133" s="21"/>
      <c r="X133" s="21">
        <f t="shared" ref="X133:BF133" si="305">X100+X107+X109-X129-X131</f>
        <v>313812147.5870319</v>
      </c>
      <c r="Y133" s="21">
        <f t="shared" si="305"/>
        <v>8341010.2337816367</v>
      </c>
      <c r="Z133" s="21">
        <f t="shared" si="305"/>
        <v>2359508.5345654693</v>
      </c>
      <c r="AA133" s="21"/>
      <c r="AB133" s="21">
        <f t="shared" si="305"/>
        <v>289835114.47016203</v>
      </c>
      <c r="AC133" s="21">
        <f t="shared" si="305"/>
        <v>8009787.6944502741</v>
      </c>
      <c r="AD133" s="21">
        <f t="shared" si="305"/>
        <v>323736.3499842732</v>
      </c>
      <c r="AE133" s="21"/>
      <c r="AF133" s="21">
        <f t="shared" si="305"/>
        <v>176813461.10001439</v>
      </c>
      <c r="AG133" s="21">
        <f t="shared" si="305"/>
        <v>3545728.5196810579</v>
      </c>
      <c r="AH133" s="21">
        <f t="shared" si="305"/>
        <v>292536.61482736515</v>
      </c>
      <c r="AI133" s="21"/>
      <c r="AJ133" s="21">
        <f t="shared" si="305"/>
        <v>139621338.67442945</v>
      </c>
      <c r="AK133" s="21">
        <f t="shared" si="305"/>
        <v>4850090.9328537062</v>
      </c>
      <c r="AL133" s="21">
        <f t="shared" si="305"/>
        <v>253496.34428092017</v>
      </c>
      <c r="AM133" s="21"/>
      <c r="AN133" s="21">
        <f t="shared" si="305"/>
        <v>17528964.357619882</v>
      </c>
      <c r="AO133" s="21">
        <f t="shared" si="305"/>
        <v>475186.12029183918</v>
      </c>
      <c r="AP133" s="21">
        <f t="shared" si="305"/>
        <v>2947.47781685375</v>
      </c>
      <c r="AQ133" s="21"/>
      <c r="AR133" s="21">
        <f t="shared" si="305"/>
        <v>9403145.1395991147</v>
      </c>
      <c r="AS133" s="21">
        <f t="shared" si="305"/>
        <v>257138.848604556</v>
      </c>
      <c r="AT133" s="21">
        <f t="shared" si="305"/>
        <v>2947.47781685375</v>
      </c>
      <c r="AU133" s="21"/>
      <c r="AV133" s="21">
        <f t="shared" si="305"/>
        <v>17417038.69313895</v>
      </c>
      <c r="AW133" s="21">
        <f t="shared" si="305"/>
        <v>449359.24679543619</v>
      </c>
      <c r="AX133" s="21">
        <f t="shared" si="305"/>
        <v>64007981.864338361</v>
      </c>
      <c r="AY133" s="21"/>
      <c r="AZ133" s="21">
        <f t="shared" si="305"/>
        <v>564494.48955023661</v>
      </c>
      <c r="BA133" s="21">
        <f t="shared" si="305"/>
        <v>14633.14366325282</v>
      </c>
      <c r="BB133" s="21">
        <f t="shared" si="305"/>
        <v>12297.930986362831</v>
      </c>
      <c r="BC133" s="21"/>
      <c r="BD133" s="21">
        <f t="shared" si="305"/>
        <v>446958.33479256066</v>
      </c>
      <c r="BE133" s="21">
        <f t="shared" si="305"/>
        <v>14100.531256783126</v>
      </c>
      <c r="BF133" s="21">
        <f t="shared" si="305"/>
        <v>68003.389366896445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1008944154.3631737</v>
      </c>
      <c r="BO133" s="44">
        <f t="shared" si="192"/>
        <v>285909530.08245409</v>
      </c>
      <c r="BP133" s="44">
        <f t="shared" si="193"/>
        <v>27357090.192671236</v>
      </c>
      <c r="BQ133" s="44">
        <f t="shared" si="194"/>
        <v>324512666.35537899</v>
      </c>
      <c r="BR133" s="44">
        <f t="shared" si="195"/>
        <v>298168638.51459658</v>
      </c>
      <c r="BS133" s="44">
        <f t="shared" si="196"/>
        <v>180651726.23452282</v>
      </c>
      <c r="BT133" s="44">
        <f t="shared" si="197"/>
        <v>144724925.95156407</v>
      </c>
      <c r="BU133" s="44">
        <f t="shared" si="198"/>
        <v>18007097.955728576</v>
      </c>
      <c r="BV133" s="44">
        <f t="shared" si="199"/>
        <v>9663231.4660205245</v>
      </c>
      <c r="BW133" s="44">
        <f t="shared" si="200"/>
        <v>81874379.804272741</v>
      </c>
      <c r="BX133" s="44">
        <f t="shared" si="201"/>
        <v>591425.56419985229</v>
      </c>
      <c r="BY133" s="44">
        <f t="shared" si="202"/>
        <v>529062.25541624019</v>
      </c>
      <c r="CA133" s="44">
        <f t="shared" si="203"/>
        <v>0</v>
      </c>
    </row>
    <row r="134" spans="1:79" x14ac:dyDescent="0.3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3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3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3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3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4163687.3891608324</v>
      </c>
      <c r="I138" s="21">
        <f>+'Function-Classif'!T138</f>
        <v>759297.61083916796</v>
      </c>
      <c r="J138" s="21">
        <f>+'Function-Classif'!U138</f>
        <v>0</v>
      </c>
      <c r="K138" s="47"/>
      <c r="L138" s="47">
        <f t="shared" ref="L138:N141" si="306">INDEX(Alloc,$E138,L$1)*$G138</f>
        <v>1475198.6056670716</v>
      </c>
      <c r="M138" s="47">
        <f t="shared" si="306"/>
        <v>275625.95177514642</v>
      </c>
      <c r="N138" s="47">
        <f t="shared" si="306"/>
        <v>0</v>
      </c>
      <c r="O138" s="47"/>
      <c r="P138" s="47">
        <f t="shared" ref="P138:V141" si="307">INDEX(Alloc,$E138,P$1)*$G138</f>
        <v>477570.77984935825</v>
      </c>
      <c r="Q138" s="47">
        <f t="shared" si="307"/>
        <v>89588.007791081953</v>
      </c>
      <c r="R138" s="47">
        <f t="shared" si="307"/>
        <v>0</v>
      </c>
      <c r="S138" s="47"/>
      <c r="T138" s="47">
        <f t="shared" si="307"/>
        <v>56796.859675542895</v>
      </c>
      <c r="U138" s="47">
        <f t="shared" si="307"/>
        <v>10585.192507725746</v>
      </c>
      <c r="V138" s="47">
        <f t="shared" si="307"/>
        <v>0</v>
      </c>
      <c r="W138" s="24"/>
      <c r="X138" s="47">
        <f t="shared" ref="X138:Z141" si="308">INDEX(Alloc,$E138,X$1)*$G138</f>
        <v>661805.61944494687</v>
      </c>
      <c r="Y138" s="47">
        <f t="shared" si="308"/>
        <v>123320.93053126571</v>
      </c>
      <c r="Z138" s="47">
        <f t="shared" si="308"/>
        <v>0</v>
      </c>
      <c r="AB138" s="47">
        <f t="shared" ref="AB138:AD141" si="309">INDEX(Alloc,$E138,AB$1)*$G138</f>
        <v>633038.70327323466</v>
      </c>
      <c r="AC138" s="47">
        <f t="shared" si="309"/>
        <v>118300.0803570584</v>
      </c>
      <c r="AD138" s="47">
        <f t="shared" si="309"/>
        <v>0</v>
      </c>
      <c r="AF138" s="47">
        <f t="shared" ref="AF138:AH141" si="310">INDEX(Alloc,$E138,AF$1)*$G138</f>
        <v>380111.34913127072</v>
      </c>
      <c r="AG138" s="47">
        <f t="shared" si="310"/>
        <v>52436.947116107032</v>
      </c>
      <c r="AH138" s="47">
        <f t="shared" si="310"/>
        <v>0</v>
      </c>
      <c r="AJ138" s="47">
        <f t="shared" ref="AJ138:AL141" si="311">INDEX(Alloc,$E138,AJ$1)*$G138</f>
        <v>383796.21247067803</v>
      </c>
      <c r="AK138" s="47">
        <f t="shared" si="311"/>
        <v>71551.623628312562</v>
      </c>
      <c r="AL138" s="47">
        <f t="shared" si="311"/>
        <v>0</v>
      </c>
      <c r="AN138" s="47">
        <f t="shared" ref="AN138:AP141" si="312">INDEX(Alloc,$E138,AN$1)*$G138</f>
        <v>37881.22786658525</v>
      </c>
      <c r="AO138" s="47">
        <f t="shared" si="312"/>
        <v>7015.6382246524008</v>
      </c>
      <c r="AP138" s="47">
        <f t="shared" si="312"/>
        <v>0</v>
      </c>
      <c r="AR138" s="47">
        <f t="shared" ref="AR138:AT141" si="313">INDEX(Alloc,$E138,AR$1)*$G138</f>
        <v>20522.815141173745</v>
      </c>
      <c r="AS138" s="47">
        <f t="shared" si="313"/>
        <v>3814.6661189803008</v>
      </c>
      <c r="AT138" s="47">
        <f t="shared" si="313"/>
        <v>0</v>
      </c>
      <c r="AV138" s="47">
        <f t="shared" ref="AV138:AX141" si="314">INDEX(Alloc,$E138,AV$1)*$G138</f>
        <v>34712.661763433862</v>
      </c>
      <c r="AW138" s="47">
        <f t="shared" si="314"/>
        <v>6633.334331146576</v>
      </c>
      <c r="AX138" s="47">
        <f t="shared" si="314"/>
        <v>0</v>
      </c>
      <c r="AZ138" s="47">
        <f t="shared" ref="AZ138:BB141" si="315">INDEX(Alloc,$E138,AZ$1)*$G138</f>
        <v>1132.5229698517462</v>
      </c>
      <c r="BA138" s="47">
        <f t="shared" si="315"/>
        <v>215.96770279381968</v>
      </c>
      <c r="BB138" s="47">
        <f t="shared" si="315"/>
        <v>0</v>
      </c>
      <c r="BD138" s="47">
        <f t="shared" ref="BD138:BF141" si="316">INDEX(Alloc,$E138,BD$1)*$G138</f>
        <v>1120.0319076842636</v>
      </c>
      <c r="BE138" s="47">
        <f t="shared" si="316"/>
        <v>209.27075489692791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1750824.5574422181</v>
      </c>
      <c r="BO138" s="44">
        <f t="shared" si="192"/>
        <v>567158.78764044016</v>
      </c>
      <c r="BP138" s="44">
        <f t="shared" si="193"/>
        <v>67382.052183268635</v>
      </c>
      <c r="BQ138" s="44">
        <f t="shared" si="194"/>
        <v>785126.54997621255</v>
      </c>
      <c r="BR138" s="44">
        <f t="shared" si="195"/>
        <v>751338.7836302931</v>
      </c>
      <c r="BS138" s="44">
        <f t="shared" si="196"/>
        <v>432548.29624737776</v>
      </c>
      <c r="BT138" s="44">
        <f t="shared" si="197"/>
        <v>455347.83609899058</v>
      </c>
      <c r="BU138" s="44">
        <f t="shared" si="198"/>
        <v>44896.866091237651</v>
      </c>
      <c r="BV138" s="44">
        <f t="shared" si="199"/>
        <v>24337.481260154047</v>
      </c>
      <c r="BW138" s="44">
        <f t="shared" si="200"/>
        <v>41345.996094580434</v>
      </c>
      <c r="BX138" s="44">
        <f t="shared" si="201"/>
        <v>1348.4906726455658</v>
      </c>
      <c r="BY138" s="44">
        <f t="shared" si="202"/>
        <v>1329.3026625811915</v>
      </c>
      <c r="CA138" s="44">
        <f t="shared" si="203"/>
        <v>0</v>
      </c>
    </row>
    <row r="139" spans="1:79" x14ac:dyDescent="0.35">
      <c r="B139" s="18">
        <v>501</v>
      </c>
      <c r="C139" s="6" t="s">
        <v>83</v>
      </c>
      <c r="D139" s="47" t="str">
        <f>INDEX(Alloc,$E139,D$1)</f>
        <v>TDFUEL</v>
      </c>
      <c r="E139" s="93">
        <v>51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106690673.8328106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34678174.74011711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4097369.3297958607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47735683.419257641</v>
      </c>
      <c r="Z139" s="47">
        <f t="shared" si="308"/>
        <v>0</v>
      </c>
      <c r="AB139" s="47">
        <f t="shared" si="309"/>
        <v>0</v>
      </c>
      <c r="AC139" s="47">
        <f t="shared" si="309"/>
        <v>45792187.587860882</v>
      </c>
      <c r="AD139" s="47">
        <f t="shared" si="309"/>
        <v>0</v>
      </c>
      <c r="AF139" s="47">
        <f t="shared" si="310"/>
        <v>0</v>
      </c>
      <c r="AG139" s="47">
        <f t="shared" si="310"/>
        <v>20297556.110089704</v>
      </c>
      <c r="AH139" s="47">
        <f t="shared" si="310"/>
        <v>0</v>
      </c>
      <c r="AJ139" s="47">
        <f t="shared" si="311"/>
        <v>0</v>
      </c>
      <c r="AK139" s="47">
        <f t="shared" si="311"/>
        <v>27696560.826623436</v>
      </c>
      <c r="AL139" s="47">
        <f t="shared" si="311"/>
        <v>0</v>
      </c>
      <c r="AN139" s="47">
        <f t="shared" si="312"/>
        <v>0</v>
      </c>
      <c r="AO139" s="47">
        <f t="shared" si="312"/>
        <v>2715648.3804762005</v>
      </c>
      <c r="AP139" s="47">
        <f t="shared" si="312"/>
        <v>0</v>
      </c>
      <c r="AR139" s="47">
        <f t="shared" si="313"/>
        <v>0</v>
      </c>
      <c r="AS139" s="47">
        <f t="shared" si="313"/>
        <v>1476600.0663581183</v>
      </c>
      <c r="AT139" s="47">
        <f t="shared" si="313"/>
        <v>0</v>
      </c>
      <c r="AV139" s="47">
        <f t="shared" si="314"/>
        <v>0</v>
      </c>
      <c r="AW139" s="47">
        <f t="shared" si="314"/>
        <v>2567664.2746822787</v>
      </c>
      <c r="AX139" s="47">
        <f t="shared" si="314"/>
        <v>0</v>
      </c>
      <c r="AZ139" s="47">
        <f t="shared" si="315"/>
        <v>0</v>
      </c>
      <c r="BA139" s="47">
        <f t="shared" si="315"/>
        <v>83597.860030227021</v>
      </c>
      <c r="BB139" s="47">
        <f t="shared" si="315"/>
        <v>0</v>
      </c>
      <c r="BD139" s="47">
        <f t="shared" si="316"/>
        <v>0</v>
      </c>
      <c r="BE139" s="47">
        <f t="shared" si="316"/>
        <v>81005.571897919755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106690673.8328106</v>
      </c>
      <c r="BO139" s="44">
        <f t="shared" si="192"/>
        <v>34678174.74011711</v>
      </c>
      <c r="BP139" s="44">
        <f t="shared" si="193"/>
        <v>4097369.3297958607</v>
      </c>
      <c r="BQ139" s="44">
        <f t="shared" si="194"/>
        <v>47735683.419257641</v>
      </c>
      <c r="BR139" s="44">
        <f t="shared" si="195"/>
        <v>45792187.587860882</v>
      </c>
      <c r="BS139" s="44">
        <f t="shared" si="196"/>
        <v>20297556.110089704</v>
      </c>
      <c r="BT139" s="44">
        <f t="shared" si="197"/>
        <v>27696560.826623436</v>
      </c>
      <c r="BU139" s="44">
        <f t="shared" si="198"/>
        <v>2715648.3804762005</v>
      </c>
      <c r="BV139" s="44">
        <f t="shared" si="199"/>
        <v>1476600.0663581183</v>
      </c>
      <c r="BW139" s="44">
        <f t="shared" si="200"/>
        <v>2567664.2746822787</v>
      </c>
      <c r="BX139" s="44">
        <f t="shared" si="201"/>
        <v>83597.860030227021</v>
      </c>
      <c r="BY139" s="44">
        <f t="shared" si="202"/>
        <v>81005.571897919755</v>
      </c>
      <c r="CA139" s="44">
        <f t="shared" si="203"/>
        <v>0</v>
      </c>
    </row>
    <row r="140" spans="1:79" x14ac:dyDescent="0.3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18526106</v>
      </c>
      <c r="I140" s="21">
        <f>+'Function-Classif'!T140</f>
        <v>0</v>
      </c>
      <c r="J140" s="21">
        <f>+'Function-Classif'!U140</f>
        <v>0</v>
      </c>
      <c r="K140" s="24"/>
      <c r="L140" s="47">
        <f t="shared" si="306"/>
        <v>7244639.1321466723</v>
      </c>
      <c r="M140" s="47">
        <f t="shared" si="306"/>
        <v>0</v>
      </c>
      <c r="N140" s="47">
        <f t="shared" si="306"/>
        <v>0</v>
      </c>
      <c r="O140" s="47"/>
      <c r="P140" s="47">
        <f t="shared" si="307"/>
        <v>2618032.6506401533</v>
      </c>
      <c r="Q140" s="47">
        <f t="shared" si="307"/>
        <v>0</v>
      </c>
      <c r="R140" s="47">
        <f t="shared" si="307"/>
        <v>0</v>
      </c>
      <c r="S140" s="47"/>
      <c r="T140" s="47">
        <f t="shared" si="307"/>
        <v>215911.5553750933</v>
      </c>
      <c r="U140" s="47">
        <f t="shared" si="307"/>
        <v>0</v>
      </c>
      <c r="V140" s="47">
        <f t="shared" si="307"/>
        <v>0</v>
      </c>
      <c r="W140" s="24"/>
      <c r="X140" s="47">
        <f t="shared" si="308"/>
        <v>3047673.6044276664</v>
      </c>
      <c r="Y140" s="47">
        <f t="shared" si="308"/>
        <v>0</v>
      </c>
      <c r="Z140" s="47">
        <f t="shared" si="308"/>
        <v>0</v>
      </c>
      <c r="AB140" s="47">
        <f t="shared" si="309"/>
        <v>2305035.4410810177</v>
      </c>
      <c r="AC140" s="47">
        <f t="shared" si="309"/>
        <v>0</v>
      </c>
      <c r="AD140" s="47">
        <f t="shared" si="309"/>
        <v>0</v>
      </c>
      <c r="AF140" s="47">
        <f t="shared" si="310"/>
        <v>1556867.3395929355</v>
      </c>
      <c r="AG140" s="47">
        <f t="shared" si="310"/>
        <v>0</v>
      </c>
      <c r="AH140" s="47">
        <f t="shared" si="310"/>
        <v>0</v>
      </c>
      <c r="AJ140" s="47">
        <f t="shared" si="311"/>
        <v>1333121.7051841447</v>
      </c>
      <c r="AK140" s="47">
        <f t="shared" si="311"/>
        <v>0</v>
      </c>
      <c r="AL140" s="47">
        <f t="shared" si="311"/>
        <v>0</v>
      </c>
      <c r="AN140" s="47">
        <f t="shared" si="312"/>
        <v>143947.8138017061</v>
      </c>
      <c r="AO140" s="47">
        <f t="shared" si="312"/>
        <v>0</v>
      </c>
      <c r="AP140" s="47">
        <f t="shared" si="312"/>
        <v>0</v>
      </c>
      <c r="AR140" s="47">
        <f t="shared" si="313"/>
        <v>58267.65703437075</v>
      </c>
      <c r="AS140" s="47">
        <f t="shared" si="313"/>
        <v>0</v>
      </c>
      <c r="AT140" s="47">
        <f t="shared" si="313"/>
        <v>0</v>
      </c>
      <c r="AV140" s="47">
        <f t="shared" si="314"/>
        <v>0</v>
      </c>
      <c r="AW140" s="47">
        <f t="shared" si="314"/>
        <v>0</v>
      </c>
      <c r="AX140" s="47">
        <f t="shared" si="314"/>
        <v>0</v>
      </c>
      <c r="AZ140" s="47">
        <f t="shared" si="315"/>
        <v>0</v>
      </c>
      <c r="BA140" s="47">
        <f t="shared" si="315"/>
        <v>0</v>
      </c>
      <c r="BB140" s="47">
        <f t="shared" si="315"/>
        <v>0</v>
      </c>
      <c r="BD140" s="47">
        <f t="shared" si="316"/>
        <v>2609.100716240142</v>
      </c>
      <c r="BE140" s="47">
        <f t="shared" si="316"/>
        <v>0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7244639.1321466723</v>
      </c>
      <c r="BO140" s="44">
        <f t="shared" si="192"/>
        <v>2618032.6506401533</v>
      </c>
      <c r="BP140" s="44">
        <f t="shared" si="193"/>
        <v>215911.5553750933</v>
      </c>
      <c r="BQ140" s="44">
        <f t="shared" si="194"/>
        <v>3047673.6044276664</v>
      </c>
      <c r="BR140" s="44">
        <f t="shared" si="195"/>
        <v>2305035.4410810177</v>
      </c>
      <c r="BS140" s="44">
        <f t="shared" si="196"/>
        <v>1556867.3395929355</v>
      </c>
      <c r="BT140" s="44">
        <f t="shared" si="197"/>
        <v>1333121.7051841447</v>
      </c>
      <c r="BU140" s="44">
        <f t="shared" si="198"/>
        <v>143947.8138017061</v>
      </c>
      <c r="BV140" s="44">
        <f t="shared" si="199"/>
        <v>58267.65703437075</v>
      </c>
      <c r="BW140" s="44">
        <f t="shared" si="200"/>
        <v>0</v>
      </c>
      <c r="BX140" s="44">
        <f t="shared" si="201"/>
        <v>0</v>
      </c>
      <c r="BY140" s="44">
        <f t="shared" si="202"/>
        <v>2609.100716240142</v>
      </c>
      <c r="CA140" s="44">
        <f t="shared" si="203"/>
        <v>0</v>
      </c>
    </row>
    <row r="141" spans="1:79" x14ac:dyDescent="0.3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2617219</v>
      </c>
      <c r="I141" s="21">
        <f>+'Function-Classif'!T141</f>
        <v>0</v>
      </c>
      <c r="J141" s="21">
        <f>+'Function-Classif'!U141</f>
        <v>0</v>
      </c>
      <c r="K141" s="24"/>
      <c r="L141" s="47">
        <f t="shared" si="306"/>
        <v>1023464.2501126673</v>
      </c>
      <c r="M141" s="47">
        <f t="shared" si="306"/>
        <v>0</v>
      </c>
      <c r="N141" s="47">
        <f t="shared" si="306"/>
        <v>0</v>
      </c>
      <c r="O141" s="47"/>
      <c r="P141" s="47">
        <f t="shared" si="307"/>
        <v>369854.56068726879</v>
      </c>
      <c r="Q141" s="47">
        <f t="shared" si="307"/>
        <v>0</v>
      </c>
      <c r="R141" s="47">
        <f t="shared" si="307"/>
        <v>0</v>
      </c>
      <c r="S141" s="47"/>
      <c r="T141" s="47">
        <f t="shared" si="307"/>
        <v>30502.245050700159</v>
      </c>
      <c r="U141" s="47">
        <f t="shared" si="307"/>
        <v>0</v>
      </c>
      <c r="V141" s="47">
        <f t="shared" si="307"/>
        <v>0</v>
      </c>
      <c r="W141" s="24"/>
      <c r="X141" s="47">
        <f t="shared" si="308"/>
        <v>430550.77323354274</v>
      </c>
      <c r="Y141" s="47">
        <f t="shared" si="308"/>
        <v>0</v>
      </c>
      <c r="Z141" s="47">
        <f t="shared" si="308"/>
        <v>0</v>
      </c>
      <c r="AB141" s="47">
        <f t="shared" si="309"/>
        <v>325636.83658458083</v>
      </c>
      <c r="AC141" s="47">
        <f t="shared" si="309"/>
        <v>0</v>
      </c>
      <c r="AD141" s="47">
        <f t="shared" si="309"/>
        <v>0</v>
      </c>
      <c r="AF141" s="47">
        <f t="shared" si="310"/>
        <v>219941.67482697577</v>
      </c>
      <c r="AG141" s="47">
        <f t="shared" si="310"/>
        <v>0</v>
      </c>
      <c r="AH141" s="47">
        <f t="shared" si="310"/>
        <v>0</v>
      </c>
      <c r="AJ141" s="47">
        <f t="shared" si="311"/>
        <v>188332.6942056978</v>
      </c>
      <c r="AK141" s="47">
        <f t="shared" si="311"/>
        <v>0</v>
      </c>
      <c r="AL141" s="47">
        <f t="shared" si="311"/>
        <v>0</v>
      </c>
      <c r="AN141" s="47">
        <f t="shared" si="312"/>
        <v>20335.787417511678</v>
      </c>
      <c r="AO141" s="47">
        <f t="shared" si="312"/>
        <v>0</v>
      </c>
      <c r="AP141" s="47">
        <f t="shared" si="312"/>
        <v>0</v>
      </c>
      <c r="AR141" s="47">
        <f t="shared" si="313"/>
        <v>8231.5851521004388</v>
      </c>
      <c r="AS141" s="47">
        <f t="shared" si="313"/>
        <v>0</v>
      </c>
      <c r="AT141" s="47">
        <f t="shared" si="313"/>
        <v>0</v>
      </c>
      <c r="AV141" s="47">
        <f t="shared" si="314"/>
        <v>0</v>
      </c>
      <c r="AW141" s="47">
        <f t="shared" si="314"/>
        <v>0</v>
      </c>
      <c r="AX141" s="47">
        <f t="shared" si="314"/>
        <v>0</v>
      </c>
      <c r="AZ141" s="47">
        <f t="shared" si="315"/>
        <v>0</v>
      </c>
      <c r="BA141" s="47">
        <f t="shared" si="315"/>
        <v>0</v>
      </c>
      <c r="BB141" s="47">
        <f t="shared" si="315"/>
        <v>0</v>
      </c>
      <c r="BD141" s="47">
        <f t="shared" si="316"/>
        <v>368.59272895541625</v>
      </c>
      <c r="BE141" s="47">
        <f t="shared" si="316"/>
        <v>0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1023464.2501126673</v>
      </c>
      <c r="BO141" s="44">
        <f t="shared" si="192"/>
        <v>369854.56068726879</v>
      </c>
      <c r="BP141" s="44">
        <f t="shared" si="193"/>
        <v>30502.245050700159</v>
      </c>
      <c r="BQ141" s="44">
        <f t="shared" si="194"/>
        <v>430550.77323354274</v>
      </c>
      <c r="BR141" s="44">
        <f t="shared" si="195"/>
        <v>325636.83658458083</v>
      </c>
      <c r="BS141" s="44">
        <f t="shared" si="196"/>
        <v>219941.67482697577</v>
      </c>
      <c r="BT141" s="44">
        <f t="shared" si="197"/>
        <v>188332.6942056978</v>
      </c>
      <c r="BU141" s="44">
        <f t="shared" si="198"/>
        <v>20335.787417511678</v>
      </c>
      <c r="BV141" s="44">
        <f t="shared" si="199"/>
        <v>8231.5851521004388</v>
      </c>
      <c r="BW141" s="44">
        <f t="shared" si="200"/>
        <v>0</v>
      </c>
      <c r="BX141" s="44">
        <f t="shared" si="201"/>
        <v>0</v>
      </c>
      <c r="BY141" s="44">
        <f t="shared" si="202"/>
        <v>368.59272895541625</v>
      </c>
      <c r="CA141" s="44">
        <f t="shared" si="203"/>
        <v>0</v>
      </c>
    </row>
    <row r="142" spans="1:79" x14ac:dyDescent="0.3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9946165</v>
      </c>
      <c r="I142" s="21">
        <f>+'Function-Classif'!T142</f>
        <v>0</v>
      </c>
      <c r="J142" s="21">
        <f>+'Function-Classif'!U142</f>
        <v>0</v>
      </c>
      <c r="K142" s="47"/>
      <c r="L142" s="47">
        <f t="shared" ref="L142:N142" si="329">INDEX(Alloc,$E142,L$1)*$G142</f>
        <v>3523936.2056649998</v>
      </c>
      <c r="M142" s="47">
        <f t="shared" si="329"/>
        <v>0</v>
      </c>
      <c r="N142" s="47">
        <f t="shared" si="329"/>
        <v>0</v>
      </c>
      <c r="O142" s="47"/>
      <c r="P142" s="47">
        <f t="shared" ref="P142:V142" si="330">INDEX(Alloc,$E142,P$1)*$G142</f>
        <v>1140815.179335</v>
      </c>
      <c r="Q142" s="47">
        <f t="shared" si="330"/>
        <v>0</v>
      </c>
      <c r="R142" s="47">
        <f t="shared" si="330"/>
        <v>0</v>
      </c>
      <c r="S142" s="47"/>
      <c r="T142" s="47">
        <f t="shared" si="330"/>
        <v>135675.63676499997</v>
      </c>
      <c r="U142" s="47">
        <f t="shared" si="330"/>
        <v>0</v>
      </c>
      <c r="V142" s="47">
        <f t="shared" si="330"/>
        <v>0</v>
      </c>
      <c r="W142" s="24"/>
      <c r="X142" s="47">
        <f t="shared" ref="X142:Z142" si="331">INDEX(Alloc,$E142,X$1)*$G142</f>
        <v>1580913.0882550001</v>
      </c>
      <c r="Y142" s="47">
        <f t="shared" si="331"/>
        <v>0</v>
      </c>
      <c r="Z142" s="47">
        <f t="shared" si="331"/>
        <v>0</v>
      </c>
      <c r="AB142" s="47">
        <f t="shared" ref="AB142:AD142" si="332">INDEX(Alloc,$E142,AB$1)*$G142</f>
        <v>1512195.0342700002</v>
      </c>
      <c r="AC142" s="47">
        <f t="shared" si="332"/>
        <v>0</v>
      </c>
      <c r="AD142" s="47">
        <f t="shared" si="332"/>
        <v>0</v>
      </c>
      <c r="AF142" s="47">
        <f t="shared" ref="AF142:AH142" si="333">INDEX(Alloc,$E142,AF$1)*$G142</f>
        <v>908005.29518000002</v>
      </c>
      <c r="AG142" s="47">
        <f t="shared" si="333"/>
        <v>0</v>
      </c>
      <c r="AH142" s="47">
        <f t="shared" si="333"/>
        <v>0</v>
      </c>
      <c r="AJ142" s="47">
        <f t="shared" ref="AJ142:AL142" si="334">INDEX(Alloc,$E142,AJ$1)*$G142</f>
        <v>916807.651205</v>
      </c>
      <c r="AK142" s="47">
        <f t="shared" si="334"/>
        <v>0</v>
      </c>
      <c r="AL142" s="47">
        <f t="shared" si="334"/>
        <v>0</v>
      </c>
      <c r="AN142" s="47">
        <f t="shared" ref="AN142:AP142" si="335">INDEX(Alloc,$E142,AN$1)*$G142</f>
        <v>90490.209170000002</v>
      </c>
      <c r="AO142" s="47">
        <f t="shared" si="335"/>
        <v>0</v>
      </c>
      <c r="AP142" s="47">
        <f t="shared" si="335"/>
        <v>0</v>
      </c>
      <c r="AR142" s="47">
        <f t="shared" ref="AR142:AT142" si="336">INDEX(Alloc,$E142,AR$1)*$G142</f>
        <v>49024.647284999999</v>
      </c>
      <c r="AS142" s="47">
        <f t="shared" si="336"/>
        <v>0</v>
      </c>
      <c r="AT142" s="47">
        <f t="shared" si="336"/>
        <v>0</v>
      </c>
      <c r="AV142" s="47">
        <f t="shared" ref="AV142:AX142" si="337">INDEX(Alloc,$E142,AV$1)*$G142</f>
        <v>82921.177605000004</v>
      </c>
      <c r="AW142" s="47">
        <f t="shared" si="337"/>
        <v>0</v>
      </c>
      <c r="AX142" s="47">
        <f t="shared" si="337"/>
        <v>0</v>
      </c>
      <c r="AZ142" s="47">
        <f t="shared" ref="AZ142:BB142" si="338">INDEX(Alloc,$E142,AZ$1)*$G142</f>
        <v>2705.3568799999998</v>
      </c>
      <c r="BA142" s="47">
        <f t="shared" si="338"/>
        <v>0</v>
      </c>
      <c r="BB142" s="47">
        <f t="shared" si="338"/>
        <v>0</v>
      </c>
      <c r="BD142" s="47">
        <f t="shared" ref="BD142:BF142" si="339">INDEX(Alloc,$E142,BD$1)*$G142</f>
        <v>2675.5183849999999</v>
      </c>
      <c r="BE142" s="47">
        <f t="shared" si="339"/>
        <v>0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3523936.2056649998</v>
      </c>
      <c r="BO142" s="44">
        <f t="shared" si="192"/>
        <v>1140815.179335</v>
      </c>
      <c r="BP142" s="44">
        <f t="shared" si="193"/>
        <v>135675.63676499997</v>
      </c>
      <c r="BQ142" s="44">
        <f t="shared" si="194"/>
        <v>1580913.0882550001</v>
      </c>
      <c r="BR142" s="44">
        <f t="shared" si="195"/>
        <v>1512195.0342700002</v>
      </c>
      <c r="BS142" s="44">
        <f t="shared" si="196"/>
        <v>908005.29518000002</v>
      </c>
      <c r="BT142" s="44">
        <f t="shared" si="197"/>
        <v>916807.651205</v>
      </c>
      <c r="BU142" s="44">
        <f t="shared" si="198"/>
        <v>90490.209170000002</v>
      </c>
      <c r="BV142" s="44">
        <f t="shared" si="199"/>
        <v>49024.647284999999</v>
      </c>
      <c r="BW142" s="44">
        <f t="shared" si="200"/>
        <v>82921.177605000004</v>
      </c>
      <c r="BX142" s="44">
        <f t="shared" si="201"/>
        <v>2705.3568799999998</v>
      </c>
      <c r="BY142" s="44">
        <f t="shared" si="202"/>
        <v>2675.5183849999999</v>
      </c>
      <c r="CA142" s="44">
        <f t="shared" si="203"/>
        <v>0</v>
      </c>
    </row>
    <row r="143" spans="1:79" x14ac:dyDescent="0.3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3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3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35253177.389160834</v>
      </c>
      <c r="I145" s="24">
        <f t="shared" ref="I145:BF145" si="344">SUM(I138:I144)</f>
        <v>294672019.61083919</v>
      </c>
      <c r="J145" s="24">
        <f t="shared" si="344"/>
        <v>0</v>
      </c>
      <c r="K145" s="24"/>
      <c r="L145" s="24">
        <f t="shared" si="344"/>
        <v>13267238.193591412</v>
      </c>
      <c r="M145" s="24">
        <f t="shared" si="344"/>
        <v>106966299.78458574</v>
      </c>
      <c r="N145" s="24">
        <f t="shared" si="344"/>
        <v>0</v>
      </c>
      <c r="O145" s="24"/>
      <c r="P145" s="24">
        <f t="shared" si="344"/>
        <v>4606273.1705117803</v>
      </c>
      <c r="Q145" s="24">
        <f t="shared" si="344"/>
        <v>34767762.74790819</v>
      </c>
      <c r="R145" s="24">
        <f t="shared" si="344"/>
        <v>0</v>
      </c>
      <c r="S145" s="24"/>
      <c r="T145" s="24">
        <f t="shared" ref="T145:V145" si="345">SUM(T138:T144)</f>
        <v>438886.29686633637</v>
      </c>
      <c r="U145" s="24">
        <f t="shared" si="345"/>
        <v>4107954.5223035864</v>
      </c>
      <c r="V145" s="24">
        <f t="shared" si="345"/>
        <v>0</v>
      </c>
      <c r="W145" s="24"/>
      <c r="X145" s="24">
        <f t="shared" si="344"/>
        <v>5720943.0853611557</v>
      </c>
      <c r="Y145" s="24">
        <f t="shared" si="344"/>
        <v>47859004.349788904</v>
      </c>
      <c r="Z145" s="24">
        <f t="shared" si="344"/>
        <v>0</v>
      </c>
      <c r="AA145" s="24"/>
      <c r="AB145" s="24">
        <f t="shared" si="344"/>
        <v>4775906.0152088329</v>
      </c>
      <c r="AC145" s="24">
        <f t="shared" si="344"/>
        <v>45910487.668217942</v>
      </c>
      <c r="AD145" s="24">
        <f t="shared" si="344"/>
        <v>0</v>
      </c>
      <c r="AE145" s="24"/>
      <c r="AF145" s="24">
        <f t="shared" si="344"/>
        <v>3064925.6587311821</v>
      </c>
      <c r="AG145" s="24">
        <f t="shared" si="344"/>
        <v>20349993.057205811</v>
      </c>
      <c r="AH145" s="24">
        <f t="shared" si="344"/>
        <v>0</v>
      </c>
      <c r="AI145" s="24"/>
      <c r="AJ145" s="24">
        <f t="shared" si="344"/>
        <v>2822058.2630655207</v>
      </c>
      <c r="AK145" s="24">
        <f t="shared" si="344"/>
        <v>27768112.450251747</v>
      </c>
      <c r="AL145" s="24">
        <f t="shared" si="344"/>
        <v>0</v>
      </c>
      <c r="AM145" s="24"/>
      <c r="AN145" s="24">
        <f t="shared" si="344"/>
        <v>292655.03825580305</v>
      </c>
      <c r="AO145" s="24">
        <f t="shared" si="344"/>
        <v>2722664.018700853</v>
      </c>
      <c r="AP145" s="24">
        <f t="shared" si="344"/>
        <v>0</v>
      </c>
      <c r="AQ145" s="24"/>
      <c r="AR145" s="24">
        <f t="shared" si="344"/>
        <v>136046.70461264491</v>
      </c>
      <c r="AS145" s="24">
        <f t="shared" si="344"/>
        <v>1480414.7324770987</v>
      </c>
      <c r="AT145" s="24">
        <f t="shared" si="344"/>
        <v>0</v>
      </c>
      <c r="AU145" s="24"/>
      <c r="AV145" s="24">
        <f t="shared" si="344"/>
        <v>117633.83936843387</v>
      </c>
      <c r="AW145" s="24">
        <f t="shared" si="344"/>
        <v>2574297.6090134252</v>
      </c>
      <c r="AX145" s="24">
        <f t="shared" si="344"/>
        <v>0</v>
      </c>
      <c r="AY145" s="24"/>
      <c r="AZ145" s="24">
        <f t="shared" si="344"/>
        <v>3837.8798498517463</v>
      </c>
      <c r="BA145" s="24">
        <f t="shared" si="344"/>
        <v>83813.827733020837</v>
      </c>
      <c r="BB145" s="24">
        <f t="shared" si="344"/>
        <v>0</v>
      </c>
      <c r="BC145" s="24"/>
      <c r="BD145" s="24">
        <f t="shared" si="344"/>
        <v>6773.2437378798222</v>
      </c>
      <c r="BE145" s="24">
        <f t="shared" si="344"/>
        <v>81214.842652816689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120233537.97817716</v>
      </c>
      <c r="BO145" s="44">
        <f t="shared" ref="BO145:BO208" si="348">SUM(P145:R145)</f>
        <v>39374035.918419972</v>
      </c>
      <c r="BP145" s="44">
        <f t="shared" ref="BP145:BP208" si="349">SUM(T145:V145)</f>
        <v>4546840.8191699227</v>
      </c>
      <c r="BQ145" s="44">
        <f t="shared" ref="BQ145:BQ208" si="350">SUM(X145:Z145)</f>
        <v>53579947.435150057</v>
      </c>
      <c r="BR145" s="44">
        <f t="shared" ref="BR145:BR208" si="351">SUM(AB145:AD145)</f>
        <v>50686393.683426775</v>
      </c>
      <c r="BS145" s="44">
        <f t="shared" ref="BS145:BS208" si="352">SUM(AF145:AH145)</f>
        <v>23414918.715936992</v>
      </c>
      <c r="BT145" s="44">
        <f t="shared" ref="BT145:BT208" si="353">SUM(AJ145:AL145)</f>
        <v>30590170.713317268</v>
      </c>
      <c r="BU145" s="44">
        <f t="shared" ref="BU145:BU208" si="354">SUM(AN145:AP145)</f>
        <v>3015319.0569566563</v>
      </c>
      <c r="BV145" s="44">
        <f t="shared" ref="BV145:BV208" si="355">SUM(AR145:AT145)</f>
        <v>1616461.4370897436</v>
      </c>
      <c r="BW145" s="44">
        <f t="shared" ref="BW145:BW208" si="356">SUM(AV145:AX145)</f>
        <v>2691931.4483818589</v>
      </c>
      <c r="BX145" s="44">
        <f t="shared" ref="BX145:BX208" si="357">SUM(AZ145:BB145)</f>
        <v>87651.707582872579</v>
      </c>
      <c r="BY145" s="44">
        <f t="shared" ref="BY145:BY208" si="358">SUM(BD145:BF145)</f>
        <v>87988.08639069651</v>
      </c>
      <c r="CA145" s="44">
        <f t="shared" ref="CA145:CA208" si="359">SUM(BN145:BY145)-BM145</f>
        <v>0</v>
      </c>
    </row>
    <row r="146" spans="2:79" x14ac:dyDescent="0.3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3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3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3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4128301</v>
      </c>
      <c r="I149" s="21">
        <f>+'Function-Classif'!T149</f>
        <v>0</v>
      </c>
      <c r="J149" s="21">
        <f>+'Function-Classif'!U149</f>
        <v>0</v>
      </c>
      <c r="K149" s="47"/>
      <c r="L149" s="47">
        <f t="shared" si="360"/>
        <v>1462661.1726009999</v>
      </c>
      <c r="M149" s="47">
        <f t="shared" si="360"/>
        <v>0</v>
      </c>
      <c r="N149" s="47">
        <f t="shared" si="360"/>
        <v>0</v>
      </c>
      <c r="O149" s="47"/>
      <c r="P149" s="47">
        <f t="shared" si="361"/>
        <v>473511.996399</v>
      </c>
      <c r="Q149" s="47">
        <f t="shared" si="361"/>
        <v>0</v>
      </c>
      <c r="R149" s="47">
        <f t="shared" si="361"/>
        <v>0</v>
      </c>
      <c r="S149" s="47"/>
      <c r="T149" s="47">
        <f t="shared" si="361"/>
        <v>56314.153940999997</v>
      </c>
      <c r="U149" s="47">
        <f t="shared" si="361"/>
        <v>0</v>
      </c>
      <c r="V149" s="47">
        <f t="shared" si="361"/>
        <v>0</v>
      </c>
      <c r="W149" s="24"/>
      <c r="X149" s="47">
        <f t="shared" si="362"/>
        <v>656181.05904700002</v>
      </c>
      <c r="Y149" s="47">
        <f t="shared" si="362"/>
        <v>0</v>
      </c>
      <c r="Z149" s="47">
        <f t="shared" si="362"/>
        <v>0</v>
      </c>
      <c r="AB149" s="47">
        <f t="shared" si="363"/>
        <v>627658.62743800005</v>
      </c>
      <c r="AC149" s="47">
        <f t="shared" si="363"/>
        <v>0</v>
      </c>
      <c r="AD149" s="47">
        <f t="shared" si="363"/>
        <v>0</v>
      </c>
      <c r="AF149" s="47">
        <f t="shared" si="364"/>
        <v>376880.85489199997</v>
      </c>
      <c r="AG149" s="47">
        <f t="shared" si="364"/>
        <v>0</v>
      </c>
      <c r="AH149" s="47">
        <f t="shared" si="364"/>
        <v>0</v>
      </c>
      <c r="AJ149" s="47">
        <f t="shared" si="365"/>
        <v>380534.40127699997</v>
      </c>
      <c r="AK149" s="47">
        <f t="shared" si="365"/>
        <v>0</v>
      </c>
      <c r="AL149" s="47">
        <f t="shared" si="365"/>
        <v>0</v>
      </c>
      <c r="AN149" s="47">
        <f t="shared" si="366"/>
        <v>37559.282498</v>
      </c>
      <c r="AO149" s="47">
        <f t="shared" si="366"/>
        <v>0</v>
      </c>
      <c r="AP149" s="47">
        <f t="shared" si="366"/>
        <v>0</v>
      </c>
      <c r="AR149" s="47">
        <f t="shared" si="367"/>
        <v>20348.395629000002</v>
      </c>
      <c r="AS149" s="47">
        <f t="shared" si="367"/>
        <v>0</v>
      </c>
      <c r="AT149" s="47">
        <f t="shared" si="367"/>
        <v>0</v>
      </c>
      <c r="AV149" s="47">
        <f t="shared" si="368"/>
        <v>34417.645436999999</v>
      </c>
      <c r="AW149" s="47">
        <f t="shared" si="368"/>
        <v>0</v>
      </c>
      <c r="AX149" s="47">
        <f t="shared" si="368"/>
        <v>0</v>
      </c>
      <c r="AZ149" s="47">
        <f t="shared" si="369"/>
        <v>1122.897872</v>
      </c>
      <c r="BA149" s="47">
        <f t="shared" si="369"/>
        <v>0</v>
      </c>
      <c r="BB149" s="47">
        <f t="shared" si="369"/>
        <v>0</v>
      </c>
      <c r="BD149" s="47">
        <f t="shared" si="370"/>
        <v>1110.5129689999999</v>
      </c>
      <c r="BE149" s="47">
        <f t="shared" si="370"/>
        <v>0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1462661.1726009999</v>
      </c>
      <c r="BO149" s="44">
        <f t="shared" si="348"/>
        <v>473511.996399</v>
      </c>
      <c r="BP149" s="44">
        <f t="shared" si="349"/>
        <v>56314.153940999997</v>
      </c>
      <c r="BQ149" s="44">
        <f t="shared" si="350"/>
        <v>656181.05904700002</v>
      </c>
      <c r="BR149" s="44">
        <f t="shared" si="351"/>
        <v>627658.62743800005</v>
      </c>
      <c r="BS149" s="44">
        <f t="shared" si="352"/>
        <v>376880.85489199997</v>
      </c>
      <c r="BT149" s="44">
        <f t="shared" si="353"/>
        <v>380534.40127699997</v>
      </c>
      <c r="BU149" s="44">
        <f t="shared" si="354"/>
        <v>37559.282498</v>
      </c>
      <c r="BV149" s="44">
        <f t="shared" si="355"/>
        <v>20348.395629000002</v>
      </c>
      <c r="BW149" s="44">
        <f t="shared" si="356"/>
        <v>34417.645436999999</v>
      </c>
      <c r="BX149" s="44">
        <f t="shared" si="357"/>
        <v>1122.897872</v>
      </c>
      <c r="BY149" s="44">
        <f t="shared" si="358"/>
        <v>1110.5129689999999</v>
      </c>
      <c r="CA149" s="44">
        <f t="shared" si="359"/>
        <v>0</v>
      </c>
    </row>
    <row r="150" spans="2:79" x14ac:dyDescent="0.3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3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3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3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4128301</v>
      </c>
      <c r="I153" s="24">
        <f t="shared" ref="I153:J153" si="375">SUM(I148:I152)</f>
        <v>55103160</v>
      </c>
      <c r="J153" s="24">
        <f t="shared" si="375"/>
        <v>0</v>
      </c>
      <c r="K153" s="24"/>
      <c r="L153" s="24">
        <f t="shared" ref="L153:BF153" si="376">SUM(L148:L152)</f>
        <v>1462661.1726009999</v>
      </c>
      <c r="M153" s="24">
        <f t="shared" si="376"/>
        <v>19935112.766357794</v>
      </c>
      <c r="N153" s="24">
        <f t="shared" si="376"/>
        <v>0</v>
      </c>
      <c r="O153" s="24"/>
      <c r="P153" s="24">
        <f t="shared" si="376"/>
        <v>473511.996399</v>
      </c>
      <c r="Q153" s="24">
        <f t="shared" si="376"/>
        <v>6478197.962115881</v>
      </c>
      <c r="R153" s="24">
        <f t="shared" si="376"/>
        <v>0</v>
      </c>
      <c r="S153" s="24"/>
      <c r="T153" s="24">
        <f t="shared" ref="T153:V153" si="377">SUM(T148:T152)</f>
        <v>56314.153940999997</v>
      </c>
      <c r="U153" s="24">
        <f t="shared" si="377"/>
        <v>771564.22819203616</v>
      </c>
      <c r="V153" s="24">
        <f t="shared" si="377"/>
        <v>0</v>
      </c>
      <c r="W153" s="24"/>
      <c r="X153" s="24">
        <f t="shared" si="376"/>
        <v>656181.05904700002</v>
      </c>
      <c r="Y153" s="24">
        <f t="shared" si="376"/>
        <v>8939574.3375130482</v>
      </c>
      <c r="Z153" s="24">
        <f t="shared" si="376"/>
        <v>0</v>
      </c>
      <c r="AA153" s="24"/>
      <c r="AB153" s="24">
        <f t="shared" si="376"/>
        <v>627658.62743800005</v>
      </c>
      <c r="AC153" s="24">
        <f t="shared" si="376"/>
        <v>8629170.9621427357</v>
      </c>
      <c r="AD153" s="24">
        <f t="shared" si="376"/>
        <v>0</v>
      </c>
      <c r="AE153" s="24"/>
      <c r="AF153" s="24">
        <f t="shared" si="376"/>
        <v>376880.85489199997</v>
      </c>
      <c r="AG153" s="24">
        <f t="shared" si="376"/>
        <v>3795226.8494291948</v>
      </c>
      <c r="AH153" s="24">
        <f t="shared" si="376"/>
        <v>0</v>
      </c>
      <c r="AI153" s="24"/>
      <c r="AJ153" s="24">
        <f t="shared" si="376"/>
        <v>380534.40127699997</v>
      </c>
      <c r="AK153" s="24">
        <f t="shared" si="376"/>
        <v>5254504.3762314208</v>
      </c>
      <c r="AL153" s="24">
        <f t="shared" si="376"/>
        <v>0</v>
      </c>
      <c r="AM153" s="24"/>
      <c r="AN153" s="24">
        <f t="shared" si="376"/>
        <v>37559.282498</v>
      </c>
      <c r="AO153" s="24">
        <f t="shared" si="376"/>
        <v>512866.2886872025</v>
      </c>
      <c r="AP153" s="24">
        <f t="shared" si="376"/>
        <v>0</v>
      </c>
      <c r="AQ153" s="24"/>
      <c r="AR153" s="24">
        <f t="shared" si="376"/>
        <v>20348.395629000002</v>
      </c>
      <c r="AS153" s="24">
        <f t="shared" si="376"/>
        <v>270945.34634445002</v>
      </c>
      <c r="AT153" s="24">
        <f t="shared" si="376"/>
        <v>0</v>
      </c>
      <c r="AU153" s="24"/>
      <c r="AV153" s="24">
        <f t="shared" si="376"/>
        <v>34417.645436999999</v>
      </c>
      <c r="AW153" s="24">
        <f t="shared" si="376"/>
        <v>485350.45876207971</v>
      </c>
      <c r="AX153" s="24">
        <f t="shared" si="376"/>
        <v>0</v>
      </c>
      <c r="AY153" s="24"/>
      <c r="AZ153" s="24">
        <f t="shared" si="376"/>
        <v>1122.897872</v>
      </c>
      <c r="BA153" s="24">
        <f t="shared" si="376"/>
        <v>15820.772402559664</v>
      </c>
      <c r="BB153" s="24">
        <f t="shared" si="376"/>
        <v>0</v>
      </c>
      <c r="BC153" s="24"/>
      <c r="BD153" s="24">
        <f t="shared" si="376"/>
        <v>1110.5129689999999</v>
      </c>
      <c r="BE153" s="24">
        <f t="shared" si="376"/>
        <v>14825.651821593241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21397773.938958794</v>
      </c>
      <c r="BO153" s="44">
        <f t="shared" si="348"/>
        <v>6951709.9585148813</v>
      </c>
      <c r="BP153" s="44">
        <f t="shared" si="349"/>
        <v>827878.38213303615</v>
      </c>
      <c r="BQ153" s="44">
        <f t="shared" si="350"/>
        <v>9595755.3965600487</v>
      </c>
      <c r="BR153" s="44">
        <f t="shared" si="351"/>
        <v>9256829.5895807352</v>
      </c>
      <c r="BS153" s="44">
        <f t="shared" si="352"/>
        <v>4172107.7043211949</v>
      </c>
      <c r="BT153" s="44">
        <f t="shared" si="353"/>
        <v>5635038.7775084209</v>
      </c>
      <c r="BU153" s="44">
        <f t="shared" si="354"/>
        <v>550425.57118520245</v>
      </c>
      <c r="BV153" s="44">
        <f t="shared" si="355"/>
        <v>291293.74197345</v>
      </c>
      <c r="BW153" s="44">
        <f t="shared" si="356"/>
        <v>519768.10419907968</v>
      </c>
      <c r="BX153" s="44">
        <f t="shared" si="357"/>
        <v>16943.670274559663</v>
      </c>
      <c r="BY153" s="44">
        <f t="shared" si="358"/>
        <v>15936.16479059324</v>
      </c>
      <c r="CA153" s="44">
        <f t="shared" si="359"/>
        <v>0</v>
      </c>
    </row>
    <row r="154" spans="2:79" x14ac:dyDescent="0.3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3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39381478.389160834</v>
      </c>
      <c r="I155" s="24">
        <f t="shared" ref="I155:J155" si="378">I145+I153</f>
        <v>349775179.61083919</v>
      </c>
      <c r="J155" s="24">
        <f t="shared" si="378"/>
        <v>0</v>
      </c>
      <c r="K155" s="24"/>
      <c r="L155" s="24">
        <f t="shared" ref="L155:BF155" si="379">L145+L153</f>
        <v>14729899.366192412</v>
      </c>
      <c r="M155" s="24">
        <f t="shared" si="379"/>
        <v>126901412.55094354</v>
      </c>
      <c r="N155" s="24">
        <f t="shared" si="379"/>
        <v>0</v>
      </c>
      <c r="O155" s="24"/>
      <c r="P155" s="24">
        <f t="shared" si="379"/>
        <v>5079785.1669107806</v>
      </c>
      <c r="Q155" s="24">
        <f t="shared" si="379"/>
        <v>41245960.710024074</v>
      </c>
      <c r="R155" s="24">
        <f t="shared" si="379"/>
        <v>0</v>
      </c>
      <c r="S155" s="24"/>
      <c r="T155" s="24">
        <f t="shared" ref="T155:V155" si="380">T145+T153</f>
        <v>495200.45080733637</v>
      </c>
      <c r="U155" s="24">
        <f t="shared" si="380"/>
        <v>4879518.7504956229</v>
      </c>
      <c r="V155" s="24">
        <f t="shared" si="380"/>
        <v>0</v>
      </c>
      <c r="W155" s="24"/>
      <c r="X155" s="24">
        <f t="shared" si="379"/>
        <v>6377124.1444081552</v>
      </c>
      <c r="Y155" s="24">
        <f t="shared" si="379"/>
        <v>56798578.687301949</v>
      </c>
      <c r="Z155" s="24">
        <f t="shared" si="379"/>
        <v>0</v>
      </c>
      <c r="AA155" s="24"/>
      <c r="AB155" s="24">
        <f t="shared" si="379"/>
        <v>5403564.6426468333</v>
      </c>
      <c r="AC155" s="24">
        <f t="shared" si="379"/>
        <v>54539658.630360678</v>
      </c>
      <c r="AD155" s="24">
        <f t="shared" si="379"/>
        <v>0</v>
      </c>
      <c r="AE155" s="24"/>
      <c r="AF155" s="24">
        <f t="shared" si="379"/>
        <v>3441806.5136231822</v>
      </c>
      <c r="AG155" s="24">
        <f t="shared" si="379"/>
        <v>24145219.906635005</v>
      </c>
      <c r="AH155" s="24">
        <f t="shared" si="379"/>
        <v>0</v>
      </c>
      <c r="AI155" s="24"/>
      <c r="AJ155" s="24">
        <f t="shared" si="379"/>
        <v>3202592.6643425208</v>
      </c>
      <c r="AK155" s="24">
        <f t="shared" si="379"/>
        <v>33022616.826483168</v>
      </c>
      <c r="AL155" s="24">
        <f t="shared" si="379"/>
        <v>0</v>
      </c>
      <c r="AM155" s="24"/>
      <c r="AN155" s="24">
        <f t="shared" si="379"/>
        <v>330214.32075380307</v>
      </c>
      <c r="AO155" s="24">
        <f t="shared" si="379"/>
        <v>3235530.3073880556</v>
      </c>
      <c r="AP155" s="24">
        <f t="shared" si="379"/>
        <v>0</v>
      </c>
      <c r="AQ155" s="24"/>
      <c r="AR155" s="24">
        <f t="shared" si="379"/>
        <v>156395.10024164492</v>
      </c>
      <c r="AS155" s="24">
        <f t="shared" si="379"/>
        <v>1751360.0788215487</v>
      </c>
      <c r="AT155" s="24">
        <f t="shared" si="379"/>
        <v>0</v>
      </c>
      <c r="AU155" s="24"/>
      <c r="AV155" s="24">
        <f t="shared" si="379"/>
        <v>152051.48480543387</v>
      </c>
      <c r="AW155" s="24">
        <f t="shared" si="379"/>
        <v>3059648.0677755047</v>
      </c>
      <c r="AX155" s="24">
        <f t="shared" si="379"/>
        <v>0</v>
      </c>
      <c r="AY155" s="24"/>
      <c r="AZ155" s="24">
        <f t="shared" si="379"/>
        <v>4960.7777218517458</v>
      </c>
      <c r="BA155" s="24">
        <f t="shared" si="379"/>
        <v>99634.600135580506</v>
      </c>
      <c r="BB155" s="24">
        <f t="shared" si="379"/>
        <v>0</v>
      </c>
      <c r="BC155" s="24"/>
      <c r="BD155" s="24">
        <f t="shared" si="379"/>
        <v>7883.7567068798216</v>
      </c>
      <c r="BE155" s="24">
        <f t="shared" si="379"/>
        <v>96040.494474409934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141631311.91713595</v>
      </c>
      <c r="BO155" s="44">
        <f t="shared" si="348"/>
        <v>46325745.876934856</v>
      </c>
      <c r="BP155" s="44">
        <f t="shared" si="349"/>
        <v>5374719.2013029596</v>
      </c>
      <c r="BQ155" s="44">
        <f t="shared" si="350"/>
        <v>63175702.8317101</v>
      </c>
      <c r="BR155" s="44">
        <f t="shared" si="351"/>
        <v>59943223.273007512</v>
      </c>
      <c r="BS155" s="44">
        <f t="shared" si="352"/>
        <v>27587026.420258187</v>
      </c>
      <c r="BT155" s="44">
        <f t="shared" si="353"/>
        <v>36225209.49082569</v>
      </c>
      <c r="BU155" s="44">
        <f t="shared" si="354"/>
        <v>3565744.6281418586</v>
      </c>
      <c r="BV155" s="44">
        <f t="shared" si="355"/>
        <v>1907755.1790631937</v>
      </c>
      <c r="BW155" s="44">
        <f t="shared" si="356"/>
        <v>3211699.5525809387</v>
      </c>
      <c r="BX155" s="44">
        <f t="shared" si="357"/>
        <v>104595.37785743225</v>
      </c>
      <c r="BY155" s="44">
        <f t="shared" si="358"/>
        <v>103924.25118128976</v>
      </c>
      <c r="CA155" s="44">
        <f t="shared" si="359"/>
        <v>0</v>
      </c>
    </row>
    <row r="156" spans="2:79" x14ac:dyDescent="0.3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3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3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121406</v>
      </c>
      <c r="I158" s="21">
        <f>+'Function-Classif'!T158</f>
        <v>0</v>
      </c>
      <c r="J158" s="21">
        <f>+'Function-Classif'!U158</f>
        <v>0</v>
      </c>
      <c r="K158" s="24"/>
      <c r="L158" s="47">
        <f t="shared" ref="L158:N159" si="381">INDEX(Alloc,$E158,L$1)*$G158</f>
        <v>43014.267205999997</v>
      </c>
      <c r="M158" s="47">
        <f t="shared" si="381"/>
        <v>0</v>
      </c>
      <c r="N158" s="47">
        <f t="shared" si="381"/>
        <v>0</v>
      </c>
      <c r="O158" s="47"/>
      <c r="P158" s="47">
        <f t="shared" ref="P158:V159" si="382">INDEX(Alloc,$E158,P$1)*$G158</f>
        <v>13925.146794</v>
      </c>
      <c r="Q158" s="47">
        <f t="shared" si="382"/>
        <v>0</v>
      </c>
      <c r="R158" s="47">
        <f t="shared" si="382"/>
        <v>0</v>
      </c>
      <c r="S158" s="47"/>
      <c r="T158" s="47">
        <f t="shared" si="382"/>
        <v>1656.0992459999998</v>
      </c>
      <c r="U158" s="47">
        <f t="shared" si="382"/>
        <v>0</v>
      </c>
      <c r="V158" s="47">
        <f t="shared" si="382"/>
        <v>0</v>
      </c>
      <c r="W158" s="24"/>
      <c r="X158" s="47">
        <f t="shared" ref="X158:Z159" si="383">INDEX(Alloc,$E158,X$1)*$G158</f>
        <v>19297.119482000002</v>
      </c>
      <c r="Y158" s="47">
        <f t="shared" si="383"/>
        <v>0</v>
      </c>
      <c r="Z158" s="47">
        <f t="shared" si="383"/>
        <v>0</v>
      </c>
      <c r="AB158" s="47">
        <f t="shared" ref="AB158:AD159" si="384">INDEX(Alloc,$E158,AB$1)*$G158</f>
        <v>18458.325428</v>
      </c>
      <c r="AC158" s="47">
        <f t="shared" si="384"/>
        <v>0</v>
      </c>
      <c r="AD158" s="47">
        <f t="shared" si="384"/>
        <v>0</v>
      </c>
      <c r="AF158" s="47">
        <f t="shared" ref="AF158:AH159" si="385">INDEX(Alloc,$E158,AF$1)*$G158</f>
        <v>11083.396552</v>
      </c>
      <c r="AG158" s="47">
        <f t="shared" si="385"/>
        <v>0</v>
      </c>
      <c r="AH158" s="47">
        <f t="shared" si="385"/>
        <v>0</v>
      </c>
      <c r="AJ158" s="47">
        <f t="shared" ref="AJ158:AL159" si="386">INDEX(Alloc,$E158,AJ$1)*$G158</f>
        <v>11190.840861999999</v>
      </c>
      <c r="AK158" s="47">
        <f t="shared" si="386"/>
        <v>0</v>
      </c>
      <c r="AL158" s="47">
        <f t="shared" si="386"/>
        <v>0</v>
      </c>
      <c r="AN158" s="47">
        <f t="shared" ref="AN158:AP159" si="387">INDEX(Alloc,$E158,AN$1)*$G158</f>
        <v>1104.551788</v>
      </c>
      <c r="AO158" s="47">
        <f t="shared" si="387"/>
        <v>0</v>
      </c>
      <c r="AP158" s="47">
        <f t="shared" si="387"/>
        <v>0</v>
      </c>
      <c r="AR158" s="47">
        <f t="shared" ref="AR158:AT159" si="388">INDEX(Alloc,$E158,AR$1)*$G158</f>
        <v>598.41017399999998</v>
      </c>
      <c r="AS158" s="47">
        <f t="shared" si="388"/>
        <v>0</v>
      </c>
      <c r="AT158" s="47">
        <f t="shared" si="388"/>
        <v>0</v>
      </c>
      <c r="AV158" s="47">
        <f t="shared" ref="AV158:AX159" si="389">INDEX(Alloc,$E158,AV$1)*$G158</f>
        <v>1012.161822</v>
      </c>
      <c r="AW158" s="47">
        <f t="shared" si="389"/>
        <v>0</v>
      </c>
      <c r="AX158" s="47">
        <f t="shared" si="389"/>
        <v>0</v>
      </c>
      <c r="AZ158" s="47">
        <f t="shared" ref="AZ158:BB159" si="390">INDEX(Alloc,$E158,AZ$1)*$G158</f>
        <v>33.022432000000002</v>
      </c>
      <c r="BA158" s="47">
        <f t="shared" si="390"/>
        <v>0</v>
      </c>
      <c r="BB158" s="47">
        <f t="shared" si="390"/>
        <v>0</v>
      </c>
      <c r="BD158" s="47">
        <f t="shared" ref="BD158:BF159" si="391">INDEX(Alloc,$E158,BD$1)*$G158</f>
        <v>32.658214000000001</v>
      </c>
      <c r="BE158" s="47">
        <f t="shared" si="391"/>
        <v>0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43014.267205999997</v>
      </c>
      <c r="BO158" s="44">
        <f t="shared" si="348"/>
        <v>13925.146794</v>
      </c>
      <c r="BP158" s="44">
        <f t="shared" si="349"/>
        <v>1656.0992459999998</v>
      </c>
      <c r="BQ158" s="44">
        <f t="shared" si="350"/>
        <v>19297.119482000002</v>
      </c>
      <c r="BR158" s="44">
        <f t="shared" si="351"/>
        <v>18458.325428</v>
      </c>
      <c r="BS158" s="44">
        <f t="shared" si="352"/>
        <v>11083.396552</v>
      </c>
      <c r="BT158" s="44">
        <f t="shared" si="353"/>
        <v>11190.840861999999</v>
      </c>
      <c r="BU158" s="44">
        <f t="shared" si="354"/>
        <v>1104.551788</v>
      </c>
      <c r="BV158" s="44">
        <f t="shared" si="355"/>
        <v>598.41017399999998</v>
      </c>
      <c r="BW158" s="44">
        <f t="shared" si="356"/>
        <v>1012.161822</v>
      </c>
      <c r="BX158" s="44">
        <f t="shared" si="357"/>
        <v>33.022432000000002</v>
      </c>
      <c r="BY158" s="44">
        <f t="shared" si="358"/>
        <v>32.658214000000001</v>
      </c>
      <c r="CA158" s="44">
        <f t="shared" si="359"/>
        <v>0</v>
      </c>
    </row>
    <row r="159" spans="2:79" x14ac:dyDescent="0.3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40614</v>
      </c>
      <c r="I159" s="21">
        <f>+'Function-Classif'!T159</f>
        <v>0</v>
      </c>
      <c r="J159" s="21">
        <f>+'Function-Classif'!U159</f>
        <v>0</v>
      </c>
      <c r="K159" s="24"/>
      <c r="L159" s="47">
        <f t="shared" si="381"/>
        <v>14389.580813999999</v>
      </c>
      <c r="M159" s="47">
        <f t="shared" si="381"/>
        <v>0</v>
      </c>
      <c r="N159" s="47">
        <f t="shared" si="381"/>
        <v>0</v>
      </c>
      <c r="O159" s="47"/>
      <c r="P159" s="47">
        <f t="shared" si="382"/>
        <v>4658.3851859999995</v>
      </c>
      <c r="Q159" s="47">
        <f t="shared" si="382"/>
        <v>0</v>
      </c>
      <c r="R159" s="47">
        <f t="shared" si="382"/>
        <v>0</v>
      </c>
      <c r="S159" s="47"/>
      <c r="T159" s="47">
        <f t="shared" si="382"/>
        <v>554.0155739999999</v>
      </c>
      <c r="U159" s="47">
        <f t="shared" si="382"/>
        <v>0</v>
      </c>
      <c r="V159" s="47">
        <f t="shared" si="382"/>
        <v>0</v>
      </c>
      <c r="W159" s="24"/>
      <c r="X159" s="47">
        <f t="shared" si="383"/>
        <v>6455.4734580000004</v>
      </c>
      <c r="Y159" s="47">
        <f t="shared" si="383"/>
        <v>0</v>
      </c>
      <c r="Z159" s="47">
        <f t="shared" si="383"/>
        <v>0</v>
      </c>
      <c r="AB159" s="47">
        <f t="shared" si="384"/>
        <v>6174.8713320000006</v>
      </c>
      <c r="AC159" s="47">
        <f t="shared" si="384"/>
        <v>0</v>
      </c>
      <c r="AD159" s="47">
        <f t="shared" si="384"/>
        <v>0</v>
      </c>
      <c r="AF159" s="47">
        <f t="shared" si="385"/>
        <v>3707.7332879999999</v>
      </c>
      <c r="AG159" s="47">
        <f t="shared" si="385"/>
        <v>0</v>
      </c>
      <c r="AH159" s="47">
        <f t="shared" si="385"/>
        <v>0</v>
      </c>
      <c r="AJ159" s="47">
        <f t="shared" si="386"/>
        <v>3743.6766779999998</v>
      </c>
      <c r="AK159" s="47">
        <f t="shared" si="386"/>
        <v>0</v>
      </c>
      <c r="AL159" s="47">
        <f t="shared" si="386"/>
        <v>0</v>
      </c>
      <c r="AN159" s="47">
        <f t="shared" si="387"/>
        <v>369.50617199999999</v>
      </c>
      <c r="AO159" s="47">
        <f t="shared" si="387"/>
        <v>0</v>
      </c>
      <c r="AP159" s="47">
        <f t="shared" si="387"/>
        <v>0</v>
      </c>
      <c r="AR159" s="47">
        <f t="shared" si="388"/>
        <v>200.18640600000001</v>
      </c>
      <c r="AS159" s="47">
        <f t="shared" si="388"/>
        <v>0</v>
      </c>
      <c r="AT159" s="47">
        <f t="shared" si="388"/>
        <v>0</v>
      </c>
      <c r="AV159" s="47">
        <f t="shared" si="389"/>
        <v>338.59891800000003</v>
      </c>
      <c r="AW159" s="47">
        <f t="shared" si="389"/>
        <v>0</v>
      </c>
      <c r="AX159" s="47">
        <f t="shared" si="389"/>
        <v>0</v>
      </c>
      <c r="AZ159" s="47">
        <f t="shared" si="390"/>
        <v>11.047008</v>
      </c>
      <c r="BA159" s="47">
        <f t="shared" si="390"/>
        <v>0</v>
      </c>
      <c r="BB159" s="47">
        <f t="shared" si="390"/>
        <v>0</v>
      </c>
      <c r="BD159" s="47">
        <f t="shared" si="391"/>
        <v>10.925165999999999</v>
      </c>
      <c r="BE159" s="47">
        <f t="shared" si="391"/>
        <v>0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14389.580813999999</v>
      </c>
      <c r="BO159" s="44">
        <f t="shared" si="348"/>
        <v>4658.3851859999995</v>
      </c>
      <c r="BP159" s="44">
        <f t="shared" si="349"/>
        <v>554.0155739999999</v>
      </c>
      <c r="BQ159" s="44">
        <f t="shared" si="350"/>
        <v>6455.4734580000004</v>
      </c>
      <c r="BR159" s="44">
        <f t="shared" si="351"/>
        <v>6174.8713320000006</v>
      </c>
      <c r="BS159" s="44">
        <f t="shared" si="352"/>
        <v>3707.7332879999999</v>
      </c>
      <c r="BT159" s="44">
        <f t="shared" si="353"/>
        <v>3743.6766779999998</v>
      </c>
      <c r="BU159" s="44">
        <f t="shared" si="354"/>
        <v>369.50617199999999</v>
      </c>
      <c r="BV159" s="44">
        <f t="shared" si="355"/>
        <v>200.18640600000001</v>
      </c>
      <c r="BW159" s="44">
        <f t="shared" si="356"/>
        <v>338.59891800000003</v>
      </c>
      <c r="BX159" s="44">
        <f t="shared" si="357"/>
        <v>11.047008</v>
      </c>
      <c r="BY159" s="44">
        <f t="shared" si="358"/>
        <v>10.925165999999999</v>
      </c>
      <c r="CA159" s="44">
        <f t="shared" si="359"/>
        <v>0</v>
      </c>
    </row>
    <row r="160" spans="2:79" x14ac:dyDescent="0.3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3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180161</v>
      </c>
      <c r="I161" s="21">
        <f>+'Function-Classif'!T161</f>
        <v>0</v>
      </c>
      <c r="J161" s="21">
        <f>+'Function-Classif'!U161</f>
        <v>0</v>
      </c>
      <c r="K161" s="24"/>
      <c r="L161" s="47">
        <f t="shared" ref="L161:N163" si="396">INDEX(Alloc,$E161,L$1)*$G161</f>
        <v>63831.222460999998</v>
      </c>
      <c r="M161" s="47">
        <f t="shared" si="396"/>
        <v>0</v>
      </c>
      <c r="N161" s="47">
        <f t="shared" si="396"/>
        <v>0</v>
      </c>
      <c r="O161" s="47"/>
      <c r="P161" s="47">
        <f t="shared" ref="P161:V163" si="397">INDEX(Alloc,$E161,P$1)*$G161</f>
        <v>20664.286539000001</v>
      </c>
      <c r="Q161" s="47">
        <f t="shared" si="397"/>
        <v>0</v>
      </c>
      <c r="R161" s="47">
        <f t="shared" si="397"/>
        <v>0</v>
      </c>
      <c r="S161" s="47"/>
      <c r="T161" s="47">
        <f t="shared" si="397"/>
        <v>2457.5762009999999</v>
      </c>
      <c r="U161" s="47">
        <f t="shared" si="397"/>
        <v>0</v>
      </c>
      <c r="V161" s="47">
        <f t="shared" si="397"/>
        <v>0</v>
      </c>
      <c r="W161" s="24"/>
      <c r="X161" s="47">
        <f t="shared" ref="X161:Z163" si="398">INDEX(Alloc,$E161,X$1)*$G161</f>
        <v>28636.050467000001</v>
      </c>
      <c r="Y161" s="47">
        <f t="shared" si="398"/>
        <v>0</v>
      </c>
      <c r="Z161" s="47">
        <f t="shared" si="398"/>
        <v>0</v>
      </c>
      <c r="AB161" s="47">
        <f t="shared" ref="AB161:AD163" si="399">INDEX(Alloc,$E161,AB$1)*$G161</f>
        <v>27391.318118000003</v>
      </c>
      <c r="AC161" s="47">
        <f t="shared" si="399"/>
        <v>0</v>
      </c>
      <c r="AD161" s="47">
        <f t="shared" si="399"/>
        <v>0</v>
      </c>
      <c r="AF161" s="47">
        <f t="shared" ref="AF161:AH163" si="400">INDEX(Alloc,$E161,AF$1)*$G161</f>
        <v>16447.258011999998</v>
      </c>
      <c r="AG161" s="47">
        <f t="shared" si="400"/>
        <v>0</v>
      </c>
      <c r="AH161" s="47">
        <f t="shared" si="400"/>
        <v>0</v>
      </c>
      <c r="AJ161" s="47">
        <f t="shared" ref="AJ161:AL163" si="401">INDEX(Alloc,$E161,AJ$1)*$G161</f>
        <v>16606.700496999998</v>
      </c>
      <c r="AK161" s="47">
        <f t="shared" si="401"/>
        <v>0</v>
      </c>
      <c r="AL161" s="47">
        <f t="shared" si="401"/>
        <v>0</v>
      </c>
      <c r="AN161" s="47">
        <f t="shared" ref="AN161:AP163" si="402">INDEX(Alloc,$E161,AN$1)*$G161</f>
        <v>1639.1047780000001</v>
      </c>
      <c r="AO161" s="47">
        <f t="shared" si="402"/>
        <v>0</v>
      </c>
      <c r="AP161" s="47">
        <f t="shared" si="402"/>
        <v>0</v>
      </c>
      <c r="AR161" s="47">
        <f t="shared" ref="AR161:AT163" si="403">INDEX(Alloc,$E161,AR$1)*$G161</f>
        <v>888.01356900000007</v>
      </c>
      <c r="AS161" s="47">
        <f t="shared" si="403"/>
        <v>0</v>
      </c>
      <c r="AT161" s="47">
        <f t="shared" si="403"/>
        <v>0</v>
      </c>
      <c r="AV161" s="47">
        <f t="shared" ref="AV161:AX163" si="404">INDEX(Alloc,$E161,AV$1)*$G161</f>
        <v>1502.0022570000001</v>
      </c>
      <c r="AW161" s="47">
        <f t="shared" si="404"/>
        <v>0</v>
      </c>
      <c r="AX161" s="47">
        <f t="shared" si="404"/>
        <v>0</v>
      </c>
      <c r="AZ161" s="47">
        <f t="shared" ref="AZ161:BB163" si="405">INDEX(Alloc,$E161,AZ$1)*$G161</f>
        <v>49.003791999999997</v>
      </c>
      <c r="BA161" s="47">
        <f t="shared" si="405"/>
        <v>0</v>
      </c>
      <c r="BB161" s="47">
        <f t="shared" si="405"/>
        <v>0</v>
      </c>
      <c r="BD161" s="47">
        <f t="shared" ref="BD161:BF163" si="406">INDEX(Alloc,$E161,BD$1)*$G161</f>
        <v>48.463308999999995</v>
      </c>
      <c r="BE161" s="47">
        <f t="shared" si="406"/>
        <v>0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63831.222460999998</v>
      </c>
      <c r="BO161" s="44">
        <f t="shared" si="348"/>
        <v>20664.286539000001</v>
      </c>
      <c r="BP161" s="44">
        <f t="shared" si="349"/>
        <v>2457.5762009999999</v>
      </c>
      <c r="BQ161" s="44">
        <f t="shared" si="350"/>
        <v>28636.050467000001</v>
      </c>
      <c r="BR161" s="44">
        <f t="shared" si="351"/>
        <v>27391.318118000003</v>
      </c>
      <c r="BS161" s="44">
        <f t="shared" si="352"/>
        <v>16447.258011999998</v>
      </c>
      <c r="BT161" s="44">
        <f t="shared" si="353"/>
        <v>16606.700496999998</v>
      </c>
      <c r="BU161" s="44">
        <f t="shared" si="354"/>
        <v>1639.1047780000001</v>
      </c>
      <c r="BV161" s="44">
        <f t="shared" si="355"/>
        <v>888.01356900000007</v>
      </c>
      <c r="BW161" s="44">
        <f t="shared" si="356"/>
        <v>1502.0022570000001</v>
      </c>
      <c r="BX161" s="44">
        <f t="shared" si="357"/>
        <v>49.003791999999997</v>
      </c>
      <c r="BY161" s="44">
        <f t="shared" si="358"/>
        <v>48.463308999999995</v>
      </c>
      <c r="CA161" s="44">
        <f t="shared" si="359"/>
        <v>0</v>
      </c>
    </row>
    <row r="162" spans="2:79" x14ac:dyDescent="0.3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348792</v>
      </c>
      <c r="I162" s="21">
        <f>+'Function-Classif'!T162</f>
        <v>0</v>
      </c>
      <c r="J162" s="21">
        <f>+'Function-Classif'!U162</f>
        <v>0</v>
      </c>
      <c r="K162" s="47"/>
      <c r="L162" s="47">
        <f t="shared" si="396"/>
        <v>123577.35439199999</v>
      </c>
      <c r="M162" s="47">
        <f t="shared" si="396"/>
        <v>0</v>
      </c>
      <c r="N162" s="47">
        <f t="shared" si="396"/>
        <v>0</v>
      </c>
      <c r="O162" s="47"/>
      <c r="P162" s="47">
        <f t="shared" si="397"/>
        <v>40006.093607999996</v>
      </c>
      <c r="Q162" s="47">
        <f t="shared" si="397"/>
        <v>0</v>
      </c>
      <c r="R162" s="47">
        <f t="shared" si="397"/>
        <v>0</v>
      </c>
      <c r="S162" s="47"/>
      <c r="T162" s="47">
        <f t="shared" si="397"/>
        <v>4757.8716719999993</v>
      </c>
      <c r="U162" s="47">
        <f t="shared" si="397"/>
        <v>0</v>
      </c>
      <c r="V162" s="47">
        <f t="shared" si="397"/>
        <v>0</v>
      </c>
      <c r="W162" s="24"/>
      <c r="X162" s="47">
        <f t="shared" si="398"/>
        <v>55439.442024000004</v>
      </c>
      <c r="Y162" s="47">
        <f t="shared" si="398"/>
        <v>0</v>
      </c>
      <c r="Z162" s="47">
        <f t="shared" si="398"/>
        <v>0</v>
      </c>
      <c r="AB162" s="47">
        <f t="shared" si="399"/>
        <v>53029.638096000002</v>
      </c>
      <c r="AC162" s="47">
        <f t="shared" si="399"/>
        <v>0</v>
      </c>
      <c r="AD162" s="47">
        <f t="shared" si="399"/>
        <v>0</v>
      </c>
      <c r="AF162" s="47">
        <f t="shared" si="400"/>
        <v>31841.919264</v>
      </c>
      <c r="AG162" s="47">
        <f t="shared" si="400"/>
        <v>0</v>
      </c>
      <c r="AH162" s="47">
        <f t="shared" si="400"/>
        <v>0</v>
      </c>
      <c r="AJ162" s="47">
        <f t="shared" si="401"/>
        <v>32150.600183999999</v>
      </c>
      <c r="AK162" s="47">
        <f t="shared" si="401"/>
        <v>0</v>
      </c>
      <c r="AL162" s="47">
        <f t="shared" si="401"/>
        <v>0</v>
      </c>
      <c r="AN162" s="47">
        <f t="shared" si="402"/>
        <v>3173.309616</v>
      </c>
      <c r="AO162" s="47">
        <f t="shared" si="402"/>
        <v>0</v>
      </c>
      <c r="AP162" s="47">
        <f t="shared" si="402"/>
        <v>0</v>
      </c>
      <c r="AR162" s="47">
        <f t="shared" si="403"/>
        <v>1719.195768</v>
      </c>
      <c r="AS162" s="47">
        <f t="shared" si="403"/>
        <v>0</v>
      </c>
      <c r="AT162" s="47">
        <f t="shared" si="403"/>
        <v>0</v>
      </c>
      <c r="AV162" s="47">
        <f t="shared" si="404"/>
        <v>2907.8789040000001</v>
      </c>
      <c r="AW162" s="47">
        <f t="shared" si="404"/>
        <v>0</v>
      </c>
      <c r="AX162" s="47">
        <f t="shared" si="404"/>
        <v>0</v>
      </c>
      <c r="AZ162" s="47">
        <f t="shared" si="405"/>
        <v>94.871424000000005</v>
      </c>
      <c r="BA162" s="47">
        <f t="shared" si="405"/>
        <v>0</v>
      </c>
      <c r="BB162" s="47">
        <f t="shared" si="405"/>
        <v>0</v>
      </c>
      <c r="BD162" s="47">
        <f t="shared" si="406"/>
        <v>93.825047999999995</v>
      </c>
      <c r="BE162" s="47">
        <f t="shared" si="406"/>
        <v>0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123577.35439199999</v>
      </c>
      <c r="BO162" s="44">
        <f t="shared" si="348"/>
        <v>40006.093607999996</v>
      </c>
      <c r="BP162" s="44">
        <f t="shared" si="349"/>
        <v>4757.8716719999993</v>
      </c>
      <c r="BQ162" s="44">
        <f t="shared" si="350"/>
        <v>55439.442024000004</v>
      </c>
      <c r="BR162" s="44">
        <f t="shared" si="351"/>
        <v>53029.638096000002</v>
      </c>
      <c r="BS162" s="44">
        <f t="shared" si="352"/>
        <v>31841.919264</v>
      </c>
      <c r="BT162" s="44">
        <f t="shared" si="353"/>
        <v>32150.600183999999</v>
      </c>
      <c r="BU162" s="44">
        <f t="shared" si="354"/>
        <v>3173.309616</v>
      </c>
      <c r="BV162" s="44">
        <f t="shared" si="355"/>
        <v>1719.195768</v>
      </c>
      <c r="BW162" s="44">
        <f t="shared" si="356"/>
        <v>2907.8789040000001</v>
      </c>
      <c r="BX162" s="44">
        <f t="shared" si="357"/>
        <v>94.871424000000005</v>
      </c>
      <c r="BY162" s="44">
        <f t="shared" si="358"/>
        <v>93.825047999999995</v>
      </c>
      <c r="CA162" s="44">
        <f t="shared" si="359"/>
        <v>0</v>
      </c>
    </row>
    <row r="163" spans="2:79" x14ac:dyDescent="0.3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545400</v>
      </c>
      <c r="I163" s="31">
        <f>+'Function-Classif'!T163</f>
        <v>0</v>
      </c>
      <c r="J163" s="31">
        <f>+'Function-Classif'!U163</f>
        <v>0</v>
      </c>
      <c r="K163" s="41"/>
      <c r="L163" s="47">
        <f t="shared" si="396"/>
        <v>193235.76539999997</v>
      </c>
      <c r="M163" s="47">
        <f t="shared" si="396"/>
        <v>0</v>
      </c>
      <c r="N163" s="47">
        <f t="shared" si="396"/>
        <v>0</v>
      </c>
      <c r="O163" s="47"/>
      <c r="P163" s="47">
        <f t="shared" si="397"/>
        <v>62556.834599999995</v>
      </c>
      <c r="Q163" s="47">
        <f t="shared" si="397"/>
        <v>0</v>
      </c>
      <c r="R163" s="47">
        <f t="shared" si="397"/>
        <v>0</v>
      </c>
      <c r="S163" s="47"/>
      <c r="T163" s="47">
        <f t="shared" si="397"/>
        <v>7439.8013999999994</v>
      </c>
      <c r="U163" s="47">
        <f t="shared" si="397"/>
        <v>0</v>
      </c>
      <c r="V163" s="47">
        <f t="shared" si="397"/>
        <v>0</v>
      </c>
      <c r="W163" s="24"/>
      <c r="X163" s="47">
        <f t="shared" si="398"/>
        <v>86689.693800000008</v>
      </c>
      <c r="Y163" s="47">
        <f t="shared" si="398"/>
        <v>0</v>
      </c>
      <c r="Z163" s="47">
        <f t="shared" si="398"/>
        <v>0</v>
      </c>
      <c r="AB163" s="47">
        <f t="shared" si="399"/>
        <v>82921.525200000004</v>
      </c>
      <c r="AC163" s="47">
        <f t="shared" si="399"/>
        <v>0</v>
      </c>
      <c r="AD163" s="47">
        <f t="shared" si="399"/>
        <v>0</v>
      </c>
      <c r="AF163" s="47">
        <f t="shared" si="400"/>
        <v>49790.656799999997</v>
      </c>
      <c r="AG163" s="47">
        <f t="shared" si="400"/>
        <v>0</v>
      </c>
      <c r="AH163" s="47">
        <f t="shared" si="400"/>
        <v>0</v>
      </c>
      <c r="AJ163" s="47">
        <f t="shared" si="401"/>
        <v>50273.335800000001</v>
      </c>
      <c r="AK163" s="47">
        <f t="shared" si="401"/>
        <v>0</v>
      </c>
      <c r="AL163" s="47">
        <f t="shared" si="401"/>
        <v>0</v>
      </c>
      <c r="AN163" s="47">
        <f t="shared" si="402"/>
        <v>4962.0492000000004</v>
      </c>
      <c r="AO163" s="47">
        <f t="shared" si="402"/>
        <v>0</v>
      </c>
      <c r="AP163" s="47">
        <f t="shared" si="402"/>
        <v>0</v>
      </c>
      <c r="AR163" s="47">
        <f t="shared" si="403"/>
        <v>2688.2766000000001</v>
      </c>
      <c r="AS163" s="47">
        <f t="shared" si="403"/>
        <v>0</v>
      </c>
      <c r="AT163" s="47">
        <f t="shared" si="403"/>
        <v>0</v>
      </c>
      <c r="AV163" s="47">
        <f t="shared" si="404"/>
        <v>4546.9998000000005</v>
      </c>
      <c r="AW163" s="47">
        <f t="shared" si="404"/>
        <v>0</v>
      </c>
      <c r="AX163" s="47">
        <f t="shared" si="404"/>
        <v>0</v>
      </c>
      <c r="AZ163" s="47">
        <f t="shared" si="405"/>
        <v>148.34880000000001</v>
      </c>
      <c r="BA163" s="47">
        <f t="shared" si="405"/>
        <v>0</v>
      </c>
      <c r="BB163" s="47">
        <f t="shared" si="405"/>
        <v>0</v>
      </c>
      <c r="BD163" s="47">
        <f t="shared" si="406"/>
        <v>146.71259999999998</v>
      </c>
      <c r="BE163" s="47">
        <f t="shared" si="406"/>
        <v>0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193235.76539999997</v>
      </c>
      <c r="BO163" s="44">
        <f t="shared" si="348"/>
        <v>62556.834599999995</v>
      </c>
      <c r="BP163" s="44">
        <f t="shared" si="349"/>
        <v>7439.8013999999994</v>
      </c>
      <c r="BQ163" s="44">
        <f t="shared" si="350"/>
        <v>86689.693800000008</v>
      </c>
      <c r="BR163" s="44">
        <f t="shared" si="351"/>
        <v>82921.525200000004</v>
      </c>
      <c r="BS163" s="44">
        <f t="shared" si="352"/>
        <v>49790.656799999997</v>
      </c>
      <c r="BT163" s="44">
        <f t="shared" si="353"/>
        <v>50273.335800000001</v>
      </c>
      <c r="BU163" s="44">
        <f t="shared" si="354"/>
        <v>4962.0492000000004</v>
      </c>
      <c r="BV163" s="44">
        <f t="shared" si="355"/>
        <v>2688.2766000000001</v>
      </c>
      <c r="BW163" s="44">
        <f t="shared" si="356"/>
        <v>4546.9998000000005</v>
      </c>
      <c r="BX163" s="44">
        <f t="shared" si="357"/>
        <v>148.34880000000001</v>
      </c>
      <c r="BY163" s="44">
        <f t="shared" si="358"/>
        <v>146.71259999999998</v>
      </c>
      <c r="CA163" s="44">
        <f t="shared" si="359"/>
        <v>0</v>
      </c>
    </row>
    <row r="164" spans="2:79" x14ac:dyDescent="0.3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1236373</v>
      </c>
      <c r="I164" s="24">
        <f t="shared" ref="I164:BF164" si="415">SUM(I158:I163)</f>
        <v>0</v>
      </c>
      <c r="J164" s="24">
        <f t="shared" si="415"/>
        <v>0</v>
      </c>
      <c r="K164" s="24"/>
      <c r="L164" s="24">
        <f t="shared" si="415"/>
        <v>438048.19027299999</v>
      </c>
      <c r="M164" s="24">
        <f t="shared" si="415"/>
        <v>0</v>
      </c>
      <c r="N164" s="24">
        <f t="shared" si="415"/>
        <v>0</v>
      </c>
      <c r="O164" s="24"/>
      <c r="P164" s="24">
        <f t="shared" si="415"/>
        <v>141810.74672699999</v>
      </c>
      <c r="Q164" s="24">
        <f t="shared" si="415"/>
        <v>0</v>
      </c>
      <c r="R164" s="24">
        <f t="shared" si="415"/>
        <v>0</v>
      </c>
      <c r="S164" s="24"/>
      <c r="T164" s="24">
        <f t="shared" ref="T164:V164" si="416">SUM(T158:T163)</f>
        <v>16865.364093</v>
      </c>
      <c r="U164" s="24">
        <f t="shared" si="416"/>
        <v>0</v>
      </c>
      <c r="V164" s="24">
        <f t="shared" si="416"/>
        <v>0</v>
      </c>
      <c r="W164" s="24"/>
      <c r="X164" s="24">
        <f t="shared" si="415"/>
        <v>196517.77923100002</v>
      </c>
      <c r="Y164" s="24">
        <f t="shared" si="415"/>
        <v>0</v>
      </c>
      <c r="Z164" s="24">
        <f t="shared" si="415"/>
        <v>0</v>
      </c>
      <c r="AA164" s="24"/>
      <c r="AB164" s="24">
        <f t="shared" si="415"/>
        <v>187975.678174</v>
      </c>
      <c r="AC164" s="24">
        <f t="shared" si="415"/>
        <v>0</v>
      </c>
      <c r="AD164" s="24">
        <f t="shared" si="415"/>
        <v>0</v>
      </c>
      <c r="AE164" s="24"/>
      <c r="AF164" s="24">
        <f t="shared" si="415"/>
        <v>112870.96391599999</v>
      </c>
      <c r="AG164" s="24">
        <f t="shared" si="415"/>
        <v>0</v>
      </c>
      <c r="AH164" s="24">
        <f t="shared" si="415"/>
        <v>0</v>
      </c>
      <c r="AI164" s="24"/>
      <c r="AJ164" s="24">
        <f t="shared" si="415"/>
        <v>113965.15402099999</v>
      </c>
      <c r="AK164" s="24">
        <f t="shared" si="415"/>
        <v>0</v>
      </c>
      <c r="AL164" s="24">
        <f t="shared" si="415"/>
        <v>0</v>
      </c>
      <c r="AM164" s="24"/>
      <c r="AN164" s="24">
        <f t="shared" si="415"/>
        <v>11248.521553999999</v>
      </c>
      <c r="AO164" s="24">
        <f t="shared" si="415"/>
        <v>0</v>
      </c>
      <c r="AP164" s="24">
        <f t="shared" si="415"/>
        <v>0</v>
      </c>
      <c r="AQ164" s="24"/>
      <c r="AR164" s="24">
        <f t="shared" si="415"/>
        <v>6094.0825170000007</v>
      </c>
      <c r="AS164" s="24">
        <f t="shared" si="415"/>
        <v>0</v>
      </c>
      <c r="AT164" s="24">
        <f t="shared" si="415"/>
        <v>0</v>
      </c>
      <c r="AU164" s="24"/>
      <c r="AV164" s="24">
        <f t="shared" si="415"/>
        <v>10307.641701</v>
      </c>
      <c r="AW164" s="24">
        <f t="shared" si="415"/>
        <v>0</v>
      </c>
      <c r="AX164" s="24">
        <f t="shared" si="415"/>
        <v>0</v>
      </c>
      <c r="AY164" s="24"/>
      <c r="AZ164" s="24">
        <f t="shared" si="415"/>
        <v>336.29345599999999</v>
      </c>
      <c r="BA164" s="24">
        <f t="shared" si="415"/>
        <v>0</v>
      </c>
      <c r="BB164" s="24">
        <f t="shared" si="415"/>
        <v>0</v>
      </c>
      <c r="BC164" s="24"/>
      <c r="BD164" s="24">
        <f t="shared" si="415"/>
        <v>332.584337</v>
      </c>
      <c r="BE164" s="24">
        <f t="shared" si="415"/>
        <v>0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438048.19027299999</v>
      </c>
      <c r="BO164" s="44">
        <f t="shared" si="348"/>
        <v>141810.74672699999</v>
      </c>
      <c r="BP164" s="44">
        <f t="shared" si="349"/>
        <v>16865.364093</v>
      </c>
      <c r="BQ164" s="44">
        <f t="shared" si="350"/>
        <v>196517.77923100002</v>
      </c>
      <c r="BR164" s="44">
        <f t="shared" si="351"/>
        <v>187975.678174</v>
      </c>
      <c r="BS164" s="44">
        <f t="shared" si="352"/>
        <v>112870.96391599999</v>
      </c>
      <c r="BT164" s="44">
        <f t="shared" si="353"/>
        <v>113965.15402099999</v>
      </c>
      <c r="BU164" s="44">
        <f t="shared" si="354"/>
        <v>11248.521553999999</v>
      </c>
      <c r="BV164" s="44">
        <f t="shared" si="355"/>
        <v>6094.0825170000007</v>
      </c>
      <c r="BW164" s="44">
        <f t="shared" si="356"/>
        <v>10307.641701</v>
      </c>
      <c r="BX164" s="44">
        <f t="shared" si="357"/>
        <v>336.29345599999999</v>
      </c>
      <c r="BY164" s="44">
        <f t="shared" si="358"/>
        <v>332.584337</v>
      </c>
      <c r="CA164" s="44">
        <f t="shared" si="359"/>
        <v>0</v>
      </c>
    </row>
    <row r="165" spans="2:79" x14ac:dyDescent="0.3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3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3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3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244992</v>
      </c>
      <c r="I168" s="21">
        <f>+'Function-Classif'!T168</f>
        <v>0</v>
      </c>
      <c r="J168" s="21">
        <f>+'Function-Classif'!U168</f>
        <v>0</v>
      </c>
      <c r="K168" s="47"/>
      <c r="L168" s="47">
        <f t="shared" si="417"/>
        <v>86800.910592</v>
      </c>
      <c r="M168" s="47">
        <f t="shared" si="417"/>
        <v>0</v>
      </c>
      <c r="N168" s="47">
        <f t="shared" si="417"/>
        <v>0</v>
      </c>
      <c r="O168" s="47"/>
      <c r="P168" s="47">
        <f t="shared" si="418"/>
        <v>28100.337407999999</v>
      </c>
      <c r="Q168" s="47">
        <f t="shared" si="418"/>
        <v>0</v>
      </c>
      <c r="R168" s="47">
        <f t="shared" si="418"/>
        <v>0</v>
      </c>
      <c r="S168" s="47"/>
      <c r="T168" s="47">
        <f t="shared" si="418"/>
        <v>3341.9358719999996</v>
      </c>
      <c r="U168" s="47">
        <f t="shared" si="418"/>
        <v>0</v>
      </c>
      <c r="V168" s="47">
        <f t="shared" si="418"/>
        <v>0</v>
      </c>
      <c r="W168" s="24"/>
      <c r="X168" s="47">
        <f t="shared" si="419"/>
        <v>38940.743424</v>
      </c>
      <c r="Y168" s="47">
        <f t="shared" si="419"/>
        <v>0</v>
      </c>
      <c r="Z168" s="47">
        <f t="shared" si="419"/>
        <v>0</v>
      </c>
      <c r="AB168" s="47">
        <f t="shared" si="420"/>
        <v>37248.093696000004</v>
      </c>
      <c r="AC168" s="47">
        <f t="shared" si="420"/>
        <v>0</v>
      </c>
      <c r="AD168" s="47">
        <f t="shared" si="420"/>
        <v>0</v>
      </c>
      <c r="AF168" s="47">
        <f t="shared" si="421"/>
        <v>22365.809664</v>
      </c>
      <c r="AG168" s="47">
        <f t="shared" si="421"/>
        <v>0</v>
      </c>
      <c r="AH168" s="47">
        <f t="shared" si="421"/>
        <v>0</v>
      </c>
      <c r="AJ168" s="47">
        <f t="shared" si="422"/>
        <v>22582.627583999998</v>
      </c>
      <c r="AK168" s="47">
        <f t="shared" si="422"/>
        <v>0</v>
      </c>
      <c r="AL168" s="47">
        <f t="shared" si="422"/>
        <v>0</v>
      </c>
      <c r="AN168" s="47">
        <f t="shared" si="423"/>
        <v>2228.9372160000003</v>
      </c>
      <c r="AO168" s="47">
        <f t="shared" si="423"/>
        <v>0</v>
      </c>
      <c r="AP168" s="47">
        <f t="shared" si="423"/>
        <v>0</v>
      </c>
      <c r="AR168" s="47">
        <f t="shared" si="424"/>
        <v>1207.565568</v>
      </c>
      <c r="AS168" s="47">
        <f t="shared" si="424"/>
        <v>0</v>
      </c>
      <c r="AT168" s="47">
        <f t="shared" si="424"/>
        <v>0</v>
      </c>
      <c r="AV168" s="47">
        <f t="shared" si="425"/>
        <v>2042.4983040000002</v>
      </c>
      <c r="AW168" s="47">
        <f t="shared" si="425"/>
        <v>0</v>
      </c>
      <c r="AX168" s="47">
        <f t="shared" si="425"/>
        <v>0</v>
      </c>
      <c r="AZ168" s="47">
        <f t="shared" si="426"/>
        <v>66.637823999999995</v>
      </c>
      <c r="BA168" s="47">
        <f t="shared" si="426"/>
        <v>0</v>
      </c>
      <c r="BB168" s="47">
        <f t="shared" si="426"/>
        <v>0</v>
      </c>
      <c r="BD168" s="47">
        <f t="shared" si="427"/>
        <v>65.902847999999992</v>
      </c>
      <c r="BE168" s="47">
        <f t="shared" si="427"/>
        <v>0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86800.910592</v>
      </c>
      <c r="BO168" s="44">
        <f t="shared" si="348"/>
        <v>28100.337407999999</v>
      </c>
      <c r="BP168" s="44">
        <f t="shared" si="349"/>
        <v>3341.9358719999996</v>
      </c>
      <c r="BQ168" s="44">
        <f t="shared" si="350"/>
        <v>38940.743424</v>
      </c>
      <c r="BR168" s="44">
        <f t="shared" si="351"/>
        <v>37248.093696000004</v>
      </c>
      <c r="BS168" s="44">
        <f t="shared" si="352"/>
        <v>22365.809664</v>
      </c>
      <c r="BT168" s="44">
        <f t="shared" si="353"/>
        <v>22582.627583999998</v>
      </c>
      <c r="BU168" s="44">
        <f t="shared" si="354"/>
        <v>2228.9372160000003</v>
      </c>
      <c r="BV168" s="44">
        <f t="shared" si="355"/>
        <v>1207.565568</v>
      </c>
      <c r="BW168" s="44">
        <f t="shared" si="356"/>
        <v>2042.4983040000002</v>
      </c>
      <c r="BX168" s="44">
        <f t="shared" si="357"/>
        <v>66.637823999999995</v>
      </c>
      <c r="BY168" s="44">
        <f t="shared" si="358"/>
        <v>65.902847999999992</v>
      </c>
      <c r="CA168" s="44">
        <f t="shared" si="359"/>
        <v>0</v>
      </c>
    </row>
    <row r="169" spans="2:79" x14ac:dyDescent="0.3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190785</v>
      </c>
      <c r="I169" s="21">
        <f>+'Function-Classif'!T169</f>
        <v>0</v>
      </c>
      <c r="J169" s="21">
        <f>+'Function-Classif'!U169</f>
        <v>0</v>
      </c>
      <c r="K169" s="47"/>
      <c r="L169" s="47">
        <f t="shared" si="417"/>
        <v>67595.316284999994</v>
      </c>
      <c r="M169" s="47">
        <f t="shared" si="417"/>
        <v>0</v>
      </c>
      <c r="N169" s="47">
        <f t="shared" si="417"/>
        <v>0</v>
      </c>
      <c r="O169" s="47"/>
      <c r="P169" s="47">
        <f t="shared" si="418"/>
        <v>21882.848715</v>
      </c>
      <c r="Q169" s="47">
        <f t="shared" si="418"/>
        <v>0</v>
      </c>
      <c r="R169" s="47">
        <f t="shared" si="418"/>
        <v>0</v>
      </c>
      <c r="S169" s="47"/>
      <c r="T169" s="47">
        <f t="shared" si="418"/>
        <v>2602.4981849999999</v>
      </c>
      <c r="U169" s="47">
        <f t="shared" si="418"/>
        <v>0</v>
      </c>
      <c r="V169" s="47">
        <f t="shared" si="418"/>
        <v>0</v>
      </c>
      <c r="W169" s="24"/>
      <c r="X169" s="47">
        <f t="shared" si="419"/>
        <v>30324.703395</v>
      </c>
      <c r="Y169" s="47">
        <f t="shared" si="419"/>
        <v>0</v>
      </c>
      <c r="Z169" s="47">
        <f t="shared" si="419"/>
        <v>0</v>
      </c>
      <c r="AB169" s="47">
        <f t="shared" si="420"/>
        <v>29006.56983</v>
      </c>
      <c r="AC169" s="47">
        <f t="shared" si="420"/>
        <v>0</v>
      </c>
      <c r="AD169" s="47">
        <f t="shared" si="420"/>
        <v>0</v>
      </c>
      <c r="AF169" s="47">
        <f t="shared" si="421"/>
        <v>17417.144219999998</v>
      </c>
      <c r="AG169" s="47">
        <f t="shared" si="421"/>
        <v>0</v>
      </c>
      <c r="AH169" s="47">
        <f t="shared" si="421"/>
        <v>0</v>
      </c>
      <c r="AJ169" s="47">
        <f t="shared" si="422"/>
        <v>17585.988944999997</v>
      </c>
      <c r="AK169" s="47">
        <f t="shared" si="422"/>
        <v>0</v>
      </c>
      <c r="AL169" s="47">
        <f t="shared" si="422"/>
        <v>0</v>
      </c>
      <c r="AN169" s="47">
        <f t="shared" si="423"/>
        <v>1735.7619300000001</v>
      </c>
      <c r="AO169" s="47">
        <f t="shared" si="423"/>
        <v>0</v>
      </c>
      <c r="AP169" s="47">
        <f t="shared" si="423"/>
        <v>0</v>
      </c>
      <c r="AR169" s="47">
        <f t="shared" si="424"/>
        <v>940.37926500000003</v>
      </c>
      <c r="AS169" s="47">
        <f t="shared" si="424"/>
        <v>0</v>
      </c>
      <c r="AT169" s="47">
        <f t="shared" si="424"/>
        <v>0</v>
      </c>
      <c r="AV169" s="47">
        <f t="shared" si="425"/>
        <v>1590.5745450000002</v>
      </c>
      <c r="AW169" s="47">
        <f t="shared" si="425"/>
        <v>0</v>
      </c>
      <c r="AX169" s="47">
        <f t="shared" si="425"/>
        <v>0</v>
      </c>
      <c r="AZ169" s="47">
        <f t="shared" si="426"/>
        <v>51.893520000000002</v>
      </c>
      <c r="BA169" s="47">
        <f t="shared" si="426"/>
        <v>0</v>
      </c>
      <c r="BB169" s="47">
        <f t="shared" si="426"/>
        <v>0</v>
      </c>
      <c r="BD169" s="47">
        <f t="shared" si="427"/>
        <v>51.321164999999993</v>
      </c>
      <c r="BE169" s="47">
        <f t="shared" si="427"/>
        <v>0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67595.316284999994</v>
      </c>
      <c r="BO169" s="44">
        <f t="shared" si="348"/>
        <v>21882.848715</v>
      </c>
      <c r="BP169" s="44">
        <f t="shared" si="349"/>
        <v>2602.4981849999999</v>
      </c>
      <c r="BQ169" s="44">
        <f t="shared" si="350"/>
        <v>30324.703395</v>
      </c>
      <c r="BR169" s="44">
        <f t="shared" si="351"/>
        <v>29006.56983</v>
      </c>
      <c r="BS169" s="44">
        <f t="shared" si="352"/>
        <v>17417.144219999998</v>
      </c>
      <c r="BT169" s="44">
        <f t="shared" si="353"/>
        <v>17585.988944999997</v>
      </c>
      <c r="BU169" s="44">
        <f t="shared" si="354"/>
        <v>1735.7619300000001</v>
      </c>
      <c r="BV169" s="44">
        <f t="shared" si="355"/>
        <v>940.37926500000003</v>
      </c>
      <c r="BW169" s="44">
        <f t="shared" si="356"/>
        <v>1590.5745450000002</v>
      </c>
      <c r="BX169" s="44">
        <f t="shared" si="357"/>
        <v>51.893520000000002</v>
      </c>
      <c r="BY169" s="44">
        <f t="shared" si="358"/>
        <v>51.321164999999993</v>
      </c>
      <c r="CA169" s="44">
        <f t="shared" si="359"/>
        <v>0</v>
      </c>
    </row>
    <row r="170" spans="2:79" x14ac:dyDescent="0.3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3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3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435777</v>
      </c>
      <c r="I172" s="24">
        <f t="shared" ref="I172:J172" si="432">SUM(I167:I171)</f>
        <v>430091</v>
      </c>
      <c r="J172" s="24">
        <f t="shared" si="432"/>
        <v>0</v>
      </c>
      <c r="K172" s="24"/>
      <c r="L172" s="24">
        <f t="shared" ref="L172:BF172" si="433">SUM(L167:L171)</f>
        <v>154396.22687700001</v>
      </c>
      <c r="M172" s="24">
        <f t="shared" si="433"/>
        <v>155597.47544052993</v>
      </c>
      <c r="N172" s="24">
        <f t="shared" si="433"/>
        <v>0</v>
      </c>
      <c r="O172" s="24"/>
      <c r="P172" s="24">
        <f t="shared" si="433"/>
        <v>49983.186122999999</v>
      </c>
      <c r="Q172" s="24">
        <f t="shared" si="433"/>
        <v>50563.609051175677</v>
      </c>
      <c r="R172" s="24">
        <f t="shared" si="433"/>
        <v>0</v>
      </c>
      <c r="S172" s="24"/>
      <c r="T172" s="24">
        <f t="shared" ref="T172:V172" si="434">SUM(T167:T171)</f>
        <v>5944.4340569999995</v>
      </c>
      <c r="U172" s="24">
        <f t="shared" si="434"/>
        <v>6022.2105314348764</v>
      </c>
      <c r="V172" s="24">
        <f t="shared" si="434"/>
        <v>0</v>
      </c>
      <c r="W172" s="24"/>
      <c r="X172" s="24">
        <f t="shared" si="433"/>
        <v>69265.446819000004</v>
      </c>
      <c r="Y172" s="24">
        <f t="shared" si="433"/>
        <v>69775.135698121943</v>
      </c>
      <c r="Z172" s="24">
        <f t="shared" si="433"/>
        <v>0</v>
      </c>
      <c r="AA172" s="24"/>
      <c r="AB172" s="24">
        <f t="shared" si="433"/>
        <v>66254.663526000004</v>
      </c>
      <c r="AC172" s="24">
        <f t="shared" si="433"/>
        <v>67352.37631161137</v>
      </c>
      <c r="AD172" s="24">
        <f t="shared" si="433"/>
        <v>0</v>
      </c>
      <c r="AE172" s="24"/>
      <c r="AF172" s="24">
        <f t="shared" si="433"/>
        <v>39782.953884000002</v>
      </c>
      <c r="AG172" s="24">
        <f t="shared" si="433"/>
        <v>29622.491902421782</v>
      </c>
      <c r="AH172" s="24">
        <f t="shared" si="433"/>
        <v>0</v>
      </c>
      <c r="AI172" s="24"/>
      <c r="AJ172" s="24">
        <f t="shared" si="433"/>
        <v>40168.616528999992</v>
      </c>
      <c r="AK172" s="24">
        <f t="shared" si="433"/>
        <v>41012.439970370993</v>
      </c>
      <c r="AL172" s="24">
        <f t="shared" si="433"/>
        <v>0</v>
      </c>
      <c r="AM172" s="24"/>
      <c r="AN172" s="24">
        <f t="shared" si="433"/>
        <v>3964.6991460000004</v>
      </c>
      <c r="AO172" s="24">
        <f t="shared" si="433"/>
        <v>4003.0222398818432</v>
      </c>
      <c r="AP172" s="24">
        <f t="shared" si="433"/>
        <v>0</v>
      </c>
      <c r="AQ172" s="24"/>
      <c r="AR172" s="24">
        <f t="shared" si="433"/>
        <v>2147.944833</v>
      </c>
      <c r="AS172" s="24">
        <f t="shared" si="433"/>
        <v>2114.7817104251526</v>
      </c>
      <c r="AT172" s="24">
        <f t="shared" si="433"/>
        <v>0</v>
      </c>
      <c r="AU172" s="24"/>
      <c r="AV172" s="24">
        <f t="shared" si="433"/>
        <v>3633.0728490000001</v>
      </c>
      <c r="AW172" s="24">
        <f t="shared" si="433"/>
        <v>3788.2557762466186</v>
      </c>
      <c r="AX172" s="24">
        <f t="shared" si="433"/>
        <v>0</v>
      </c>
      <c r="AY172" s="24"/>
      <c r="AZ172" s="24">
        <f t="shared" si="433"/>
        <v>118.53134399999999</v>
      </c>
      <c r="BA172" s="24">
        <f t="shared" si="433"/>
        <v>123.48423980383863</v>
      </c>
      <c r="BB172" s="24">
        <f t="shared" si="433"/>
        <v>0</v>
      </c>
      <c r="BC172" s="24"/>
      <c r="BD172" s="24">
        <f t="shared" si="433"/>
        <v>117.22401299999999</v>
      </c>
      <c r="BE172" s="24">
        <f t="shared" si="433"/>
        <v>115.71712797597921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309993.70231752994</v>
      </c>
      <c r="BO172" s="44">
        <f t="shared" si="348"/>
        <v>100546.79517417567</v>
      </c>
      <c r="BP172" s="44">
        <f t="shared" si="349"/>
        <v>11966.644588434876</v>
      </c>
      <c r="BQ172" s="44">
        <f t="shared" si="350"/>
        <v>139040.58251712195</v>
      </c>
      <c r="BR172" s="44">
        <f t="shared" si="351"/>
        <v>133607.03983761137</v>
      </c>
      <c r="BS172" s="44">
        <f t="shared" si="352"/>
        <v>69405.445786421784</v>
      </c>
      <c r="BT172" s="44">
        <f t="shared" si="353"/>
        <v>81181.056499370985</v>
      </c>
      <c r="BU172" s="44">
        <f t="shared" si="354"/>
        <v>7967.7213858818432</v>
      </c>
      <c r="BV172" s="44">
        <f t="shared" si="355"/>
        <v>4262.7265434251531</v>
      </c>
      <c r="BW172" s="44">
        <f t="shared" si="356"/>
        <v>7421.3286252466187</v>
      </c>
      <c r="BX172" s="44">
        <f t="shared" si="357"/>
        <v>242.01558380383864</v>
      </c>
      <c r="BY172" s="44">
        <f t="shared" si="358"/>
        <v>232.94114097597918</v>
      </c>
      <c r="CA172" s="44">
        <f t="shared" si="359"/>
        <v>0</v>
      </c>
    </row>
    <row r="173" spans="2:79" x14ac:dyDescent="0.3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3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1672150</v>
      </c>
      <c r="I174" s="24">
        <f t="shared" ref="I174:J174" si="435">I172+I164</f>
        <v>430091</v>
      </c>
      <c r="J174" s="24">
        <f t="shared" si="435"/>
        <v>0</v>
      </c>
      <c r="K174" s="24"/>
      <c r="L174" s="24">
        <f t="shared" ref="L174:BF174" si="436">L172+L164</f>
        <v>592444.41714999999</v>
      </c>
      <c r="M174" s="24">
        <f t="shared" si="436"/>
        <v>155597.47544052993</v>
      </c>
      <c r="N174" s="24">
        <f t="shared" si="436"/>
        <v>0</v>
      </c>
      <c r="O174" s="24"/>
      <c r="P174" s="24">
        <f t="shared" si="436"/>
        <v>191793.93284999998</v>
      </c>
      <c r="Q174" s="24">
        <f t="shared" si="436"/>
        <v>50563.609051175677</v>
      </c>
      <c r="R174" s="24">
        <f t="shared" si="436"/>
        <v>0</v>
      </c>
      <c r="S174" s="24"/>
      <c r="T174" s="24">
        <f t="shared" ref="T174:V174" si="437">T172+T164</f>
        <v>22809.798149999999</v>
      </c>
      <c r="U174" s="24">
        <f t="shared" si="437"/>
        <v>6022.2105314348764</v>
      </c>
      <c r="V174" s="24">
        <f t="shared" si="437"/>
        <v>0</v>
      </c>
      <c r="W174" s="24"/>
      <c r="X174" s="24">
        <f t="shared" si="436"/>
        <v>265783.22605000006</v>
      </c>
      <c r="Y174" s="24">
        <f t="shared" si="436"/>
        <v>69775.135698121943</v>
      </c>
      <c r="Z174" s="24">
        <f t="shared" si="436"/>
        <v>0</v>
      </c>
      <c r="AA174" s="24"/>
      <c r="AB174" s="24">
        <f t="shared" si="436"/>
        <v>254230.34169999999</v>
      </c>
      <c r="AC174" s="24">
        <f t="shared" si="436"/>
        <v>67352.37631161137</v>
      </c>
      <c r="AD174" s="24">
        <f t="shared" si="436"/>
        <v>0</v>
      </c>
      <c r="AE174" s="24"/>
      <c r="AF174" s="24">
        <f t="shared" si="436"/>
        <v>152653.9178</v>
      </c>
      <c r="AG174" s="24">
        <f t="shared" si="436"/>
        <v>29622.491902421782</v>
      </c>
      <c r="AH174" s="24">
        <f t="shared" si="436"/>
        <v>0</v>
      </c>
      <c r="AI174" s="24"/>
      <c r="AJ174" s="24">
        <f t="shared" si="436"/>
        <v>154133.77054999999</v>
      </c>
      <c r="AK174" s="24">
        <f t="shared" si="436"/>
        <v>41012.439970370993</v>
      </c>
      <c r="AL174" s="24">
        <f t="shared" si="436"/>
        <v>0</v>
      </c>
      <c r="AM174" s="24"/>
      <c r="AN174" s="24">
        <f t="shared" si="436"/>
        <v>15213.2207</v>
      </c>
      <c r="AO174" s="24">
        <f t="shared" si="436"/>
        <v>4003.0222398818432</v>
      </c>
      <c r="AP174" s="24">
        <f t="shared" si="436"/>
        <v>0</v>
      </c>
      <c r="AQ174" s="24"/>
      <c r="AR174" s="24">
        <f t="shared" si="436"/>
        <v>8242.0273500000003</v>
      </c>
      <c r="AS174" s="24">
        <f t="shared" si="436"/>
        <v>2114.7817104251526</v>
      </c>
      <c r="AT174" s="24">
        <f t="shared" si="436"/>
        <v>0</v>
      </c>
      <c r="AU174" s="24"/>
      <c r="AV174" s="24">
        <f t="shared" si="436"/>
        <v>13940.714550000001</v>
      </c>
      <c r="AW174" s="24">
        <f t="shared" si="436"/>
        <v>3788.2557762466186</v>
      </c>
      <c r="AX174" s="24">
        <f t="shared" si="436"/>
        <v>0</v>
      </c>
      <c r="AY174" s="24"/>
      <c r="AZ174" s="24">
        <f t="shared" si="436"/>
        <v>454.82479999999998</v>
      </c>
      <c r="BA174" s="24">
        <f t="shared" si="436"/>
        <v>123.48423980383863</v>
      </c>
      <c r="BB174" s="24">
        <f t="shared" si="436"/>
        <v>0</v>
      </c>
      <c r="BC174" s="24"/>
      <c r="BD174" s="24">
        <f t="shared" si="436"/>
        <v>449.80835000000002</v>
      </c>
      <c r="BE174" s="24">
        <f t="shared" si="436"/>
        <v>115.71712797597921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748041.89259052998</v>
      </c>
      <c r="BO174" s="44">
        <f t="shared" si="348"/>
        <v>242357.54190117566</v>
      </c>
      <c r="BP174" s="44">
        <f t="shared" si="349"/>
        <v>28832.008681434876</v>
      </c>
      <c r="BQ174" s="44">
        <f t="shared" si="350"/>
        <v>335558.36174812203</v>
      </c>
      <c r="BR174" s="44">
        <f t="shared" si="351"/>
        <v>321582.71801161137</v>
      </c>
      <c r="BS174" s="44">
        <f t="shared" si="352"/>
        <v>182276.40970242178</v>
      </c>
      <c r="BT174" s="44">
        <f t="shared" si="353"/>
        <v>195146.21052037098</v>
      </c>
      <c r="BU174" s="44">
        <f t="shared" si="354"/>
        <v>19216.242939881842</v>
      </c>
      <c r="BV174" s="44">
        <f t="shared" si="355"/>
        <v>10356.809060425152</v>
      </c>
      <c r="BW174" s="44">
        <f t="shared" si="356"/>
        <v>17728.970326246621</v>
      </c>
      <c r="BX174" s="44">
        <f t="shared" si="357"/>
        <v>578.30903980383857</v>
      </c>
      <c r="BY174" s="44">
        <f t="shared" si="358"/>
        <v>565.52547797597924</v>
      </c>
      <c r="CA174" s="44">
        <f t="shared" si="359"/>
        <v>0</v>
      </c>
    </row>
    <row r="175" spans="2:79" x14ac:dyDescent="0.3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3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3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604185</v>
      </c>
      <c r="I177" s="21">
        <f>+'Function-Classif'!T177</f>
        <v>0</v>
      </c>
      <c r="J177" s="21">
        <f>+'Function-Classif'!U177</f>
        <v>0</v>
      </c>
      <c r="K177" s="47"/>
      <c r="L177" s="47">
        <f t="shared" ref="L177:N181" si="438">INDEX(Alloc,$E177,L$1)*$G177</f>
        <v>214063.34968499999</v>
      </c>
      <c r="M177" s="47">
        <f t="shared" si="438"/>
        <v>0</v>
      </c>
      <c r="N177" s="47">
        <f t="shared" si="438"/>
        <v>0</v>
      </c>
      <c r="O177" s="47"/>
      <c r="P177" s="47">
        <f t="shared" ref="P177:V181" si="439">INDEX(Alloc,$E177,P$1)*$G177</f>
        <v>69299.415314999991</v>
      </c>
      <c r="Q177" s="47">
        <f t="shared" si="439"/>
        <v>0</v>
      </c>
      <c r="R177" s="47">
        <f t="shared" si="439"/>
        <v>0</v>
      </c>
      <c r="S177" s="47"/>
      <c r="T177" s="47">
        <f t="shared" si="439"/>
        <v>8241.6875849999979</v>
      </c>
      <c r="U177" s="47">
        <f t="shared" si="439"/>
        <v>0</v>
      </c>
      <c r="V177" s="47">
        <f t="shared" si="439"/>
        <v>0</v>
      </c>
      <c r="W177" s="24"/>
      <c r="X177" s="47">
        <f t="shared" ref="X177:Z181" si="440">INDEX(Alloc,$E177,X$1)*$G177</f>
        <v>96033.393194999982</v>
      </c>
      <c r="Y177" s="47">
        <f t="shared" si="440"/>
        <v>0</v>
      </c>
      <c r="Z177" s="47">
        <f t="shared" si="440"/>
        <v>0</v>
      </c>
      <c r="AB177" s="47">
        <f t="shared" ref="AB177:AD181" si="441">INDEX(Alloc,$E177,AB$1)*$G177</f>
        <v>91859.079030000008</v>
      </c>
      <c r="AC177" s="47">
        <f t="shared" si="441"/>
        <v>0</v>
      </c>
      <c r="AD177" s="47">
        <f t="shared" si="441"/>
        <v>0</v>
      </c>
      <c r="AF177" s="47">
        <f t="shared" ref="AF177:AH181" si="442">INDEX(Alloc,$E177,AF$1)*$G177</f>
        <v>55157.25701999999</v>
      </c>
      <c r="AG177" s="47">
        <f t="shared" si="442"/>
        <v>0</v>
      </c>
      <c r="AH177" s="47">
        <f t="shared" si="442"/>
        <v>0</v>
      </c>
      <c r="AJ177" s="47">
        <f t="shared" ref="AJ177:AL181" si="443">INDEX(Alloc,$E177,AJ$1)*$G177</f>
        <v>55691.960744999989</v>
      </c>
      <c r="AK177" s="47">
        <f t="shared" si="443"/>
        <v>0</v>
      </c>
      <c r="AL177" s="47">
        <f t="shared" si="443"/>
        <v>0</v>
      </c>
      <c r="AN177" s="47">
        <f t="shared" ref="AN177:AP181" si="444">INDEX(Alloc,$E177,AN$1)*$G177</f>
        <v>5496.8751300000004</v>
      </c>
      <c r="AO177" s="47">
        <f t="shared" si="444"/>
        <v>0</v>
      </c>
      <c r="AP177" s="47">
        <f t="shared" si="444"/>
        <v>0</v>
      </c>
      <c r="AR177" s="47">
        <f t="shared" ref="AR177:AT181" si="445">INDEX(Alloc,$E177,AR$1)*$G177</f>
        <v>2978.027865</v>
      </c>
      <c r="AS177" s="47">
        <f t="shared" si="445"/>
        <v>0</v>
      </c>
      <c r="AT177" s="47">
        <f t="shared" si="445"/>
        <v>0</v>
      </c>
      <c r="AV177" s="47">
        <f t="shared" ref="AV177:AX181" si="446">INDEX(Alloc,$E177,AV$1)*$G177</f>
        <v>5037.0903449999996</v>
      </c>
      <c r="AW177" s="47">
        <f t="shared" si="446"/>
        <v>0</v>
      </c>
      <c r="AX177" s="47">
        <f t="shared" si="446"/>
        <v>0</v>
      </c>
      <c r="AZ177" s="47">
        <f t="shared" ref="AZ177:BB181" si="447">INDEX(Alloc,$E177,AZ$1)*$G177</f>
        <v>164.33831999999995</v>
      </c>
      <c r="BA177" s="47">
        <f t="shared" si="447"/>
        <v>0</v>
      </c>
      <c r="BB177" s="47">
        <f t="shared" si="447"/>
        <v>0</v>
      </c>
      <c r="BD177" s="47">
        <f t="shared" ref="BD177:BF181" si="448">INDEX(Alloc,$E177,BD$1)*$G177</f>
        <v>162.52576499999995</v>
      </c>
      <c r="BE177" s="47">
        <f t="shared" si="448"/>
        <v>0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214063.34968499999</v>
      </c>
      <c r="BO177" s="44">
        <f t="shared" si="348"/>
        <v>69299.415314999991</v>
      </c>
      <c r="BP177" s="44">
        <f t="shared" si="349"/>
        <v>8241.6875849999979</v>
      </c>
      <c r="BQ177" s="44">
        <f t="shared" si="350"/>
        <v>96033.393194999982</v>
      </c>
      <c r="BR177" s="44">
        <f t="shared" si="351"/>
        <v>91859.079030000008</v>
      </c>
      <c r="BS177" s="44">
        <f t="shared" si="352"/>
        <v>55157.25701999999</v>
      </c>
      <c r="BT177" s="44">
        <f t="shared" si="353"/>
        <v>55691.960744999989</v>
      </c>
      <c r="BU177" s="44">
        <f t="shared" si="354"/>
        <v>5496.8751300000004</v>
      </c>
      <c r="BV177" s="44">
        <f t="shared" si="355"/>
        <v>2978.027865</v>
      </c>
      <c r="BW177" s="44">
        <f t="shared" si="356"/>
        <v>5037.0903449999996</v>
      </c>
      <c r="BX177" s="44">
        <f t="shared" si="357"/>
        <v>164.33831999999995</v>
      </c>
      <c r="BY177" s="44">
        <f t="shared" si="358"/>
        <v>162.52576499999995</v>
      </c>
      <c r="CA177" s="44">
        <f t="shared" si="359"/>
        <v>0</v>
      </c>
    </row>
    <row r="178" spans="2:79" x14ac:dyDescent="0.35">
      <c r="B178" s="6">
        <v>547</v>
      </c>
      <c r="C178" s="6" t="s">
        <v>83</v>
      </c>
      <c r="D178" s="47" t="str">
        <f>INDEX(Alloc,$E178,D$1)</f>
        <v>TDFUEL</v>
      </c>
      <c r="E178" s="93">
        <v>51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20806381.408296544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6762796.6369122323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799052.30685844331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9309218.8878961857</v>
      </c>
      <c r="Z178" s="47">
        <f t="shared" si="440"/>
        <v>0</v>
      </c>
      <c r="AB178" s="47">
        <f t="shared" si="441"/>
        <v>0</v>
      </c>
      <c r="AC178" s="47">
        <f t="shared" si="441"/>
        <v>8930206.2330802437</v>
      </c>
      <c r="AD178" s="47">
        <f t="shared" si="441"/>
        <v>0</v>
      </c>
      <c r="AF178" s="47">
        <f t="shared" si="442"/>
        <v>0</v>
      </c>
      <c r="AG178" s="47">
        <f t="shared" si="442"/>
        <v>3958346.8630502787</v>
      </c>
      <c r="AH178" s="47">
        <f t="shared" si="442"/>
        <v>0</v>
      </c>
      <c r="AJ178" s="47">
        <f t="shared" si="443"/>
        <v>0</v>
      </c>
      <c r="AK178" s="47">
        <f t="shared" si="443"/>
        <v>5401270.6786335176</v>
      </c>
      <c r="AL178" s="47">
        <f t="shared" si="443"/>
        <v>0</v>
      </c>
      <c r="AN178" s="47">
        <f t="shared" si="444"/>
        <v>0</v>
      </c>
      <c r="AO178" s="47">
        <f t="shared" si="444"/>
        <v>529594.70537746581</v>
      </c>
      <c r="AP178" s="47">
        <f t="shared" si="444"/>
        <v>0</v>
      </c>
      <c r="AR178" s="47">
        <f t="shared" si="445"/>
        <v>0</v>
      </c>
      <c r="AS178" s="47">
        <f t="shared" si="445"/>
        <v>287960.5411088409</v>
      </c>
      <c r="AT178" s="47">
        <f t="shared" si="445"/>
        <v>0</v>
      </c>
      <c r="AV178" s="47">
        <f t="shared" si="446"/>
        <v>0</v>
      </c>
      <c r="AW178" s="47">
        <f t="shared" si="446"/>
        <v>500735.4467665492</v>
      </c>
      <c r="AX178" s="47">
        <f t="shared" si="446"/>
        <v>0</v>
      </c>
      <c r="AZ178" s="47">
        <f t="shared" si="447"/>
        <v>0</v>
      </c>
      <c r="BA178" s="47">
        <f t="shared" si="447"/>
        <v>16302.914755529304</v>
      </c>
      <c r="BB178" s="47">
        <f t="shared" si="447"/>
        <v>0</v>
      </c>
      <c r="BD178" s="47">
        <f t="shared" si="448"/>
        <v>0</v>
      </c>
      <c r="BE178" s="47">
        <f t="shared" si="448"/>
        <v>15797.377264168941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20806381.408296544</v>
      </c>
      <c r="BO178" s="44">
        <f t="shared" si="348"/>
        <v>6762796.6369122323</v>
      </c>
      <c r="BP178" s="44">
        <f t="shared" si="349"/>
        <v>799052.30685844331</v>
      </c>
      <c r="BQ178" s="44">
        <f t="shared" si="350"/>
        <v>9309218.8878961857</v>
      </c>
      <c r="BR178" s="44">
        <f t="shared" si="351"/>
        <v>8930206.2330802437</v>
      </c>
      <c r="BS178" s="44">
        <f t="shared" si="352"/>
        <v>3958346.8630502787</v>
      </c>
      <c r="BT178" s="44">
        <f t="shared" si="353"/>
        <v>5401270.6786335176</v>
      </c>
      <c r="BU178" s="44">
        <f t="shared" si="354"/>
        <v>529594.70537746581</v>
      </c>
      <c r="BV178" s="44">
        <f t="shared" si="355"/>
        <v>287960.5411088409</v>
      </c>
      <c r="BW178" s="44">
        <f t="shared" si="356"/>
        <v>500735.4467665492</v>
      </c>
      <c r="BX178" s="44">
        <f t="shared" si="357"/>
        <v>16302.914755529304</v>
      </c>
      <c r="BY178" s="44">
        <f t="shared" si="358"/>
        <v>15797.377264168941</v>
      </c>
      <c r="CA178" s="44">
        <f t="shared" si="359"/>
        <v>0</v>
      </c>
    </row>
    <row r="179" spans="2:79" x14ac:dyDescent="0.3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280735</v>
      </c>
      <c r="I179" s="21">
        <f>+'Function-Classif'!T179</f>
        <v>0</v>
      </c>
      <c r="J179" s="21">
        <f>+'Function-Classif'!U179</f>
        <v>0</v>
      </c>
      <c r="K179" s="47"/>
      <c r="L179" s="47">
        <f t="shared" si="438"/>
        <v>99464.691234999991</v>
      </c>
      <c r="M179" s="47">
        <f t="shared" si="438"/>
        <v>0</v>
      </c>
      <c r="N179" s="47">
        <f t="shared" si="438"/>
        <v>0</v>
      </c>
      <c r="O179" s="47"/>
      <c r="P179" s="47">
        <f t="shared" si="439"/>
        <v>32200.023764999998</v>
      </c>
      <c r="Q179" s="47">
        <f t="shared" si="439"/>
        <v>0</v>
      </c>
      <c r="R179" s="47">
        <f t="shared" si="439"/>
        <v>0</v>
      </c>
      <c r="S179" s="47"/>
      <c r="T179" s="47">
        <f t="shared" si="439"/>
        <v>3829.5061349999996</v>
      </c>
      <c r="U179" s="47">
        <f t="shared" si="439"/>
        <v>0</v>
      </c>
      <c r="V179" s="47">
        <f t="shared" si="439"/>
        <v>0</v>
      </c>
      <c r="W179" s="24"/>
      <c r="X179" s="47">
        <f t="shared" si="440"/>
        <v>44621.986044999998</v>
      </c>
      <c r="Y179" s="47">
        <f t="shared" si="440"/>
        <v>0</v>
      </c>
      <c r="Z179" s="47">
        <f t="shared" si="440"/>
        <v>0</v>
      </c>
      <c r="AB179" s="47">
        <f t="shared" si="441"/>
        <v>42682.387930000004</v>
      </c>
      <c r="AC179" s="47">
        <f t="shared" si="441"/>
        <v>0</v>
      </c>
      <c r="AD179" s="47">
        <f t="shared" si="441"/>
        <v>0</v>
      </c>
      <c r="AF179" s="47">
        <f t="shared" si="442"/>
        <v>25628.859619999999</v>
      </c>
      <c r="AG179" s="47">
        <f t="shared" si="442"/>
        <v>0</v>
      </c>
      <c r="AH179" s="47">
        <f t="shared" si="442"/>
        <v>0</v>
      </c>
      <c r="AJ179" s="47">
        <f t="shared" si="443"/>
        <v>25877.310094999997</v>
      </c>
      <c r="AK179" s="47">
        <f t="shared" si="443"/>
        <v>0</v>
      </c>
      <c r="AL179" s="47">
        <f t="shared" si="443"/>
        <v>0</v>
      </c>
      <c r="AN179" s="47">
        <f t="shared" si="444"/>
        <v>2554.1270300000001</v>
      </c>
      <c r="AO179" s="47">
        <f t="shared" si="444"/>
        <v>0</v>
      </c>
      <c r="AP179" s="47">
        <f t="shared" si="444"/>
        <v>0</v>
      </c>
      <c r="AR179" s="47">
        <f t="shared" si="445"/>
        <v>1383.7428150000001</v>
      </c>
      <c r="AS179" s="47">
        <f t="shared" si="445"/>
        <v>0</v>
      </c>
      <c r="AT179" s="47">
        <f t="shared" si="445"/>
        <v>0</v>
      </c>
      <c r="AV179" s="47">
        <f t="shared" si="446"/>
        <v>2340.4876950000003</v>
      </c>
      <c r="AW179" s="47">
        <f t="shared" si="446"/>
        <v>0</v>
      </c>
      <c r="AX179" s="47">
        <f t="shared" si="446"/>
        <v>0</v>
      </c>
      <c r="AZ179" s="47">
        <f t="shared" si="447"/>
        <v>76.359920000000002</v>
      </c>
      <c r="BA179" s="47">
        <f t="shared" si="447"/>
        <v>0</v>
      </c>
      <c r="BB179" s="47">
        <f t="shared" si="447"/>
        <v>0</v>
      </c>
      <c r="BD179" s="47">
        <f t="shared" si="448"/>
        <v>75.517714999999995</v>
      </c>
      <c r="BE179" s="47">
        <f t="shared" si="448"/>
        <v>0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99464.691234999991</v>
      </c>
      <c r="BO179" s="44">
        <f t="shared" si="348"/>
        <v>32200.023764999998</v>
      </c>
      <c r="BP179" s="44">
        <f t="shared" si="349"/>
        <v>3829.5061349999996</v>
      </c>
      <c r="BQ179" s="44">
        <f t="shared" si="350"/>
        <v>44621.986044999998</v>
      </c>
      <c r="BR179" s="44">
        <f t="shared" si="351"/>
        <v>42682.387930000004</v>
      </c>
      <c r="BS179" s="44">
        <f t="shared" si="352"/>
        <v>25628.859619999999</v>
      </c>
      <c r="BT179" s="44">
        <f t="shared" si="353"/>
        <v>25877.310094999997</v>
      </c>
      <c r="BU179" s="44">
        <f t="shared" si="354"/>
        <v>2554.1270300000001</v>
      </c>
      <c r="BV179" s="44">
        <f t="shared" si="355"/>
        <v>1383.7428150000001</v>
      </c>
      <c r="BW179" s="44">
        <f t="shared" si="356"/>
        <v>2340.4876950000003</v>
      </c>
      <c r="BX179" s="44">
        <f t="shared" si="357"/>
        <v>76.359920000000002</v>
      </c>
      <c r="BY179" s="44">
        <f t="shared" si="358"/>
        <v>75.517714999999995</v>
      </c>
      <c r="CA179" s="44">
        <f t="shared" si="359"/>
        <v>0</v>
      </c>
    </row>
    <row r="180" spans="2:79" x14ac:dyDescent="0.3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1105538</v>
      </c>
      <c r="I180" s="21">
        <f>+'Function-Classif'!T180</f>
        <v>0</v>
      </c>
      <c r="J180" s="21">
        <f>+'Function-Classif'!U180</f>
        <v>0</v>
      </c>
      <c r="K180" s="47"/>
      <c r="L180" s="47">
        <f t="shared" si="438"/>
        <v>391693.21893799998</v>
      </c>
      <c r="M180" s="47">
        <f t="shared" si="438"/>
        <v>0</v>
      </c>
      <c r="N180" s="47">
        <f t="shared" si="438"/>
        <v>0</v>
      </c>
      <c r="O180" s="47"/>
      <c r="P180" s="47">
        <f t="shared" si="439"/>
        <v>126804.10306199999</v>
      </c>
      <c r="Q180" s="47">
        <f t="shared" si="439"/>
        <v>0</v>
      </c>
      <c r="R180" s="47">
        <f t="shared" si="439"/>
        <v>0</v>
      </c>
      <c r="S180" s="47"/>
      <c r="T180" s="47">
        <f t="shared" si="439"/>
        <v>15080.643857999998</v>
      </c>
      <c r="U180" s="47">
        <f t="shared" si="439"/>
        <v>0</v>
      </c>
      <c r="V180" s="47">
        <f t="shared" si="439"/>
        <v>0</v>
      </c>
      <c r="W180" s="24"/>
      <c r="X180" s="47">
        <f t="shared" si="440"/>
        <v>175721.94848600001</v>
      </c>
      <c r="Y180" s="47">
        <f t="shared" si="440"/>
        <v>0</v>
      </c>
      <c r="Z180" s="47">
        <f t="shared" si="440"/>
        <v>0</v>
      </c>
      <c r="AB180" s="47">
        <f t="shared" si="441"/>
        <v>168083.786444</v>
      </c>
      <c r="AC180" s="47">
        <f t="shared" si="441"/>
        <v>0</v>
      </c>
      <c r="AD180" s="47">
        <f t="shared" si="441"/>
        <v>0</v>
      </c>
      <c r="AF180" s="47">
        <f t="shared" si="442"/>
        <v>100926.775096</v>
      </c>
      <c r="AG180" s="47">
        <f t="shared" si="442"/>
        <v>0</v>
      </c>
      <c r="AH180" s="47">
        <f t="shared" si="442"/>
        <v>0</v>
      </c>
      <c r="AJ180" s="47">
        <f t="shared" si="443"/>
        <v>101905.176226</v>
      </c>
      <c r="AK180" s="47">
        <f t="shared" si="443"/>
        <v>0</v>
      </c>
      <c r="AL180" s="47">
        <f t="shared" si="443"/>
        <v>0</v>
      </c>
      <c r="AN180" s="47">
        <f t="shared" si="444"/>
        <v>10058.184724000001</v>
      </c>
      <c r="AO180" s="47">
        <f t="shared" si="444"/>
        <v>0</v>
      </c>
      <c r="AP180" s="47">
        <f t="shared" si="444"/>
        <v>0</v>
      </c>
      <c r="AR180" s="47">
        <f t="shared" si="445"/>
        <v>5449.1968020000004</v>
      </c>
      <c r="AS180" s="47">
        <f t="shared" si="445"/>
        <v>0</v>
      </c>
      <c r="AT180" s="47">
        <f t="shared" si="445"/>
        <v>0</v>
      </c>
      <c r="AV180" s="47">
        <f t="shared" si="446"/>
        <v>9216.8703060000007</v>
      </c>
      <c r="AW180" s="47">
        <f t="shared" si="446"/>
        <v>0</v>
      </c>
      <c r="AX180" s="47">
        <f t="shared" si="446"/>
        <v>0</v>
      </c>
      <c r="AZ180" s="47">
        <f t="shared" si="447"/>
        <v>300.70633600000002</v>
      </c>
      <c r="BA180" s="47">
        <f t="shared" si="447"/>
        <v>0</v>
      </c>
      <c r="BB180" s="47">
        <f t="shared" si="447"/>
        <v>0</v>
      </c>
      <c r="BD180" s="47">
        <f t="shared" si="448"/>
        <v>297.38972199999995</v>
      </c>
      <c r="BE180" s="47">
        <f t="shared" si="448"/>
        <v>0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391693.21893799998</v>
      </c>
      <c r="BO180" s="44">
        <f t="shared" si="348"/>
        <v>126804.10306199999</v>
      </c>
      <c r="BP180" s="44">
        <f t="shared" si="349"/>
        <v>15080.643857999998</v>
      </c>
      <c r="BQ180" s="44">
        <f t="shared" si="350"/>
        <v>175721.94848600001</v>
      </c>
      <c r="BR180" s="44">
        <f t="shared" si="351"/>
        <v>168083.786444</v>
      </c>
      <c r="BS180" s="44">
        <f t="shared" si="352"/>
        <v>100926.775096</v>
      </c>
      <c r="BT180" s="44">
        <f t="shared" si="353"/>
        <v>101905.176226</v>
      </c>
      <c r="BU180" s="44">
        <f t="shared" si="354"/>
        <v>10058.184724000001</v>
      </c>
      <c r="BV180" s="44">
        <f t="shared" si="355"/>
        <v>5449.1968020000004</v>
      </c>
      <c r="BW180" s="44">
        <f t="shared" si="356"/>
        <v>9216.8703060000007</v>
      </c>
      <c r="BX180" s="44">
        <f t="shared" si="357"/>
        <v>300.70633600000002</v>
      </c>
      <c r="BY180" s="44">
        <f t="shared" si="358"/>
        <v>297.38972199999995</v>
      </c>
      <c r="CA180" s="44">
        <f t="shared" si="359"/>
        <v>0</v>
      </c>
    </row>
    <row r="181" spans="2:79" x14ac:dyDescent="0.3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5706</v>
      </c>
      <c r="I181" s="31">
        <f>+'Function-Classif'!T181</f>
        <v>0</v>
      </c>
      <c r="J181" s="31">
        <f>+'Function-Classif'!U181</f>
        <v>0</v>
      </c>
      <c r="K181" s="65"/>
      <c r="L181" s="47">
        <f t="shared" si="438"/>
        <v>2021.6415059999999</v>
      </c>
      <c r="M181" s="47">
        <f t="shared" si="438"/>
        <v>0</v>
      </c>
      <c r="N181" s="47">
        <f t="shared" si="438"/>
        <v>0</v>
      </c>
      <c r="O181" s="47"/>
      <c r="P181" s="47">
        <f t="shared" si="439"/>
        <v>654.47249399999998</v>
      </c>
      <c r="Q181" s="47">
        <f t="shared" si="439"/>
        <v>0</v>
      </c>
      <c r="R181" s="47">
        <f t="shared" si="439"/>
        <v>0</v>
      </c>
      <c r="S181" s="47"/>
      <c r="T181" s="47">
        <f t="shared" si="439"/>
        <v>77.835545999999994</v>
      </c>
      <c r="U181" s="47">
        <f t="shared" si="439"/>
        <v>0</v>
      </c>
      <c r="V181" s="47">
        <f t="shared" si="439"/>
        <v>0</v>
      </c>
      <c r="W181" s="24"/>
      <c r="X181" s="47">
        <f t="shared" si="440"/>
        <v>906.95158200000003</v>
      </c>
      <c r="Y181" s="47">
        <f t="shared" si="440"/>
        <v>0</v>
      </c>
      <c r="Z181" s="47">
        <f t="shared" si="440"/>
        <v>0</v>
      </c>
      <c r="AB181" s="47">
        <f t="shared" si="441"/>
        <v>867.52882800000009</v>
      </c>
      <c r="AC181" s="47">
        <f t="shared" si="441"/>
        <v>0</v>
      </c>
      <c r="AD181" s="47">
        <f t="shared" si="441"/>
        <v>0</v>
      </c>
      <c r="AF181" s="47">
        <f t="shared" si="442"/>
        <v>520.91215199999999</v>
      </c>
      <c r="AG181" s="47">
        <f t="shared" si="442"/>
        <v>0</v>
      </c>
      <c r="AH181" s="47">
        <f t="shared" si="442"/>
        <v>0</v>
      </c>
      <c r="AJ181" s="47">
        <f t="shared" si="443"/>
        <v>525.96196199999997</v>
      </c>
      <c r="AK181" s="47">
        <f t="shared" si="443"/>
        <v>0</v>
      </c>
      <c r="AL181" s="47">
        <f t="shared" si="443"/>
        <v>0</v>
      </c>
      <c r="AN181" s="47">
        <f t="shared" si="444"/>
        <v>51.913187999999998</v>
      </c>
      <c r="AO181" s="47">
        <f t="shared" si="444"/>
        <v>0</v>
      </c>
      <c r="AP181" s="47">
        <f t="shared" si="444"/>
        <v>0</v>
      </c>
      <c r="AR181" s="47">
        <f t="shared" si="445"/>
        <v>28.124874000000002</v>
      </c>
      <c r="AS181" s="47">
        <f t="shared" si="445"/>
        <v>0</v>
      </c>
      <c r="AT181" s="47">
        <f t="shared" si="445"/>
        <v>0</v>
      </c>
      <c r="AV181" s="47">
        <f t="shared" si="446"/>
        <v>47.570922000000003</v>
      </c>
      <c r="AW181" s="47">
        <f t="shared" si="446"/>
        <v>0</v>
      </c>
      <c r="AX181" s="47">
        <f t="shared" si="446"/>
        <v>0</v>
      </c>
      <c r="AZ181" s="47">
        <f t="shared" si="447"/>
        <v>1.5520320000000001</v>
      </c>
      <c r="BA181" s="47">
        <f t="shared" si="447"/>
        <v>0</v>
      </c>
      <c r="BB181" s="47">
        <f t="shared" si="447"/>
        <v>0</v>
      </c>
      <c r="BD181" s="47">
        <f t="shared" si="448"/>
        <v>1.5349139999999999</v>
      </c>
      <c r="BE181" s="47">
        <f t="shared" si="448"/>
        <v>0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2021.6415059999999</v>
      </c>
      <c r="BO181" s="44">
        <f t="shared" si="348"/>
        <v>654.47249399999998</v>
      </c>
      <c r="BP181" s="44">
        <f t="shared" si="349"/>
        <v>77.835545999999994</v>
      </c>
      <c r="BQ181" s="44">
        <f t="shared" si="350"/>
        <v>906.95158200000003</v>
      </c>
      <c r="BR181" s="44">
        <f t="shared" si="351"/>
        <v>867.52882800000009</v>
      </c>
      <c r="BS181" s="44">
        <f t="shared" si="352"/>
        <v>520.91215199999999</v>
      </c>
      <c r="BT181" s="44">
        <f t="shared" si="353"/>
        <v>525.96196199999997</v>
      </c>
      <c r="BU181" s="44">
        <f t="shared" si="354"/>
        <v>51.913187999999998</v>
      </c>
      <c r="BV181" s="44">
        <f t="shared" si="355"/>
        <v>28.124874000000002</v>
      </c>
      <c r="BW181" s="44">
        <f t="shared" si="356"/>
        <v>47.570922000000003</v>
      </c>
      <c r="BX181" s="44">
        <f t="shared" si="357"/>
        <v>1.5520320000000001</v>
      </c>
      <c r="BY181" s="44">
        <f t="shared" si="358"/>
        <v>1.5349139999999999</v>
      </c>
      <c r="CA181" s="44">
        <f t="shared" si="359"/>
        <v>0</v>
      </c>
    </row>
    <row r="182" spans="2:79" x14ac:dyDescent="0.3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1996164</v>
      </c>
      <c r="I182" s="24">
        <f t="shared" ref="I182:BF182" si="453">SUM(I177:I181)</f>
        <v>57317664</v>
      </c>
      <c r="J182" s="24">
        <f t="shared" si="453"/>
        <v>0</v>
      </c>
      <c r="K182" s="24"/>
      <c r="L182" s="24">
        <f t="shared" si="453"/>
        <v>707242.90136399993</v>
      </c>
      <c r="M182" s="24">
        <f t="shared" si="453"/>
        <v>20806381.408296544</v>
      </c>
      <c r="N182" s="24">
        <f t="shared" si="453"/>
        <v>0</v>
      </c>
      <c r="O182" s="24"/>
      <c r="P182" s="24">
        <f t="shared" si="453"/>
        <v>228958.01463599998</v>
      </c>
      <c r="Q182" s="24">
        <f t="shared" si="453"/>
        <v>6762796.6369122323</v>
      </c>
      <c r="R182" s="24">
        <f t="shared" si="453"/>
        <v>0</v>
      </c>
      <c r="S182" s="24"/>
      <c r="T182" s="24">
        <f t="shared" ref="T182:V182" si="454">SUM(T177:T181)</f>
        <v>27229.673123999994</v>
      </c>
      <c r="U182" s="24">
        <f t="shared" si="454"/>
        <v>799052.30685844331</v>
      </c>
      <c r="V182" s="24">
        <f t="shared" si="454"/>
        <v>0</v>
      </c>
      <c r="W182" s="24"/>
      <c r="X182" s="24">
        <f t="shared" si="453"/>
        <v>317284.279308</v>
      </c>
      <c r="Y182" s="24">
        <f t="shared" si="453"/>
        <v>9309218.8878961857</v>
      </c>
      <c r="Z182" s="24">
        <f t="shared" si="453"/>
        <v>0</v>
      </c>
      <c r="AA182" s="24"/>
      <c r="AB182" s="24">
        <f t="shared" si="453"/>
        <v>303492.78223200003</v>
      </c>
      <c r="AC182" s="24">
        <f t="shared" si="453"/>
        <v>8930206.2330802437</v>
      </c>
      <c r="AD182" s="24">
        <f t="shared" si="453"/>
        <v>0</v>
      </c>
      <c r="AE182" s="24"/>
      <c r="AF182" s="24">
        <f t="shared" si="453"/>
        <v>182233.80388799999</v>
      </c>
      <c r="AG182" s="24">
        <f t="shared" si="453"/>
        <v>3958346.8630502787</v>
      </c>
      <c r="AH182" s="24">
        <f t="shared" si="453"/>
        <v>0</v>
      </c>
      <c r="AI182" s="24"/>
      <c r="AJ182" s="24">
        <f t="shared" si="453"/>
        <v>184000.40902799997</v>
      </c>
      <c r="AK182" s="24">
        <f t="shared" si="453"/>
        <v>5401270.6786335176</v>
      </c>
      <c r="AL182" s="24">
        <f t="shared" si="453"/>
        <v>0</v>
      </c>
      <c r="AM182" s="24"/>
      <c r="AN182" s="24">
        <f t="shared" si="453"/>
        <v>18161.100072000001</v>
      </c>
      <c r="AO182" s="24">
        <f t="shared" si="453"/>
        <v>529594.70537746581</v>
      </c>
      <c r="AP182" s="24">
        <f t="shared" si="453"/>
        <v>0</v>
      </c>
      <c r="AQ182" s="24"/>
      <c r="AR182" s="24">
        <f t="shared" si="453"/>
        <v>9839.0923559999992</v>
      </c>
      <c r="AS182" s="24">
        <f t="shared" si="453"/>
        <v>287960.5411088409</v>
      </c>
      <c r="AT182" s="24">
        <f t="shared" si="453"/>
        <v>0</v>
      </c>
      <c r="AU182" s="24"/>
      <c r="AV182" s="24">
        <f t="shared" si="453"/>
        <v>16642.019268</v>
      </c>
      <c r="AW182" s="24">
        <f t="shared" si="453"/>
        <v>500735.4467665492</v>
      </c>
      <c r="AX182" s="24">
        <f t="shared" si="453"/>
        <v>0</v>
      </c>
      <c r="AY182" s="24"/>
      <c r="AZ182" s="24">
        <f t="shared" si="453"/>
        <v>542.95660799999996</v>
      </c>
      <c r="BA182" s="24">
        <f t="shared" si="453"/>
        <v>16302.914755529304</v>
      </c>
      <c r="BB182" s="24">
        <f t="shared" si="453"/>
        <v>0</v>
      </c>
      <c r="BC182" s="24"/>
      <c r="BD182" s="24">
        <f t="shared" si="453"/>
        <v>536.9681159999999</v>
      </c>
      <c r="BE182" s="24">
        <f t="shared" si="453"/>
        <v>15797.377264168941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21513624.309660543</v>
      </c>
      <c r="BO182" s="44">
        <f t="shared" si="348"/>
        <v>6991754.651548232</v>
      </c>
      <c r="BP182" s="44">
        <f t="shared" si="349"/>
        <v>826281.97998244327</v>
      </c>
      <c r="BQ182" s="44">
        <f t="shared" si="350"/>
        <v>9626503.1672041863</v>
      </c>
      <c r="BR182" s="44">
        <f t="shared" si="351"/>
        <v>9233699.0153122433</v>
      </c>
      <c r="BS182" s="44">
        <f t="shared" si="352"/>
        <v>4140580.6669382788</v>
      </c>
      <c r="BT182" s="44">
        <f t="shared" si="353"/>
        <v>5585271.0876615178</v>
      </c>
      <c r="BU182" s="44">
        <f t="shared" si="354"/>
        <v>547755.80544946576</v>
      </c>
      <c r="BV182" s="44">
        <f t="shared" si="355"/>
        <v>297799.63346484088</v>
      </c>
      <c r="BW182" s="44">
        <f t="shared" si="356"/>
        <v>517377.46603454917</v>
      </c>
      <c r="BX182" s="44">
        <f t="shared" si="357"/>
        <v>16845.871363529302</v>
      </c>
      <c r="BY182" s="44">
        <f t="shared" si="358"/>
        <v>16334.345380168941</v>
      </c>
      <c r="CA182" s="44">
        <f t="shared" si="359"/>
        <v>0</v>
      </c>
    </row>
    <row r="183" spans="2:79" x14ac:dyDescent="0.3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3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3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256698</v>
      </c>
      <c r="I185" s="21">
        <f>+'Function-Classif'!T185</f>
        <v>0</v>
      </c>
      <c r="J185" s="21">
        <f>+'Function-Classif'!U185</f>
        <v>0</v>
      </c>
      <c r="K185" s="47"/>
      <c r="L185" s="47">
        <f t="shared" ref="L185:N188" si="455">INDEX(Alloc,$E185,L$1)*$G185</f>
        <v>90948.358097999997</v>
      </c>
      <c r="M185" s="47">
        <f t="shared" si="455"/>
        <v>0</v>
      </c>
      <c r="N185" s="47">
        <f t="shared" si="455"/>
        <v>0</v>
      </c>
      <c r="O185" s="47"/>
      <c r="P185" s="47">
        <f t="shared" ref="P185:V188" si="456">INDEX(Alloc,$E185,P$1)*$G185</f>
        <v>29443.003902</v>
      </c>
      <c r="Q185" s="47">
        <f t="shared" si="456"/>
        <v>0</v>
      </c>
      <c r="R185" s="47">
        <f t="shared" si="456"/>
        <v>0</v>
      </c>
      <c r="S185" s="47"/>
      <c r="T185" s="47">
        <f t="shared" si="456"/>
        <v>3501.6174179999998</v>
      </c>
      <c r="U185" s="47">
        <f t="shared" si="456"/>
        <v>0</v>
      </c>
      <c r="V185" s="47">
        <f t="shared" si="456"/>
        <v>0</v>
      </c>
      <c r="W185" s="24"/>
      <c r="X185" s="47">
        <f t="shared" ref="X185:Z188" si="457">INDEX(Alloc,$E185,X$1)*$G185</f>
        <v>40801.377006000002</v>
      </c>
      <c r="Y185" s="47">
        <f t="shared" si="457"/>
        <v>0</v>
      </c>
      <c r="Z185" s="47">
        <f t="shared" si="457"/>
        <v>0</v>
      </c>
      <c r="AB185" s="47">
        <f t="shared" ref="AB185:AD188" si="458">INDEX(Alloc,$E185,AB$1)*$G185</f>
        <v>39027.850524000001</v>
      </c>
      <c r="AC185" s="47">
        <f t="shared" si="458"/>
        <v>0</v>
      </c>
      <c r="AD185" s="47">
        <f t="shared" si="458"/>
        <v>0</v>
      </c>
      <c r="AF185" s="47">
        <f t="shared" ref="AF185:AH188" si="459">INDEX(Alloc,$E185,AF$1)*$G185</f>
        <v>23434.473815999998</v>
      </c>
      <c r="AG185" s="47">
        <f t="shared" si="459"/>
        <v>0</v>
      </c>
      <c r="AH185" s="47">
        <f t="shared" si="459"/>
        <v>0</v>
      </c>
      <c r="AJ185" s="47">
        <f t="shared" ref="AJ185:AL188" si="460">INDEX(Alloc,$E185,AJ$1)*$G185</f>
        <v>23661.651545999997</v>
      </c>
      <c r="AK185" s="47">
        <f t="shared" si="460"/>
        <v>0</v>
      </c>
      <c r="AL185" s="47">
        <f t="shared" si="460"/>
        <v>0</v>
      </c>
      <c r="AN185" s="47">
        <f t="shared" ref="AN185:AP188" si="461">INDEX(Alloc,$E185,AN$1)*$G185</f>
        <v>2335.438404</v>
      </c>
      <c r="AO185" s="47">
        <f t="shared" si="461"/>
        <v>0</v>
      </c>
      <c r="AP185" s="47">
        <f t="shared" si="461"/>
        <v>0</v>
      </c>
      <c r="AR185" s="47">
        <f t="shared" ref="AR185:AT188" si="462">INDEX(Alloc,$E185,AR$1)*$G185</f>
        <v>1265.2644420000001</v>
      </c>
      <c r="AS185" s="47">
        <f t="shared" si="462"/>
        <v>0</v>
      </c>
      <c r="AT185" s="47">
        <f t="shared" si="462"/>
        <v>0</v>
      </c>
      <c r="AV185" s="47">
        <f t="shared" ref="AV185:AX188" si="463">INDEX(Alloc,$E185,AV$1)*$G185</f>
        <v>2140.091226</v>
      </c>
      <c r="AW185" s="47">
        <f t="shared" si="463"/>
        <v>0</v>
      </c>
      <c r="AX185" s="47">
        <f t="shared" si="463"/>
        <v>0</v>
      </c>
      <c r="AZ185" s="47">
        <f t="shared" ref="AZ185:BB188" si="464">INDEX(Alloc,$E185,AZ$1)*$G185</f>
        <v>69.821855999999997</v>
      </c>
      <c r="BA185" s="47">
        <f t="shared" si="464"/>
        <v>0</v>
      </c>
      <c r="BB185" s="47">
        <f t="shared" si="464"/>
        <v>0</v>
      </c>
      <c r="BD185" s="47">
        <f t="shared" ref="BD185:BF188" si="465">INDEX(Alloc,$E185,BD$1)*$G185</f>
        <v>69.051761999999997</v>
      </c>
      <c r="BE185" s="47">
        <f t="shared" si="465"/>
        <v>0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90948.358097999997</v>
      </c>
      <c r="BO185" s="44">
        <f t="shared" si="348"/>
        <v>29443.003902</v>
      </c>
      <c r="BP185" s="44">
        <f t="shared" si="349"/>
        <v>3501.6174179999998</v>
      </c>
      <c r="BQ185" s="44">
        <f t="shared" si="350"/>
        <v>40801.377006000002</v>
      </c>
      <c r="BR185" s="44">
        <f t="shared" si="351"/>
        <v>39027.850524000001</v>
      </c>
      <c r="BS185" s="44">
        <f t="shared" si="352"/>
        <v>23434.473815999998</v>
      </c>
      <c r="BT185" s="44">
        <f t="shared" si="353"/>
        <v>23661.651545999997</v>
      </c>
      <c r="BU185" s="44">
        <f t="shared" si="354"/>
        <v>2335.438404</v>
      </c>
      <c r="BV185" s="44">
        <f t="shared" si="355"/>
        <v>1265.2644420000001</v>
      </c>
      <c r="BW185" s="44">
        <f t="shared" si="356"/>
        <v>2140.091226</v>
      </c>
      <c r="BX185" s="44">
        <f t="shared" si="357"/>
        <v>69.821855999999997</v>
      </c>
      <c r="BY185" s="44">
        <f t="shared" si="358"/>
        <v>69.051761999999997</v>
      </c>
      <c r="CA185" s="44">
        <f t="shared" si="359"/>
        <v>0</v>
      </c>
    </row>
    <row r="186" spans="2:79" x14ac:dyDescent="0.3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560673</v>
      </c>
      <c r="I186" s="21">
        <f>+'Function-Classif'!T186</f>
        <v>0</v>
      </c>
      <c r="J186" s="21">
        <f>+'Function-Classif'!U186</f>
        <v>0</v>
      </c>
      <c r="K186" s="47"/>
      <c r="L186" s="47">
        <f t="shared" si="455"/>
        <v>198647.00457299998</v>
      </c>
      <c r="M186" s="47">
        <f t="shared" si="455"/>
        <v>0</v>
      </c>
      <c r="N186" s="47">
        <f t="shared" si="455"/>
        <v>0</v>
      </c>
      <c r="O186" s="47"/>
      <c r="P186" s="47">
        <f t="shared" si="456"/>
        <v>64308.632426999997</v>
      </c>
      <c r="Q186" s="47">
        <f t="shared" si="456"/>
        <v>0</v>
      </c>
      <c r="R186" s="47">
        <f t="shared" si="456"/>
        <v>0</v>
      </c>
      <c r="S186" s="47"/>
      <c r="T186" s="47">
        <f t="shared" si="456"/>
        <v>7648.1403929999997</v>
      </c>
      <c r="U186" s="47">
        <f t="shared" si="456"/>
        <v>0</v>
      </c>
      <c r="V186" s="47">
        <f t="shared" si="456"/>
        <v>0</v>
      </c>
      <c r="W186" s="24"/>
      <c r="X186" s="47">
        <f t="shared" si="457"/>
        <v>89117.291331</v>
      </c>
      <c r="Y186" s="47">
        <f t="shared" si="457"/>
        <v>0</v>
      </c>
      <c r="Z186" s="47">
        <f t="shared" si="457"/>
        <v>0</v>
      </c>
      <c r="AB186" s="47">
        <f t="shared" si="458"/>
        <v>85243.601574</v>
      </c>
      <c r="AC186" s="47">
        <f t="shared" si="458"/>
        <v>0</v>
      </c>
      <c r="AD186" s="47">
        <f t="shared" si="458"/>
        <v>0</v>
      </c>
      <c r="AF186" s="47">
        <f t="shared" si="459"/>
        <v>51184.959515999995</v>
      </c>
      <c r="AG186" s="47">
        <f t="shared" si="459"/>
        <v>0</v>
      </c>
      <c r="AH186" s="47">
        <f t="shared" si="459"/>
        <v>0</v>
      </c>
      <c r="AJ186" s="47">
        <f t="shared" si="460"/>
        <v>51681.155120999996</v>
      </c>
      <c r="AK186" s="47">
        <f t="shared" si="460"/>
        <v>0</v>
      </c>
      <c r="AL186" s="47">
        <f t="shared" si="460"/>
        <v>0</v>
      </c>
      <c r="AN186" s="47">
        <f t="shared" si="461"/>
        <v>5101.0029540000005</v>
      </c>
      <c r="AO186" s="47">
        <f t="shared" si="461"/>
        <v>0</v>
      </c>
      <c r="AP186" s="47">
        <f t="shared" si="461"/>
        <v>0</v>
      </c>
      <c r="AR186" s="47">
        <f t="shared" si="462"/>
        <v>2763.557217</v>
      </c>
      <c r="AS186" s="47">
        <f t="shared" si="462"/>
        <v>0</v>
      </c>
      <c r="AT186" s="47">
        <f t="shared" si="462"/>
        <v>0</v>
      </c>
      <c r="AV186" s="47">
        <f t="shared" si="463"/>
        <v>4674.3308010000001</v>
      </c>
      <c r="AW186" s="47">
        <f t="shared" si="463"/>
        <v>0</v>
      </c>
      <c r="AX186" s="47">
        <f t="shared" si="463"/>
        <v>0</v>
      </c>
      <c r="AZ186" s="47">
        <f t="shared" si="464"/>
        <v>152.50305599999999</v>
      </c>
      <c r="BA186" s="47">
        <f t="shared" si="464"/>
        <v>0</v>
      </c>
      <c r="BB186" s="47">
        <f t="shared" si="464"/>
        <v>0</v>
      </c>
      <c r="BD186" s="47">
        <f t="shared" si="465"/>
        <v>150.82103699999999</v>
      </c>
      <c r="BE186" s="47">
        <f t="shared" si="465"/>
        <v>0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198647.00457299998</v>
      </c>
      <c r="BO186" s="44">
        <f t="shared" si="348"/>
        <v>64308.632426999997</v>
      </c>
      <c r="BP186" s="44">
        <f t="shared" si="349"/>
        <v>7648.1403929999997</v>
      </c>
      <c r="BQ186" s="44">
        <f t="shared" si="350"/>
        <v>89117.291331</v>
      </c>
      <c r="BR186" s="44">
        <f t="shared" si="351"/>
        <v>85243.601574</v>
      </c>
      <c r="BS186" s="44">
        <f t="shared" si="352"/>
        <v>51184.959515999995</v>
      </c>
      <c r="BT186" s="44">
        <f t="shared" si="353"/>
        <v>51681.155120999996</v>
      </c>
      <c r="BU186" s="44">
        <f t="shared" si="354"/>
        <v>5101.0029540000005</v>
      </c>
      <c r="BV186" s="44">
        <f t="shared" si="355"/>
        <v>2763.557217</v>
      </c>
      <c r="BW186" s="44">
        <f t="shared" si="356"/>
        <v>4674.3308010000001</v>
      </c>
      <c r="BX186" s="44">
        <f t="shared" si="357"/>
        <v>152.50305599999999</v>
      </c>
      <c r="BY186" s="44">
        <f t="shared" si="358"/>
        <v>150.82103699999999</v>
      </c>
      <c r="CA186" s="44">
        <f t="shared" si="359"/>
        <v>0</v>
      </c>
    </row>
    <row r="187" spans="2:79" x14ac:dyDescent="0.3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2652503</v>
      </c>
      <c r="I187" s="21">
        <f>+'Function-Classif'!T187</f>
        <v>0</v>
      </c>
      <c r="J187" s="21">
        <f>+'Function-Classif'!U187</f>
        <v>0</v>
      </c>
      <c r="K187" s="47"/>
      <c r="L187" s="47">
        <f t="shared" si="455"/>
        <v>939784.46540299989</v>
      </c>
      <c r="M187" s="47">
        <f t="shared" si="455"/>
        <v>0</v>
      </c>
      <c r="N187" s="47">
        <f t="shared" si="455"/>
        <v>0</v>
      </c>
      <c r="O187" s="47"/>
      <c r="P187" s="47">
        <f t="shared" si="456"/>
        <v>304239.441597</v>
      </c>
      <c r="Q187" s="47">
        <f t="shared" si="456"/>
        <v>0</v>
      </c>
      <c r="R187" s="47">
        <f t="shared" si="456"/>
        <v>0</v>
      </c>
      <c r="S187" s="47"/>
      <c r="T187" s="47">
        <f t="shared" si="456"/>
        <v>36182.793422999996</v>
      </c>
      <c r="U187" s="47">
        <f t="shared" si="456"/>
        <v>0</v>
      </c>
      <c r="V187" s="47">
        <f t="shared" si="456"/>
        <v>0</v>
      </c>
      <c r="W187" s="24"/>
      <c r="X187" s="47">
        <f t="shared" si="457"/>
        <v>421607.39434100001</v>
      </c>
      <c r="Y187" s="47">
        <f t="shared" si="457"/>
        <v>0</v>
      </c>
      <c r="Z187" s="47">
        <f t="shared" si="457"/>
        <v>0</v>
      </c>
      <c r="AB187" s="47">
        <f t="shared" si="458"/>
        <v>403281.25111400004</v>
      </c>
      <c r="AC187" s="47">
        <f t="shared" si="458"/>
        <v>0</v>
      </c>
      <c r="AD187" s="47">
        <f t="shared" si="458"/>
        <v>0</v>
      </c>
      <c r="AF187" s="47">
        <f t="shared" si="459"/>
        <v>242152.30387599999</v>
      </c>
      <c r="AG187" s="47">
        <f t="shared" si="459"/>
        <v>0</v>
      </c>
      <c r="AH187" s="47">
        <f t="shared" si="459"/>
        <v>0</v>
      </c>
      <c r="AJ187" s="47">
        <f t="shared" si="460"/>
        <v>244499.76903099997</v>
      </c>
      <c r="AK187" s="47">
        <f t="shared" si="460"/>
        <v>0</v>
      </c>
      <c r="AL187" s="47">
        <f t="shared" si="460"/>
        <v>0</v>
      </c>
      <c r="AN187" s="47">
        <f t="shared" si="461"/>
        <v>24132.472293999999</v>
      </c>
      <c r="AO187" s="47">
        <f t="shared" si="461"/>
        <v>0</v>
      </c>
      <c r="AP187" s="47">
        <f t="shared" si="461"/>
        <v>0</v>
      </c>
      <c r="AR187" s="47">
        <f t="shared" si="462"/>
        <v>13074.187287000001</v>
      </c>
      <c r="AS187" s="47">
        <f t="shared" si="462"/>
        <v>0</v>
      </c>
      <c r="AT187" s="47">
        <f t="shared" si="462"/>
        <v>0</v>
      </c>
      <c r="AV187" s="47">
        <f t="shared" si="463"/>
        <v>22113.917511000003</v>
      </c>
      <c r="AW187" s="47">
        <f t="shared" si="463"/>
        <v>0</v>
      </c>
      <c r="AX187" s="47">
        <f t="shared" si="463"/>
        <v>0</v>
      </c>
      <c r="AZ187" s="47">
        <f t="shared" si="464"/>
        <v>721.480816</v>
      </c>
      <c r="BA187" s="47">
        <f t="shared" si="464"/>
        <v>0</v>
      </c>
      <c r="BB187" s="47">
        <f t="shared" si="464"/>
        <v>0</v>
      </c>
      <c r="BD187" s="47">
        <f t="shared" si="465"/>
        <v>713.52330699999993</v>
      </c>
      <c r="BE187" s="47">
        <f t="shared" si="465"/>
        <v>0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939784.46540299989</v>
      </c>
      <c r="BO187" s="44">
        <f t="shared" si="348"/>
        <v>304239.441597</v>
      </c>
      <c r="BP187" s="44">
        <f t="shared" si="349"/>
        <v>36182.793422999996</v>
      </c>
      <c r="BQ187" s="44">
        <f t="shared" si="350"/>
        <v>421607.39434100001</v>
      </c>
      <c r="BR187" s="44">
        <f t="shared" si="351"/>
        <v>403281.25111400004</v>
      </c>
      <c r="BS187" s="44">
        <f t="shared" si="352"/>
        <v>242152.30387599999</v>
      </c>
      <c r="BT187" s="44">
        <f t="shared" si="353"/>
        <v>244499.76903099997</v>
      </c>
      <c r="BU187" s="44">
        <f t="shared" si="354"/>
        <v>24132.472293999999</v>
      </c>
      <c r="BV187" s="44">
        <f t="shared" si="355"/>
        <v>13074.187287000001</v>
      </c>
      <c r="BW187" s="44">
        <f t="shared" si="356"/>
        <v>22113.917511000003</v>
      </c>
      <c r="BX187" s="44">
        <f t="shared" si="357"/>
        <v>721.480816</v>
      </c>
      <c r="BY187" s="44">
        <f t="shared" si="358"/>
        <v>713.52330699999993</v>
      </c>
      <c r="CA187" s="44">
        <f t="shared" si="359"/>
        <v>0</v>
      </c>
    </row>
    <row r="188" spans="2:79" x14ac:dyDescent="0.3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1112788</v>
      </c>
      <c r="I188" s="31">
        <f>+'Function-Classif'!T188</f>
        <v>0</v>
      </c>
      <c r="J188" s="31">
        <f>+'Function-Classif'!U188</f>
        <v>0</v>
      </c>
      <c r="K188" s="65"/>
      <c r="L188" s="47">
        <f t="shared" si="455"/>
        <v>394261.90118799999</v>
      </c>
      <c r="M188" s="47">
        <f t="shared" si="455"/>
        <v>0</v>
      </c>
      <c r="N188" s="47">
        <f t="shared" si="455"/>
        <v>0</v>
      </c>
      <c r="O188" s="47"/>
      <c r="P188" s="47">
        <f t="shared" si="456"/>
        <v>127635.670812</v>
      </c>
      <c r="Q188" s="47">
        <f t="shared" si="456"/>
        <v>0</v>
      </c>
      <c r="R188" s="47">
        <f t="shared" si="456"/>
        <v>0</v>
      </c>
      <c r="S188" s="47"/>
      <c r="T188" s="47">
        <f t="shared" si="456"/>
        <v>15179.541107999998</v>
      </c>
      <c r="U188" s="47">
        <f t="shared" si="456"/>
        <v>0</v>
      </c>
      <c r="V188" s="47">
        <f t="shared" si="456"/>
        <v>0</v>
      </c>
      <c r="W188" s="24"/>
      <c r="X188" s="47">
        <f t="shared" si="457"/>
        <v>176874.31423600001</v>
      </c>
      <c r="Y188" s="47">
        <f t="shared" si="457"/>
        <v>0</v>
      </c>
      <c r="Z188" s="47">
        <f t="shared" si="457"/>
        <v>0</v>
      </c>
      <c r="AB188" s="47">
        <f t="shared" si="458"/>
        <v>169186.06194400002</v>
      </c>
      <c r="AC188" s="47">
        <f t="shared" si="458"/>
        <v>0</v>
      </c>
      <c r="AD188" s="47">
        <f t="shared" si="458"/>
        <v>0</v>
      </c>
      <c r="AF188" s="47">
        <f t="shared" si="459"/>
        <v>101588.642096</v>
      </c>
      <c r="AG188" s="47">
        <f t="shared" si="459"/>
        <v>0</v>
      </c>
      <c r="AH188" s="47">
        <f t="shared" si="459"/>
        <v>0</v>
      </c>
      <c r="AJ188" s="47">
        <f t="shared" si="460"/>
        <v>102573.45947599999</v>
      </c>
      <c r="AK188" s="47">
        <f t="shared" si="460"/>
        <v>0</v>
      </c>
      <c r="AL188" s="47">
        <f t="shared" si="460"/>
        <v>0</v>
      </c>
      <c r="AN188" s="47">
        <f t="shared" si="461"/>
        <v>10124.145224</v>
      </c>
      <c r="AO188" s="47">
        <f t="shared" si="461"/>
        <v>0</v>
      </c>
      <c r="AP188" s="47">
        <f t="shared" si="461"/>
        <v>0</v>
      </c>
      <c r="AR188" s="47">
        <f t="shared" si="462"/>
        <v>5484.9320520000001</v>
      </c>
      <c r="AS188" s="47">
        <f t="shared" si="462"/>
        <v>0</v>
      </c>
      <c r="AT188" s="47">
        <f t="shared" si="462"/>
        <v>0</v>
      </c>
      <c r="AV188" s="47">
        <f t="shared" si="463"/>
        <v>9277.313556000001</v>
      </c>
      <c r="AW188" s="47">
        <f t="shared" si="463"/>
        <v>0</v>
      </c>
      <c r="AX188" s="47">
        <f t="shared" si="463"/>
        <v>0</v>
      </c>
      <c r="AZ188" s="47">
        <f t="shared" si="464"/>
        <v>302.678336</v>
      </c>
      <c r="BA188" s="47">
        <f t="shared" si="464"/>
        <v>0</v>
      </c>
      <c r="BB188" s="47">
        <f t="shared" si="464"/>
        <v>0</v>
      </c>
      <c r="BD188" s="47">
        <f t="shared" si="465"/>
        <v>299.33997199999999</v>
      </c>
      <c r="BE188" s="47">
        <f t="shared" si="465"/>
        <v>0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394261.90118799999</v>
      </c>
      <c r="BO188" s="44">
        <f t="shared" si="348"/>
        <v>127635.670812</v>
      </c>
      <c r="BP188" s="44">
        <f t="shared" si="349"/>
        <v>15179.541107999998</v>
      </c>
      <c r="BQ188" s="44">
        <f t="shared" si="350"/>
        <v>176874.31423600001</v>
      </c>
      <c r="BR188" s="44">
        <f t="shared" si="351"/>
        <v>169186.06194400002</v>
      </c>
      <c r="BS188" s="44">
        <f t="shared" si="352"/>
        <v>101588.642096</v>
      </c>
      <c r="BT188" s="44">
        <f t="shared" si="353"/>
        <v>102573.45947599999</v>
      </c>
      <c r="BU188" s="44">
        <f t="shared" si="354"/>
        <v>10124.145224</v>
      </c>
      <c r="BV188" s="44">
        <f t="shared" si="355"/>
        <v>5484.9320520000001</v>
      </c>
      <c r="BW188" s="44">
        <f t="shared" si="356"/>
        <v>9277.313556000001</v>
      </c>
      <c r="BX188" s="44">
        <f t="shared" si="357"/>
        <v>302.678336</v>
      </c>
      <c r="BY188" s="44">
        <f t="shared" si="358"/>
        <v>299.33997199999999</v>
      </c>
      <c r="CA188" s="44">
        <f t="shared" si="359"/>
        <v>0</v>
      </c>
    </row>
    <row r="189" spans="2:79" x14ac:dyDescent="0.3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4582662</v>
      </c>
      <c r="I189" s="24">
        <f t="shared" ref="I189:BF189" si="466">SUM(I185:I188)</f>
        <v>0</v>
      </c>
      <c r="J189" s="24">
        <f t="shared" si="466"/>
        <v>0</v>
      </c>
      <c r="K189" s="24"/>
      <c r="L189" s="24">
        <f t="shared" si="466"/>
        <v>1623641.7292619999</v>
      </c>
      <c r="M189" s="24">
        <f t="shared" si="466"/>
        <v>0</v>
      </c>
      <c r="N189" s="24">
        <f t="shared" si="466"/>
        <v>0</v>
      </c>
      <c r="O189" s="24"/>
      <c r="P189" s="24">
        <f t="shared" si="466"/>
        <v>525626.74873799994</v>
      </c>
      <c r="Q189" s="24">
        <f t="shared" si="466"/>
        <v>0</v>
      </c>
      <c r="R189" s="24">
        <f t="shared" si="466"/>
        <v>0</v>
      </c>
      <c r="S189" s="24"/>
      <c r="T189" s="24">
        <f t="shared" ref="T189:V189" si="467">SUM(T185:T188)</f>
        <v>62512.092341999996</v>
      </c>
      <c r="U189" s="24">
        <f t="shared" si="467"/>
        <v>0</v>
      </c>
      <c r="V189" s="24">
        <f t="shared" si="467"/>
        <v>0</v>
      </c>
      <c r="W189" s="24"/>
      <c r="X189" s="24">
        <f t="shared" si="466"/>
        <v>728400.37691399991</v>
      </c>
      <c r="Y189" s="24">
        <f t="shared" si="466"/>
        <v>0</v>
      </c>
      <c r="Z189" s="24">
        <f t="shared" si="466"/>
        <v>0</v>
      </c>
      <c r="AA189" s="24"/>
      <c r="AB189" s="24">
        <f t="shared" si="466"/>
        <v>696738.76515600015</v>
      </c>
      <c r="AC189" s="24">
        <f t="shared" si="466"/>
        <v>0</v>
      </c>
      <c r="AD189" s="24">
        <f t="shared" si="466"/>
        <v>0</v>
      </c>
      <c r="AE189" s="24"/>
      <c r="AF189" s="24">
        <f t="shared" si="466"/>
        <v>418360.37930399994</v>
      </c>
      <c r="AG189" s="24">
        <f t="shared" si="466"/>
        <v>0</v>
      </c>
      <c r="AH189" s="24">
        <f t="shared" si="466"/>
        <v>0</v>
      </c>
      <c r="AI189" s="24"/>
      <c r="AJ189" s="24">
        <f t="shared" si="466"/>
        <v>422416.03517399996</v>
      </c>
      <c r="AK189" s="24">
        <f t="shared" si="466"/>
        <v>0</v>
      </c>
      <c r="AL189" s="24">
        <f t="shared" si="466"/>
        <v>0</v>
      </c>
      <c r="AM189" s="24"/>
      <c r="AN189" s="24">
        <f t="shared" si="466"/>
        <v>41693.058875999996</v>
      </c>
      <c r="AO189" s="24">
        <f t="shared" si="466"/>
        <v>0</v>
      </c>
      <c r="AP189" s="24">
        <f t="shared" si="466"/>
        <v>0</v>
      </c>
      <c r="AQ189" s="24"/>
      <c r="AR189" s="24">
        <f t="shared" si="466"/>
        <v>22587.940998000002</v>
      </c>
      <c r="AS189" s="24">
        <f t="shared" si="466"/>
        <v>0</v>
      </c>
      <c r="AT189" s="24">
        <f t="shared" si="466"/>
        <v>0</v>
      </c>
      <c r="AU189" s="24"/>
      <c r="AV189" s="24">
        <f t="shared" si="466"/>
        <v>38205.653094000008</v>
      </c>
      <c r="AW189" s="24">
        <f t="shared" si="466"/>
        <v>0</v>
      </c>
      <c r="AX189" s="24">
        <f t="shared" si="466"/>
        <v>0</v>
      </c>
      <c r="AY189" s="24"/>
      <c r="AZ189" s="24">
        <f t="shared" si="466"/>
        <v>1246.484064</v>
      </c>
      <c r="BA189" s="24">
        <f t="shared" si="466"/>
        <v>0</v>
      </c>
      <c r="BB189" s="24">
        <f t="shared" si="466"/>
        <v>0</v>
      </c>
      <c r="BC189" s="24"/>
      <c r="BD189" s="24">
        <f t="shared" si="466"/>
        <v>1232.7360779999999</v>
      </c>
      <c r="BE189" s="24">
        <f t="shared" si="466"/>
        <v>0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1623641.7292619999</v>
      </c>
      <c r="BO189" s="44">
        <f t="shared" si="348"/>
        <v>525626.74873799994</v>
      </c>
      <c r="BP189" s="44">
        <f t="shared" si="349"/>
        <v>62512.092341999996</v>
      </c>
      <c r="BQ189" s="44">
        <f t="shared" si="350"/>
        <v>728400.37691399991</v>
      </c>
      <c r="BR189" s="44">
        <f t="shared" si="351"/>
        <v>696738.76515600015</v>
      </c>
      <c r="BS189" s="44">
        <f t="shared" si="352"/>
        <v>418360.37930399994</v>
      </c>
      <c r="BT189" s="44">
        <f t="shared" si="353"/>
        <v>422416.03517399996</v>
      </c>
      <c r="BU189" s="44">
        <f t="shared" si="354"/>
        <v>41693.058875999996</v>
      </c>
      <c r="BV189" s="44">
        <f t="shared" si="355"/>
        <v>22587.940998000002</v>
      </c>
      <c r="BW189" s="44">
        <f t="shared" si="356"/>
        <v>38205.653094000008</v>
      </c>
      <c r="BX189" s="44">
        <f t="shared" si="357"/>
        <v>1246.484064</v>
      </c>
      <c r="BY189" s="44">
        <f t="shared" si="358"/>
        <v>1232.7360779999999</v>
      </c>
      <c r="CA189" s="44">
        <f t="shared" si="359"/>
        <v>0</v>
      </c>
    </row>
    <row r="190" spans="2:79" x14ac:dyDescent="0.3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3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6578826</v>
      </c>
      <c r="I191" s="24">
        <f t="shared" ref="I191:J191" si="468">I189+I182</f>
        <v>57317664</v>
      </c>
      <c r="J191" s="24">
        <f t="shared" si="468"/>
        <v>0</v>
      </c>
      <c r="K191" s="24"/>
      <c r="L191" s="24">
        <f t="shared" ref="L191:BF191" si="469">L189+L182</f>
        <v>2330884.630626</v>
      </c>
      <c r="M191" s="24">
        <f t="shared" si="469"/>
        <v>20806381.408296544</v>
      </c>
      <c r="N191" s="24">
        <f t="shared" si="469"/>
        <v>0</v>
      </c>
      <c r="O191" s="24"/>
      <c r="P191" s="24">
        <f t="shared" si="469"/>
        <v>754584.76337399986</v>
      </c>
      <c r="Q191" s="24">
        <f t="shared" si="469"/>
        <v>6762796.6369122323</v>
      </c>
      <c r="R191" s="24">
        <f t="shared" si="469"/>
        <v>0</v>
      </c>
      <c r="S191" s="24"/>
      <c r="T191" s="24">
        <f t="shared" ref="T191:V191" si="470">T189+T182</f>
        <v>89741.765465999983</v>
      </c>
      <c r="U191" s="24">
        <f t="shared" si="470"/>
        <v>799052.30685844331</v>
      </c>
      <c r="V191" s="24">
        <f t="shared" si="470"/>
        <v>0</v>
      </c>
      <c r="W191" s="24"/>
      <c r="X191" s="24">
        <f t="shared" si="469"/>
        <v>1045684.6562219999</v>
      </c>
      <c r="Y191" s="24">
        <f t="shared" si="469"/>
        <v>9309218.8878961857</v>
      </c>
      <c r="Z191" s="24">
        <f t="shared" si="469"/>
        <v>0</v>
      </c>
      <c r="AA191" s="24"/>
      <c r="AB191" s="24">
        <f t="shared" si="469"/>
        <v>1000231.5473880002</v>
      </c>
      <c r="AC191" s="24">
        <f t="shared" si="469"/>
        <v>8930206.2330802437</v>
      </c>
      <c r="AD191" s="24">
        <f t="shared" si="469"/>
        <v>0</v>
      </c>
      <c r="AE191" s="24"/>
      <c r="AF191" s="24">
        <f t="shared" si="469"/>
        <v>600594.18319199991</v>
      </c>
      <c r="AG191" s="24">
        <f t="shared" si="469"/>
        <v>3958346.8630502787</v>
      </c>
      <c r="AH191" s="24">
        <f t="shared" si="469"/>
        <v>0</v>
      </c>
      <c r="AI191" s="24"/>
      <c r="AJ191" s="24">
        <f t="shared" si="469"/>
        <v>606416.44420199993</v>
      </c>
      <c r="AK191" s="24">
        <f t="shared" si="469"/>
        <v>5401270.6786335176</v>
      </c>
      <c r="AL191" s="24">
        <f t="shared" si="469"/>
        <v>0</v>
      </c>
      <c r="AM191" s="24"/>
      <c r="AN191" s="24">
        <f t="shared" si="469"/>
        <v>59854.158947999997</v>
      </c>
      <c r="AO191" s="24">
        <f t="shared" si="469"/>
        <v>529594.70537746581</v>
      </c>
      <c r="AP191" s="24">
        <f t="shared" si="469"/>
        <v>0</v>
      </c>
      <c r="AQ191" s="24"/>
      <c r="AR191" s="24">
        <f t="shared" si="469"/>
        <v>32427.033353999999</v>
      </c>
      <c r="AS191" s="24">
        <f t="shared" si="469"/>
        <v>287960.5411088409</v>
      </c>
      <c r="AT191" s="24">
        <f t="shared" si="469"/>
        <v>0</v>
      </c>
      <c r="AU191" s="24"/>
      <c r="AV191" s="24">
        <f t="shared" si="469"/>
        <v>54847.672362000012</v>
      </c>
      <c r="AW191" s="24">
        <f t="shared" si="469"/>
        <v>500735.4467665492</v>
      </c>
      <c r="AX191" s="24">
        <f t="shared" si="469"/>
        <v>0</v>
      </c>
      <c r="AY191" s="24"/>
      <c r="AZ191" s="24">
        <f t="shared" si="469"/>
        <v>1789.4406719999999</v>
      </c>
      <c r="BA191" s="24">
        <f t="shared" si="469"/>
        <v>16302.914755529304</v>
      </c>
      <c r="BB191" s="24">
        <f t="shared" si="469"/>
        <v>0</v>
      </c>
      <c r="BC191" s="24"/>
      <c r="BD191" s="24">
        <f t="shared" si="469"/>
        <v>1769.7041939999999</v>
      </c>
      <c r="BE191" s="24">
        <f t="shared" si="469"/>
        <v>15797.377264168941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23137266.038922545</v>
      </c>
      <c r="BO191" s="44">
        <f t="shared" si="348"/>
        <v>7517381.4002862321</v>
      </c>
      <c r="BP191" s="44">
        <f t="shared" si="349"/>
        <v>888794.07232444326</v>
      </c>
      <c r="BQ191" s="44">
        <f t="shared" si="350"/>
        <v>10354903.544118186</v>
      </c>
      <c r="BR191" s="44">
        <f t="shared" si="351"/>
        <v>9930437.7804682441</v>
      </c>
      <c r="BS191" s="44">
        <f t="shared" si="352"/>
        <v>4558941.046242279</v>
      </c>
      <c r="BT191" s="44">
        <f t="shared" si="353"/>
        <v>6007687.1228355179</v>
      </c>
      <c r="BU191" s="44">
        <f t="shared" si="354"/>
        <v>589448.86432546587</v>
      </c>
      <c r="BV191" s="44">
        <f t="shared" si="355"/>
        <v>320387.57446284092</v>
      </c>
      <c r="BW191" s="44">
        <f t="shared" si="356"/>
        <v>555583.11912854924</v>
      </c>
      <c r="BX191" s="44">
        <f t="shared" si="357"/>
        <v>18092.355427529303</v>
      </c>
      <c r="BY191" s="44">
        <f t="shared" si="358"/>
        <v>17567.081458168941</v>
      </c>
      <c r="CA191" s="44">
        <f t="shared" si="359"/>
        <v>0</v>
      </c>
    </row>
    <row r="192" spans="2:79" x14ac:dyDescent="0.3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3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47632454.389160834</v>
      </c>
      <c r="I193" s="24">
        <f t="shared" ref="I193:J193" si="471">I191+I174+I155</f>
        <v>407522934.61083919</v>
      </c>
      <c r="J193" s="24">
        <f t="shared" si="471"/>
        <v>0</v>
      </c>
      <c r="K193" s="24"/>
      <c r="L193" s="24">
        <f t="shared" ref="L193:BF193" si="472">L191+L174+L155</f>
        <v>17653228.41396841</v>
      </c>
      <c r="M193" s="24">
        <f t="shared" si="472"/>
        <v>147863391.43468061</v>
      </c>
      <c r="N193" s="24">
        <f t="shared" si="472"/>
        <v>0</v>
      </c>
      <c r="O193" s="24"/>
      <c r="P193" s="24">
        <f t="shared" si="472"/>
        <v>6026163.8631347809</v>
      </c>
      <c r="Q193" s="24">
        <f t="shared" si="472"/>
        <v>48059320.955987483</v>
      </c>
      <c r="R193" s="24">
        <f t="shared" si="472"/>
        <v>0</v>
      </c>
      <c r="S193" s="24"/>
      <c r="T193" s="24">
        <f t="shared" ref="T193:V193" si="473">T191+T174+T155</f>
        <v>607752.01442333637</v>
      </c>
      <c r="U193" s="24">
        <f t="shared" si="473"/>
        <v>5684593.2678855006</v>
      </c>
      <c r="V193" s="24">
        <f t="shared" si="473"/>
        <v>0</v>
      </c>
      <c r="W193" s="24"/>
      <c r="X193" s="24">
        <f t="shared" si="472"/>
        <v>7688592.0266801547</v>
      </c>
      <c r="Y193" s="24">
        <f t="shared" si="472"/>
        <v>66177572.710896254</v>
      </c>
      <c r="Z193" s="24">
        <f t="shared" si="472"/>
        <v>0</v>
      </c>
      <c r="AA193" s="24"/>
      <c r="AB193" s="24">
        <f t="shared" si="472"/>
        <v>6658026.5317348335</v>
      </c>
      <c r="AC193" s="24">
        <f t="shared" si="472"/>
        <v>63537217.239752531</v>
      </c>
      <c r="AD193" s="24">
        <f t="shared" si="472"/>
        <v>0</v>
      </c>
      <c r="AE193" s="24"/>
      <c r="AF193" s="24">
        <f t="shared" si="472"/>
        <v>4195054.6146151824</v>
      </c>
      <c r="AG193" s="24">
        <f t="shared" si="472"/>
        <v>28133189.261587705</v>
      </c>
      <c r="AH193" s="24">
        <f t="shared" si="472"/>
        <v>0</v>
      </c>
      <c r="AI193" s="24"/>
      <c r="AJ193" s="24">
        <f t="shared" si="472"/>
        <v>3963142.8790945206</v>
      </c>
      <c r="AK193" s="24">
        <f t="shared" si="472"/>
        <v>38464899.94508706</v>
      </c>
      <c r="AL193" s="24">
        <f t="shared" si="472"/>
        <v>0</v>
      </c>
      <c r="AM193" s="24"/>
      <c r="AN193" s="24">
        <f t="shared" si="472"/>
        <v>405281.70040180307</v>
      </c>
      <c r="AO193" s="24">
        <f t="shared" si="472"/>
        <v>3769128.0350054032</v>
      </c>
      <c r="AP193" s="24">
        <f t="shared" si="472"/>
        <v>0</v>
      </c>
      <c r="AQ193" s="24"/>
      <c r="AR193" s="24">
        <f t="shared" si="472"/>
        <v>197064.16094564492</v>
      </c>
      <c r="AS193" s="24">
        <f t="shared" si="472"/>
        <v>2041435.4016408147</v>
      </c>
      <c r="AT193" s="24">
        <f t="shared" si="472"/>
        <v>0</v>
      </c>
      <c r="AU193" s="24"/>
      <c r="AV193" s="24">
        <f t="shared" si="472"/>
        <v>220839.87171743388</v>
      </c>
      <c r="AW193" s="24">
        <f t="shared" si="472"/>
        <v>3564171.7703183005</v>
      </c>
      <c r="AX193" s="24">
        <f t="shared" si="472"/>
        <v>0</v>
      </c>
      <c r="AY193" s="24"/>
      <c r="AZ193" s="24">
        <f t="shared" si="472"/>
        <v>7205.0431938517459</v>
      </c>
      <c r="BA193" s="24">
        <f t="shared" si="472"/>
        <v>116060.99913091365</v>
      </c>
      <c r="BB193" s="24">
        <f t="shared" si="472"/>
        <v>0</v>
      </c>
      <c r="BC193" s="24"/>
      <c r="BD193" s="24">
        <f t="shared" si="472"/>
        <v>10103.269250879821</v>
      </c>
      <c r="BE193" s="24">
        <f t="shared" si="472"/>
        <v>111953.58886655486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165516619.84864902</v>
      </c>
      <c r="BO193" s="44">
        <f t="shared" si="348"/>
        <v>54085484.819122262</v>
      </c>
      <c r="BP193" s="44">
        <f t="shared" si="349"/>
        <v>6292345.2823088374</v>
      </c>
      <c r="BQ193" s="44">
        <f t="shared" si="350"/>
        <v>73866164.73757641</v>
      </c>
      <c r="BR193" s="44">
        <f t="shared" si="351"/>
        <v>70195243.77148737</v>
      </c>
      <c r="BS193" s="44">
        <f t="shared" si="352"/>
        <v>32328243.876202889</v>
      </c>
      <c r="BT193" s="44">
        <f t="shared" si="353"/>
        <v>42428042.824181579</v>
      </c>
      <c r="BU193" s="44">
        <f t="shared" si="354"/>
        <v>4174409.7354072062</v>
      </c>
      <c r="BV193" s="44">
        <f t="shared" si="355"/>
        <v>2238499.5625864598</v>
      </c>
      <c r="BW193" s="44">
        <f t="shared" si="356"/>
        <v>3785011.6420357344</v>
      </c>
      <c r="BX193" s="44">
        <f t="shared" si="357"/>
        <v>123266.0423247654</v>
      </c>
      <c r="BY193" s="44">
        <f t="shared" si="358"/>
        <v>122056.85811743468</v>
      </c>
      <c r="CA193" s="44">
        <f t="shared" si="359"/>
        <v>0</v>
      </c>
    </row>
    <row r="194" spans="2:79" x14ac:dyDescent="0.3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3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3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6341579.6280841902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2291689.3747389931</v>
      </c>
      <c r="Q196" s="47">
        <f t="shared" si="475"/>
        <v>4434652.9893152546</v>
      </c>
      <c r="R196" s="47">
        <f t="shared" si="475"/>
        <v>0</v>
      </c>
      <c r="S196" s="47"/>
      <c r="T196" s="47">
        <f t="shared" si="475"/>
        <v>188997.72591280844</v>
      </c>
      <c r="U196" s="47">
        <f t="shared" si="475"/>
        <v>528174.59901811578</v>
      </c>
      <c r="V196" s="47">
        <f t="shared" si="475"/>
        <v>0</v>
      </c>
      <c r="W196" s="24"/>
      <c r="X196" s="47">
        <f t="shared" ref="X196:Z196" si="476">INDEX(Alloc,$E196,X$1)*$G196</f>
        <v>2667774.6800566404</v>
      </c>
      <c r="Y196" s="47">
        <f t="shared" si="476"/>
        <v>6119589.1652112864</v>
      </c>
      <c r="Z196" s="47">
        <f t="shared" si="476"/>
        <v>0</v>
      </c>
      <c r="AB196" s="47">
        <f t="shared" ref="AB196:AD196" si="477">INDEX(Alloc,$E196,AB$1)*$G196</f>
        <v>2017707.9256175566</v>
      </c>
      <c r="AC196" s="47">
        <f t="shared" si="477"/>
        <v>5907102.4112514062</v>
      </c>
      <c r="AD196" s="47">
        <f t="shared" si="477"/>
        <v>0</v>
      </c>
      <c r="AF196" s="47">
        <f t="shared" ref="AF196:AH196" si="478">INDEX(Alloc,$E196,AF$1)*$G196</f>
        <v>1362800.5514564125</v>
      </c>
      <c r="AG196" s="47">
        <f t="shared" si="478"/>
        <v>2598024.0479489123</v>
      </c>
      <c r="AH196" s="47">
        <f t="shared" si="478"/>
        <v>0</v>
      </c>
      <c r="AJ196" s="47">
        <f t="shared" ref="AJ196:AL196" si="479">INDEX(Alloc,$E196,AJ$1)*$G196</f>
        <v>1166945.2809373518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126004.41607388463</v>
      </c>
      <c r="AO196" s="47">
        <f t="shared" si="480"/>
        <v>351082.82172699663</v>
      </c>
      <c r="AP196" s="47">
        <f t="shared" si="480"/>
        <v>0</v>
      </c>
      <c r="AR196" s="47">
        <f t="shared" ref="AR196:AT196" si="481">INDEX(Alloc,$E196,AR$1)*$G196</f>
        <v>51004.471042006495</v>
      </c>
      <c r="AS196" s="47">
        <f t="shared" si="481"/>
        <v>185475.74451013346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332246.84941733273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2283.8708247467439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19988168.994240381</v>
      </c>
      <c r="BO196" s="44">
        <f t="shared" si="348"/>
        <v>6726342.3640542477</v>
      </c>
      <c r="BP196" s="44">
        <f t="shared" si="349"/>
        <v>717172.32493092422</v>
      </c>
      <c r="BQ196" s="44">
        <f t="shared" si="350"/>
        <v>8787363.8452679273</v>
      </c>
      <c r="BR196" s="44">
        <f t="shared" si="351"/>
        <v>7924810.3368689623</v>
      </c>
      <c r="BS196" s="44">
        <f t="shared" si="352"/>
        <v>3960824.599405325</v>
      </c>
      <c r="BT196" s="44">
        <f t="shared" si="353"/>
        <v>4763918.3397560101</v>
      </c>
      <c r="BU196" s="44">
        <f t="shared" si="354"/>
        <v>477087.23780088127</v>
      </c>
      <c r="BV196" s="44">
        <f t="shared" si="355"/>
        <v>236480.21555213997</v>
      </c>
      <c r="BW196" s="44">
        <f t="shared" si="356"/>
        <v>332246.84941733273</v>
      </c>
      <c r="BX196" s="44">
        <f t="shared" si="357"/>
        <v>10830.116035134601</v>
      </c>
      <c r="BY196" s="44">
        <f t="shared" si="358"/>
        <v>12432.776670733232</v>
      </c>
      <c r="CA196" s="44">
        <f t="shared" si="359"/>
        <v>0</v>
      </c>
    </row>
    <row r="197" spans="2:79" x14ac:dyDescent="0.3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3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3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3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1248388</v>
      </c>
      <c r="I200" s="21">
        <f>+'Function-Classif'!T200</f>
        <v>0</v>
      </c>
      <c r="J200" s="21">
        <f>+'Function-Classif'!U200</f>
        <v>0</v>
      </c>
      <c r="K200" s="47"/>
      <c r="L200" s="47">
        <f t="shared" ref="L200:N201" si="485">INDEX(Alloc,$E200,L$1)*$G200</f>
        <v>442305.11678799998</v>
      </c>
      <c r="M200" s="47">
        <f t="shared" si="485"/>
        <v>0</v>
      </c>
      <c r="N200" s="47">
        <f t="shared" si="485"/>
        <v>0</v>
      </c>
      <c r="O200" s="47"/>
      <c r="P200" s="47">
        <f t="shared" ref="P200:V201" si="486">INDEX(Alloc,$E200,P$1)*$G200</f>
        <v>143188.85521199999</v>
      </c>
      <c r="Q200" s="47">
        <f t="shared" si="486"/>
        <v>0</v>
      </c>
      <c r="R200" s="47">
        <f t="shared" si="486"/>
        <v>0</v>
      </c>
      <c r="S200" s="47"/>
      <c r="T200" s="47">
        <f t="shared" si="486"/>
        <v>17029.260707999998</v>
      </c>
      <c r="U200" s="47">
        <f t="shared" si="486"/>
        <v>0</v>
      </c>
      <c r="V200" s="47">
        <f t="shared" si="486"/>
        <v>0</v>
      </c>
      <c r="W200" s="24"/>
      <c r="X200" s="47">
        <f t="shared" ref="X200:Z201" si="487">INDEX(Alloc,$E200,X$1)*$G200</f>
        <v>198427.527436</v>
      </c>
      <c r="Y200" s="47">
        <f t="shared" si="487"/>
        <v>0</v>
      </c>
      <c r="Z200" s="47">
        <f t="shared" si="487"/>
        <v>0</v>
      </c>
      <c r="AB200" s="47">
        <f t="shared" ref="AB200:AD201" si="488">INDEX(Alloc,$E200,AB$1)*$G200</f>
        <v>189802.41474400001</v>
      </c>
      <c r="AC200" s="47">
        <f t="shared" si="488"/>
        <v>0</v>
      </c>
      <c r="AD200" s="47">
        <f t="shared" si="488"/>
        <v>0</v>
      </c>
      <c r="AF200" s="47">
        <f t="shared" ref="AF200:AH201" si="489">INDEX(Alloc,$E200,AF$1)*$G200</f>
        <v>113967.837296</v>
      </c>
      <c r="AG200" s="47">
        <f t="shared" si="489"/>
        <v>0</v>
      </c>
      <c r="AH200" s="47">
        <f t="shared" si="489"/>
        <v>0</v>
      </c>
      <c r="AJ200" s="47">
        <f t="shared" ref="AJ200:AL201" si="490">INDEX(Alloc,$E200,AJ$1)*$G200</f>
        <v>115072.660676</v>
      </c>
      <c r="AK200" s="47">
        <f t="shared" si="490"/>
        <v>0</v>
      </c>
      <c r="AL200" s="47">
        <f t="shared" si="490"/>
        <v>0</v>
      </c>
      <c r="AN200" s="47">
        <f t="shared" ref="AN200:AP201" si="491">INDEX(Alloc,$E200,AN$1)*$G200</f>
        <v>11357.834024</v>
      </c>
      <c r="AO200" s="47">
        <f t="shared" si="491"/>
        <v>0</v>
      </c>
      <c r="AP200" s="47">
        <f t="shared" si="491"/>
        <v>0</v>
      </c>
      <c r="AR200" s="47">
        <f t="shared" ref="AR200:AT201" si="492">INDEX(Alloc,$E200,AR$1)*$G200</f>
        <v>6153.3044520000003</v>
      </c>
      <c r="AS200" s="47">
        <f t="shared" si="492"/>
        <v>0</v>
      </c>
      <c r="AT200" s="47">
        <f t="shared" si="492"/>
        <v>0</v>
      </c>
      <c r="AV200" s="47">
        <f t="shared" ref="AV200:AX201" si="493">INDEX(Alloc,$E200,AV$1)*$G200</f>
        <v>10407.810756000001</v>
      </c>
      <c r="AW200" s="47">
        <f t="shared" si="493"/>
        <v>0</v>
      </c>
      <c r="AX200" s="47">
        <f t="shared" si="493"/>
        <v>0</v>
      </c>
      <c r="AZ200" s="47">
        <f t="shared" ref="AZ200:BB201" si="494">INDEX(Alloc,$E200,AZ$1)*$G200</f>
        <v>339.56153599999999</v>
      </c>
      <c r="BA200" s="47">
        <f t="shared" si="494"/>
        <v>0</v>
      </c>
      <c r="BB200" s="47">
        <f t="shared" si="494"/>
        <v>0</v>
      </c>
      <c r="BD200" s="47">
        <f t="shared" ref="BD200:BF201" si="495">INDEX(Alloc,$E200,BD$1)*$G200</f>
        <v>335.816372</v>
      </c>
      <c r="BE200" s="47">
        <f t="shared" si="495"/>
        <v>0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442305.11678799998</v>
      </c>
      <c r="BO200" s="44">
        <f t="shared" si="348"/>
        <v>143188.85521199999</v>
      </c>
      <c r="BP200" s="44">
        <f t="shared" si="349"/>
        <v>17029.260707999998</v>
      </c>
      <c r="BQ200" s="44">
        <f t="shared" si="350"/>
        <v>198427.527436</v>
      </c>
      <c r="BR200" s="44">
        <f t="shared" si="351"/>
        <v>189802.41474400001</v>
      </c>
      <c r="BS200" s="44">
        <f t="shared" si="352"/>
        <v>113967.837296</v>
      </c>
      <c r="BT200" s="44">
        <f t="shared" si="353"/>
        <v>115072.660676</v>
      </c>
      <c r="BU200" s="44">
        <f t="shared" si="354"/>
        <v>11357.834024</v>
      </c>
      <c r="BV200" s="44">
        <f t="shared" si="355"/>
        <v>6153.3044520000003</v>
      </c>
      <c r="BW200" s="44">
        <f t="shared" si="356"/>
        <v>10407.810756000001</v>
      </c>
      <c r="BX200" s="44">
        <f t="shared" si="357"/>
        <v>339.56153599999999</v>
      </c>
      <c r="BY200" s="44">
        <f t="shared" si="358"/>
        <v>335.816372</v>
      </c>
      <c r="CA200" s="44">
        <f t="shared" si="359"/>
        <v>0</v>
      </c>
    </row>
    <row r="201" spans="2:79" x14ac:dyDescent="0.3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3807</v>
      </c>
      <c r="I201" s="31">
        <f>+'Function-Classif'!T201</f>
        <v>0</v>
      </c>
      <c r="J201" s="31">
        <f>+'Function-Classif'!U201</f>
        <v>0</v>
      </c>
      <c r="K201" s="65"/>
      <c r="L201" s="47">
        <f t="shared" si="485"/>
        <v>1348.823907</v>
      </c>
      <c r="M201" s="47">
        <f t="shared" si="485"/>
        <v>0</v>
      </c>
      <c r="N201" s="47">
        <f t="shared" si="485"/>
        <v>0</v>
      </c>
      <c r="O201" s="47"/>
      <c r="P201" s="47">
        <f t="shared" si="486"/>
        <v>436.65909299999998</v>
      </c>
      <c r="Q201" s="47">
        <f t="shared" si="486"/>
        <v>0</v>
      </c>
      <c r="R201" s="47">
        <f t="shared" si="486"/>
        <v>0</v>
      </c>
      <c r="S201" s="47"/>
      <c r="T201" s="47">
        <f t="shared" si="486"/>
        <v>51.931286999999998</v>
      </c>
      <c r="U201" s="47">
        <f t="shared" si="486"/>
        <v>0</v>
      </c>
      <c r="V201" s="47">
        <f t="shared" si="486"/>
        <v>0</v>
      </c>
      <c r="W201" s="24"/>
      <c r="X201" s="47">
        <f t="shared" si="487"/>
        <v>605.11122899999998</v>
      </c>
      <c r="Y201" s="47">
        <f t="shared" si="487"/>
        <v>0</v>
      </c>
      <c r="Z201" s="47">
        <f t="shared" si="487"/>
        <v>0</v>
      </c>
      <c r="AB201" s="47">
        <f t="shared" si="488"/>
        <v>578.80866600000002</v>
      </c>
      <c r="AC201" s="47">
        <f t="shared" si="488"/>
        <v>0</v>
      </c>
      <c r="AD201" s="47">
        <f t="shared" si="488"/>
        <v>0</v>
      </c>
      <c r="AF201" s="47">
        <f t="shared" si="489"/>
        <v>347.54864399999997</v>
      </c>
      <c r="AG201" s="47">
        <f t="shared" si="489"/>
        <v>0</v>
      </c>
      <c r="AH201" s="47">
        <f t="shared" si="489"/>
        <v>0</v>
      </c>
      <c r="AJ201" s="47">
        <f t="shared" si="490"/>
        <v>350.91783899999996</v>
      </c>
      <c r="AK201" s="47">
        <f t="shared" si="490"/>
        <v>0</v>
      </c>
      <c r="AL201" s="47">
        <f t="shared" si="490"/>
        <v>0</v>
      </c>
      <c r="AN201" s="47">
        <f t="shared" si="491"/>
        <v>34.636085999999999</v>
      </c>
      <c r="AO201" s="47">
        <f t="shared" si="491"/>
        <v>0</v>
      </c>
      <c r="AP201" s="47">
        <f t="shared" si="491"/>
        <v>0</v>
      </c>
      <c r="AR201" s="47">
        <f t="shared" si="492"/>
        <v>18.764703000000001</v>
      </c>
      <c r="AS201" s="47">
        <f t="shared" si="492"/>
        <v>0</v>
      </c>
      <c r="AT201" s="47">
        <f t="shared" si="492"/>
        <v>0</v>
      </c>
      <c r="AV201" s="47">
        <f t="shared" si="493"/>
        <v>31.738959000000001</v>
      </c>
      <c r="AW201" s="47">
        <f t="shared" si="493"/>
        <v>0</v>
      </c>
      <c r="AX201" s="47">
        <f t="shared" si="493"/>
        <v>0</v>
      </c>
      <c r="AZ201" s="47">
        <f t="shared" si="494"/>
        <v>1.035504</v>
      </c>
      <c r="BA201" s="47">
        <f t="shared" si="494"/>
        <v>0</v>
      </c>
      <c r="BB201" s="47">
        <f t="shared" si="494"/>
        <v>0</v>
      </c>
      <c r="BD201" s="47">
        <f t="shared" si="495"/>
        <v>1.0240829999999999</v>
      </c>
      <c r="BE201" s="47">
        <f t="shared" si="495"/>
        <v>0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1348.823907</v>
      </c>
      <c r="BO201" s="44">
        <f t="shared" si="348"/>
        <v>436.65909299999998</v>
      </c>
      <c r="BP201" s="44">
        <f t="shared" si="349"/>
        <v>51.931286999999998</v>
      </c>
      <c r="BQ201" s="44">
        <f t="shared" si="350"/>
        <v>605.11122899999998</v>
      </c>
      <c r="BR201" s="44">
        <f t="shared" si="351"/>
        <v>578.80866600000002</v>
      </c>
      <c r="BS201" s="44">
        <f t="shared" si="352"/>
        <v>347.54864399999997</v>
      </c>
      <c r="BT201" s="44">
        <f t="shared" si="353"/>
        <v>350.91783899999996</v>
      </c>
      <c r="BU201" s="44">
        <f t="shared" si="354"/>
        <v>34.636085999999999</v>
      </c>
      <c r="BV201" s="44">
        <f t="shared" si="355"/>
        <v>18.764703000000001</v>
      </c>
      <c r="BW201" s="44">
        <f t="shared" si="356"/>
        <v>31.738959000000001</v>
      </c>
      <c r="BX201" s="44">
        <f t="shared" si="357"/>
        <v>1.035504</v>
      </c>
      <c r="BY201" s="44">
        <f t="shared" si="358"/>
        <v>1.0240829999999999</v>
      </c>
      <c r="CA201" s="44">
        <f t="shared" si="359"/>
        <v>0</v>
      </c>
    </row>
    <row r="202" spans="2:79" x14ac:dyDescent="0.3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17468982.924744591</v>
      </c>
      <c r="I202" s="24">
        <f t="shared" ref="I202:BF202" si="500">SUM(I196:I201)</f>
        <v>37720890.075255409</v>
      </c>
      <c r="J202" s="24">
        <f t="shared" si="500"/>
        <v>0</v>
      </c>
      <c r="K202" s="24"/>
      <c r="L202" s="24">
        <f t="shared" si="500"/>
        <v>6785233.5687791901</v>
      </c>
      <c r="M202" s="24">
        <f t="shared" si="500"/>
        <v>13646589.366156189</v>
      </c>
      <c r="N202" s="24">
        <f t="shared" si="500"/>
        <v>0</v>
      </c>
      <c r="O202" s="24"/>
      <c r="P202" s="24">
        <f t="shared" si="500"/>
        <v>2435314.8890439933</v>
      </c>
      <c r="Q202" s="24">
        <f t="shared" si="500"/>
        <v>4434652.9893152546</v>
      </c>
      <c r="R202" s="24">
        <f t="shared" si="500"/>
        <v>0</v>
      </c>
      <c r="S202" s="24"/>
      <c r="T202" s="24">
        <f t="shared" ref="T202:V202" si="501">SUM(T196:T201)</f>
        <v>206078.91790780844</v>
      </c>
      <c r="U202" s="24">
        <f t="shared" si="501"/>
        <v>528174.59901811578</v>
      </c>
      <c r="V202" s="24">
        <f t="shared" si="501"/>
        <v>0</v>
      </c>
      <c r="W202" s="24"/>
      <c r="X202" s="24">
        <f t="shared" si="500"/>
        <v>2866807.3187216404</v>
      </c>
      <c r="Y202" s="24">
        <f t="shared" si="500"/>
        <v>6119589.1652112864</v>
      </c>
      <c r="Z202" s="24">
        <f t="shared" si="500"/>
        <v>0</v>
      </c>
      <c r="AA202" s="24"/>
      <c r="AB202" s="24">
        <f t="shared" si="500"/>
        <v>2208089.1490275566</v>
      </c>
      <c r="AC202" s="24">
        <f t="shared" si="500"/>
        <v>5907102.4112514062</v>
      </c>
      <c r="AD202" s="24">
        <f t="shared" si="500"/>
        <v>0</v>
      </c>
      <c r="AE202" s="24"/>
      <c r="AF202" s="24">
        <f t="shared" si="500"/>
        <v>1477115.9373964125</v>
      </c>
      <c r="AG202" s="24">
        <f t="shared" si="500"/>
        <v>2598024.0479489123</v>
      </c>
      <c r="AH202" s="24">
        <f t="shared" si="500"/>
        <v>0</v>
      </c>
      <c r="AI202" s="24"/>
      <c r="AJ202" s="24">
        <f t="shared" si="500"/>
        <v>1282368.8594523517</v>
      </c>
      <c r="AK202" s="24">
        <f t="shared" si="500"/>
        <v>3596973.0588186579</v>
      </c>
      <c r="AL202" s="24">
        <f t="shared" si="500"/>
        <v>0</v>
      </c>
      <c r="AM202" s="24"/>
      <c r="AN202" s="24">
        <f t="shared" si="500"/>
        <v>137396.88618388464</v>
      </c>
      <c r="AO202" s="24">
        <f t="shared" si="500"/>
        <v>351082.82172699663</v>
      </c>
      <c r="AP202" s="24">
        <f t="shared" si="500"/>
        <v>0</v>
      </c>
      <c r="AQ202" s="24"/>
      <c r="AR202" s="24">
        <f t="shared" si="500"/>
        <v>57176.540197006492</v>
      </c>
      <c r="AS202" s="24">
        <f t="shared" si="500"/>
        <v>185475.74451013346</v>
      </c>
      <c r="AT202" s="24">
        <f t="shared" si="500"/>
        <v>0</v>
      </c>
      <c r="AU202" s="24"/>
      <c r="AV202" s="24">
        <f t="shared" si="500"/>
        <v>10439.549715000001</v>
      </c>
      <c r="AW202" s="24">
        <f t="shared" si="500"/>
        <v>332246.84941733273</v>
      </c>
      <c r="AX202" s="24">
        <f t="shared" si="500"/>
        <v>0</v>
      </c>
      <c r="AY202" s="24"/>
      <c r="AZ202" s="24">
        <f t="shared" si="500"/>
        <v>340.59703999999999</v>
      </c>
      <c r="BA202" s="24">
        <f t="shared" si="500"/>
        <v>10830.116035134601</v>
      </c>
      <c r="BB202" s="24">
        <f t="shared" si="500"/>
        <v>0</v>
      </c>
      <c r="BC202" s="24"/>
      <c r="BD202" s="24">
        <f t="shared" si="500"/>
        <v>2620.7112797467439</v>
      </c>
      <c r="BE202" s="24">
        <f t="shared" si="500"/>
        <v>10148.905845986488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20431822.93493538</v>
      </c>
      <c r="BO202" s="44">
        <f t="shared" si="348"/>
        <v>6869967.8783592479</v>
      </c>
      <c r="BP202" s="44">
        <f t="shared" si="349"/>
        <v>734253.51692592422</v>
      </c>
      <c r="BQ202" s="44">
        <f t="shared" si="350"/>
        <v>8986396.4839329273</v>
      </c>
      <c r="BR202" s="44">
        <f t="shared" si="351"/>
        <v>8115191.5602789633</v>
      </c>
      <c r="BS202" s="44">
        <f t="shared" si="352"/>
        <v>4075139.9853453245</v>
      </c>
      <c r="BT202" s="44">
        <f t="shared" si="353"/>
        <v>4879341.9182710098</v>
      </c>
      <c r="BU202" s="44">
        <f t="shared" si="354"/>
        <v>488479.70791088126</v>
      </c>
      <c r="BV202" s="44">
        <f t="shared" si="355"/>
        <v>242652.28470713994</v>
      </c>
      <c r="BW202" s="44">
        <f t="shared" si="356"/>
        <v>342686.39913233276</v>
      </c>
      <c r="BX202" s="44">
        <f t="shared" si="357"/>
        <v>11170.713075134601</v>
      </c>
      <c r="BY202" s="44">
        <f t="shared" si="358"/>
        <v>12769.617125733232</v>
      </c>
      <c r="CA202" s="44">
        <f t="shared" si="359"/>
        <v>0</v>
      </c>
    </row>
    <row r="203" spans="2:79" x14ac:dyDescent="0.3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3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65101437.313905425</v>
      </c>
      <c r="I204" s="24">
        <f t="shared" ref="I204:BF204" si="502">I193+I202</f>
        <v>445243824.68609458</v>
      </c>
      <c r="J204" s="24">
        <f t="shared" si="502"/>
        <v>0</v>
      </c>
      <c r="K204" s="24"/>
      <c r="L204" s="24">
        <f t="shared" si="502"/>
        <v>24438461.982747599</v>
      </c>
      <c r="M204" s="24">
        <f t="shared" si="502"/>
        <v>161509980.8008368</v>
      </c>
      <c r="N204" s="24">
        <f t="shared" si="502"/>
        <v>0</v>
      </c>
      <c r="O204" s="24"/>
      <c r="P204" s="24">
        <f t="shared" si="502"/>
        <v>8461478.7521787733</v>
      </c>
      <c r="Q204" s="24">
        <f t="shared" si="502"/>
        <v>52493973.94530274</v>
      </c>
      <c r="R204" s="24">
        <f t="shared" si="502"/>
        <v>0</v>
      </c>
      <c r="S204" s="24"/>
      <c r="T204" s="24">
        <f t="shared" ref="T204:V204" si="503">T193+T202</f>
        <v>813830.93233114481</v>
      </c>
      <c r="U204" s="24">
        <f t="shared" si="503"/>
        <v>6212767.8669036161</v>
      </c>
      <c r="V204" s="24">
        <f t="shared" si="503"/>
        <v>0</v>
      </c>
      <c r="W204" s="24"/>
      <c r="X204" s="24">
        <f t="shared" si="502"/>
        <v>10555399.345401796</v>
      </c>
      <c r="Y204" s="24">
        <f t="shared" si="502"/>
        <v>72297161.876107544</v>
      </c>
      <c r="Z204" s="24">
        <f t="shared" si="502"/>
        <v>0</v>
      </c>
      <c r="AA204" s="24"/>
      <c r="AB204" s="24">
        <f t="shared" si="502"/>
        <v>8866115.6807623897</v>
      </c>
      <c r="AC204" s="24">
        <f t="shared" si="502"/>
        <v>69444319.651003942</v>
      </c>
      <c r="AD204" s="24">
        <f t="shared" si="502"/>
        <v>0</v>
      </c>
      <c r="AE204" s="24"/>
      <c r="AF204" s="24">
        <f t="shared" si="502"/>
        <v>5672170.5520115951</v>
      </c>
      <c r="AG204" s="24">
        <f t="shared" si="502"/>
        <v>30731213.309536617</v>
      </c>
      <c r="AH204" s="24">
        <f t="shared" si="502"/>
        <v>0</v>
      </c>
      <c r="AI204" s="24"/>
      <c r="AJ204" s="24">
        <f t="shared" si="502"/>
        <v>5245511.7385468725</v>
      </c>
      <c r="AK204" s="24">
        <f t="shared" si="502"/>
        <v>42061873.003905721</v>
      </c>
      <c r="AL204" s="24">
        <f t="shared" si="502"/>
        <v>0</v>
      </c>
      <c r="AM204" s="24"/>
      <c r="AN204" s="24">
        <f t="shared" si="502"/>
        <v>542678.58658568771</v>
      </c>
      <c r="AO204" s="24">
        <f t="shared" si="502"/>
        <v>4120210.8567323997</v>
      </c>
      <c r="AP204" s="24">
        <f t="shared" si="502"/>
        <v>0</v>
      </c>
      <c r="AQ204" s="24"/>
      <c r="AR204" s="24">
        <f t="shared" si="502"/>
        <v>254240.70114265141</v>
      </c>
      <c r="AS204" s="24">
        <f t="shared" si="502"/>
        <v>2226911.146150948</v>
      </c>
      <c r="AT204" s="24">
        <f t="shared" si="502"/>
        <v>0</v>
      </c>
      <c r="AU204" s="24"/>
      <c r="AV204" s="24">
        <f t="shared" si="502"/>
        <v>231279.42143243388</v>
      </c>
      <c r="AW204" s="24">
        <f t="shared" si="502"/>
        <v>3896418.619735633</v>
      </c>
      <c r="AX204" s="24">
        <f t="shared" si="502"/>
        <v>0</v>
      </c>
      <c r="AY204" s="24"/>
      <c r="AZ204" s="24">
        <f t="shared" si="502"/>
        <v>7545.6402338517455</v>
      </c>
      <c r="BA204" s="24">
        <f t="shared" si="502"/>
        <v>126891.11516604826</v>
      </c>
      <c r="BB204" s="24">
        <f t="shared" si="502"/>
        <v>0</v>
      </c>
      <c r="BC204" s="24"/>
      <c r="BD204" s="24">
        <f t="shared" si="502"/>
        <v>12723.980530626564</v>
      </c>
      <c r="BE204" s="24">
        <f t="shared" si="502"/>
        <v>122102.49471254135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185948442.78358442</v>
      </c>
      <c r="BO204" s="44">
        <f t="shared" si="348"/>
        <v>60955452.697481513</v>
      </c>
      <c r="BP204" s="44">
        <f t="shared" si="349"/>
        <v>7026598.7992347609</v>
      </c>
      <c r="BQ204" s="44">
        <f t="shared" si="350"/>
        <v>82852561.221509337</v>
      </c>
      <c r="BR204" s="44">
        <f t="shared" si="351"/>
        <v>78310435.331766337</v>
      </c>
      <c r="BS204" s="44">
        <f t="shared" si="352"/>
        <v>36403383.861548215</v>
      </c>
      <c r="BT204" s="44">
        <f t="shared" si="353"/>
        <v>47307384.742452592</v>
      </c>
      <c r="BU204" s="44">
        <f t="shared" si="354"/>
        <v>4662889.4433180876</v>
      </c>
      <c r="BV204" s="44">
        <f t="shared" si="355"/>
        <v>2481151.8472935995</v>
      </c>
      <c r="BW204" s="44">
        <f t="shared" si="356"/>
        <v>4127698.0411680667</v>
      </c>
      <c r="BX204" s="44">
        <f t="shared" si="357"/>
        <v>134436.75539989999</v>
      </c>
      <c r="BY204" s="44">
        <f t="shared" si="358"/>
        <v>134826.47524316792</v>
      </c>
      <c r="CA204" s="44">
        <f t="shared" si="359"/>
        <v>0</v>
      </c>
    </row>
    <row r="205" spans="2:79" x14ac:dyDescent="0.3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3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3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3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3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3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3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3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3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3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3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3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3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3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3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3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3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3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3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3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880033.38105873007</v>
      </c>
      <c r="I224" s="21">
        <f>+'Function-Classif'!T224</f>
        <v>0</v>
      </c>
      <c r="J224" s="21">
        <f>+'Function-Classif'!U224</f>
        <v>934590.61894127016</v>
      </c>
      <c r="K224" s="47"/>
      <c r="L224" s="47">
        <f t="shared" ref="L224:N228" si="558">INDEX(Alloc,$E224,L$1)*$G224</f>
        <v>448414.2012296397</v>
      </c>
      <c r="M224" s="47">
        <f t="shared" si="558"/>
        <v>0</v>
      </c>
      <c r="N224" s="47">
        <f t="shared" si="558"/>
        <v>653828.01057757728</v>
      </c>
      <c r="O224" s="47"/>
      <c r="P224" s="47">
        <f t="shared" ref="P224:V228" si="559">INDEX(Alloc,$E224,P$1)*$G224</f>
        <v>122185.58190355578</v>
      </c>
      <c r="Q224" s="47">
        <f t="shared" si="559"/>
        <v>0</v>
      </c>
      <c r="R224" s="47">
        <f t="shared" si="559"/>
        <v>176717.41238420922</v>
      </c>
      <c r="S224" s="47"/>
      <c r="T224" s="47">
        <f t="shared" si="559"/>
        <v>9788.097970981813</v>
      </c>
      <c r="U224" s="47">
        <f t="shared" si="559"/>
        <v>0</v>
      </c>
      <c r="V224" s="47">
        <f t="shared" si="559"/>
        <v>6383.5031206214408</v>
      </c>
      <c r="W224" s="24"/>
      <c r="X224" s="47">
        <f t="shared" ref="X224:Z228" si="560">INDEX(Alloc,$E224,X$1)*$G224</f>
        <v>116246.55722849461</v>
      </c>
      <c r="Y224" s="47">
        <f t="shared" si="560"/>
        <v>0</v>
      </c>
      <c r="Z224" s="47">
        <f t="shared" si="560"/>
        <v>44498.120827224586</v>
      </c>
      <c r="AB224" s="47">
        <f t="shared" ref="AB224:AD228" si="561">INDEX(Alloc,$E224,AB$1)*$G224</f>
        <v>103346.16470279336</v>
      </c>
      <c r="AC224" s="47">
        <f t="shared" si="561"/>
        <v>0</v>
      </c>
      <c r="AD224" s="47">
        <f t="shared" si="561"/>
        <v>9995.5889583167318</v>
      </c>
      <c r="AF224" s="47">
        <f t="shared" ref="AF224:AH228" si="562">INDEX(Alloc,$E224,AF$1)*$G224</f>
        <v>62813.083590590024</v>
      </c>
      <c r="AG224" s="47">
        <f t="shared" si="562"/>
        <v>0</v>
      </c>
      <c r="AH224" s="47">
        <f t="shared" si="562"/>
        <v>4692.445234376496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6407.1789752377181</v>
      </c>
      <c r="AO224" s="47">
        <f t="shared" si="564"/>
        <v>0</v>
      </c>
      <c r="AP224" s="47">
        <f t="shared" si="564"/>
        <v>94.824225609031515</v>
      </c>
      <c r="AR224" s="47">
        <f t="shared" ref="AR224:AT228" si="565">INDEX(Alloc,$E224,AR$1)*$G224</f>
        <v>3353.4298540001128</v>
      </c>
      <c r="AS224" s="47">
        <f t="shared" si="565"/>
        <v>0</v>
      </c>
      <c r="AT224" s="47">
        <f t="shared" si="565"/>
        <v>94.824225609031515</v>
      </c>
      <c r="AV224" s="47">
        <f t="shared" ref="AV224:AX228" si="566">INDEX(Alloc,$E224,AV$1)*$G224</f>
        <v>7146.4044908270243</v>
      </c>
      <c r="AW224" s="47">
        <f t="shared" si="566"/>
        <v>0</v>
      </c>
      <c r="AX224" s="47">
        <f t="shared" si="566"/>
        <v>28441.038853135018</v>
      </c>
      <c r="AZ224" s="47">
        <f t="shared" ref="AZ224:BB228" si="567">INDEX(Alloc,$E224,AZ$1)*$G224</f>
        <v>228.60210531290187</v>
      </c>
      <c r="BA224" s="47">
        <f t="shared" si="567"/>
        <v>0</v>
      </c>
      <c r="BB224" s="47">
        <f t="shared" si="567"/>
        <v>257.03816883038559</v>
      </c>
      <c r="BD224" s="47">
        <f t="shared" ref="BD224:BF228" si="568">INDEX(Alloc,$E224,BD$1)*$G224</f>
        <v>104.07900729693095</v>
      </c>
      <c r="BE224" s="47">
        <f t="shared" si="568"/>
        <v>0</v>
      </c>
      <c r="BF224" s="47">
        <f t="shared" si="568"/>
        <v>1411.4142231199389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1102242.211807217</v>
      </c>
      <c r="BO224" s="44">
        <f t="shared" si="518"/>
        <v>298902.994287765</v>
      </c>
      <c r="BP224" s="44">
        <f t="shared" si="519"/>
        <v>16171.601091603254</v>
      </c>
      <c r="BQ224" s="44">
        <f t="shared" si="520"/>
        <v>160744.67805571918</v>
      </c>
      <c r="BR224" s="44">
        <f t="shared" si="521"/>
        <v>113341.75366111009</v>
      </c>
      <c r="BS224" s="44">
        <f t="shared" si="522"/>
        <v>67505.528824966517</v>
      </c>
      <c r="BT224" s="44">
        <f t="shared" si="523"/>
        <v>8176.3981426409428</v>
      </c>
      <c r="BU224" s="44">
        <f t="shared" si="524"/>
        <v>6502.0032008467497</v>
      </c>
      <c r="BV224" s="44">
        <f t="shared" si="525"/>
        <v>3448.2540796091444</v>
      </c>
      <c r="BW224" s="44">
        <f t="shared" si="526"/>
        <v>35587.443343962041</v>
      </c>
      <c r="BX224" s="44">
        <f t="shared" si="527"/>
        <v>485.64027414328746</v>
      </c>
      <c r="BY224" s="44">
        <f t="shared" si="528"/>
        <v>1515.4932304168699</v>
      </c>
      <c r="CA224" s="44">
        <f t="shared" si="529"/>
        <v>0</v>
      </c>
    </row>
    <row r="225" spans="2:79" x14ac:dyDescent="0.3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3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3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4947129.552992193</v>
      </c>
      <c r="I227" s="21">
        <f>+'Function-Classif'!T227</f>
        <v>0</v>
      </c>
      <c r="J227" s="21">
        <f>+'Function-Classif'!U227</f>
        <v>933542.44700780755</v>
      </c>
      <c r="K227" s="24"/>
      <c r="L227" s="47">
        <f t="shared" si="558"/>
        <v>2604959.4199604881</v>
      </c>
      <c r="M227" s="47">
        <f t="shared" si="558"/>
        <v>0</v>
      </c>
      <c r="N227" s="47">
        <f t="shared" si="558"/>
        <v>811118.10062297201</v>
      </c>
      <c r="O227" s="47"/>
      <c r="P227" s="47">
        <f t="shared" si="559"/>
        <v>693193.70339721045</v>
      </c>
      <c r="Q227" s="47">
        <f t="shared" si="559"/>
        <v>0</v>
      </c>
      <c r="R227" s="47">
        <f t="shared" si="559"/>
        <v>100773.53077754569</v>
      </c>
      <c r="S227" s="47"/>
      <c r="T227" s="47">
        <f t="shared" si="559"/>
        <v>52808.826715601084</v>
      </c>
      <c r="U227" s="47">
        <f t="shared" si="559"/>
        <v>0</v>
      </c>
      <c r="V227" s="47">
        <f t="shared" si="559"/>
        <v>0</v>
      </c>
      <c r="W227" s="24"/>
      <c r="X227" s="47">
        <f t="shared" si="560"/>
        <v>612925.35595210956</v>
      </c>
      <c r="Y227" s="47">
        <f t="shared" si="560"/>
        <v>0</v>
      </c>
      <c r="Z227" s="47">
        <f t="shared" si="560"/>
        <v>0</v>
      </c>
      <c r="AB227" s="47">
        <f t="shared" si="561"/>
        <v>557574.0782010532</v>
      </c>
      <c r="AC227" s="47">
        <f t="shared" si="561"/>
        <v>0</v>
      </c>
      <c r="AD227" s="47">
        <f t="shared" si="561"/>
        <v>0</v>
      </c>
      <c r="AF227" s="47">
        <f t="shared" si="562"/>
        <v>331058.90545421257</v>
      </c>
      <c r="AG227" s="47">
        <f t="shared" si="562"/>
        <v>0</v>
      </c>
      <c r="AH227" s="47">
        <f t="shared" si="562"/>
        <v>0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34568.064729457532</v>
      </c>
      <c r="AO227" s="47">
        <f t="shared" si="564"/>
        <v>0</v>
      </c>
      <c r="AP227" s="47">
        <f t="shared" si="564"/>
        <v>0</v>
      </c>
      <c r="AR227" s="47">
        <f t="shared" si="565"/>
        <v>18092.452342408666</v>
      </c>
      <c r="AS227" s="47">
        <f t="shared" si="565"/>
        <v>0</v>
      </c>
      <c r="AT227" s="47">
        <f t="shared" si="565"/>
        <v>0</v>
      </c>
      <c r="AV227" s="47">
        <f t="shared" si="566"/>
        <v>40082.802150819967</v>
      </c>
      <c r="AW227" s="47">
        <f t="shared" si="566"/>
        <v>0</v>
      </c>
      <c r="AX227" s="47">
        <f t="shared" si="566"/>
        <v>21385.721764582941</v>
      </c>
      <c r="AZ227" s="47">
        <f t="shared" si="567"/>
        <v>1282.1850442805762</v>
      </c>
      <c r="BA227" s="47">
        <f t="shared" si="567"/>
        <v>0</v>
      </c>
      <c r="BB227" s="47">
        <f t="shared" si="567"/>
        <v>40.098228308593022</v>
      </c>
      <c r="BD227" s="47">
        <f t="shared" si="568"/>
        <v>583.75904455050625</v>
      </c>
      <c r="BE227" s="47">
        <f t="shared" si="568"/>
        <v>0</v>
      </c>
      <c r="BF227" s="47">
        <f t="shared" si="568"/>
        <v>224.99561439821639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3416077.5205834601</v>
      </c>
      <c r="BO227" s="44">
        <f t="shared" si="518"/>
        <v>793967.2341747561</v>
      </c>
      <c r="BP227" s="44">
        <f t="shared" si="519"/>
        <v>52808.826715601084</v>
      </c>
      <c r="BQ227" s="44">
        <f t="shared" si="520"/>
        <v>612925.35595210956</v>
      </c>
      <c r="BR227" s="44">
        <f t="shared" si="521"/>
        <v>557574.0782010532</v>
      </c>
      <c r="BS227" s="44">
        <f t="shared" si="522"/>
        <v>331058.90545421257</v>
      </c>
      <c r="BT227" s="44">
        <f t="shared" si="523"/>
        <v>0</v>
      </c>
      <c r="BU227" s="44">
        <f t="shared" si="524"/>
        <v>34568.064729457532</v>
      </c>
      <c r="BV227" s="44">
        <f t="shared" si="525"/>
        <v>18092.452342408666</v>
      </c>
      <c r="BW227" s="44">
        <f t="shared" si="526"/>
        <v>61468.523915402911</v>
      </c>
      <c r="BX227" s="44">
        <f t="shared" si="527"/>
        <v>1322.2832725891692</v>
      </c>
      <c r="BY227" s="44">
        <f t="shared" si="528"/>
        <v>808.75465894872264</v>
      </c>
      <c r="CA227" s="44">
        <f t="shared" si="529"/>
        <v>0</v>
      </c>
    </row>
    <row r="228" spans="2:79" x14ac:dyDescent="0.3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494688.30470885814</v>
      </c>
      <c r="I228" s="21">
        <f>+'Function-Classif'!T228</f>
        <v>0</v>
      </c>
      <c r="J228" s="21">
        <f>+'Function-Classif'!U228</f>
        <v>41036.695291141841</v>
      </c>
      <c r="K228" s="24"/>
      <c r="L228" s="47">
        <f t="shared" si="558"/>
        <v>245514.40624470438</v>
      </c>
      <c r="M228" s="47">
        <f t="shared" si="558"/>
        <v>0</v>
      </c>
      <c r="N228" s="47">
        <f t="shared" si="558"/>
        <v>35655.161098546436</v>
      </c>
      <c r="O228" s="47"/>
      <c r="P228" s="47">
        <f t="shared" si="559"/>
        <v>68671.929207198089</v>
      </c>
      <c r="Q228" s="47">
        <f t="shared" si="559"/>
        <v>0</v>
      </c>
      <c r="R228" s="47">
        <f t="shared" si="559"/>
        <v>4429.8067958082465</v>
      </c>
      <c r="S228" s="47"/>
      <c r="T228" s="47">
        <f t="shared" si="559"/>
        <v>5791.6856071567854</v>
      </c>
      <c r="U228" s="47">
        <f t="shared" si="559"/>
        <v>0</v>
      </c>
      <c r="V228" s="47">
        <f t="shared" si="559"/>
        <v>0</v>
      </c>
      <c r="W228" s="24"/>
      <c r="X228" s="47">
        <f t="shared" si="560"/>
        <v>67221.167049344032</v>
      </c>
      <c r="Y228" s="47">
        <f t="shared" si="560"/>
        <v>0</v>
      </c>
      <c r="Z228" s="47">
        <f t="shared" si="560"/>
        <v>0</v>
      </c>
      <c r="AB228" s="47">
        <f t="shared" si="561"/>
        <v>61150.644020779488</v>
      </c>
      <c r="AC228" s="47">
        <f t="shared" si="561"/>
        <v>0</v>
      </c>
      <c r="AD228" s="47">
        <f t="shared" si="561"/>
        <v>0</v>
      </c>
      <c r="AF228" s="47">
        <f t="shared" si="562"/>
        <v>36308.117735056505</v>
      </c>
      <c r="AG228" s="47">
        <f t="shared" si="562"/>
        <v>0</v>
      </c>
      <c r="AH228" s="47">
        <f t="shared" si="562"/>
        <v>0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3791.1723363798369</v>
      </c>
      <c r="AO228" s="47">
        <f t="shared" si="564"/>
        <v>0</v>
      </c>
      <c r="AP228" s="47">
        <f t="shared" si="564"/>
        <v>0</v>
      </c>
      <c r="AR228" s="47">
        <f t="shared" si="565"/>
        <v>1984.2477545281631</v>
      </c>
      <c r="AS228" s="47">
        <f t="shared" si="565"/>
        <v>0</v>
      </c>
      <c r="AT228" s="47">
        <f t="shared" si="565"/>
        <v>0</v>
      </c>
      <c r="AV228" s="47">
        <f t="shared" si="566"/>
        <v>4065.6687788306153</v>
      </c>
      <c r="AW228" s="47">
        <f t="shared" si="566"/>
        <v>0</v>
      </c>
      <c r="AX228" s="47">
        <f t="shared" si="566"/>
        <v>940.07439131151853</v>
      </c>
      <c r="AZ228" s="47">
        <f t="shared" si="567"/>
        <v>130.05427324168375</v>
      </c>
      <c r="BA228" s="47">
        <f t="shared" si="567"/>
        <v>0</v>
      </c>
      <c r="BB228" s="47">
        <f t="shared" si="567"/>
        <v>1.7626394837090975</v>
      </c>
      <c r="BD228" s="47">
        <f t="shared" si="568"/>
        <v>59.211701638490162</v>
      </c>
      <c r="BE228" s="47">
        <f t="shared" si="568"/>
        <v>0</v>
      </c>
      <c r="BF228" s="47">
        <f t="shared" si="568"/>
        <v>9.8903659919232698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281169.56734325085</v>
      </c>
      <c r="BO228" s="44">
        <f t="shared" si="518"/>
        <v>73101.736003006343</v>
      </c>
      <c r="BP228" s="44">
        <f t="shared" si="519"/>
        <v>5791.6856071567854</v>
      </c>
      <c r="BQ228" s="44">
        <f t="shared" si="520"/>
        <v>67221.167049344032</v>
      </c>
      <c r="BR228" s="44">
        <f t="shared" si="521"/>
        <v>61150.644020779488</v>
      </c>
      <c r="BS228" s="44">
        <f t="shared" si="522"/>
        <v>36308.117735056505</v>
      </c>
      <c r="BT228" s="44">
        <f t="shared" si="523"/>
        <v>0</v>
      </c>
      <c r="BU228" s="44">
        <f t="shared" si="524"/>
        <v>3791.1723363798369</v>
      </c>
      <c r="BV228" s="44">
        <f t="shared" si="525"/>
        <v>1984.2477545281631</v>
      </c>
      <c r="BW228" s="44">
        <f t="shared" si="526"/>
        <v>5005.7431701421337</v>
      </c>
      <c r="BX228" s="44">
        <f t="shared" si="527"/>
        <v>131.81691272539285</v>
      </c>
      <c r="BY228" s="44">
        <f t="shared" si="528"/>
        <v>69.10206763041343</v>
      </c>
      <c r="CA228" s="44">
        <f t="shared" si="529"/>
        <v>0</v>
      </c>
    </row>
    <row r="229" spans="2:79" x14ac:dyDescent="0.3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3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3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3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-58136.08905950281</v>
      </c>
      <c r="I232" s="21">
        <f>+'Function-Classif'!T232</f>
        <v>0</v>
      </c>
      <c r="J232" s="21">
        <f>+'Function-Classif'!U232</f>
        <v>-21063.910940497193</v>
      </c>
      <c r="K232" s="24"/>
      <c r="L232" s="47">
        <f t="shared" si="577"/>
        <v>-30626.980203002611</v>
      </c>
      <c r="M232" s="47">
        <f t="shared" si="577"/>
        <v>0</v>
      </c>
      <c r="N232" s="47">
        <f t="shared" si="577"/>
        <v>-12151.774941269183</v>
      </c>
      <c r="O232" s="47"/>
      <c r="P232" s="47">
        <f t="shared" si="578"/>
        <v>-8029.324025583478</v>
      </c>
      <c r="Q232" s="47">
        <f t="shared" si="578"/>
        <v>0</v>
      </c>
      <c r="R232" s="47">
        <f t="shared" si="578"/>
        <v>-1981.9396207045374</v>
      </c>
      <c r="S232" s="47"/>
      <c r="T232" s="47">
        <f t="shared" si="578"/>
        <v>-591.44628513149974</v>
      </c>
      <c r="U232" s="47">
        <f t="shared" si="578"/>
        <v>0</v>
      </c>
      <c r="V232" s="47">
        <f t="shared" si="578"/>
        <v>-18.6108635753675</v>
      </c>
      <c r="W232" s="24"/>
      <c r="X232" s="47">
        <f t="shared" si="579"/>
        <v>-7509.4107478639862</v>
      </c>
      <c r="Y232" s="47">
        <f t="shared" si="579"/>
        <v>0</v>
      </c>
      <c r="Z232" s="47">
        <f t="shared" si="579"/>
        <v>-223.16590254753527</v>
      </c>
      <c r="AB232" s="47">
        <f t="shared" si="580"/>
        <v>-6244.6969142794687</v>
      </c>
      <c r="AC232" s="47">
        <f t="shared" si="580"/>
        <v>0</v>
      </c>
      <c r="AD232" s="47">
        <f t="shared" si="580"/>
        <v>-29.141764160455612</v>
      </c>
      <c r="AF232" s="47">
        <f t="shared" si="581"/>
        <v>-4062.1361412192387</v>
      </c>
      <c r="AG232" s="47">
        <f t="shared" si="581"/>
        <v>0</v>
      </c>
      <c r="AH232" s="47">
        <f t="shared" si="581"/>
        <v>-24.598899864749388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-387.15409411629389</v>
      </c>
      <c r="AO232" s="47">
        <f t="shared" si="583"/>
        <v>0</v>
      </c>
      <c r="AP232" s="47">
        <f t="shared" si="583"/>
        <v>-0.27645646804003643</v>
      </c>
      <c r="AR232" s="47">
        <f t="shared" si="584"/>
        <v>-202.63115831874825</v>
      </c>
      <c r="AS232" s="47">
        <f t="shared" si="584"/>
        <v>0</v>
      </c>
      <c r="AT232" s="47">
        <f t="shared" si="584"/>
        <v>-0.27645646804003643</v>
      </c>
      <c r="AV232" s="47">
        <f t="shared" si="585"/>
        <v>-460.85562968166192</v>
      </c>
      <c r="AW232" s="47">
        <f t="shared" si="585"/>
        <v>0</v>
      </c>
      <c r="AX232" s="47">
        <f t="shared" si="585"/>
        <v>-6602.5723310509375</v>
      </c>
      <c r="AZ232" s="47">
        <f t="shared" si="586"/>
        <v>-14.74203808723105</v>
      </c>
      <c r="BA232" s="47">
        <f t="shared" si="586"/>
        <v>0</v>
      </c>
      <c r="BB232" s="47">
        <f t="shared" si="586"/>
        <v>-1.1806912099430016</v>
      </c>
      <c r="BD232" s="47">
        <f t="shared" si="587"/>
        <v>-6.7118222185767378</v>
      </c>
      <c r="BE232" s="47">
        <f t="shared" si="587"/>
        <v>0</v>
      </c>
      <c r="BF232" s="47">
        <f t="shared" si="587"/>
        <v>-6.5350315098417511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-42778.755144271796</v>
      </c>
      <c r="BO232" s="44">
        <f t="shared" si="518"/>
        <v>-10011.263646288015</v>
      </c>
      <c r="BP232" s="44">
        <f t="shared" si="519"/>
        <v>-610.05714870686722</v>
      </c>
      <c r="BQ232" s="44">
        <f t="shared" si="520"/>
        <v>-7732.5766504115218</v>
      </c>
      <c r="BR232" s="44">
        <f t="shared" si="521"/>
        <v>-6273.8386784399245</v>
      </c>
      <c r="BS232" s="44">
        <f t="shared" si="522"/>
        <v>-4086.7350410839881</v>
      </c>
      <c r="BT232" s="44">
        <f t="shared" si="523"/>
        <v>-23.837981668561458</v>
      </c>
      <c r="BU232" s="44">
        <f t="shared" si="524"/>
        <v>-387.4305505843339</v>
      </c>
      <c r="BV232" s="44">
        <f t="shared" si="525"/>
        <v>-202.90761478678829</v>
      </c>
      <c r="BW232" s="44">
        <f t="shared" si="526"/>
        <v>-7063.4279607325998</v>
      </c>
      <c r="BX232" s="44">
        <f t="shared" si="527"/>
        <v>-15.922729297174051</v>
      </c>
      <c r="BY232" s="44">
        <f t="shared" si="528"/>
        <v>-13.24685372841849</v>
      </c>
      <c r="CA232" s="44">
        <f t="shared" si="529"/>
        <v>0</v>
      </c>
    </row>
    <row r="233" spans="2:79" x14ac:dyDescent="0.3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4106030.1193789477</v>
      </c>
      <c r="I233" s="21">
        <f>+'Function-Classif'!T233</f>
        <v>0</v>
      </c>
      <c r="J233" s="21">
        <f>+'Function-Classif'!U233</f>
        <v>1487699.8806210526</v>
      </c>
      <c r="K233" s="47"/>
      <c r="L233" s="47">
        <f t="shared" si="577"/>
        <v>2163119.4188250229</v>
      </c>
      <c r="M233" s="47">
        <f t="shared" si="577"/>
        <v>0</v>
      </c>
      <c r="N233" s="47">
        <f t="shared" si="577"/>
        <v>858254.39447254629</v>
      </c>
      <c r="O233" s="47"/>
      <c r="P233" s="47">
        <f t="shared" si="578"/>
        <v>567094.32678822055</v>
      </c>
      <c r="Q233" s="47">
        <f t="shared" si="578"/>
        <v>0</v>
      </c>
      <c r="R233" s="47">
        <f t="shared" si="578"/>
        <v>139980.24134499487</v>
      </c>
      <c r="S233" s="47"/>
      <c r="T233" s="47">
        <f t="shared" si="578"/>
        <v>41772.611471321012</v>
      </c>
      <c r="U233" s="47">
        <f t="shared" si="578"/>
        <v>0</v>
      </c>
      <c r="V233" s="47">
        <f t="shared" si="578"/>
        <v>1314.4462867101065</v>
      </c>
      <c r="W233" s="24"/>
      <c r="X233" s="47">
        <f t="shared" si="579"/>
        <v>530373.94170011638</v>
      </c>
      <c r="Y233" s="47">
        <f t="shared" si="579"/>
        <v>0</v>
      </c>
      <c r="Z233" s="47">
        <f t="shared" si="579"/>
        <v>15761.739950217481</v>
      </c>
      <c r="AB233" s="47">
        <f t="shared" si="580"/>
        <v>441049.85442313756</v>
      </c>
      <c r="AC233" s="47">
        <f t="shared" si="580"/>
        <v>0</v>
      </c>
      <c r="AD233" s="47">
        <f t="shared" si="580"/>
        <v>2058.2217226927446</v>
      </c>
      <c r="AF233" s="47">
        <f t="shared" si="581"/>
        <v>286900.16158108955</v>
      </c>
      <c r="AG233" s="47">
        <f t="shared" si="581"/>
        <v>0</v>
      </c>
      <c r="AH233" s="47">
        <f t="shared" si="581"/>
        <v>1737.3687391470276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27343.882208095161</v>
      </c>
      <c r="AO233" s="47">
        <f t="shared" si="583"/>
        <v>0</v>
      </c>
      <c r="AP233" s="47">
        <f t="shared" si="583"/>
        <v>19.52554089608072</v>
      </c>
      <c r="AR233" s="47">
        <f t="shared" si="584"/>
        <v>14311.41400533247</v>
      </c>
      <c r="AS233" s="47">
        <f t="shared" si="584"/>
        <v>0</v>
      </c>
      <c r="AT233" s="47">
        <f t="shared" si="584"/>
        <v>19.52554089608072</v>
      </c>
      <c r="AV233" s="47">
        <f t="shared" si="585"/>
        <v>32549.267189636397</v>
      </c>
      <c r="AW233" s="47">
        <f t="shared" si="585"/>
        <v>0</v>
      </c>
      <c r="AX233" s="47">
        <f t="shared" si="585"/>
        <v>466325.84501729242</v>
      </c>
      <c r="AZ233" s="47">
        <f t="shared" si="586"/>
        <v>1041.1992513849361</v>
      </c>
      <c r="BA233" s="47">
        <f t="shared" si="586"/>
        <v>0</v>
      </c>
      <c r="BB233" s="47">
        <f t="shared" si="586"/>
        <v>83.389745477202851</v>
      </c>
      <c r="BD233" s="47">
        <f t="shared" si="587"/>
        <v>474.04193558988959</v>
      </c>
      <c r="BE233" s="47">
        <f t="shared" si="587"/>
        <v>0</v>
      </c>
      <c r="BF233" s="47">
        <f t="shared" si="587"/>
        <v>461.55557837811989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3021373.8132975693</v>
      </c>
      <c r="BO233" s="44">
        <f t="shared" si="518"/>
        <v>707074.56813321542</v>
      </c>
      <c r="BP233" s="44">
        <f t="shared" si="519"/>
        <v>43087.057758031122</v>
      </c>
      <c r="BQ233" s="44">
        <f t="shared" si="520"/>
        <v>546135.68165033381</v>
      </c>
      <c r="BR233" s="44">
        <f t="shared" si="521"/>
        <v>443108.07614583027</v>
      </c>
      <c r="BS233" s="44">
        <f t="shared" si="522"/>
        <v>288637.53032023658</v>
      </c>
      <c r="BT233" s="44">
        <f t="shared" si="523"/>
        <v>1683.6266818040692</v>
      </c>
      <c r="BU233" s="44">
        <f t="shared" si="524"/>
        <v>27363.407748991242</v>
      </c>
      <c r="BV233" s="44">
        <f t="shared" si="525"/>
        <v>14330.93954622855</v>
      </c>
      <c r="BW233" s="44">
        <f t="shared" si="526"/>
        <v>498875.11220692884</v>
      </c>
      <c r="BX233" s="44">
        <f t="shared" si="527"/>
        <v>1124.5889968621391</v>
      </c>
      <c r="BY233" s="44">
        <f t="shared" si="528"/>
        <v>935.59751396800948</v>
      </c>
      <c r="CA233" s="44">
        <f t="shared" si="529"/>
        <v>0</v>
      </c>
    </row>
    <row r="234" spans="2:79" x14ac:dyDescent="0.3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3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5993.4490804399047</v>
      </c>
      <c r="I235" s="31">
        <f>+'Function-Classif'!T235</f>
        <v>0</v>
      </c>
      <c r="J235" s="31">
        <f>+'Function-Classif'!U235</f>
        <v>2171.5509195600957</v>
      </c>
      <c r="K235" s="41"/>
      <c r="L235" s="47">
        <f t="shared" si="577"/>
        <v>3157.440572695913</v>
      </c>
      <c r="M235" s="47">
        <f t="shared" si="577"/>
        <v>0</v>
      </c>
      <c r="N235" s="47">
        <f t="shared" si="577"/>
        <v>1252.7682120639251</v>
      </c>
      <c r="O235" s="47"/>
      <c r="P235" s="47">
        <f t="shared" si="578"/>
        <v>827.7705892536502</v>
      </c>
      <c r="Q235" s="47">
        <f t="shared" si="578"/>
        <v>0</v>
      </c>
      <c r="R235" s="47">
        <f t="shared" si="578"/>
        <v>204.32496215975439</v>
      </c>
      <c r="S235" s="47"/>
      <c r="T235" s="47">
        <f t="shared" si="578"/>
        <v>60.974228763872418</v>
      </c>
      <c r="U235" s="47">
        <f t="shared" si="578"/>
        <v>0</v>
      </c>
      <c r="V235" s="47">
        <f t="shared" si="578"/>
        <v>1.9186578420817628</v>
      </c>
      <c r="W235" s="24"/>
      <c r="X235" s="47">
        <f t="shared" si="579"/>
        <v>774.17094389279612</v>
      </c>
      <c r="Y235" s="47">
        <f t="shared" si="579"/>
        <v>0</v>
      </c>
      <c r="Z235" s="47">
        <f t="shared" si="579"/>
        <v>23.006939321977594</v>
      </c>
      <c r="AB235" s="47">
        <f t="shared" si="580"/>
        <v>643.7872513269175</v>
      </c>
      <c r="AC235" s="47">
        <f t="shared" si="580"/>
        <v>0</v>
      </c>
      <c r="AD235" s="47">
        <f t="shared" si="580"/>
        <v>3.0043245501277784</v>
      </c>
      <c r="AF235" s="47">
        <f t="shared" si="581"/>
        <v>418.77956556887733</v>
      </c>
      <c r="AG235" s="47">
        <f t="shared" si="581"/>
        <v>0</v>
      </c>
      <c r="AH235" s="47">
        <f t="shared" si="581"/>
        <v>2.5359850681272569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39.913045182569945</v>
      </c>
      <c r="AO235" s="47">
        <f t="shared" si="583"/>
        <v>0</v>
      </c>
      <c r="AP235" s="47">
        <f t="shared" si="583"/>
        <v>2.8500846736703254E-2</v>
      </c>
      <c r="AR235" s="47">
        <f t="shared" si="584"/>
        <v>20.889942016067923</v>
      </c>
      <c r="AS235" s="47">
        <f t="shared" si="584"/>
        <v>0</v>
      </c>
      <c r="AT235" s="47">
        <f t="shared" si="584"/>
        <v>2.8500846736703254E-2</v>
      </c>
      <c r="AV235" s="47">
        <f t="shared" si="585"/>
        <v>47.511189600388505</v>
      </c>
      <c r="AW235" s="47">
        <f t="shared" si="585"/>
        <v>0</v>
      </c>
      <c r="AX235" s="47">
        <f t="shared" si="585"/>
        <v>680.68185710897603</v>
      </c>
      <c r="AZ235" s="47">
        <f t="shared" si="586"/>
        <v>1.5198073356343627</v>
      </c>
      <c r="BA235" s="47">
        <f t="shared" si="586"/>
        <v>0</v>
      </c>
      <c r="BB235" s="47">
        <f t="shared" si="586"/>
        <v>0.12172151173212889</v>
      </c>
      <c r="BD235" s="47">
        <f t="shared" si="587"/>
        <v>0.69194480321564478</v>
      </c>
      <c r="BE235" s="47">
        <f t="shared" si="587"/>
        <v>0</v>
      </c>
      <c r="BF235" s="47">
        <f t="shared" si="587"/>
        <v>0.67371884189214515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4410.2087847598377</v>
      </c>
      <c r="BO235" s="44">
        <f t="shared" si="518"/>
        <v>1032.0955514134046</v>
      </c>
      <c r="BP235" s="44">
        <f t="shared" si="519"/>
        <v>62.892886605954182</v>
      </c>
      <c r="BQ235" s="44">
        <f t="shared" si="520"/>
        <v>797.17788321477371</v>
      </c>
      <c r="BR235" s="44">
        <f t="shared" si="521"/>
        <v>646.79157587704526</v>
      </c>
      <c r="BS235" s="44">
        <f t="shared" si="522"/>
        <v>421.31555063700461</v>
      </c>
      <c r="BT235" s="44">
        <f t="shared" si="523"/>
        <v>2.4575393980278322</v>
      </c>
      <c r="BU235" s="44">
        <f t="shared" si="524"/>
        <v>39.94154602930665</v>
      </c>
      <c r="BV235" s="44">
        <f t="shared" si="525"/>
        <v>20.918442862804628</v>
      </c>
      <c r="BW235" s="44">
        <f t="shared" si="526"/>
        <v>728.19304670936458</v>
      </c>
      <c r="BX235" s="44">
        <f t="shared" si="527"/>
        <v>1.6415288473664915</v>
      </c>
      <c r="BY235" s="44">
        <f t="shared" si="528"/>
        <v>1.3656636451077899</v>
      </c>
      <c r="CA235" s="44">
        <f t="shared" si="529"/>
        <v>0</v>
      </c>
    </row>
    <row r="236" spans="2:79" x14ac:dyDescent="0.3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13059069.718159666</v>
      </c>
      <c r="I236" s="24">
        <f t="shared" ref="I236:BF236" si="592">SUM(I224:I235)</f>
        <v>0</v>
      </c>
      <c r="J236" s="24">
        <f t="shared" si="592"/>
        <v>11655518.281840336</v>
      </c>
      <c r="K236" s="24"/>
      <c r="L236" s="24">
        <f t="shared" si="592"/>
        <v>6721995.312555912</v>
      </c>
      <c r="M236" s="24">
        <f t="shared" si="592"/>
        <v>0</v>
      </c>
      <c r="N236" s="24">
        <f t="shared" si="592"/>
        <v>8141573.1567624379</v>
      </c>
      <c r="O236" s="24"/>
      <c r="P236" s="24">
        <f t="shared" si="592"/>
        <v>1814535.01986468</v>
      </c>
      <c r="Q236" s="24">
        <f t="shared" si="592"/>
        <v>0</v>
      </c>
      <c r="R236" s="24">
        <f t="shared" si="592"/>
        <v>2123475.7636240134</v>
      </c>
      <c r="S236" s="24"/>
      <c r="T236" s="24">
        <f t="shared" ref="T236:V236" si="593">SUM(T224:T235)</f>
        <v>142558.45031348369</v>
      </c>
      <c r="U236" s="24">
        <f t="shared" si="593"/>
        <v>0</v>
      </c>
      <c r="V236" s="24">
        <f t="shared" si="593"/>
        <v>73992.638152598287</v>
      </c>
      <c r="W236" s="24"/>
      <c r="X236" s="24">
        <f t="shared" si="592"/>
        <v>1702206.9575483005</v>
      </c>
      <c r="Y236" s="24">
        <f t="shared" si="592"/>
        <v>0</v>
      </c>
      <c r="Z236" s="24">
        <f t="shared" si="592"/>
        <v>518279.53895121667</v>
      </c>
      <c r="AA236" s="24"/>
      <c r="AB236" s="24">
        <f t="shared" si="592"/>
        <v>1505182.0210167416</v>
      </c>
      <c r="AC236" s="24">
        <f t="shared" si="592"/>
        <v>0</v>
      </c>
      <c r="AD236" s="24">
        <f t="shared" si="592"/>
        <v>115861.14754539919</v>
      </c>
      <c r="AE236" s="24"/>
      <c r="AF236" s="24">
        <f t="shared" si="592"/>
        <v>919860.89806419739</v>
      </c>
      <c r="AG236" s="24">
        <f t="shared" si="592"/>
        <v>0</v>
      </c>
      <c r="AH236" s="24">
        <f t="shared" si="592"/>
        <v>54682.370170726907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93317.160116185871</v>
      </c>
      <c r="AO236" s="24">
        <f t="shared" si="592"/>
        <v>0</v>
      </c>
      <c r="AP236" s="24">
        <f t="shared" si="592"/>
        <v>1099.129189883809</v>
      </c>
      <c r="AQ236" s="24"/>
      <c r="AR236" s="24">
        <f t="shared" si="592"/>
        <v>48840.925442154658</v>
      </c>
      <c r="AS236" s="24">
        <f t="shared" si="592"/>
        <v>0</v>
      </c>
      <c r="AT236" s="24">
        <f t="shared" si="592"/>
        <v>1099.129189883809</v>
      </c>
      <c r="AU236" s="24"/>
      <c r="AV236" s="24">
        <f t="shared" si="592"/>
        <v>105654.51906969535</v>
      </c>
      <c r="AW236" s="24">
        <f t="shared" si="592"/>
        <v>0</v>
      </c>
      <c r="AX236" s="24">
        <f t="shared" si="592"/>
        <v>511170.78955237992</v>
      </c>
      <c r="AY236" s="24"/>
      <c r="AZ236" s="24">
        <f t="shared" si="592"/>
        <v>3379.7199033663128</v>
      </c>
      <c r="BA236" s="24">
        <f t="shared" si="592"/>
        <v>0</v>
      </c>
      <c r="BB236" s="24">
        <f t="shared" si="592"/>
        <v>3005.2103094016802</v>
      </c>
      <c r="BC236" s="24"/>
      <c r="BD236" s="24">
        <f t="shared" si="592"/>
        <v>1538.7342649472646</v>
      </c>
      <c r="BE236" s="24">
        <f t="shared" si="592"/>
        <v>0</v>
      </c>
      <c r="BF236" s="24">
        <f t="shared" si="592"/>
        <v>16504.915809220252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14863568.469318349</v>
      </c>
      <c r="BO236" s="44">
        <f t="shared" si="518"/>
        <v>3938010.7834886936</v>
      </c>
      <c r="BP236" s="44">
        <f t="shared" si="519"/>
        <v>216551.08846608197</v>
      </c>
      <c r="BQ236" s="44">
        <f t="shared" si="520"/>
        <v>2220486.496499517</v>
      </c>
      <c r="BR236" s="44">
        <f t="shared" si="521"/>
        <v>1621043.1685621408</v>
      </c>
      <c r="BS236" s="44">
        <f t="shared" si="522"/>
        <v>974543.2682349243</v>
      </c>
      <c r="BT236" s="44">
        <f t="shared" si="523"/>
        <v>94774.492583174506</v>
      </c>
      <c r="BU236" s="44">
        <f t="shared" si="524"/>
        <v>94416.289306069681</v>
      </c>
      <c r="BV236" s="44">
        <f t="shared" si="525"/>
        <v>49940.054632038467</v>
      </c>
      <c r="BW236" s="44">
        <f t="shared" si="526"/>
        <v>616825.30862207524</v>
      </c>
      <c r="BX236" s="44">
        <f t="shared" si="527"/>
        <v>6384.930212767993</v>
      </c>
      <c r="BY236" s="44">
        <f t="shared" si="528"/>
        <v>18043.650074167515</v>
      </c>
      <c r="CA236" s="44">
        <f t="shared" si="529"/>
        <v>0</v>
      </c>
    </row>
    <row r="237" spans="2:79" x14ac:dyDescent="0.3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3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3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66428.673585557044</v>
      </c>
      <c r="I239" s="21">
        <f>+'Function-Classif'!T239</f>
        <v>0</v>
      </c>
      <c r="J239" s="21">
        <f>+'Function-Classif'!U239</f>
        <v>11421.32641444296</v>
      </c>
      <c r="K239" s="47"/>
      <c r="L239" s="47">
        <f t="shared" ref="L239:N245" si="594">INDEX(Alloc,$E239,L$1)*$G239</f>
        <v>34670.851658890249</v>
      </c>
      <c r="M239" s="47">
        <f t="shared" si="594"/>
        <v>0</v>
      </c>
      <c r="N239" s="47">
        <f t="shared" si="594"/>
        <v>9778.0715343455395</v>
      </c>
      <c r="O239" s="47"/>
      <c r="P239" s="47">
        <f t="shared" ref="P239:V245" si="595">INDEX(Alloc,$E239,P$1)*$G239</f>
        <v>9272.6158674130547</v>
      </c>
      <c r="Q239" s="47">
        <f t="shared" si="595"/>
        <v>0</v>
      </c>
      <c r="R239" s="47">
        <f t="shared" si="595"/>
        <v>1214.8302348999587</v>
      </c>
      <c r="S239" s="47"/>
      <c r="T239" s="47">
        <f t="shared" si="595"/>
        <v>714.20830953687573</v>
      </c>
      <c r="U239" s="47">
        <f t="shared" si="595"/>
        <v>0</v>
      </c>
      <c r="V239" s="47">
        <f t="shared" si="595"/>
        <v>0</v>
      </c>
      <c r="W239" s="24"/>
      <c r="X239" s="47">
        <f t="shared" ref="X239:Z245" si="596">INDEX(Alloc,$E239,X$1)*$G239</f>
        <v>8411.1571743612694</v>
      </c>
      <c r="Y239" s="47">
        <f t="shared" si="596"/>
        <v>0</v>
      </c>
      <c r="Z239" s="47">
        <f t="shared" si="596"/>
        <v>5.0917909099548293</v>
      </c>
      <c r="AB239" s="47">
        <f t="shared" ref="AB239:AD245" si="597">INDEX(Alloc,$E239,AB$1)*$G239</f>
        <v>7540.8613408165374</v>
      </c>
      <c r="AC239" s="47">
        <f t="shared" si="597"/>
        <v>0</v>
      </c>
      <c r="AD239" s="47">
        <f t="shared" si="597"/>
        <v>0</v>
      </c>
      <c r="AF239" s="47">
        <f t="shared" ref="AF239:AH245" si="598">INDEX(Alloc,$E239,AF$1)*$G239</f>
        <v>4544.2602180213771</v>
      </c>
      <c r="AG239" s="47">
        <f t="shared" si="598"/>
        <v>0</v>
      </c>
      <c r="AH239" s="47">
        <f t="shared" si="598"/>
        <v>0.49763962151116603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467.5127362201639</v>
      </c>
      <c r="AO239" s="47">
        <f t="shared" si="600"/>
        <v>0</v>
      </c>
      <c r="AP239" s="47">
        <f t="shared" si="600"/>
        <v>0</v>
      </c>
      <c r="AR239" s="47">
        <f t="shared" ref="AR239:AT245" si="601">INDEX(Alloc,$E239,AR$1)*$G239</f>
        <v>244.68977264800228</v>
      </c>
      <c r="AS239" s="47">
        <f t="shared" si="601"/>
        <v>0</v>
      </c>
      <c r="AT239" s="47">
        <f t="shared" si="601"/>
        <v>0</v>
      </c>
      <c r="AV239" s="47">
        <f t="shared" ref="AV239:AX245" si="602">INDEX(Alloc,$E239,AV$1)*$G239</f>
        <v>537.49491710370751</v>
      </c>
      <c r="AW239" s="47">
        <f t="shared" si="602"/>
        <v>0</v>
      </c>
      <c r="AX239" s="47">
        <f t="shared" si="602"/>
        <v>419.63949439380912</v>
      </c>
      <c r="AZ239" s="47">
        <f t="shared" ref="AZ239:BB245" si="603">INDEX(Alloc,$E239,AZ$1)*$G239</f>
        <v>17.193606911364693</v>
      </c>
      <c r="BA239" s="47">
        <f t="shared" si="603"/>
        <v>0</v>
      </c>
      <c r="BB239" s="47">
        <f t="shared" si="603"/>
        <v>0.48338625965911214</v>
      </c>
      <c r="BD239" s="47">
        <f t="shared" ref="BD239:BF245" si="604">INDEX(Alloc,$E239,BD$1)*$G239</f>
        <v>7.8279836344424627</v>
      </c>
      <c r="BE239" s="47">
        <f t="shared" si="604"/>
        <v>0</v>
      </c>
      <c r="BF239" s="47">
        <f t="shared" si="604"/>
        <v>2.7123340125316848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44448.923193235787</v>
      </c>
      <c r="BO239" s="44">
        <f t="shared" si="518"/>
        <v>10487.446102313013</v>
      </c>
      <c r="BP239" s="44">
        <f t="shared" si="519"/>
        <v>714.20830953687573</v>
      </c>
      <c r="BQ239" s="44">
        <f t="shared" si="520"/>
        <v>8416.2489652712247</v>
      </c>
      <c r="BR239" s="44">
        <f t="shared" si="521"/>
        <v>7540.8613408165374</v>
      </c>
      <c r="BS239" s="44">
        <f t="shared" si="522"/>
        <v>4544.7578576428887</v>
      </c>
      <c r="BT239" s="44">
        <f t="shared" si="523"/>
        <v>0</v>
      </c>
      <c r="BU239" s="44">
        <f t="shared" si="524"/>
        <v>467.5127362201639</v>
      </c>
      <c r="BV239" s="44">
        <f t="shared" si="525"/>
        <v>244.68977264800228</v>
      </c>
      <c r="BW239" s="44">
        <f t="shared" si="526"/>
        <v>957.13441149751657</v>
      </c>
      <c r="BX239" s="44">
        <f t="shared" si="527"/>
        <v>17.676993171023806</v>
      </c>
      <c r="BY239" s="44">
        <f t="shared" si="528"/>
        <v>10.540317646974147</v>
      </c>
      <c r="CA239" s="44">
        <f t="shared" si="529"/>
        <v>0</v>
      </c>
    </row>
    <row r="240" spans="2:79" x14ac:dyDescent="0.3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3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3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19908532.123501234</v>
      </c>
      <c r="I242" s="21">
        <f>+'Function-Classif'!T242</f>
        <v>0</v>
      </c>
      <c r="J242" s="21">
        <f>+'Function-Classif'!U242</f>
        <v>3756816.8764987695</v>
      </c>
      <c r="K242" s="24"/>
      <c r="L242" s="47">
        <f t="shared" si="594"/>
        <v>10483032.17798961</v>
      </c>
      <c r="M242" s="47">
        <f t="shared" si="594"/>
        <v>0</v>
      </c>
      <c r="N242" s="47">
        <f t="shared" si="594"/>
        <v>3264149.5617269166</v>
      </c>
      <c r="O242" s="47"/>
      <c r="P242" s="47">
        <f t="shared" si="595"/>
        <v>2789591.209218516</v>
      </c>
      <c r="Q242" s="47">
        <f t="shared" si="595"/>
        <v>0</v>
      </c>
      <c r="R242" s="47">
        <f t="shared" si="595"/>
        <v>405538.81866100675</v>
      </c>
      <c r="S242" s="47"/>
      <c r="T242" s="47">
        <f t="shared" si="595"/>
        <v>212516.41215582564</v>
      </c>
      <c r="U242" s="47">
        <f t="shared" si="595"/>
        <v>0</v>
      </c>
      <c r="V242" s="47">
        <f t="shared" si="595"/>
        <v>0</v>
      </c>
      <c r="W242" s="24"/>
      <c r="X242" s="47">
        <f t="shared" si="596"/>
        <v>2466570.5653292513</v>
      </c>
      <c r="Y242" s="47">
        <f t="shared" si="596"/>
        <v>0</v>
      </c>
      <c r="Z242" s="47">
        <f t="shared" si="596"/>
        <v>0</v>
      </c>
      <c r="AB242" s="47">
        <f t="shared" si="597"/>
        <v>2243822.6709432555</v>
      </c>
      <c r="AC242" s="47">
        <f t="shared" si="597"/>
        <v>0</v>
      </c>
      <c r="AD242" s="47">
        <f t="shared" si="597"/>
        <v>0</v>
      </c>
      <c r="AF242" s="47">
        <f t="shared" si="598"/>
        <v>1332266.8798960296</v>
      </c>
      <c r="AG242" s="47">
        <f t="shared" si="598"/>
        <v>0</v>
      </c>
      <c r="AH242" s="47">
        <f t="shared" si="598"/>
        <v>0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139110.85605134975</v>
      </c>
      <c r="AO242" s="47">
        <f t="shared" si="600"/>
        <v>0</v>
      </c>
      <c r="AP242" s="47">
        <f t="shared" si="600"/>
        <v>0</v>
      </c>
      <c r="AR242" s="47">
        <f t="shared" si="601"/>
        <v>72808.719641049276</v>
      </c>
      <c r="AS242" s="47">
        <f t="shared" si="601"/>
        <v>0</v>
      </c>
      <c r="AT242" s="47">
        <f t="shared" si="601"/>
        <v>0</v>
      </c>
      <c r="AV242" s="47">
        <f t="shared" si="602"/>
        <v>161303.58941922031</v>
      </c>
      <c r="AW242" s="47">
        <f t="shared" si="602"/>
        <v>0</v>
      </c>
      <c r="AX242" s="47">
        <f t="shared" si="602"/>
        <v>86061.689748340184</v>
      </c>
      <c r="AZ242" s="47">
        <f t="shared" si="603"/>
        <v>5159.8450917650725</v>
      </c>
      <c r="BA242" s="47">
        <f t="shared" si="603"/>
        <v>0</v>
      </c>
      <c r="BB242" s="47">
        <f t="shared" si="603"/>
        <v>161.36566827813786</v>
      </c>
      <c r="BD242" s="47">
        <f t="shared" si="604"/>
        <v>2349.1977653564554</v>
      </c>
      <c r="BE242" s="47">
        <f t="shared" si="604"/>
        <v>0</v>
      </c>
      <c r="BF242" s="47">
        <f t="shared" si="604"/>
        <v>905.44069422732912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13747181.739716526</v>
      </c>
      <c r="BO242" s="44">
        <f t="shared" si="518"/>
        <v>3195130.0278795226</v>
      </c>
      <c r="BP242" s="44">
        <f t="shared" si="519"/>
        <v>212516.41215582564</v>
      </c>
      <c r="BQ242" s="44">
        <f t="shared" si="520"/>
        <v>2466570.5653292513</v>
      </c>
      <c r="BR242" s="44">
        <f t="shared" si="521"/>
        <v>2243822.6709432555</v>
      </c>
      <c r="BS242" s="44">
        <f t="shared" si="522"/>
        <v>1332266.8798960296</v>
      </c>
      <c r="BT242" s="44">
        <f t="shared" si="523"/>
        <v>0</v>
      </c>
      <c r="BU242" s="44">
        <f t="shared" si="524"/>
        <v>139110.85605134975</v>
      </c>
      <c r="BV242" s="44">
        <f t="shared" si="525"/>
        <v>72808.719641049276</v>
      </c>
      <c r="BW242" s="44">
        <f t="shared" si="526"/>
        <v>247365.27916756051</v>
      </c>
      <c r="BX242" s="44">
        <f t="shared" si="527"/>
        <v>5321.21076004321</v>
      </c>
      <c r="BY242" s="44">
        <f t="shared" si="528"/>
        <v>3254.6384595837844</v>
      </c>
      <c r="CA242" s="44">
        <f t="shared" si="529"/>
        <v>0</v>
      </c>
    </row>
    <row r="243" spans="2:79" x14ac:dyDescent="0.3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1481185.753859493</v>
      </c>
      <c r="I243" s="21">
        <f>+'Function-Classif'!T243</f>
        <v>0</v>
      </c>
      <c r="J243" s="21">
        <f>+'Function-Classif'!U243</f>
        <v>122871.24614050698</v>
      </c>
      <c r="K243" s="24"/>
      <c r="L243" s="47">
        <f t="shared" si="594"/>
        <v>735114.28799787536</v>
      </c>
      <c r="M243" s="47">
        <f t="shared" si="594"/>
        <v>0</v>
      </c>
      <c r="N243" s="47">
        <f t="shared" si="594"/>
        <v>106757.96490037072</v>
      </c>
      <c r="O243" s="47"/>
      <c r="P243" s="47">
        <f t="shared" si="595"/>
        <v>205616.10667471288</v>
      </c>
      <c r="Q243" s="47">
        <f t="shared" si="595"/>
        <v>0</v>
      </c>
      <c r="R243" s="47">
        <f t="shared" si="595"/>
        <v>13263.638246234148</v>
      </c>
      <c r="S243" s="47"/>
      <c r="T243" s="47">
        <f t="shared" si="595"/>
        <v>17341.348340956818</v>
      </c>
      <c r="U243" s="47">
        <f t="shared" si="595"/>
        <v>0</v>
      </c>
      <c r="V243" s="47">
        <f t="shared" si="595"/>
        <v>0</v>
      </c>
      <c r="W243" s="24"/>
      <c r="X243" s="47">
        <f t="shared" si="596"/>
        <v>201272.26385490622</v>
      </c>
      <c r="Y243" s="47">
        <f t="shared" si="596"/>
        <v>0</v>
      </c>
      <c r="Z243" s="47">
        <f t="shared" si="596"/>
        <v>0</v>
      </c>
      <c r="AB243" s="47">
        <f t="shared" si="597"/>
        <v>183096.02612541785</v>
      </c>
      <c r="AC243" s="47">
        <f t="shared" si="597"/>
        <v>0</v>
      </c>
      <c r="AD243" s="47">
        <f t="shared" si="597"/>
        <v>0</v>
      </c>
      <c r="AF243" s="47">
        <f t="shared" si="598"/>
        <v>108713.03450416078</v>
      </c>
      <c r="AG243" s="47">
        <f t="shared" si="598"/>
        <v>0</v>
      </c>
      <c r="AH243" s="47">
        <f t="shared" si="598"/>
        <v>0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11351.451816466342</v>
      </c>
      <c r="AO243" s="47">
        <f t="shared" si="600"/>
        <v>0</v>
      </c>
      <c r="AP243" s="47">
        <f t="shared" si="600"/>
        <v>0</v>
      </c>
      <c r="AR243" s="47">
        <f t="shared" si="601"/>
        <v>5941.1946434928032</v>
      </c>
      <c r="AS243" s="47">
        <f t="shared" si="601"/>
        <v>0</v>
      </c>
      <c r="AT243" s="47">
        <f t="shared" si="601"/>
        <v>0</v>
      </c>
      <c r="AV243" s="47">
        <f t="shared" si="602"/>
        <v>12173.343533276775</v>
      </c>
      <c r="AW243" s="47">
        <f t="shared" si="602"/>
        <v>0</v>
      </c>
      <c r="AX243" s="47">
        <f t="shared" si="602"/>
        <v>2814.7517997181026</v>
      </c>
      <c r="AZ243" s="47">
        <f t="shared" si="603"/>
        <v>389.40588431235335</v>
      </c>
      <c r="BA243" s="47">
        <f t="shared" si="603"/>
        <v>0</v>
      </c>
      <c r="BB243" s="47">
        <f t="shared" si="603"/>
        <v>5.2776596244714424</v>
      </c>
      <c r="BD243" s="47">
        <f t="shared" si="604"/>
        <v>177.29048391456737</v>
      </c>
      <c r="BE243" s="47">
        <f t="shared" si="604"/>
        <v>0</v>
      </c>
      <c r="BF243" s="47">
        <f t="shared" si="604"/>
        <v>29.613534559534209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841872.25289824605</v>
      </c>
      <c r="BO243" s="44">
        <f t="shared" si="518"/>
        <v>218879.74492094704</v>
      </c>
      <c r="BP243" s="44">
        <f t="shared" si="519"/>
        <v>17341.348340956818</v>
      </c>
      <c r="BQ243" s="44">
        <f t="shared" si="520"/>
        <v>201272.26385490622</v>
      </c>
      <c r="BR243" s="44">
        <f t="shared" si="521"/>
        <v>183096.02612541785</v>
      </c>
      <c r="BS243" s="44">
        <f t="shared" si="522"/>
        <v>108713.03450416078</v>
      </c>
      <c r="BT243" s="44">
        <f t="shared" si="523"/>
        <v>0</v>
      </c>
      <c r="BU243" s="44">
        <f t="shared" si="524"/>
        <v>11351.451816466342</v>
      </c>
      <c r="BV243" s="44">
        <f t="shared" si="525"/>
        <v>5941.1946434928032</v>
      </c>
      <c r="BW243" s="44">
        <f t="shared" si="526"/>
        <v>14988.095332994877</v>
      </c>
      <c r="BX243" s="44">
        <f t="shared" si="527"/>
        <v>394.68354393682478</v>
      </c>
      <c r="BY243" s="44">
        <f t="shared" si="528"/>
        <v>206.90401847410158</v>
      </c>
      <c r="CA243" s="44">
        <f t="shared" si="529"/>
        <v>0</v>
      </c>
    </row>
    <row r="244" spans="2:79" x14ac:dyDescent="0.3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3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3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3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493152.58819474612</v>
      </c>
      <c r="I247" s="31">
        <f>+'Function-Classif'!T247</f>
        <v>0</v>
      </c>
      <c r="J247" s="31">
        <f>+'Function-Classif'!U247</f>
        <v>178679.41180525391</v>
      </c>
      <c r="K247" s="65"/>
      <c r="L247" s="47">
        <f t="shared" si="614"/>
        <v>259800.32024928852</v>
      </c>
      <c r="M247" s="47">
        <f t="shared" si="614"/>
        <v>0</v>
      </c>
      <c r="N247" s="47">
        <f t="shared" si="614"/>
        <v>103080.19270634794</v>
      </c>
      <c r="O247" s="47"/>
      <c r="P247" s="47">
        <f t="shared" si="615"/>
        <v>68110.56589338131</v>
      </c>
      <c r="Q247" s="47">
        <f t="shared" si="615"/>
        <v>0</v>
      </c>
      <c r="R247" s="47">
        <f t="shared" si="615"/>
        <v>16812.253273449125</v>
      </c>
      <c r="S247" s="47"/>
      <c r="T247" s="47">
        <f t="shared" si="615"/>
        <v>5017.0775332382036</v>
      </c>
      <c r="U247" s="47">
        <f t="shared" si="615"/>
        <v>0</v>
      </c>
      <c r="V247" s="47">
        <f t="shared" si="615"/>
        <v>157.87088001977648</v>
      </c>
      <c r="W247" s="24"/>
      <c r="X247" s="47">
        <f t="shared" si="616"/>
        <v>63700.283353017148</v>
      </c>
      <c r="Y247" s="47">
        <f t="shared" si="616"/>
        <v>0</v>
      </c>
      <c r="Z247" s="47">
        <f t="shared" si="616"/>
        <v>1893.0554878827743</v>
      </c>
      <c r="AB247" s="47">
        <f t="shared" si="617"/>
        <v>52972.060824674292</v>
      </c>
      <c r="AC247" s="47">
        <f t="shared" si="617"/>
        <v>0</v>
      </c>
      <c r="AD247" s="47">
        <f t="shared" si="617"/>
        <v>247.20163761928299</v>
      </c>
      <c r="AF247" s="47">
        <f t="shared" si="618"/>
        <v>34457.99303065156</v>
      </c>
      <c r="AG247" s="47">
        <f t="shared" si="618"/>
        <v>0</v>
      </c>
      <c r="AH247" s="47">
        <f t="shared" si="618"/>
        <v>208.66575876179684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3284.1225929083075</v>
      </c>
      <c r="AO247" s="47">
        <f t="shared" si="620"/>
        <v>0</v>
      </c>
      <c r="AP247" s="47">
        <f t="shared" si="620"/>
        <v>2.3451048211650729</v>
      </c>
      <c r="AR247" s="47">
        <f t="shared" si="621"/>
        <v>1718.8648529747636</v>
      </c>
      <c r="AS247" s="47">
        <f t="shared" si="621"/>
        <v>0</v>
      </c>
      <c r="AT247" s="47">
        <f t="shared" si="621"/>
        <v>2.3451048211650729</v>
      </c>
      <c r="AV247" s="47">
        <f t="shared" si="622"/>
        <v>3909.3126186905338</v>
      </c>
      <c r="AW247" s="47">
        <f t="shared" si="622"/>
        <v>0</v>
      </c>
      <c r="AX247" s="47">
        <f t="shared" si="622"/>
        <v>56007.82038276027</v>
      </c>
      <c r="AZ247" s="47">
        <f t="shared" si="623"/>
        <v>125.05268853813902</v>
      </c>
      <c r="BA247" s="47">
        <f t="shared" si="623"/>
        <v>0</v>
      </c>
      <c r="BB247" s="47">
        <f t="shared" si="623"/>
        <v>10.015481527252861</v>
      </c>
      <c r="BD247" s="47">
        <f t="shared" si="624"/>
        <v>56.934557383217765</v>
      </c>
      <c r="BE247" s="47">
        <f t="shared" si="624"/>
        <v>0</v>
      </c>
      <c r="BF247" s="47">
        <f t="shared" si="624"/>
        <v>55.434890016666706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362880.51295563648</v>
      </c>
      <c r="BO247" s="44">
        <f t="shared" si="518"/>
        <v>84922.819166830435</v>
      </c>
      <c r="BP247" s="44">
        <f t="shared" si="519"/>
        <v>5174.9484132579801</v>
      </c>
      <c r="BQ247" s="44">
        <f t="shared" si="520"/>
        <v>65593.338840899916</v>
      </c>
      <c r="BR247" s="44">
        <f t="shared" si="521"/>
        <v>53219.262462293576</v>
      </c>
      <c r="BS247" s="44">
        <f t="shared" si="522"/>
        <v>34666.658789413355</v>
      </c>
      <c r="BT247" s="44">
        <f t="shared" si="523"/>
        <v>202.21109722667907</v>
      </c>
      <c r="BU247" s="44">
        <f t="shared" si="524"/>
        <v>3286.4676977294725</v>
      </c>
      <c r="BV247" s="44">
        <f t="shared" si="525"/>
        <v>1721.2099577959286</v>
      </c>
      <c r="BW247" s="44">
        <f t="shared" si="526"/>
        <v>59917.133001450806</v>
      </c>
      <c r="BX247" s="44">
        <f t="shared" si="527"/>
        <v>135.06817006539188</v>
      </c>
      <c r="BY247" s="44">
        <f t="shared" si="528"/>
        <v>112.36944739988448</v>
      </c>
      <c r="CA247" s="44">
        <f t="shared" si="529"/>
        <v>0</v>
      </c>
    </row>
    <row r="248" spans="2:79" x14ac:dyDescent="0.3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23314143.129873529</v>
      </c>
      <c r="I248" s="24">
        <f t="shared" ref="I248:J248" si="625">SUM(I239:I247)</f>
        <v>0</v>
      </c>
      <c r="J248" s="24">
        <f t="shared" si="625"/>
        <v>5990784.8701264728</v>
      </c>
      <c r="K248" s="24"/>
      <c r="L248" s="24">
        <f t="shared" ref="L248:BF248" si="626">SUM(L239:L247)</f>
        <v>12209621.131708531</v>
      </c>
      <c r="M248" s="24">
        <f t="shared" si="626"/>
        <v>0</v>
      </c>
      <c r="N248" s="24">
        <f t="shared" si="626"/>
        <v>4601992.8670624709</v>
      </c>
      <c r="O248" s="24"/>
      <c r="P248" s="24">
        <f t="shared" si="626"/>
        <v>3258891.6207876485</v>
      </c>
      <c r="Q248" s="24">
        <f t="shared" si="626"/>
        <v>0</v>
      </c>
      <c r="R248" s="24">
        <f t="shared" si="626"/>
        <v>745423.7136280461</v>
      </c>
      <c r="S248" s="24"/>
      <c r="T248" s="24">
        <f t="shared" ref="T248:V248" si="627">SUM(T239:T247)</f>
        <v>249920.1676192336</v>
      </c>
      <c r="U248" s="24">
        <f t="shared" si="627"/>
        <v>0</v>
      </c>
      <c r="V248" s="24">
        <f t="shared" si="627"/>
        <v>11596.76175801978</v>
      </c>
      <c r="W248" s="24"/>
      <c r="X248" s="24">
        <f t="shared" si="626"/>
        <v>2928313.7924839221</v>
      </c>
      <c r="Y248" s="24">
        <f t="shared" si="626"/>
        <v>0</v>
      </c>
      <c r="Z248" s="24">
        <f t="shared" si="626"/>
        <v>81863.798633464758</v>
      </c>
      <c r="AA248" s="24"/>
      <c r="AB248" s="24">
        <f t="shared" si="626"/>
        <v>2638744.614316144</v>
      </c>
      <c r="AC248" s="24">
        <f t="shared" si="626"/>
        <v>0</v>
      </c>
      <c r="AD248" s="24">
        <f t="shared" si="626"/>
        <v>18158.75414961929</v>
      </c>
      <c r="AE248" s="24"/>
      <c r="AF248" s="24">
        <f t="shared" si="626"/>
        <v>1581928.4706191241</v>
      </c>
      <c r="AG248" s="24">
        <f t="shared" si="626"/>
        <v>0</v>
      </c>
      <c r="AH248" s="24">
        <f t="shared" si="626"/>
        <v>8626.7263219730685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163594.93419508758</v>
      </c>
      <c r="AO248" s="24">
        <f t="shared" si="626"/>
        <v>0</v>
      </c>
      <c r="AP248" s="24">
        <f t="shared" si="626"/>
        <v>172.26496682116513</v>
      </c>
      <c r="AQ248" s="24"/>
      <c r="AR248" s="24">
        <f t="shared" si="626"/>
        <v>85623.351308465077</v>
      </c>
      <c r="AS248" s="24">
        <f t="shared" si="626"/>
        <v>0</v>
      </c>
      <c r="AT248" s="24">
        <f t="shared" si="626"/>
        <v>172.26496682116513</v>
      </c>
      <c r="AU248" s="24"/>
      <c r="AV248" s="24">
        <f t="shared" si="626"/>
        <v>188719.72170190117</v>
      </c>
      <c r="AW248" s="24">
        <f t="shared" si="626"/>
        <v>0</v>
      </c>
      <c r="AX248" s="24">
        <f t="shared" si="626"/>
        <v>503777.48534137779</v>
      </c>
      <c r="AY248" s="24"/>
      <c r="AZ248" s="24">
        <f t="shared" si="626"/>
        <v>6036.8435274683043</v>
      </c>
      <c r="BA248" s="24">
        <f t="shared" si="626"/>
        <v>0</v>
      </c>
      <c r="BB248" s="24">
        <f t="shared" si="626"/>
        <v>635.65945653233166</v>
      </c>
      <c r="BC248" s="24"/>
      <c r="BD248" s="24">
        <f t="shared" si="626"/>
        <v>2748.4816060018297</v>
      </c>
      <c r="BE248" s="24">
        <f t="shared" si="626"/>
        <v>0</v>
      </c>
      <c r="BF248" s="24">
        <f t="shared" si="626"/>
        <v>3510.7013661007195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16811613.998771001</v>
      </c>
      <c r="BO248" s="44">
        <f t="shared" si="518"/>
        <v>4004315.3344156947</v>
      </c>
      <c r="BP248" s="44">
        <f t="shared" si="519"/>
        <v>261516.92937725337</v>
      </c>
      <c r="BQ248" s="44">
        <f t="shared" si="520"/>
        <v>3010177.5911173867</v>
      </c>
      <c r="BR248" s="44">
        <f t="shared" si="521"/>
        <v>2656903.3684657635</v>
      </c>
      <c r="BS248" s="44">
        <f t="shared" si="522"/>
        <v>1590555.1969410973</v>
      </c>
      <c r="BT248" s="44">
        <f t="shared" si="523"/>
        <v>14853.872475226679</v>
      </c>
      <c r="BU248" s="44">
        <f t="shared" si="524"/>
        <v>163767.19916190873</v>
      </c>
      <c r="BV248" s="44">
        <f t="shared" si="525"/>
        <v>85795.616275286244</v>
      </c>
      <c r="BW248" s="44">
        <f t="shared" si="526"/>
        <v>692497.20704327896</v>
      </c>
      <c r="BX248" s="44">
        <f t="shared" si="527"/>
        <v>6672.5029840006355</v>
      </c>
      <c r="BY248" s="44">
        <f t="shared" si="528"/>
        <v>6259.1829721025497</v>
      </c>
      <c r="CA248" s="44">
        <f t="shared" si="529"/>
        <v>0</v>
      </c>
    </row>
    <row r="249" spans="2:79" x14ac:dyDescent="0.3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3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36373212.848033197</v>
      </c>
      <c r="I250" s="24">
        <f t="shared" ref="I250:J250" si="628">I248+I236</f>
        <v>0</v>
      </c>
      <c r="J250" s="24">
        <f t="shared" si="628"/>
        <v>17646303.15196681</v>
      </c>
      <c r="K250" s="24"/>
      <c r="L250" s="24">
        <f t="shared" ref="L250:BF250" si="629">L248+L236</f>
        <v>18931616.444264442</v>
      </c>
      <c r="M250" s="24">
        <f t="shared" si="629"/>
        <v>0</v>
      </c>
      <c r="N250" s="24">
        <f t="shared" si="629"/>
        <v>12743566.023824908</v>
      </c>
      <c r="O250" s="24"/>
      <c r="P250" s="24">
        <f t="shared" si="629"/>
        <v>5073426.6406523287</v>
      </c>
      <c r="Q250" s="24">
        <f t="shared" si="629"/>
        <v>0</v>
      </c>
      <c r="R250" s="24">
        <f t="shared" si="629"/>
        <v>2868899.4772520596</v>
      </c>
      <c r="S250" s="24"/>
      <c r="T250" s="24">
        <f t="shared" ref="T250:V250" si="630">T248+T236</f>
        <v>392478.61793271732</v>
      </c>
      <c r="U250" s="24">
        <f t="shared" si="630"/>
        <v>0</v>
      </c>
      <c r="V250" s="24">
        <f t="shared" si="630"/>
        <v>85589.399910618071</v>
      </c>
      <c r="W250" s="24"/>
      <c r="X250" s="24">
        <f t="shared" si="629"/>
        <v>4630520.7500322228</v>
      </c>
      <c r="Y250" s="24">
        <f t="shared" si="629"/>
        <v>0</v>
      </c>
      <c r="Z250" s="24">
        <f t="shared" si="629"/>
        <v>600143.33758468146</v>
      </c>
      <c r="AA250" s="24"/>
      <c r="AB250" s="24">
        <f t="shared" si="629"/>
        <v>4143926.6353328857</v>
      </c>
      <c r="AC250" s="24">
        <f t="shared" si="629"/>
        <v>0</v>
      </c>
      <c r="AD250" s="24">
        <f t="shared" si="629"/>
        <v>134019.90169501849</v>
      </c>
      <c r="AE250" s="24"/>
      <c r="AF250" s="24">
        <f t="shared" si="629"/>
        <v>2501789.3686833214</v>
      </c>
      <c r="AG250" s="24">
        <f t="shared" si="629"/>
        <v>0</v>
      </c>
      <c r="AH250" s="24">
        <f t="shared" si="629"/>
        <v>63309.096492699973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256912.09431127345</v>
      </c>
      <c r="AO250" s="24">
        <f t="shared" si="629"/>
        <v>0</v>
      </c>
      <c r="AP250" s="24">
        <f t="shared" si="629"/>
        <v>1271.3941567049742</v>
      </c>
      <c r="AQ250" s="24"/>
      <c r="AR250" s="24">
        <f t="shared" si="629"/>
        <v>134464.27675061973</v>
      </c>
      <c r="AS250" s="24">
        <f t="shared" si="629"/>
        <v>0</v>
      </c>
      <c r="AT250" s="24">
        <f t="shared" si="629"/>
        <v>1271.3941567049742</v>
      </c>
      <c r="AU250" s="24"/>
      <c r="AV250" s="24">
        <f t="shared" si="629"/>
        <v>294374.24077159655</v>
      </c>
      <c r="AW250" s="24">
        <f t="shared" si="629"/>
        <v>0</v>
      </c>
      <c r="AX250" s="24">
        <f t="shared" si="629"/>
        <v>1014948.2748937577</v>
      </c>
      <c r="AY250" s="24"/>
      <c r="AZ250" s="24">
        <f t="shared" si="629"/>
        <v>9416.5634308346162</v>
      </c>
      <c r="BA250" s="24">
        <f t="shared" si="629"/>
        <v>0</v>
      </c>
      <c r="BB250" s="24">
        <f t="shared" si="629"/>
        <v>3640.8697659340119</v>
      </c>
      <c r="BC250" s="24"/>
      <c r="BD250" s="24">
        <f t="shared" si="629"/>
        <v>4287.2158709490941</v>
      </c>
      <c r="BE250" s="24">
        <f t="shared" si="629"/>
        <v>0</v>
      </c>
      <c r="BF250" s="24">
        <f t="shared" si="629"/>
        <v>20015.617175320971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31675182.46808935</v>
      </c>
      <c r="BO250" s="44">
        <f t="shared" si="518"/>
        <v>7942326.1179043883</v>
      </c>
      <c r="BP250" s="44">
        <f t="shared" si="519"/>
        <v>478068.0178433354</v>
      </c>
      <c r="BQ250" s="44">
        <f t="shared" si="520"/>
        <v>5230664.0876169046</v>
      </c>
      <c r="BR250" s="44">
        <f t="shared" si="521"/>
        <v>4277946.5370279038</v>
      </c>
      <c r="BS250" s="44">
        <f t="shared" si="522"/>
        <v>2565098.4651760212</v>
      </c>
      <c r="BT250" s="44">
        <f t="shared" si="523"/>
        <v>109628.36505840119</v>
      </c>
      <c r="BU250" s="44">
        <f t="shared" si="524"/>
        <v>258183.48846797843</v>
      </c>
      <c r="BV250" s="44">
        <f t="shared" si="525"/>
        <v>135735.6709073247</v>
      </c>
      <c r="BW250" s="44">
        <f t="shared" si="526"/>
        <v>1309322.5156653542</v>
      </c>
      <c r="BX250" s="44">
        <f t="shared" si="527"/>
        <v>13057.433196768628</v>
      </c>
      <c r="BY250" s="44">
        <f t="shared" si="528"/>
        <v>24302.833046270065</v>
      </c>
      <c r="CA250" s="44">
        <f t="shared" si="529"/>
        <v>0</v>
      </c>
    </row>
    <row r="251" spans="2:79" x14ac:dyDescent="0.3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3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3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3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3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3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3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3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3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3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3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3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3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3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3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3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3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3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3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3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3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3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3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3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14754105.456026236</v>
      </c>
      <c r="I274" s="21">
        <f>+'Function-Classif'!T274</f>
        <v>6907179.8176434152</v>
      </c>
      <c r="J274" s="21">
        <f>+'Function-Classif'!U274</f>
        <v>5669549.7263303511</v>
      </c>
      <c r="K274" s="47"/>
      <c r="L274" s="47">
        <f t="shared" ref="L274:N277" si="717">INDEX(Alloc,$E274,L$1)*$G274</f>
        <v>5993550.3050154895</v>
      </c>
      <c r="M274" s="47">
        <f t="shared" si="717"/>
        <v>2500573.4717827532</v>
      </c>
      <c r="N274" s="47">
        <f t="shared" si="717"/>
        <v>4138192.7346876948</v>
      </c>
      <c r="O274" s="47"/>
      <c r="P274" s="47">
        <f t="shared" ref="P274:V277" si="718">INDEX(Alloc,$E274,P$1)*$G274</f>
        <v>1808411.7478850388</v>
      </c>
      <c r="Q274" s="47">
        <f t="shared" si="718"/>
        <v>812632.59955519228</v>
      </c>
      <c r="R274" s="47">
        <f t="shared" si="718"/>
        <v>1040619.9527939467</v>
      </c>
      <c r="S274" s="47"/>
      <c r="T274" s="47">
        <f t="shared" si="718"/>
        <v>187249.5524764182</v>
      </c>
      <c r="U274" s="47">
        <f t="shared" si="718"/>
        <v>96629.831751473117</v>
      </c>
      <c r="V274" s="47">
        <f t="shared" si="718"/>
        <v>19588.923320108028</v>
      </c>
      <c r="W274" s="24"/>
      <c r="X274" s="47">
        <f t="shared" ref="X274:Z277" si="719">INDEX(Alloc,$E274,X$1)*$G274</f>
        <v>2188974.3121255897</v>
      </c>
      <c r="Y274" s="47">
        <f t="shared" si="719"/>
        <v>1120828.1943892001</v>
      </c>
      <c r="Z274" s="47">
        <f t="shared" si="719"/>
        <v>204688.7923652246</v>
      </c>
      <c r="AB274" s="47">
        <f t="shared" ref="AB274:AD277" si="720">INDEX(Alloc,$E274,AB$1)*$G274</f>
        <v>2051133.9409375309</v>
      </c>
      <c r="AC274" s="47">
        <f t="shared" si="720"/>
        <v>1080551.9543944015</v>
      </c>
      <c r="AD274" s="47">
        <f t="shared" si="720"/>
        <v>42825.603157442354</v>
      </c>
      <c r="AF274" s="47">
        <f t="shared" ref="AF274:AH277" si="721">INDEX(Alloc,$E274,AF$1)*$G274</f>
        <v>1232730.1648731269</v>
      </c>
      <c r="AG274" s="47">
        <f t="shared" si="721"/>
        <v>475989.67138500034</v>
      </c>
      <c r="AH274" s="47">
        <f t="shared" si="721"/>
        <v>53284.122924451542</v>
      </c>
      <c r="AJ274" s="47">
        <f t="shared" ref="AJ274:AL277" si="722">INDEX(Alloc,$E274,AJ$1)*$G274</f>
        <v>973325.67958377581</v>
      </c>
      <c r="AK274" s="47">
        <f t="shared" si="722"/>
        <v>657083.42715891532</v>
      </c>
      <c r="AL274" s="47">
        <f t="shared" si="722"/>
        <v>24293.331009676833</v>
      </c>
      <c r="AN274" s="47">
        <f t="shared" ref="AN274:AP277" si="723">INDEX(Alloc,$E274,AN$1)*$G274</f>
        <v>124132.02973294754</v>
      </c>
      <c r="AO274" s="47">
        <f t="shared" si="723"/>
        <v>64193.20948627092</v>
      </c>
      <c r="AP274" s="47">
        <f t="shared" si="723"/>
        <v>288.94842500118256</v>
      </c>
      <c r="AR274" s="47">
        <f t="shared" ref="AR274:AT277" si="724">INDEX(Alloc,$E274,AR$1)*$G274</f>
        <v>66515.495001720759</v>
      </c>
      <c r="AS274" s="47">
        <f t="shared" si="724"/>
        <v>34112.202778103303</v>
      </c>
      <c r="AT274" s="47">
        <f t="shared" si="724"/>
        <v>288.94842500118256</v>
      </c>
      <c r="AV274" s="47">
        <f t="shared" ref="AV274:AX277" si="725">INDEX(Alloc,$E274,AV$1)*$G274</f>
        <v>121033.92517296762</v>
      </c>
      <c r="AW274" s="47">
        <f t="shared" si="725"/>
        <v>60738.313672571385</v>
      </c>
      <c r="AX274" s="47">
        <f t="shared" si="725"/>
        <v>139781.03957355794</v>
      </c>
      <c r="AZ274" s="47">
        <f t="shared" ref="AZ274:BB277" si="726">INDEX(Alloc,$E274,AZ$1)*$G274</f>
        <v>3920.8118146864181</v>
      </c>
      <c r="BA274" s="47">
        <f t="shared" si="726"/>
        <v>1979.3907994331332</v>
      </c>
      <c r="BB274" s="47">
        <f t="shared" si="726"/>
        <v>878.39988650708801</v>
      </c>
      <c r="BD274" s="47">
        <f t="shared" ref="BD274:BF277" si="727">INDEX(Alloc,$E274,BD$1)*$G274</f>
        <v>3127.4914069408169</v>
      </c>
      <c r="BE274" s="47">
        <f t="shared" si="727"/>
        <v>1867.5504900993701</v>
      </c>
      <c r="BF274" s="47">
        <f t="shared" si="727"/>
        <v>4818.9297617369775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12632316.511485938</v>
      </c>
      <c r="BO274" s="44">
        <f t="shared" si="704"/>
        <v>3661664.3002341781</v>
      </c>
      <c r="BP274" s="44">
        <f t="shared" si="705"/>
        <v>303468.30754799937</v>
      </c>
      <c r="BQ274" s="44">
        <f t="shared" si="706"/>
        <v>3514491.2988800141</v>
      </c>
      <c r="BR274" s="44">
        <f t="shared" si="707"/>
        <v>3174511.4984893748</v>
      </c>
      <c r="BS274" s="44">
        <f t="shared" si="708"/>
        <v>1762003.9591825788</v>
      </c>
      <c r="BT274" s="44">
        <f t="shared" si="709"/>
        <v>1654702.4377523682</v>
      </c>
      <c r="BU274" s="44">
        <f t="shared" si="710"/>
        <v>188614.18764421964</v>
      </c>
      <c r="BV274" s="44">
        <f t="shared" si="711"/>
        <v>100916.64620482524</v>
      </c>
      <c r="BW274" s="44">
        <f t="shared" si="712"/>
        <v>321553.27841909695</v>
      </c>
      <c r="BX274" s="44">
        <f t="shared" si="713"/>
        <v>6778.6025006266391</v>
      </c>
      <c r="BY274" s="44">
        <f t="shared" si="714"/>
        <v>9813.9716587771654</v>
      </c>
      <c r="CA274" s="44">
        <f t="shared" si="715"/>
        <v>0</v>
      </c>
    </row>
    <row r="275" spans="2:79" x14ac:dyDescent="0.3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3190607.6577733918</v>
      </c>
      <c r="I275" s="21">
        <f>+'Function-Classif'!T275</f>
        <v>1493692.7816785772</v>
      </c>
      <c r="J275" s="21">
        <f>+'Function-Classif'!U275</f>
        <v>1226052.5605480319</v>
      </c>
      <c r="K275" s="47"/>
      <c r="L275" s="47">
        <f t="shared" si="717"/>
        <v>1296118.3961594738</v>
      </c>
      <c r="M275" s="47">
        <f t="shared" si="717"/>
        <v>540754.49654837151</v>
      </c>
      <c r="N275" s="47">
        <f t="shared" si="717"/>
        <v>894893.25313476962</v>
      </c>
      <c r="O275" s="47"/>
      <c r="P275" s="47">
        <f t="shared" si="718"/>
        <v>391073.00597832387</v>
      </c>
      <c r="Q275" s="47">
        <f t="shared" si="718"/>
        <v>175733.58160037297</v>
      </c>
      <c r="R275" s="47">
        <f t="shared" si="718"/>
        <v>225036.34667054852</v>
      </c>
      <c r="S275" s="47"/>
      <c r="T275" s="47">
        <f t="shared" si="718"/>
        <v>40493.126325180179</v>
      </c>
      <c r="U275" s="47">
        <f t="shared" si="718"/>
        <v>20896.413006840605</v>
      </c>
      <c r="V275" s="47">
        <f t="shared" si="718"/>
        <v>4236.1476227041885</v>
      </c>
      <c r="W275" s="24"/>
      <c r="X275" s="47">
        <f t="shared" si="719"/>
        <v>473370.49499564921</v>
      </c>
      <c r="Y275" s="47">
        <f t="shared" si="719"/>
        <v>242381.55479672653</v>
      </c>
      <c r="Z275" s="47">
        <f t="shared" si="719"/>
        <v>44264.400192024215</v>
      </c>
      <c r="AB275" s="47">
        <f t="shared" si="720"/>
        <v>443562.21246888209</v>
      </c>
      <c r="AC275" s="47">
        <f t="shared" si="720"/>
        <v>233671.72957982493</v>
      </c>
      <c r="AD275" s="47">
        <f t="shared" si="720"/>
        <v>9261.1305910850842</v>
      </c>
      <c r="AF275" s="47">
        <f t="shared" si="721"/>
        <v>266580.60129331501</v>
      </c>
      <c r="AG275" s="47">
        <f t="shared" si="721"/>
        <v>102933.81019055404</v>
      </c>
      <c r="AH275" s="47">
        <f t="shared" si="721"/>
        <v>11522.80842421759</v>
      </c>
      <c r="AJ275" s="47">
        <f t="shared" si="722"/>
        <v>210483.81252548663</v>
      </c>
      <c r="AK275" s="47">
        <f t="shared" si="722"/>
        <v>142095.73198034294</v>
      </c>
      <c r="AL275" s="47">
        <f t="shared" si="722"/>
        <v>5253.4861014321923</v>
      </c>
      <c r="AN275" s="47">
        <f t="shared" si="723"/>
        <v>26843.823627350415</v>
      </c>
      <c r="AO275" s="47">
        <f t="shared" si="723"/>
        <v>13881.922314733882</v>
      </c>
      <c r="AP275" s="47">
        <f t="shared" si="723"/>
        <v>62.485730514673783</v>
      </c>
      <c r="AR275" s="47">
        <f t="shared" si="724"/>
        <v>14384.121649774159</v>
      </c>
      <c r="AS275" s="47">
        <f t="shared" si="724"/>
        <v>7376.8386522464889</v>
      </c>
      <c r="AT275" s="47">
        <f t="shared" si="724"/>
        <v>62.485730514673783</v>
      </c>
      <c r="AV275" s="47">
        <f t="shared" si="725"/>
        <v>26173.851722708972</v>
      </c>
      <c r="AW275" s="47">
        <f t="shared" si="725"/>
        <v>13134.793519101166</v>
      </c>
      <c r="AX275" s="47">
        <f t="shared" si="725"/>
        <v>30227.956320642854</v>
      </c>
      <c r="AZ275" s="47">
        <f t="shared" si="726"/>
        <v>847.88415251006109</v>
      </c>
      <c r="BA275" s="47">
        <f t="shared" si="726"/>
        <v>428.04760079968344</v>
      </c>
      <c r="BB275" s="47">
        <f t="shared" si="726"/>
        <v>189.95590161869649</v>
      </c>
      <c r="BD275" s="47">
        <f t="shared" si="727"/>
        <v>676.3268747364242</v>
      </c>
      <c r="BE275" s="47">
        <f t="shared" si="727"/>
        <v>403.86188866202889</v>
      </c>
      <c r="BF275" s="47">
        <f t="shared" si="727"/>
        <v>1042.1041279591873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2731766.1458426146</v>
      </c>
      <c r="BO275" s="44">
        <f t="shared" si="704"/>
        <v>791842.93424924545</v>
      </c>
      <c r="BP275" s="44">
        <f t="shared" si="705"/>
        <v>65625.686954724966</v>
      </c>
      <c r="BQ275" s="44">
        <f t="shared" si="706"/>
        <v>760016.44998439995</v>
      </c>
      <c r="BR275" s="44">
        <f t="shared" si="707"/>
        <v>686495.07263979211</v>
      </c>
      <c r="BS275" s="44">
        <f t="shared" si="708"/>
        <v>381037.21990808664</v>
      </c>
      <c r="BT275" s="44">
        <f t="shared" si="709"/>
        <v>357833.03060726175</v>
      </c>
      <c r="BU275" s="44">
        <f t="shared" si="710"/>
        <v>40788.231672598966</v>
      </c>
      <c r="BV275" s="44">
        <f t="shared" si="711"/>
        <v>21823.446032535321</v>
      </c>
      <c r="BW275" s="44">
        <f t="shared" si="712"/>
        <v>69536.601562452997</v>
      </c>
      <c r="BX275" s="44">
        <f t="shared" si="713"/>
        <v>1465.8876549284412</v>
      </c>
      <c r="BY275" s="44">
        <f t="shared" si="714"/>
        <v>2122.2928913576407</v>
      </c>
      <c r="CA275" s="44">
        <f t="shared" si="715"/>
        <v>0</v>
      </c>
    </row>
    <row r="276" spans="2:79" x14ac:dyDescent="0.3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-2332527.974913517</v>
      </c>
      <c r="I276" s="21">
        <f>+'Function-Classif'!T276</f>
        <v>-1091980.1407431841</v>
      </c>
      <c r="J276" s="21">
        <f>+'Function-Classif'!U276</f>
        <v>-896318.88434329908</v>
      </c>
      <c r="K276" s="47"/>
      <c r="L276" s="47">
        <f t="shared" si="717"/>
        <v>-947541.2655255195</v>
      </c>
      <c r="M276" s="47">
        <f t="shared" si="717"/>
        <v>-395324.37894278235</v>
      </c>
      <c r="N276" s="47">
        <f t="shared" si="717"/>
        <v>-654221.31812812993</v>
      </c>
      <c r="O276" s="47"/>
      <c r="P276" s="47">
        <f t="shared" si="718"/>
        <v>-285898.11864068074</v>
      </c>
      <c r="Q276" s="47">
        <f t="shared" si="718"/>
        <v>-128471.92108247928</v>
      </c>
      <c r="R276" s="47">
        <f t="shared" si="718"/>
        <v>-164515.23668306548</v>
      </c>
      <c r="S276" s="47"/>
      <c r="T276" s="47">
        <f t="shared" si="718"/>
        <v>-29602.934636941194</v>
      </c>
      <c r="U276" s="47">
        <f t="shared" si="718"/>
        <v>-15276.547022336579</v>
      </c>
      <c r="V276" s="47">
        <f t="shared" si="718"/>
        <v>-3096.8811886812973</v>
      </c>
      <c r="W276" s="24"/>
      <c r="X276" s="47">
        <f t="shared" si="719"/>
        <v>-346062.58133491623</v>
      </c>
      <c r="Y276" s="47">
        <f t="shared" si="719"/>
        <v>-177195.63726018998</v>
      </c>
      <c r="Z276" s="47">
        <f t="shared" si="719"/>
        <v>-32359.964876633159</v>
      </c>
      <c r="AB276" s="47">
        <f t="shared" si="720"/>
        <v>-324270.9164436172</v>
      </c>
      <c r="AC276" s="47">
        <f t="shared" si="720"/>
        <v>-170828.22604761613</v>
      </c>
      <c r="AD276" s="47">
        <f t="shared" si="720"/>
        <v>-6770.4489238606202</v>
      </c>
      <c r="AF276" s="47">
        <f t="shared" si="721"/>
        <v>-194886.6099443452</v>
      </c>
      <c r="AG276" s="47">
        <f t="shared" si="721"/>
        <v>-75250.866789889042</v>
      </c>
      <c r="AH276" s="47">
        <f t="shared" si="721"/>
        <v>-8423.8727797116026</v>
      </c>
      <c r="AJ276" s="47">
        <f t="shared" si="722"/>
        <v>-153876.45039527433</v>
      </c>
      <c r="AK276" s="47">
        <f t="shared" si="722"/>
        <v>-103880.61006261881</v>
      </c>
      <c r="AL276" s="47">
        <f t="shared" si="722"/>
        <v>-3840.6174032571239</v>
      </c>
      <c r="AN276" s="47">
        <f t="shared" si="723"/>
        <v>-19624.46539357186</v>
      </c>
      <c r="AO276" s="47">
        <f t="shared" si="723"/>
        <v>-10148.528311152422</v>
      </c>
      <c r="AP276" s="47">
        <f t="shared" si="723"/>
        <v>-45.680863989431153</v>
      </c>
      <c r="AR276" s="47">
        <f t="shared" si="724"/>
        <v>-10515.666525439128</v>
      </c>
      <c r="AS276" s="47">
        <f t="shared" si="724"/>
        <v>-5392.9170767414807</v>
      </c>
      <c r="AT276" s="47">
        <f t="shared" si="724"/>
        <v>-45.680863989431153</v>
      </c>
      <c r="AV276" s="47">
        <f t="shared" si="725"/>
        <v>-19134.675241474994</v>
      </c>
      <c r="AW276" s="47">
        <f t="shared" si="725"/>
        <v>-9602.3317857253769</v>
      </c>
      <c r="AX276" s="47">
        <f t="shared" si="725"/>
        <v>-22098.471922921406</v>
      </c>
      <c r="AZ276" s="47">
        <f t="shared" si="726"/>
        <v>-619.85481053967328</v>
      </c>
      <c r="BA276" s="47">
        <f t="shared" si="726"/>
        <v>-312.92879305525304</v>
      </c>
      <c r="BB276" s="47">
        <f t="shared" si="726"/>
        <v>-138.86930078853285</v>
      </c>
      <c r="BD276" s="47">
        <f t="shared" si="727"/>
        <v>-494.43602119649358</v>
      </c>
      <c r="BE276" s="47">
        <f t="shared" si="727"/>
        <v>-295.24756859732207</v>
      </c>
      <c r="BF276" s="47">
        <f t="shared" si="727"/>
        <v>-761.84140827079386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-1997086.9625964318</v>
      </c>
      <c r="BO276" s="44">
        <f t="shared" si="704"/>
        <v>-578885.27640622552</v>
      </c>
      <c r="BP276" s="44">
        <f t="shared" si="705"/>
        <v>-47976.36284795907</v>
      </c>
      <c r="BQ276" s="44">
        <f t="shared" si="706"/>
        <v>-555618.18347173941</v>
      </c>
      <c r="BR276" s="44">
        <f t="shared" si="707"/>
        <v>-501869.59141509392</v>
      </c>
      <c r="BS276" s="44">
        <f t="shared" si="708"/>
        <v>-278561.34951394587</v>
      </c>
      <c r="BT276" s="44">
        <f t="shared" si="709"/>
        <v>-261597.67786115024</v>
      </c>
      <c r="BU276" s="44">
        <f t="shared" si="710"/>
        <v>-29818.674568713712</v>
      </c>
      <c r="BV276" s="44">
        <f t="shared" si="711"/>
        <v>-15954.264466170041</v>
      </c>
      <c r="BW276" s="44">
        <f t="shared" si="712"/>
        <v>-50835.478950121775</v>
      </c>
      <c r="BX276" s="44">
        <f t="shared" si="713"/>
        <v>-1071.6529043834591</v>
      </c>
      <c r="BY276" s="44">
        <f t="shared" si="714"/>
        <v>-1551.5249980646095</v>
      </c>
      <c r="CA276" s="44">
        <f t="shared" si="715"/>
        <v>0</v>
      </c>
    </row>
    <row r="277" spans="2:79" x14ac:dyDescent="0.3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8569067.8620580938</v>
      </c>
      <c r="I277" s="21">
        <f>+'Function-Classif'!T277</f>
        <v>4011635.4576176228</v>
      </c>
      <c r="J277" s="21">
        <f>+'Function-Classif'!U277</f>
        <v>3292829.6803242853</v>
      </c>
      <c r="K277" s="47"/>
      <c r="L277" s="47">
        <f t="shared" si="717"/>
        <v>3481006.6561751016</v>
      </c>
      <c r="M277" s="47">
        <f t="shared" si="717"/>
        <v>1452313.3129034697</v>
      </c>
      <c r="N277" s="47">
        <f t="shared" si="717"/>
        <v>2403429.6403467134</v>
      </c>
      <c r="O277" s="47"/>
      <c r="P277" s="47">
        <f t="shared" si="718"/>
        <v>1050311.2531190813</v>
      </c>
      <c r="Q277" s="47">
        <f t="shared" si="718"/>
        <v>471970.59240653022</v>
      </c>
      <c r="R277" s="47">
        <f t="shared" si="718"/>
        <v>604383.84561368707</v>
      </c>
      <c r="S277" s="47"/>
      <c r="T277" s="47">
        <f t="shared" si="718"/>
        <v>108753.0604341088</v>
      </c>
      <c r="U277" s="47">
        <f t="shared" si="718"/>
        <v>56121.842713237864</v>
      </c>
      <c r="V277" s="47">
        <f t="shared" si="718"/>
        <v>11377.091872831706</v>
      </c>
      <c r="W277" s="24"/>
      <c r="X277" s="47">
        <f t="shared" si="719"/>
        <v>1271338.9832282052</v>
      </c>
      <c r="Y277" s="47">
        <f t="shared" si="719"/>
        <v>650968.15852744284</v>
      </c>
      <c r="Z277" s="47">
        <f t="shared" si="719"/>
        <v>118881.63315681869</v>
      </c>
      <c r="AB277" s="47">
        <f t="shared" si="720"/>
        <v>1191282.384855492</v>
      </c>
      <c r="AC277" s="47">
        <f t="shared" si="720"/>
        <v>627576.03660093178</v>
      </c>
      <c r="AD277" s="47">
        <f t="shared" si="720"/>
        <v>24872.771906330905</v>
      </c>
      <c r="AF277" s="47">
        <f t="shared" si="721"/>
        <v>715959.9387361937</v>
      </c>
      <c r="AG277" s="47">
        <f t="shared" si="721"/>
        <v>276451.0398745212</v>
      </c>
      <c r="AH277" s="47">
        <f t="shared" si="721"/>
        <v>30946.997543885434</v>
      </c>
      <c r="AJ277" s="47">
        <f t="shared" si="722"/>
        <v>565299.86349193112</v>
      </c>
      <c r="AK277" s="47">
        <f t="shared" si="722"/>
        <v>381628.86222686345</v>
      </c>
      <c r="AL277" s="47">
        <f t="shared" si="722"/>
        <v>14109.374684748143</v>
      </c>
      <c r="AN277" s="47">
        <f t="shared" si="723"/>
        <v>72094.901978769543</v>
      </c>
      <c r="AO277" s="47">
        <f t="shared" si="723"/>
        <v>37282.908815491166</v>
      </c>
      <c r="AP277" s="47">
        <f t="shared" si="723"/>
        <v>167.81896197296189</v>
      </c>
      <c r="AR277" s="47">
        <f t="shared" si="724"/>
        <v>38631.673892186227</v>
      </c>
      <c r="AS277" s="47">
        <f t="shared" si="724"/>
        <v>19812.097819218274</v>
      </c>
      <c r="AT277" s="47">
        <f t="shared" si="724"/>
        <v>167.81896197296189</v>
      </c>
      <c r="AV277" s="47">
        <f t="shared" si="725"/>
        <v>70295.547331526177</v>
      </c>
      <c r="AW277" s="47">
        <f t="shared" si="725"/>
        <v>35276.332627448559</v>
      </c>
      <c r="AX277" s="47">
        <f t="shared" si="725"/>
        <v>81183.723235868136</v>
      </c>
      <c r="AZ277" s="47">
        <f t="shared" si="726"/>
        <v>2277.1765197519485</v>
      </c>
      <c r="BA277" s="47">
        <f t="shared" si="726"/>
        <v>1149.6145351833641</v>
      </c>
      <c r="BB277" s="47">
        <f t="shared" si="726"/>
        <v>510.16771297571097</v>
      </c>
      <c r="BD277" s="47">
        <f t="shared" si="727"/>
        <v>1816.4222957436714</v>
      </c>
      <c r="BE277" s="47">
        <f t="shared" si="727"/>
        <v>1084.6585672833824</v>
      </c>
      <c r="BF277" s="47">
        <f t="shared" si="727"/>
        <v>2798.7963264793798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7336749.6094252849</v>
      </c>
      <c r="BO277" s="44">
        <f t="shared" si="704"/>
        <v>2126665.6911392985</v>
      </c>
      <c r="BP277" s="44">
        <f t="shared" si="705"/>
        <v>176251.99502017838</v>
      </c>
      <c r="BQ277" s="44">
        <f t="shared" si="706"/>
        <v>2041188.7749124668</v>
      </c>
      <c r="BR277" s="44">
        <f t="shared" si="707"/>
        <v>1843731.1933627548</v>
      </c>
      <c r="BS277" s="44">
        <f t="shared" si="708"/>
        <v>1023357.9761546004</v>
      </c>
      <c r="BT277" s="44">
        <f t="shared" si="709"/>
        <v>961038.10040354275</v>
      </c>
      <c r="BU277" s="44">
        <f t="shared" si="710"/>
        <v>109545.62975623367</v>
      </c>
      <c r="BV277" s="44">
        <f t="shared" si="711"/>
        <v>58611.590673377461</v>
      </c>
      <c r="BW277" s="44">
        <f t="shared" si="712"/>
        <v>186755.60319484287</v>
      </c>
      <c r="BX277" s="44">
        <f t="shared" si="713"/>
        <v>3936.9587679110236</v>
      </c>
      <c r="BY277" s="44">
        <f t="shared" si="714"/>
        <v>5699.8771895064338</v>
      </c>
      <c r="CA277" s="44">
        <f t="shared" si="715"/>
        <v>0</v>
      </c>
    </row>
    <row r="278" spans="2:79" x14ac:dyDescent="0.3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4204592.3199781347</v>
      </c>
      <c r="I278" s="21">
        <f>+'Function-Classif'!T278</f>
        <v>0</v>
      </c>
      <c r="J278" s="21">
        <f>+'Function-Classif'!U278</f>
        <v>405965.68002186553</v>
      </c>
      <c r="K278" s="47"/>
      <c r="L278" s="47">
        <f t="shared" ref="L278:N280" si="732">INDEX(Alloc,$E278,L$1)*$G278</f>
        <v>1727228.7144220611</v>
      </c>
      <c r="M278" s="47">
        <f t="shared" si="732"/>
        <v>0</v>
      </c>
      <c r="N278" s="47">
        <f t="shared" si="732"/>
        <v>234201.69176752915</v>
      </c>
      <c r="O278" s="47"/>
      <c r="P278" s="47">
        <f t="shared" ref="P278:V280" si="733">INDEX(Alloc,$E278,P$1)*$G278</f>
        <v>514987.33123255032</v>
      </c>
      <c r="Q278" s="47">
        <f t="shared" si="733"/>
        <v>0</v>
      </c>
      <c r="R278" s="47">
        <f t="shared" si="733"/>
        <v>38198.009294403339</v>
      </c>
      <c r="S278" s="47"/>
      <c r="T278" s="47">
        <f t="shared" si="733"/>
        <v>52352.143496524746</v>
      </c>
      <c r="U278" s="47">
        <f t="shared" si="733"/>
        <v>0</v>
      </c>
      <c r="V278" s="47">
        <f t="shared" si="733"/>
        <v>358.68799049289464</v>
      </c>
      <c r="W278" s="24"/>
      <c r="X278" s="47">
        <f t="shared" ref="X278:Z280" si="734">INDEX(Alloc,$E278,X$1)*$G278</f>
        <v>621666.94256060768</v>
      </c>
      <c r="Y278" s="47">
        <f t="shared" si="734"/>
        <v>0</v>
      </c>
      <c r="Z278" s="47">
        <f t="shared" si="734"/>
        <v>4301.0862342387545</v>
      </c>
      <c r="AB278" s="47">
        <f t="shared" ref="AB278:AD280" si="735">INDEX(Alloc,$E278,AB$1)*$G278</f>
        <v>573526.41340602981</v>
      </c>
      <c r="AC278" s="47">
        <f t="shared" si="735"/>
        <v>0</v>
      </c>
      <c r="AD278" s="47">
        <f t="shared" si="735"/>
        <v>561.65049965583194</v>
      </c>
      <c r="AF278" s="47">
        <f t="shared" ref="AF278:AH280" si="736">INDEX(Alloc,$E278,AF$1)*$G278</f>
        <v>350004.01442405902</v>
      </c>
      <c r="AG278" s="47">
        <f t="shared" si="736"/>
        <v>0</v>
      </c>
      <c r="AH278" s="47">
        <f t="shared" si="736"/>
        <v>474.09567670471012</v>
      </c>
      <c r="AJ278" s="47">
        <f t="shared" ref="AJ278:AL280" si="737">INDEX(Alloc,$E278,AJ$1)*$G278</f>
        <v>275262.33690056053</v>
      </c>
      <c r="AK278" s="47">
        <f t="shared" si="737"/>
        <v>0</v>
      </c>
      <c r="AL278" s="47">
        <f t="shared" si="737"/>
        <v>459.43046691394215</v>
      </c>
      <c r="AN278" s="47">
        <f t="shared" ref="AN278:AP280" si="738">INDEX(Alloc,$E278,AN$1)*$G278</f>
        <v>34706.710336402117</v>
      </c>
      <c r="AO278" s="47">
        <f t="shared" si="738"/>
        <v>0</v>
      </c>
      <c r="AP278" s="47">
        <f t="shared" si="738"/>
        <v>5.3281576418242977</v>
      </c>
      <c r="AR278" s="47">
        <f t="shared" ref="AR278:AT280" si="739">INDEX(Alloc,$E278,AR$1)*$G278</f>
        <v>18598.652602953469</v>
      </c>
      <c r="AS278" s="47">
        <f t="shared" si="739"/>
        <v>0</v>
      </c>
      <c r="AT278" s="47">
        <f t="shared" si="739"/>
        <v>5.3281576418242977</v>
      </c>
      <c r="AV278" s="47">
        <f t="shared" ref="AV278:AX280" si="740">INDEX(Alloc,$E278,AV$1)*$G278</f>
        <v>34267.379194489382</v>
      </c>
      <c r="AW278" s="47">
        <f t="shared" si="740"/>
        <v>0</v>
      </c>
      <c r="AX278" s="47">
        <f t="shared" si="740"/>
        <v>127251.66631403255</v>
      </c>
      <c r="AZ278" s="47">
        <f t="shared" ref="AZ278:BB280" si="741">INDEX(Alloc,$E278,AZ$1)*$G278</f>
        <v>1109.9347363159852</v>
      </c>
      <c r="BA278" s="47">
        <f t="shared" si="741"/>
        <v>0</v>
      </c>
      <c r="BB278" s="47">
        <f t="shared" si="741"/>
        <v>22.755513508121393</v>
      </c>
      <c r="BD278" s="47">
        <f t="shared" ref="BD278:BF280" si="742">INDEX(Alloc,$E278,BD$1)*$G278</f>
        <v>881.74666558083732</v>
      </c>
      <c r="BE278" s="47">
        <f t="shared" si="742"/>
        <v>0</v>
      </c>
      <c r="BF278" s="47">
        <f t="shared" si="742"/>
        <v>125.9499491025955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1961430.4061895902</v>
      </c>
      <c r="BO278" s="44">
        <f t="shared" si="704"/>
        <v>553185.34052695369</v>
      </c>
      <c r="BP278" s="44">
        <f t="shared" si="705"/>
        <v>52710.83148701764</v>
      </c>
      <c r="BQ278" s="44">
        <f t="shared" si="706"/>
        <v>625968.02879484638</v>
      </c>
      <c r="BR278" s="44">
        <f t="shared" si="707"/>
        <v>574088.06390568567</v>
      </c>
      <c r="BS278" s="44">
        <f t="shared" si="708"/>
        <v>350478.11010076373</v>
      </c>
      <c r="BT278" s="44">
        <f t="shared" si="709"/>
        <v>275721.7673674745</v>
      </c>
      <c r="BU278" s="44">
        <f t="shared" si="710"/>
        <v>34712.03849404394</v>
      </c>
      <c r="BV278" s="44">
        <f t="shared" si="711"/>
        <v>18603.980760595292</v>
      </c>
      <c r="BW278" s="44">
        <f t="shared" si="712"/>
        <v>161519.04550852193</v>
      </c>
      <c r="BX278" s="44">
        <f t="shared" si="713"/>
        <v>1132.6902498241066</v>
      </c>
      <c r="BY278" s="44">
        <f t="shared" si="714"/>
        <v>1007.6966146834328</v>
      </c>
      <c r="CA278" s="44">
        <f t="shared" si="715"/>
        <v>0</v>
      </c>
    </row>
    <row r="279" spans="2:79" x14ac:dyDescent="0.3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1530458.7363591311</v>
      </c>
      <c r="I279" s="21">
        <f>+'Function-Classif'!T279</f>
        <v>716488.96146381448</v>
      </c>
      <c r="J279" s="21">
        <f>+'Function-Classif'!U279</f>
        <v>588108.30217705457</v>
      </c>
      <c r="K279" s="47"/>
      <c r="L279" s="47">
        <f t="shared" si="732"/>
        <v>621717.21989233012</v>
      </c>
      <c r="M279" s="47">
        <f t="shared" si="732"/>
        <v>259387.09244040752</v>
      </c>
      <c r="N279" s="47">
        <f t="shared" si="732"/>
        <v>429259.04538345634</v>
      </c>
      <c r="O279" s="47"/>
      <c r="P279" s="47">
        <f t="shared" si="733"/>
        <v>187588.43541779704</v>
      </c>
      <c r="Q279" s="47">
        <f t="shared" si="733"/>
        <v>84295.226514833703</v>
      </c>
      <c r="R279" s="47">
        <f t="shared" si="733"/>
        <v>107944.59228516785</v>
      </c>
      <c r="S279" s="47"/>
      <c r="T279" s="47">
        <f t="shared" si="733"/>
        <v>19423.591238452256</v>
      </c>
      <c r="U279" s="47">
        <f t="shared" si="733"/>
        <v>10023.513159623713</v>
      </c>
      <c r="V279" s="47">
        <f t="shared" si="733"/>
        <v>2031.9794324693037</v>
      </c>
      <c r="W279" s="24"/>
      <c r="X279" s="47">
        <f t="shared" si="734"/>
        <v>227064.58684623157</v>
      </c>
      <c r="Y279" s="47">
        <f t="shared" si="734"/>
        <v>116264.6767825523</v>
      </c>
      <c r="Z279" s="47">
        <f t="shared" si="734"/>
        <v>21232.581768093954</v>
      </c>
      <c r="AB279" s="47">
        <f t="shared" si="735"/>
        <v>212766.26147933616</v>
      </c>
      <c r="AC279" s="47">
        <f t="shared" si="735"/>
        <v>112086.78043014692</v>
      </c>
      <c r="AD279" s="47">
        <f t="shared" si="735"/>
        <v>4442.3444503296696</v>
      </c>
      <c r="AF279" s="47">
        <f t="shared" si="736"/>
        <v>127872.384810217</v>
      </c>
      <c r="AG279" s="47">
        <f t="shared" si="736"/>
        <v>49374.90471103695</v>
      </c>
      <c r="AH279" s="47">
        <f t="shared" si="736"/>
        <v>5527.2176061106029</v>
      </c>
      <c r="AJ279" s="47">
        <f t="shared" si="737"/>
        <v>100964.08718789826</v>
      </c>
      <c r="AK279" s="47">
        <f t="shared" si="737"/>
        <v>68159.948741684828</v>
      </c>
      <c r="AL279" s="47">
        <f t="shared" si="737"/>
        <v>2519.9725452577782</v>
      </c>
      <c r="AN279" s="47">
        <f t="shared" si="738"/>
        <v>12876.344820294416</v>
      </c>
      <c r="AO279" s="47">
        <f t="shared" si="738"/>
        <v>6658.8285251185807</v>
      </c>
      <c r="AP279" s="47">
        <f t="shared" si="738"/>
        <v>29.972921280676296</v>
      </c>
      <c r="AR279" s="47">
        <f t="shared" si="739"/>
        <v>6899.7216220286891</v>
      </c>
      <c r="AS279" s="47">
        <f t="shared" si="739"/>
        <v>3538.4943474752395</v>
      </c>
      <c r="AT279" s="47">
        <f t="shared" si="739"/>
        <v>29.972921280676296</v>
      </c>
      <c r="AV279" s="47">
        <f t="shared" si="740"/>
        <v>12554.975205301005</v>
      </c>
      <c r="AW279" s="47">
        <f t="shared" si="740"/>
        <v>6300.4485815126227</v>
      </c>
      <c r="AX279" s="47">
        <f t="shared" si="740"/>
        <v>14499.632921176864</v>
      </c>
      <c r="AZ279" s="47">
        <f t="shared" si="741"/>
        <v>406.70989598735707</v>
      </c>
      <c r="BA279" s="47">
        <f t="shared" si="741"/>
        <v>205.32427063709179</v>
      </c>
      <c r="BB279" s="47">
        <f t="shared" si="741"/>
        <v>91.11733573603729</v>
      </c>
      <c r="BD279" s="47">
        <f t="shared" si="742"/>
        <v>324.41794325698442</v>
      </c>
      <c r="BE279" s="47">
        <f t="shared" si="742"/>
        <v>193.72295878479963</v>
      </c>
      <c r="BF279" s="47">
        <f t="shared" si="742"/>
        <v>499.87260669463592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1310363.3577161939</v>
      </c>
      <c r="BO279" s="44">
        <f t="shared" si="704"/>
        <v>379828.25421779859</v>
      </c>
      <c r="BP279" s="44">
        <f t="shared" si="705"/>
        <v>31479.083830545274</v>
      </c>
      <c r="BQ279" s="44">
        <f t="shared" si="706"/>
        <v>364561.84539687785</v>
      </c>
      <c r="BR279" s="44">
        <f t="shared" si="707"/>
        <v>329295.38635981275</v>
      </c>
      <c r="BS279" s="44">
        <f t="shared" si="708"/>
        <v>182774.50712736457</v>
      </c>
      <c r="BT279" s="44">
        <f t="shared" si="709"/>
        <v>171644.00847484084</v>
      </c>
      <c r="BU279" s="44">
        <f t="shared" si="710"/>
        <v>19565.146266693675</v>
      </c>
      <c r="BV279" s="44">
        <f t="shared" si="711"/>
        <v>10468.188890784604</v>
      </c>
      <c r="BW279" s="44">
        <f t="shared" si="712"/>
        <v>33355.056707990487</v>
      </c>
      <c r="BX279" s="44">
        <f t="shared" si="713"/>
        <v>703.15150236048612</v>
      </c>
      <c r="BY279" s="44">
        <f t="shared" si="714"/>
        <v>1018.01350873642</v>
      </c>
      <c r="CA279" s="44">
        <f t="shared" si="715"/>
        <v>0</v>
      </c>
    </row>
    <row r="280" spans="2:79" x14ac:dyDescent="0.3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15761576.014553592</v>
      </c>
      <c r="I280" s="21">
        <f>+'Function-Classif'!T280</f>
        <v>7378830.2561922204</v>
      </c>
      <c r="J280" s="21">
        <f>+'Function-Classif'!U280</f>
        <v>6056689.7292541917</v>
      </c>
      <c r="K280" s="47"/>
      <c r="L280" s="47">
        <f t="shared" si="732"/>
        <v>6402814.3902799357</v>
      </c>
      <c r="M280" s="47">
        <f t="shared" si="732"/>
        <v>2671322.837765269</v>
      </c>
      <c r="N280" s="47">
        <f t="shared" si="732"/>
        <v>4420765.4300053092</v>
      </c>
      <c r="O280" s="47"/>
      <c r="P280" s="47">
        <f t="shared" si="733"/>
        <v>1931897.4854053042</v>
      </c>
      <c r="Q280" s="47">
        <f t="shared" si="733"/>
        <v>868122.47126523964</v>
      </c>
      <c r="R280" s="47">
        <f t="shared" si="733"/>
        <v>1111677.7318087914</v>
      </c>
      <c r="S280" s="47"/>
      <c r="T280" s="47">
        <f t="shared" si="733"/>
        <v>200035.71642106873</v>
      </c>
      <c r="U280" s="47">
        <f t="shared" si="733"/>
        <v>103228.11118327006</v>
      </c>
      <c r="V280" s="47">
        <f t="shared" si="733"/>
        <v>20926.534981965709</v>
      </c>
      <c r="W280" s="24"/>
      <c r="X280" s="47">
        <f t="shared" si="734"/>
        <v>2338446.4152911832</v>
      </c>
      <c r="Y280" s="47">
        <f t="shared" si="734"/>
        <v>1197362.9196139867</v>
      </c>
      <c r="Z280" s="47">
        <f t="shared" si="734"/>
        <v>218665.77881032648</v>
      </c>
      <c r="AB280" s="47">
        <f t="shared" si="735"/>
        <v>2191193.7407844081</v>
      </c>
      <c r="AC280" s="47">
        <f t="shared" si="735"/>
        <v>1154336.4535127068</v>
      </c>
      <c r="AD280" s="47">
        <f t="shared" si="735"/>
        <v>45749.910189196475</v>
      </c>
      <c r="AF280" s="47">
        <f t="shared" si="736"/>
        <v>1316906.013515376</v>
      </c>
      <c r="AG280" s="47">
        <f t="shared" si="736"/>
        <v>508492.18951547984</v>
      </c>
      <c r="AH280" s="47">
        <f t="shared" si="736"/>
        <v>56922.5803858906</v>
      </c>
      <c r="AJ280" s="47">
        <f t="shared" si="737"/>
        <v>1039788.3308750993</v>
      </c>
      <c r="AK280" s="47">
        <f t="shared" si="737"/>
        <v>701951.7663023416</v>
      </c>
      <c r="AL280" s="47">
        <f t="shared" si="737"/>
        <v>25952.178835711071</v>
      </c>
      <c r="AN280" s="47">
        <f t="shared" si="738"/>
        <v>132608.27152875951</v>
      </c>
      <c r="AO280" s="47">
        <f t="shared" si="738"/>
        <v>68576.583917716489</v>
      </c>
      <c r="AP280" s="47">
        <f t="shared" si="738"/>
        <v>308.6790031774853</v>
      </c>
      <c r="AR280" s="47">
        <f t="shared" si="739"/>
        <v>71057.44456957723</v>
      </c>
      <c r="AS280" s="47">
        <f t="shared" si="739"/>
        <v>36441.523256927525</v>
      </c>
      <c r="AT280" s="47">
        <f t="shared" si="739"/>
        <v>308.6790031774853</v>
      </c>
      <c r="AV280" s="47">
        <f t="shared" si="740"/>
        <v>129298.61574049795</v>
      </c>
      <c r="AW280" s="47">
        <f t="shared" si="740"/>
        <v>64885.773712225746</v>
      </c>
      <c r="AX280" s="47">
        <f t="shared" si="740"/>
        <v>149325.85965298794</v>
      </c>
      <c r="AZ280" s="47">
        <f t="shared" si="741"/>
        <v>4188.5408532645843</v>
      </c>
      <c r="BA280" s="47">
        <f t="shared" si="741"/>
        <v>2114.551684665541</v>
      </c>
      <c r="BB280" s="47">
        <f t="shared" si="741"/>
        <v>938.38061708456962</v>
      </c>
      <c r="BD280" s="47">
        <f t="shared" si="742"/>
        <v>3341.0492891134168</v>
      </c>
      <c r="BE280" s="47">
        <f t="shared" si="742"/>
        <v>1995.0744623893984</v>
      </c>
      <c r="BF280" s="47">
        <f t="shared" si="742"/>
        <v>5147.9859605713355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13494902.658050515</v>
      </c>
      <c r="BO280" s="44">
        <f t="shared" si="704"/>
        <v>3911697.6884793355</v>
      </c>
      <c r="BP280" s="44">
        <f t="shared" si="705"/>
        <v>324190.36258630449</v>
      </c>
      <c r="BQ280" s="44">
        <f t="shared" si="706"/>
        <v>3754475.1137154964</v>
      </c>
      <c r="BR280" s="44">
        <f t="shared" si="707"/>
        <v>3391280.1044863113</v>
      </c>
      <c r="BS280" s="44">
        <f t="shared" si="708"/>
        <v>1882320.7834167464</v>
      </c>
      <c r="BT280" s="44">
        <f t="shared" si="709"/>
        <v>1767692.2760131517</v>
      </c>
      <c r="BU280" s="44">
        <f t="shared" si="710"/>
        <v>201493.53444965347</v>
      </c>
      <c r="BV280" s="44">
        <f t="shared" si="711"/>
        <v>107807.64682968224</v>
      </c>
      <c r="BW280" s="44">
        <f t="shared" si="712"/>
        <v>343510.24910571164</v>
      </c>
      <c r="BX280" s="44">
        <f t="shared" si="713"/>
        <v>7241.4731550146953</v>
      </c>
      <c r="BY280" s="44">
        <f t="shared" si="714"/>
        <v>10484.109712074151</v>
      </c>
      <c r="CA280" s="44">
        <f t="shared" si="715"/>
        <v>0</v>
      </c>
    </row>
    <row r="281" spans="2:79" x14ac:dyDescent="0.3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1280448.9141303287</v>
      </c>
      <c r="I281" s="21">
        <f>+'Function-Classif'!T281</f>
        <v>0</v>
      </c>
      <c r="J281" s="21">
        <f>+'Function-Classif'!U281</f>
        <v>123631.0858696715</v>
      </c>
      <c r="K281" s="47"/>
      <c r="L281" s="47">
        <f t="shared" ref="L281:N282" si="747">INDEX(Alloc,$E281,L$1)*$G281</f>
        <v>526002.98995169939</v>
      </c>
      <c r="M281" s="47">
        <f t="shared" si="747"/>
        <v>0</v>
      </c>
      <c r="N281" s="47">
        <f t="shared" si="747"/>
        <v>71322.80113967818</v>
      </c>
      <c r="O281" s="47"/>
      <c r="P281" s="47">
        <f t="shared" ref="P281:V282" si="748">INDEX(Alloc,$E281,P$1)*$G281</f>
        <v>156832.08237202509</v>
      </c>
      <c r="Q281" s="47">
        <f t="shared" si="748"/>
        <v>0</v>
      </c>
      <c r="R281" s="47">
        <f t="shared" si="748"/>
        <v>11632.661575905962</v>
      </c>
      <c r="S281" s="47"/>
      <c r="T281" s="47">
        <f t="shared" si="748"/>
        <v>15943.102253696941</v>
      </c>
      <c r="U281" s="47">
        <f t="shared" si="748"/>
        <v>0</v>
      </c>
      <c r="V281" s="47">
        <f t="shared" si="748"/>
        <v>109.23333654869182</v>
      </c>
      <c r="W281" s="24"/>
      <c r="X281" s="47">
        <f t="shared" ref="X281:Z282" si="749">INDEX(Alloc,$E281,X$1)*$G281</f>
        <v>189319.84386933167</v>
      </c>
      <c r="Y281" s="47">
        <f t="shared" si="749"/>
        <v>0</v>
      </c>
      <c r="Z281" s="47">
        <f t="shared" si="749"/>
        <v>1309.8347661541077</v>
      </c>
      <c r="AB281" s="47">
        <f t="shared" ref="AB281:AD282" si="750">INDEX(Alloc,$E281,AB$1)*$G281</f>
        <v>174659.32898689018</v>
      </c>
      <c r="AC281" s="47">
        <f t="shared" si="750"/>
        <v>0</v>
      </c>
      <c r="AD281" s="47">
        <f t="shared" si="750"/>
        <v>171.04268801233181</v>
      </c>
      <c r="AF281" s="47">
        <f t="shared" ref="AF281:AH282" si="751">INDEX(Alloc,$E281,AF$1)*$G281</f>
        <v>106588.75489095524</v>
      </c>
      <c r="AG281" s="47">
        <f t="shared" si="751"/>
        <v>0</v>
      </c>
      <c r="AH281" s="47">
        <f t="shared" si="751"/>
        <v>144.37910937191322</v>
      </c>
      <c r="AJ281" s="47">
        <f t="shared" ref="AJ281:AL282" si="752">INDEX(Alloc,$E281,AJ$1)*$G281</f>
        <v>83827.23783007155</v>
      </c>
      <c r="AK281" s="47">
        <f t="shared" si="752"/>
        <v>0</v>
      </c>
      <c r="AL281" s="47">
        <f t="shared" si="752"/>
        <v>139.91302787743433</v>
      </c>
      <c r="AN281" s="47">
        <f t="shared" ref="AN281:AP282" si="753">INDEX(Alloc,$E281,AN$1)*$G281</f>
        <v>10569.436031199582</v>
      </c>
      <c r="AO281" s="47">
        <f t="shared" si="753"/>
        <v>0</v>
      </c>
      <c r="AP281" s="47">
        <f t="shared" si="753"/>
        <v>1.6226147858312725</v>
      </c>
      <c r="AR281" s="47">
        <f t="shared" ref="AR281:AT282" si="754">INDEX(Alloc,$E281,AR$1)*$G281</f>
        <v>5663.9556745094424</v>
      </c>
      <c r="AS281" s="47">
        <f t="shared" si="754"/>
        <v>0</v>
      </c>
      <c r="AT281" s="47">
        <f t="shared" si="754"/>
        <v>1.6226147858312725</v>
      </c>
      <c r="AV281" s="47">
        <f t="shared" ref="AV281:AX282" si="755">INDEX(Alloc,$E281,AV$1)*$G281</f>
        <v>10435.643967476095</v>
      </c>
      <c r="AW281" s="47">
        <f t="shared" si="755"/>
        <v>0</v>
      </c>
      <c r="AX281" s="47">
        <f t="shared" si="755"/>
        <v>38752.688858530106</v>
      </c>
      <c r="AZ281" s="47">
        <f t="shared" ref="AZ281:BB282" si="756">INDEX(Alloc,$E281,AZ$1)*$G281</f>
        <v>338.01487034032505</v>
      </c>
      <c r="BA281" s="47">
        <f t="shared" si="756"/>
        <v>0</v>
      </c>
      <c r="BB281" s="47">
        <f t="shared" si="756"/>
        <v>6.9298686637242355</v>
      </c>
      <c r="BD281" s="47">
        <f t="shared" ref="BD281:BF282" si="757">INDEX(Alloc,$E281,BD$1)*$G281</f>
        <v>268.52343213310451</v>
      </c>
      <c r="BE281" s="47">
        <f t="shared" si="757"/>
        <v>0</v>
      </c>
      <c r="BF281" s="47">
        <f t="shared" si="757"/>
        <v>38.35626935741233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597325.79109137761</v>
      </c>
      <c r="BO281" s="44">
        <f t="shared" si="704"/>
        <v>168464.74394793104</v>
      </c>
      <c r="BP281" s="44">
        <f t="shared" si="705"/>
        <v>16052.335590245633</v>
      </c>
      <c r="BQ281" s="44">
        <f t="shared" si="706"/>
        <v>190629.67863548579</v>
      </c>
      <c r="BR281" s="44">
        <f t="shared" si="707"/>
        <v>174830.3716749025</v>
      </c>
      <c r="BS281" s="44">
        <f t="shared" si="708"/>
        <v>106733.13400032716</v>
      </c>
      <c r="BT281" s="44">
        <f t="shared" si="709"/>
        <v>83967.150857948989</v>
      </c>
      <c r="BU281" s="44">
        <f t="shared" si="710"/>
        <v>10571.058645985413</v>
      </c>
      <c r="BV281" s="44">
        <f t="shared" si="711"/>
        <v>5665.5782892952739</v>
      </c>
      <c r="BW281" s="44">
        <f t="shared" si="712"/>
        <v>49188.332826006197</v>
      </c>
      <c r="BX281" s="44">
        <f t="shared" si="713"/>
        <v>344.94473900404927</v>
      </c>
      <c r="BY281" s="44">
        <f t="shared" si="714"/>
        <v>306.87970149051682</v>
      </c>
      <c r="CA281" s="44">
        <f t="shared" si="715"/>
        <v>0</v>
      </c>
    </row>
    <row r="282" spans="2:79" x14ac:dyDescent="0.3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-123852.96338605048</v>
      </c>
      <c r="I282" s="21">
        <f>+'Function-Classif'!T282</f>
        <v>-57982.14548521088</v>
      </c>
      <c r="J282" s="21">
        <f>+'Function-Classif'!U282</f>
        <v>-47592.891128738651</v>
      </c>
      <c r="K282" s="24"/>
      <c r="L282" s="47">
        <f t="shared" si="747"/>
        <v>-50312.705754474518</v>
      </c>
      <c r="M282" s="47">
        <f t="shared" si="747"/>
        <v>-20991.000475622994</v>
      </c>
      <c r="N282" s="47">
        <f t="shared" si="747"/>
        <v>-34737.953770308464</v>
      </c>
      <c r="O282" s="47"/>
      <c r="P282" s="47">
        <f t="shared" si="748"/>
        <v>-15180.666470445147</v>
      </c>
      <c r="Q282" s="47">
        <f t="shared" si="748"/>
        <v>-6821.6237100238122</v>
      </c>
      <c r="R282" s="47">
        <f t="shared" si="748"/>
        <v>-8735.4577542036168</v>
      </c>
      <c r="S282" s="47"/>
      <c r="T282" s="47">
        <f t="shared" si="748"/>
        <v>-1571.8616107250173</v>
      </c>
      <c r="U282" s="47">
        <f t="shared" si="748"/>
        <v>-811.15666751773131</v>
      </c>
      <c r="V282" s="47">
        <f t="shared" si="748"/>
        <v>-164.43871910557232</v>
      </c>
      <c r="W282" s="24"/>
      <c r="X282" s="47">
        <f t="shared" si="749"/>
        <v>-18375.28924682871</v>
      </c>
      <c r="Y282" s="47">
        <f t="shared" si="749"/>
        <v>-9408.7638003860975</v>
      </c>
      <c r="Z282" s="47">
        <f t="shared" si="749"/>
        <v>-1718.2548668845554</v>
      </c>
      <c r="AB282" s="47">
        <f t="shared" si="750"/>
        <v>-17218.191753066301</v>
      </c>
      <c r="AC282" s="47">
        <f t="shared" si="750"/>
        <v>-9070.6659270673117</v>
      </c>
      <c r="AD282" s="47">
        <f t="shared" si="750"/>
        <v>-359.49843761471925</v>
      </c>
      <c r="AF282" s="47">
        <f t="shared" si="751"/>
        <v>-10348.122048466932</v>
      </c>
      <c r="AG282" s="47">
        <f t="shared" si="751"/>
        <v>-3995.6832027458313</v>
      </c>
      <c r="AH282" s="47">
        <f t="shared" si="751"/>
        <v>-447.292216074301</v>
      </c>
      <c r="AJ282" s="47">
        <f t="shared" si="752"/>
        <v>-8170.5576875183842</v>
      </c>
      <c r="AK282" s="47">
        <f t="shared" si="752"/>
        <v>-5515.8701344549336</v>
      </c>
      <c r="AL282" s="47">
        <f t="shared" si="752"/>
        <v>-203.92974992853809</v>
      </c>
      <c r="AN282" s="47">
        <f t="shared" si="753"/>
        <v>-1042.0231697118177</v>
      </c>
      <c r="AO282" s="47">
        <f t="shared" si="753"/>
        <v>-538.8682660451525</v>
      </c>
      <c r="AP282" s="47">
        <f t="shared" si="753"/>
        <v>-2.4255702122226164</v>
      </c>
      <c r="AR282" s="47">
        <f t="shared" si="754"/>
        <v>-558.36263280118567</v>
      </c>
      <c r="AS282" s="47">
        <f t="shared" si="754"/>
        <v>-286.3540195158576</v>
      </c>
      <c r="AT282" s="47">
        <f t="shared" si="754"/>
        <v>-2.4255702122226164</v>
      </c>
      <c r="AV282" s="47">
        <f t="shared" si="755"/>
        <v>-1016.0162096980797</v>
      </c>
      <c r="AW282" s="47">
        <f t="shared" si="755"/>
        <v>-509.86623091722987</v>
      </c>
      <c r="AX282" s="47">
        <f t="shared" si="755"/>
        <v>-1173.3883852169995</v>
      </c>
      <c r="AZ282" s="47">
        <f t="shared" si="756"/>
        <v>-32.913155160457976</v>
      </c>
      <c r="BA282" s="47">
        <f t="shared" si="756"/>
        <v>-16.615945774519691</v>
      </c>
      <c r="BB282" s="47">
        <f t="shared" si="756"/>
        <v>-7.3737055293608185</v>
      </c>
      <c r="BD282" s="47">
        <f t="shared" si="757"/>
        <v>-26.253647153905753</v>
      </c>
      <c r="BE282" s="47">
        <f t="shared" si="757"/>
        <v>-15.67710513939725</v>
      </c>
      <c r="BF282" s="47">
        <f t="shared" si="757"/>
        <v>-40.452383448064843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-106041.66000040597</v>
      </c>
      <c r="BO282" s="44">
        <f t="shared" si="704"/>
        <v>-30737.747934672578</v>
      </c>
      <c r="BP282" s="44">
        <f t="shared" si="705"/>
        <v>-2547.4569973483212</v>
      </c>
      <c r="BQ282" s="44">
        <f t="shared" si="706"/>
        <v>-29502.307914099365</v>
      </c>
      <c r="BR282" s="44">
        <f t="shared" si="707"/>
        <v>-26648.356117748332</v>
      </c>
      <c r="BS282" s="44">
        <f t="shared" si="708"/>
        <v>-14791.097467287065</v>
      </c>
      <c r="BT282" s="44">
        <f t="shared" si="709"/>
        <v>-13890.357571901855</v>
      </c>
      <c r="BU282" s="44">
        <f t="shared" si="710"/>
        <v>-1583.3170059691927</v>
      </c>
      <c r="BV282" s="44">
        <f t="shared" si="711"/>
        <v>-847.14222252926595</v>
      </c>
      <c r="BW282" s="44">
        <f t="shared" si="712"/>
        <v>-2699.2708258323091</v>
      </c>
      <c r="BX282" s="44">
        <f t="shared" si="713"/>
        <v>-56.902806464338482</v>
      </c>
      <c r="BY282" s="44">
        <f t="shared" si="714"/>
        <v>-82.383135741367852</v>
      </c>
      <c r="CA282" s="44">
        <f t="shared" si="715"/>
        <v>0</v>
      </c>
    </row>
    <row r="283" spans="2:79" x14ac:dyDescent="0.3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2006391.7709367778</v>
      </c>
      <c r="I283" s="21">
        <f>+'Function-Classif'!T283</f>
        <v>939298.47443512129</v>
      </c>
      <c r="J283" s="21">
        <f>+'Function-Classif'!U283</f>
        <v>770994.75462810125</v>
      </c>
      <c r="K283" s="47"/>
      <c r="L283" s="47">
        <f t="shared" ref="L283:N283" si="766">INDEX(Alloc,$E283,L$1)*$G283</f>
        <v>815055.17542352783</v>
      </c>
      <c r="M283" s="47">
        <f t="shared" si="766"/>
        <v>340049.76115705509</v>
      </c>
      <c r="N283" s="47">
        <f t="shared" si="766"/>
        <v>562747.49249785952</v>
      </c>
      <c r="O283" s="47"/>
      <c r="P283" s="47">
        <f t="shared" ref="P283:V283" si="767">INDEX(Alloc,$E283,P$1)*$G283</f>
        <v>245923.58108298213</v>
      </c>
      <c r="Q283" s="47">
        <f t="shared" si="767"/>
        <v>110508.85906990364</v>
      </c>
      <c r="R283" s="47">
        <f t="shared" si="767"/>
        <v>141512.56517592564</v>
      </c>
      <c r="S283" s="47"/>
      <c r="T283" s="47">
        <f t="shared" si="767"/>
        <v>25463.825124472649</v>
      </c>
      <c r="U283" s="47">
        <f t="shared" si="767"/>
        <v>13140.566185527221</v>
      </c>
      <c r="V283" s="47">
        <f t="shared" si="767"/>
        <v>2663.8724162652074</v>
      </c>
      <c r="W283" s="24"/>
      <c r="X283" s="47">
        <f t="shared" ref="X283:Z283" si="768">INDEX(Alloc,$E283,X$1)*$G283</f>
        <v>297675.79333973868</v>
      </c>
      <c r="Y283" s="47">
        <f t="shared" si="768"/>
        <v>152419.98049687923</v>
      </c>
      <c r="Z283" s="47">
        <f t="shared" si="768"/>
        <v>27835.3648636035</v>
      </c>
      <c r="AB283" s="47">
        <f t="shared" ref="AB283:AD283" si="769">INDEX(Alloc,$E283,AB$1)*$G283</f>
        <v>278931.05905009515</v>
      </c>
      <c r="AC283" s="47">
        <f t="shared" si="769"/>
        <v>146942.8665687805</v>
      </c>
      <c r="AD283" s="47">
        <f t="shared" si="769"/>
        <v>5823.7985363864163</v>
      </c>
      <c r="AF283" s="47">
        <f t="shared" ref="AF283:AH283" si="770">INDEX(Alloc,$E283,AF$1)*$G283</f>
        <v>167637.38513043884</v>
      </c>
      <c r="AG283" s="47">
        <f t="shared" si="770"/>
        <v>64729.221474263781</v>
      </c>
      <c r="AH283" s="47">
        <f t="shared" si="770"/>
        <v>7246.0391499734706</v>
      </c>
      <c r="AJ283" s="47">
        <f t="shared" ref="AJ283:AL283" si="771">INDEX(Alloc,$E283,AJ$1)*$G283</f>
        <v>132361.30375906284</v>
      </c>
      <c r="AK283" s="47">
        <f t="shared" si="771"/>
        <v>89355.927744985951</v>
      </c>
      <c r="AL283" s="47">
        <f t="shared" si="771"/>
        <v>3303.6187501662771</v>
      </c>
      <c r="AN283" s="47">
        <f t="shared" ref="AN283:AP283" si="772">INDEX(Alloc,$E283,AN$1)*$G283</f>
        <v>16880.55461635183</v>
      </c>
      <c r="AO283" s="47">
        <f t="shared" si="772"/>
        <v>8729.5517608401224</v>
      </c>
      <c r="AP283" s="47">
        <f t="shared" si="772"/>
        <v>39.293723626648074</v>
      </c>
      <c r="AR283" s="47">
        <f t="shared" ref="AR283:AT283" si="773">INDEX(Alloc,$E283,AR$1)*$G283</f>
        <v>9045.3563727734818</v>
      </c>
      <c r="AS283" s="47">
        <f t="shared" si="773"/>
        <v>4638.8744574519906</v>
      </c>
      <c r="AT283" s="47">
        <f t="shared" si="773"/>
        <v>39.293723626648074</v>
      </c>
      <c r="AV283" s="47">
        <f t="shared" ref="AV283:AX283" si="774">INDEX(Alloc,$E283,AV$1)*$G283</f>
        <v>16459.24737321385</v>
      </c>
      <c r="AW283" s="47">
        <f t="shared" si="774"/>
        <v>8259.7249353025982</v>
      </c>
      <c r="AX283" s="47">
        <f t="shared" si="774"/>
        <v>19008.643280289434</v>
      </c>
      <c r="AZ283" s="47">
        <f t="shared" ref="AZ283:BB283" si="775">INDEX(Alloc,$E283,AZ$1)*$G283</f>
        <v>533.18614156749288</v>
      </c>
      <c r="BA283" s="47">
        <f t="shared" si="775"/>
        <v>269.17480177210592</v>
      </c>
      <c r="BB283" s="47">
        <f t="shared" si="775"/>
        <v>119.45246759502943</v>
      </c>
      <c r="BD283" s="47">
        <f t="shared" ref="BD283:BF283" si="776">INDEX(Alloc,$E283,BD$1)*$G283</f>
        <v>425.30352255267098</v>
      </c>
      <c r="BE283" s="47">
        <f t="shared" si="776"/>
        <v>253.96578235882575</v>
      </c>
      <c r="BF283" s="47">
        <f t="shared" si="776"/>
        <v>655.32004278322995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1717852.4290784425</v>
      </c>
      <c r="BO283" s="44">
        <f t="shared" si="704"/>
        <v>497945.00532881136</v>
      </c>
      <c r="BP283" s="44">
        <f t="shared" si="705"/>
        <v>41268.263726265075</v>
      </c>
      <c r="BQ283" s="44">
        <f t="shared" si="706"/>
        <v>477931.13870022143</v>
      </c>
      <c r="BR283" s="44">
        <f t="shared" si="707"/>
        <v>431697.72415526205</v>
      </c>
      <c r="BS283" s="44">
        <f t="shared" si="708"/>
        <v>239612.64575467611</v>
      </c>
      <c r="BT283" s="44">
        <f t="shared" si="709"/>
        <v>225020.85025421507</v>
      </c>
      <c r="BU283" s="44">
        <f t="shared" si="710"/>
        <v>25649.400100818599</v>
      </c>
      <c r="BV283" s="44">
        <f t="shared" si="711"/>
        <v>13723.524553852119</v>
      </c>
      <c r="BW283" s="44">
        <f t="shared" si="712"/>
        <v>43727.615588805886</v>
      </c>
      <c r="BX283" s="44">
        <f t="shared" si="713"/>
        <v>921.81341093462834</v>
      </c>
      <c r="BY283" s="44">
        <f t="shared" si="714"/>
        <v>1334.5893476947267</v>
      </c>
      <c r="CA283" s="44">
        <f t="shared" si="715"/>
        <v>0</v>
      </c>
    </row>
    <row r="284" spans="2:79" x14ac:dyDescent="0.3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1024739.2230278554</v>
      </c>
      <c r="I284" s="21">
        <f>+'Function-Classif'!T284</f>
        <v>0</v>
      </c>
      <c r="J284" s="21">
        <f>+'Function-Classif'!U284</f>
        <v>99085.77697214458</v>
      </c>
      <c r="K284" s="47"/>
      <c r="L284" s="47">
        <f t="shared" ref="L284:N285" si="781">INDEX(Alloc,$E284,L$1)*$G284</f>
        <v>421136.7038971674</v>
      </c>
      <c r="M284" s="47">
        <f t="shared" si="781"/>
        <v>0</v>
      </c>
      <c r="N284" s="47">
        <f t="shared" si="781"/>
        <v>57162.606936937264</v>
      </c>
      <c r="O284" s="47"/>
      <c r="P284" s="47">
        <f t="shared" ref="P284:V285" si="782">INDEX(Alloc,$E284,P$1)*$G284</f>
        <v>125537.60548653865</v>
      </c>
      <c r="Q284" s="47">
        <f t="shared" si="782"/>
        <v>0</v>
      </c>
      <c r="R284" s="47">
        <f t="shared" si="782"/>
        <v>9323.1512317033776</v>
      </c>
      <c r="S284" s="47"/>
      <c r="T284" s="47">
        <f t="shared" si="782"/>
        <v>12755.068265613383</v>
      </c>
      <c r="U284" s="47">
        <f t="shared" si="782"/>
        <v>0</v>
      </c>
      <c r="V284" s="47">
        <f t="shared" si="782"/>
        <v>87.546509415897958</v>
      </c>
      <c r="W284" s="24"/>
      <c r="X284" s="47">
        <f t="shared" ref="X284:Z285" si="783">INDEX(Alloc,$E284,X$1)*$G284</f>
        <v>151467.3607247241</v>
      </c>
      <c r="Y284" s="47">
        <f t="shared" si="783"/>
        <v>0</v>
      </c>
      <c r="Z284" s="47">
        <f t="shared" si="783"/>
        <v>1049.7844825719951</v>
      </c>
      <c r="AB284" s="47">
        <f t="shared" ref="AB284:AD285" si="784">INDEX(Alloc,$E284,AB$1)*$G284</f>
        <v>139722.6057745014</v>
      </c>
      <c r="AC284" s="47">
        <f t="shared" si="784"/>
        <v>0</v>
      </c>
      <c r="AD284" s="47">
        <f t="shared" si="784"/>
        <v>137.08443566508848</v>
      </c>
      <c r="AF284" s="47">
        <f t="shared" ref="AF284:AH285" si="785">INDEX(Alloc,$E284,AF$1)*$G284</f>
        <v>85269.756954738259</v>
      </c>
      <c r="AG284" s="47">
        <f t="shared" si="785"/>
        <v>0</v>
      </c>
      <c r="AH284" s="47">
        <f t="shared" si="785"/>
        <v>115.7145561735433</v>
      </c>
      <c r="AJ284" s="47">
        <f t="shared" ref="AJ284:AL285" si="786">INDEX(Alloc,$E284,AJ$1)*$G284</f>
        <v>67027.650162538921</v>
      </c>
      <c r="AK284" s="47">
        <f t="shared" si="786"/>
        <v>0</v>
      </c>
      <c r="AL284" s="47">
        <f t="shared" si="786"/>
        <v>112.13515580034061</v>
      </c>
      <c r="AN284" s="47">
        <f t="shared" ref="AN284:AP285" si="787">INDEX(Alloc,$E284,AN$1)*$G284</f>
        <v>8455.6999711137287</v>
      </c>
      <c r="AO284" s="47">
        <f t="shared" si="787"/>
        <v>0</v>
      </c>
      <c r="AP284" s="47">
        <f t="shared" si="787"/>
        <v>1.3004661865549689</v>
      </c>
      <c r="AR284" s="47">
        <f t="shared" ref="AR284:AT285" si="788">INDEX(Alloc,$E284,AR$1)*$G284</f>
        <v>4531.0130028183657</v>
      </c>
      <c r="AS284" s="47">
        <f t="shared" si="788"/>
        <v>0</v>
      </c>
      <c r="AT284" s="47">
        <f t="shared" si="788"/>
        <v>1.3004661865549689</v>
      </c>
      <c r="AV284" s="47">
        <f t="shared" ref="AV284:AX285" si="789">INDEX(Alloc,$E284,AV$1)*$G284</f>
        <v>8350.6400969919232</v>
      </c>
      <c r="AW284" s="47">
        <f t="shared" si="789"/>
        <v>0</v>
      </c>
      <c r="AX284" s="47">
        <f t="shared" si="789"/>
        <v>31058.857554281123</v>
      </c>
      <c r="AZ284" s="47">
        <f t="shared" ref="AZ284:BB285" si="790">INDEX(Alloc,$E284,AZ$1)*$G284</f>
        <v>270.47254200675019</v>
      </c>
      <c r="BA284" s="47">
        <f t="shared" si="790"/>
        <v>0</v>
      </c>
      <c r="BB284" s="47">
        <f t="shared" si="790"/>
        <v>5.5540353466108208</v>
      </c>
      <c r="BD284" s="47">
        <f t="shared" ref="BD284:BF285" si="791">INDEX(Alloc,$E284,BD$1)*$G284</f>
        <v>214.64614910226439</v>
      </c>
      <c r="BE284" s="47">
        <f t="shared" si="791"/>
        <v>0</v>
      </c>
      <c r="BF284" s="47">
        <f t="shared" si="791"/>
        <v>30.741141876230927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478299.31083410466</v>
      </c>
      <c r="BO284" s="44">
        <f t="shared" si="704"/>
        <v>134860.75671824202</v>
      </c>
      <c r="BP284" s="44">
        <f t="shared" si="705"/>
        <v>12842.61477502928</v>
      </c>
      <c r="BQ284" s="44">
        <f t="shared" si="706"/>
        <v>152517.1452072961</v>
      </c>
      <c r="BR284" s="44">
        <f t="shared" si="707"/>
        <v>139859.69021016647</v>
      </c>
      <c r="BS284" s="44">
        <f t="shared" si="708"/>
        <v>85385.471510911797</v>
      </c>
      <c r="BT284" s="44">
        <f t="shared" si="709"/>
        <v>67139.785318339258</v>
      </c>
      <c r="BU284" s="44">
        <f t="shared" si="710"/>
        <v>8457.000437300283</v>
      </c>
      <c r="BV284" s="44">
        <f t="shared" si="711"/>
        <v>4532.313469004921</v>
      </c>
      <c r="BW284" s="44">
        <f t="shared" si="712"/>
        <v>39409.49765127305</v>
      </c>
      <c r="BX284" s="44">
        <f t="shared" si="713"/>
        <v>276.02657735336101</v>
      </c>
      <c r="BY284" s="44">
        <f t="shared" si="714"/>
        <v>245.38729097849532</v>
      </c>
      <c r="CA284" s="44">
        <f t="shared" si="715"/>
        <v>0</v>
      </c>
    </row>
    <row r="285" spans="2:79" x14ac:dyDescent="0.3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563018.66919810162</v>
      </c>
      <c r="I285" s="31">
        <f>+'Function-Classif'!T285</f>
        <v>0</v>
      </c>
      <c r="J285" s="31">
        <f>+'Function-Classif'!U285</f>
        <v>54440.330801898359</v>
      </c>
      <c r="K285" s="65"/>
      <c r="L285" s="47">
        <f t="shared" si="781"/>
        <v>231383.57667042565</v>
      </c>
      <c r="M285" s="47">
        <f t="shared" si="781"/>
        <v>0</v>
      </c>
      <c r="N285" s="47">
        <f t="shared" si="781"/>
        <v>31406.639037816691</v>
      </c>
      <c r="O285" s="47"/>
      <c r="P285" s="47">
        <f t="shared" si="782"/>
        <v>68973.660797822318</v>
      </c>
      <c r="Q285" s="47">
        <f t="shared" si="782"/>
        <v>0</v>
      </c>
      <c r="R285" s="47">
        <f t="shared" si="782"/>
        <v>5122.3843893634112</v>
      </c>
      <c r="S285" s="47"/>
      <c r="T285" s="47">
        <f t="shared" si="782"/>
        <v>7007.9698317953189</v>
      </c>
      <c r="U285" s="47">
        <f t="shared" si="782"/>
        <v>0</v>
      </c>
      <c r="V285" s="47">
        <f t="shared" si="782"/>
        <v>48.10035384284113</v>
      </c>
      <c r="W285" s="24"/>
      <c r="X285" s="47">
        <f t="shared" si="783"/>
        <v>83220.150010657715</v>
      </c>
      <c r="Y285" s="47">
        <f t="shared" si="783"/>
        <v>0</v>
      </c>
      <c r="Z285" s="47">
        <f t="shared" si="783"/>
        <v>576.77919322351931</v>
      </c>
      <c r="AB285" s="47">
        <f t="shared" si="784"/>
        <v>76767.27287515215</v>
      </c>
      <c r="AC285" s="47">
        <f t="shared" si="784"/>
        <v>0</v>
      </c>
      <c r="AD285" s="47">
        <f t="shared" si="784"/>
        <v>75.317792860391847</v>
      </c>
      <c r="AF285" s="47">
        <f t="shared" si="785"/>
        <v>46849.446185585599</v>
      </c>
      <c r="AG285" s="47">
        <f t="shared" si="785"/>
        <v>0</v>
      </c>
      <c r="AH285" s="47">
        <f t="shared" si="785"/>
        <v>63.576619260436338</v>
      </c>
      <c r="AJ285" s="47">
        <f t="shared" si="786"/>
        <v>36826.753134795115</v>
      </c>
      <c r="AK285" s="47">
        <f t="shared" si="786"/>
        <v>0</v>
      </c>
      <c r="AL285" s="47">
        <f t="shared" si="786"/>
        <v>61.610002594107193</v>
      </c>
      <c r="AN285" s="47">
        <f t="shared" si="787"/>
        <v>4645.7838617791131</v>
      </c>
      <c r="AO285" s="47">
        <f t="shared" si="787"/>
        <v>0</v>
      </c>
      <c r="AP285" s="47">
        <f t="shared" si="787"/>
        <v>0.714510311733628</v>
      </c>
      <c r="AR285" s="47">
        <f t="shared" si="788"/>
        <v>2489.4576626318376</v>
      </c>
      <c r="AS285" s="47">
        <f t="shared" si="788"/>
        <v>0</v>
      </c>
      <c r="AT285" s="47">
        <f t="shared" si="788"/>
        <v>0.714510311733628</v>
      </c>
      <c r="AV285" s="47">
        <f t="shared" si="789"/>
        <v>4588.0612049460869</v>
      </c>
      <c r="AW285" s="47">
        <f t="shared" si="789"/>
        <v>0</v>
      </c>
      <c r="AX285" s="47">
        <f t="shared" si="789"/>
        <v>17064.552867758652</v>
      </c>
      <c r="AZ285" s="47">
        <f t="shared" si="790"/>
        <v>148.60472521517673</v>
      </c>
      <c r="BA285" s="47">
        <f t="shared" si="790"/>
        <v>0</v>
      </c>
      <c r="BB285" s="47">
        <f t="shared" si="790"/>
        <v>3.0515330332418045</v>
      </c>
      <c r="BD285" s="47">
        <f t="shared" si="791"/>
        <v>117.93223729542862</v>
      </c>
      <c r="BE285" s="47">
        <f t="shared" si="791"/>
        <v>0</v>
      </c>
      <c r="BF285" s="47">
        <f t="shared" si="791"/>
        <v>16.889991521594261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262790.21570824232</v>
      </c>
      <c r="BO285" s="44">
        <f t="shared" si="704"/>
        <v>74096.045187185722</v>
      </c>
      <c r="BP285" s="44">
        <f t="shared" si="705"/>
        <v>7056.0701856381602</v>
      </c>
      <c r="BQ285" s="44">
        <f t="shared" si="706"/>
        <v>83796.929203881227</v>
      </c>
      <c r="BR285" s="44">
        <f t="shared" si="707"/>
        <v>76842.590668012548</v>
      </c>
      <c r="BS285" s="44">
        <f t="shared" si="708"/>
        <v>46913.022804846034</v>
      </c>
      <c r="BT285" s="44">
        <f t="shared" si="709"/>
        <v>36888.36313738922</v>
      </c>
      <c r="BU285" s="44">
        <f t="shared" si="710"/>
        <v>4646.4983720908467</v>
      </c>
      <c r="BV285" s="44">
        <f t="shared" si="711"/>
        <v>2490.1721729435712</v>
      </c>
      <c r="BW285" s="44">
        <f t="shared" si="712"/>
        <v>21652.614072704739</v>
      </c>
      <c r="BX285" s="44">
        <f t="shared" si="713"/>
        <v>151.65625824841854</v>
      </c>
      <c r="BY285" s="44">
        <f t="shared" si="714"/>
        <v>134.82222881702288</v>
      </c>
      <c r="CA285" s="44">
        <f t="shared" si="715"/>
        <v>0</v>
      </c>
    </row>
    <row r="286" spans="2:79" x14ac:dyDescent="0.3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50428625.685742073</v>
      </c>
      <c r="I286" s="24">
        <f t="shared" ref="I286:J286" si="792">SUM(I274:I285)</f>
        <v>20297163.462802377</v>
      </c>
      <c r="J286" s="24">
        <f t="shared" si="792"/>
        <v>17343435.851455554</v>
      </c>
      <c r="K286" s="24"/>
      <c r="L286" s="24">
        <f t="shared" ref="L286:BF286" si="793">SUM(L274:L285)</f>
        <v>20518160.156607222</v>
      </c>
      <c r="M286" s="24">
        <f t="shared" si="793"/>
        <v>7348085.5931789214</v>
      </c>
      <c r="N286" s="24">
        <f t="shared" si="793"/>
        <v>12554422.063039325</v>
      </c>
      <c r="O286" s="24"/>
      <c r="P286" s="24">
        <f t="shared" si="793"/>
        <v>6180457.403666337</v>
      </c>
      <c r="Q286" s="24">
        <f t="shared" si="793"/>
        <v>2387969.7856195699</v>
      </c>
      <c r="R286" s="24">
        <f t="shared" si="793"/>
        <v>3122200.546402174</v>
      </c>
      <c r="S286" s="24"/>
      <c r="T286" s="24">
        <f t="shared" ref="T286:V286" si="794">SUM(T274:T285)</f>
        <v>638302.35961966508</v>
      </c>
      <c r="U286" s="24">
        <f t="shared" si="794"/>
        <v>283952.57431011833</v>
      </c>
      <c r="V286" s="24">
        <f t="shared" si="794"/>
        <v>58166.797928857603</v>
      </c>
      <c r="W286" s="24"/>
      <c r="X286" s="24">
        <f t="shared" si="793"/>
        <v>7478107.0124101732</v>
      </c>
      <c r="Y286" s="24">
        <f t="shared" si="793"/>
        <v>3293621.0835462119</v>
      </c>
      <c r="Z286" s="24">
        <f t="shared" si="793"/>
        <v>608727.81608876202</v>
      </c>
      <c r="AA286" s="24"/>
      <c r="AB286" s="24">
        <f t="shared" si="793"/>
        <v>6992056.1124216355</v>
      </c>
      <c r="AC286" s="24">
        <f t="shared" si="793"/>
        <v>3175266.9291121089</v>
      </c>
      <c r="AD286" s="24">
        <f t="shared" si="793"/>
        <v>126790.7068854892</v>
      </c>
      <c r="AE286" s="24"/>
      <c r="AF286" s="24">
        <f t="shared" si="793"/>
        <v>4211163.7288211938</v>
      </c>
      <c r="AG286" s="24">
        <f t="shared" si="793"/>
        <v>1398724.2871582212</v>
      </c>
      <c r="AH286" s="24">
        <f t="shared" si="793"/>
        <v>157376.36700025396</v>
      </c>
      <c r="AI286" s="24"/>
      <c r="AJ286" s="24">
        <f t="shared" si="793"/>
        <v>3323120.0473684273</v>
      </c>
      <c r="AK286" s="24">
        <f t="shared" si="793"/>
        <v>1930879.1839580606</v>
      </c>
      <c r="AL286" s="24">
        <f t="shared" si="793"/>
        <v>72160.50342699248</v>
      </c>
      <c r="AM286" s="24"/>
      <c r="AN286" s="24">
        <f t="shared" si="793"/>
        <v>423147.06794168416</v>
      </c>
      <c r="AO286" s="24">
        <f t="shared" si="793"/>
        <v>188635.6082429736</v>
      </c>
      <c r="AP286" s="24">
        <f t="shared" si="793"/>
        <v>858.05808029791842</v>
      </c>
      <c r="AQ286" s="24"/>
      <c r="AR286" s="24">
        <f t="shared" si="793"/>
        <v>226742.86289273333</v>
      </c>
      <c r="AS286" s="24">
        <f t="shared" si="793"/>
        <v>100240.76021516549</v>
      </c>
      <c r="AT286" s="24">
        <f t="shared" si="793"/>
        <v>858.05808029791842</v>
      </c>
      <c r="AU286" s="24"/>
      <c r="AV286" s="24">
        <f t="shared" si="793"/>
        <v>413307.195558946</v>
      </c>
      <c r="AW286" s="24">
        <f t="shared" si="793"/>
        <v>178483.18903151946</v>
      </c>
      <c r="AX286" s="24">
        <f t="shared" si="793"/>
        <v>624882.76027098729</v>
      </c>
      <c r="AY286" s="24"/>
      <c r="AZ286" s="24">
        <f t="shared" si="793"/>
        <v>13388.568285945967</v>
      </c>
      <c r="BA286" s="24">
        <f t="shared" si="793"/>
        <v>5816.558953661146</v>
      </c>
      <c r="BB286" s="24">
        <f t="shared" si="793"/>
        <v>2619.5218657509363</v>
      </c>
      <c r="BC286" s="24"/>
      <c r="BD286" s="24">
        <f t="shared" si="793"/>
        <v>10673.170148105219</v>
      </c>
      <c r="BE286" s="24">
        <f t="shared" si="793"/>
        <v>5487.9094758410865</v>
      </c>
      <c r="BF286" s="24">
        <f t="shared" si="793"/>
        <v>14372.652386363721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40420667.812825471</v>
      </c>
      <c r="BO286" s="44">
        <f t="shared" si="704"/>
        <v>11690627.735688083</v>
      </c>
      <c r="BP286" s="44">
        <f t="shared" si="705"/>
        <v>980421.73185864103</v>
      </c>
      <c r="BQ286" s="44">
        <f t="shared" si="706"/>
        <v>11380455.912045147</v>
      </c>
      <c r="BR286" s="44">
        <f t="shared" si="707"/>
        <v>10294113.748419233</v>
      </c>
      <c r="BS286" s="44">
        <f t="shared" si="708"/>
        <v>5767264.3829796687</v>
      </c>
      <c r="BT286" s="44">
        <f t="shared" si="709"/>
        <v>5326159.7347534802</v>
      </c>
      <c r="BU286" s="44">
        <f t="shared" si="710"/>
        <v>612640.73426495562</v>
      </c>
      <c r="BV286" s="44">
        <f t="shared" si="711"/>
        <v>327841.6811881967</v>
      </c>
      <c r="BW286" s="44">
        <f t="shared" si="712"/>
        <v>1216673.1448614527</v>
      </c>
      <c r="BX286" s="44">
        <f t="shared" si="713"/>
        <v>21824.64910535805</v>
      </c>
      <c r="BY286" s="44">
        <f t="shared" si="714"/>
        <v>30533.732010310028</v>
      </c>
      <c r="CA286" s="44">
        <f t="shared" si="715"/>
        <v>0</v>
      </c>
    </row>
    <row r="287" spans="2:79" ht="15" thickBot="1" x14ac:dyDescent="0.4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" thickTop="1" x14ac:dyDescent="0.3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168412786.84768069</v>
      </c>
      <c r="I288" s="24">
        <f t="shared" ref="I288:J288" si="799">I286+I271+I258+I248+I236+I221+I204</f>
        <v>465540988.14889693</v>
      </c>
      <c r="J288" s="24">
        <f t="shared" si="799"/>
        <v>51668127.003422365</v>
      </c>
      <c r="K288" s="24"/>
      <c r="L288" s="24">
        <f t="shared" ref="L288:BF288" si="800">L286+L271+L258+L248+L236+L221+L204</f>
        <v>71224864.802339822</v>
      </c>
      <c r="M288" s="24">
        <f t="shared" si="800"/>
        <v>168858066.39401573</v>
      </c>
      <c r="N288" s="24">
        <f t="shared" si="800"/>
        <v>37759531.583750755</v>
      </c>
      <c r="O288" s="24"/>
      <c r="P288" s="24">
        <f t="shared" si="800"/>
        <v>21827190.239730787</v>
      </c>
      <c r="Q288" s="24">
        <f t="shared" si="800"/>
        <v>54881943.730922312</v>
      </c>
      <c r="R288" s="24">
        <f t="shared" si="800"/>
        <v>9087551.0488618277</v>
      </c>
      <c r="S288" s="24"/>
      <c r="T288" s="24">
        <f t="shared" ref="T288:V288" si="801">T286+T271+T258+T248+T236+T221+T204</f>
        <v>2032251.6954541148</v>
      </c>
      <c r="U288" s="24">
        <f t="shared" si="801"/>
        <v>6496720.4412137344</v>
      </c>
      <c r="V288" s="24">
        <f t="shared" si="801"/>
        <v>156077.11179348163</v>
      </c>
      <c r="W288" s="24"/>
      <c r="X288" s="24">
        <f t="shared" si="800"/>
        <v>24841867.243945025</v>
      </c>
      <c r="Y288" s="24">
        <f t="shared" si="800"/>
        <v>75590782.95965375</v>
      </c>
      <c r="Z288" s="24">
        <f t="shared" si="800"/>
        <v>1692159.0035193264</v>
      </c>
      <c r="AA288" s="24"/>
      <c r="AB288" s="24">
        <f t="shared" si="800"/>
        <v>21983264.967906345</v>
      </c>
      <c r="AC288" s="24">
        <f t="shared" si="800"/>
        <v>72619586.580116048</v>
      </c>
      <c r="AD288" s="24">
        <f t="shared" si="800"/>
        <v>351095.52805458452</v>
      </c>
      <c r="AE288" s="24"/>
      <c r="AF288" s="24">
        <f t="shared" si="800"/>
        <v>13561438.782688916</v>
      </c>
      <c r="AG288" s="24">
        <f t="shared" si="800"/>
        <v>32129937.596694838</v>
      </c>
      <c r="AH288" s="24">
        <f t="shared" si="800"/>
        <v>456836.31427806773</v>
      </c>
      <c r="AI288" s="24"/>
      <c r="AJ288" s="24">
        <f t="shared" si="800"/>
        <v>9787076.4737520739</v>
      </c>
      <c r="AK288" s="24">
        <f t="shared" si="800"/>
        <v>43992752.187863782</v>
      </c>
      <c r="AL288" s="24">
        <f t="shared" si="800"/>
        <v>192911.91580498236</v>
      </c>
      <c r="AM288" s="24"/>
      <c r="AN288" s="24">
        <f t="shared" si="800"/>
        <v>1345564.644583886</v>
      </c>
      <c r="AO288" s="24">
        <f t="shared" si="800"/>
        <v>4308846.4649753729</v>
      </c>
      <c r="AP288" s="24">
        <f t="shared" si="800"/>
        <v>2300.5760419196417</v>
      </c>
      <c r="AQ288" s="24"/>
      <c r="AR288" s="24">
        <f t="shared" si="800"/>
        <v>679733.75829480437</v>
      </c>
      <c r="AS288" s="24">
        <f t="shared" si="800"/>
        <v>2327151.9063661136</v>
      </c>
      <c r="AT288" s="24">
        <f t="shared" si="800"/>
        <v>2300.5760419196417</v>
      </c>
      <c r="AU288" s="24"/>
      <c r="AV288" s="24">
        <f t="shared" si="800"/>
        <v>1065603.5976932156</v>
      </c>
      <c r="AW288" s="24">
        <f t="shared" si="800"/>
        <v>4074901.8087671525</v>
      </c>
      <c r="AX288" s="24">
        <f t="shared" si="800"/>
        <v>1917464.6555439075</v>
      </c>
      <c r="AY288" s="24"/>
      <c r="AZ288" s="24">
        <f t="shared" si="800"/>
        <v>34401.871634089599</v>
      </c>
      <c r="BA288" s="24">
        <f t="shared" si="800"/>
        <v>132707.67411970941</v>
      </c>
      <c r="BB288" s="24">
        <f t="shared" si="800"/>
        <v>7714.5628960141366</v>
      </c>
      <c r="BC288" s="24"/>
      <c r="BD288" s="24">
        <f t="shared" si="800"/>
        <v>29528.769657596386</v>
      </c>
      <c r="BE288" s="24">
        <f t="shared" si="800"/>
        <v>127590.40418838244</v>
      </c>
      <c r="BF288" s="24">
        <f t="shared" si="800"/>
        <v>42184.126835575385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277842462.78010631</v>
      </c>
      <c r="BO288" s="44">
        <f t="shared" si="704"/>
        <v>85796685.019514933</v>
      </c>
      <c r="BP288" s="44">
        <f t="shared" si="705"/>
        <v>8685049.2484613303</v>
      </c>
      <c r="BQ288" s="44">
        <f t="shared" si="706"/>
        <v>102124809.20711809</v>
      </c>
      <c r="BR288" s="44">
        <f t="shared" si="707"/>
        <v>94953947.07607697</v>
      </c>
      <c r="BS288" s="44">
        <f t="shared" si="708"/>
        <v>46148212.693661824</v>
      </c>
      <c r="BT288" s="44">
        <f t="shared" si="709"/>
        <v>53972740.577420838</v>
      </c>
      <c r="BU288" s="44">
        <f t="shared" si="710"/>
        <v>5656711.6856011776</v>
      </c>
      <c r="BV288" s="44">
        <f t="shared" si="711"/>
        <v>3009186.2407028377</v>
      </c>
      <c r="BW288" s="44">
        <f t="shared" si="712"/>
        <v>7057970.0620042756</v>
      </c>
      <c r="BX288" s="44">
        <f t="shared" si="713"/>
        <v>174824.10864981313</v>
      </c>
      <c r="BY288" s="44">
        <f t="shared" si="714"/>
        <v>199303.30068155422</v>
      </c>
      <c r="CA288" s="44">
        <f t="shared" si="715"/>
        <v>0</v>
      </c>
    </row>
    <row r="289" spans="1:79" x14ac:dyDescent="0.3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3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152195998.92293608</v>
      </c>
      <c r="I290" s="24">
        <f t="shared" ref="I290:J290" si="802">I288-SUM(I196:I199)</f>
        <v>427820098.07364154</v>
      </c>
      <c r="J290" s="24">
        <f t="shared" si="802"/>
        <v>51668127.003422365</v>
      </c>
      <c r="K290" s="24"/>
      <c r="L290" s="24">
        <f t="shared" ref="L290:BF290" si="803">L288-SUM(L196:L199)</f>
        <v>64883285.174255632</v>
      </c>
      <c r="M290" s="24">
        <f t="shared" si="803"/>
        <v>155211477.02785954</v>
      </c>
      <c r="N290" s="24">
        <f t="shared" si="803"/>
        <v>37759531.583750755</v>
      </c>
      <c r="O290" s="24"/>
      <c r="P290" s="24">
        <f t="shared" si="803"/>
        <v>19535500.864991792</v>
      </c>
      <c r="Q290" s="24">
        <f t="shared" si="803"/>
        <v>50447290.741607055</v>
      </c>
      <c r="R290" s="24">
        <f t="shared" si="803"/>
        <v>9087551.0488618277</v>
      </c>
      <c r="S290" s="24"/>
      <c r="T290" s="24">
        <f t="shared" ref="T290:V290" si="804">T288-SUM(T196:T199)</f>
        <v>1843253.9695413064</v>
      </c>
      <c r="U290" s="24">
        <f t="shared" si="804"/>
        <v>5968545.8421956189</v>
      </c>
      <c r="V290" s="24">
        <f t="shared" si="804"/>
        <v>156077.11179348163</v>
      </c>
      <c r="W290" s="24"/>
      <c r="X290" s="24">
        <f t="shared" si="803"/>
        <v>22174092.563888386</v>
      </c>
      <c r="Y290" s="24">
        <f t="shared" si="803"/>
        <v>69471193.79444246</v>
      </c>
      <c r="Z290" s="24">
        <f t="shared" si="803"/>
        <v>1692159.0035193264</v>
      </c>
      <c r="AA290" s="24"/>
      <c r="AB290" s="24">
        <f t="shared" si="803"/>
        <v>19965557.042288788</v>
      </c>
      <c r="AC290" s="24">
        <f t="shared" si="803"/>
        <v>66712484.168864645</v>
      </c>
      <c r="AD290" s="24">
        <f t="shared" si="803"/>
        <v>351095.52805458452</v>
      </c>
      <c r="AE290" s="24"/>
      <c r="AF290" s="24">
        <f t="shared" si="803"/>
        <v>12198638.231232503</v>
      </c>
      <c r="AG290" s="24">
        <f t="shared" si="803"/>
        <v>29531913.548745926</v>
      </c>
      <c r="AH290" s="24">
        <f t="shared" si="803"/>
        <v>456836.31427806773</v>
      </c>
      <c r="AI290" s="24"/>
      <c r="AJ290" s="24">
        <f t="shared" si="803"/>
        <v>8620131.1928147227</v>
      </c>
      <c r="AK290" s="24">
        <f t="shared" si="803"/>
        <v>40395779.129045121</v>
      </c>
      <c r="AL290" s="24">
        <f t="shared" si="803"/>
        <v>192911.91580498236</v>
      </c>
      <c r="AM290" s="24"/>
      <c r="AN290" s="24">
        <f t="shared" si="803"/>
        <v>1219560.2285100014</v>
      </c>
      <c r="AO290" s="24">
        <f t="shared" si="803"/>
        <v>3957763.6432483764</v>
      </c>
      <c r="AP290" s="24">
        <f t="shared" si="803"/>
        <v>2300.5760419196417</v>
      </c>
      <c r="AQ290" s="24"/>
      <c r="AR290" s="24">
        <f t="shared" si="803"/>
        <v>628729.28725279786</v>
      </c>
      <c r="AS290" s="24">
        <f t="shared" si="803"/>
        <v>2141676.1618559803</v>
      </c>
      <c r="AT290" s="24">
        <f t="shared" si="803"/>
        <v>2300.5760419196417</v>
      </c>
      <c r="AU290" s="24"/>
      <c r="AV290" s="24">
        <f t="shared" si="803"/>
        <v>1065603.5976932156</v>
      </c>
      <c r="AW290" s="24">
        <f t="shared" si="803"/>
        <v>3742654.9593498199</v>
      </c>
      <c r="AX290" s="24">
        <f t="shared" si="803"/>
        <v>1917464.6555439075</v>
      </c>
      <c r="AY290" s="24"/>
      <c r="AZ290" s="24">
        <f t="shared" si="803"/>
        <v>34401.871634089599</v>
      </c>
      <c r="BA290" s="24">
        <f t="shared" si="803"/>
        <v>121877.5580845748</v>
      </c>
      <c r="BB290" s="24">
        <f t="shared" si="803"/>
        <v>7714.5628960141366</v>
      </c>
      <c r="BC290" s="24"/>
      <c r="BD290" s="24">
        <f t="shared" si="803"/>
        <v>27244.898832849642</v>
      </c>
      <c r="BE290" s="24">
        <f t="shared" si="803"/>
        <v>117441.49834239595</v>
      </c>
      <c r="BF290" s="24">
        <f t="shared" si="803"/>
        <v>42184.126835575385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257854293.78586593</v>
      </c>
      <c r="BO290" s="44">
        <f t="shared" si="704"/>
        <v>79070342.655460685</v>
      </c>
      <c r="BP290" s="44">
        <f t="shared" si="705"/>
        <v>7967876.9235304072</v>
      </c>
      <c r="BQ290" s="44">
        <f t="shared" si="706"/>
        <v>93337445.361850172</v>
      </c>
      <c r="BR290" s="44">
        <f t="shared" si="707"/>
        <v>87029136.739208013</v>
      </c>
      <c r="BS290" s="44">
        <f t="shared" si="708"/>
        <v>42187388.094256498</v>
      </c>
      <c r="BT290" s="44">
        <f t="shared" si="709"/>
        <v>49208822.237664826</v>
      </c>
      <c r="BU290" s="44">
        <f t="shared" si="710"/>
        <v>5179624.4478002973</v>
      </c>
      <c r="BV290" s="44">
        <f t="shared" si="711"/>
        <v>2772706.0251506977</v>
      </c>
      <c r="BW290" s="44">
        <f t="shared" si="712"/>
        <v>6725723.2125869431</v>
      </c>
      <c r="BX290" s="44">
        <f t="shared" si="713"/>
        <v>163993.99261467854</v>
      </c>
      <c r="BY290" s="44">
        <f t="shared" si="714"/>
        <v>186870.52401082098</v>
      </c>
      <c r="CA290" s="44">
        <f t="shared" si="715"/>
        <v>0</v>
      </c>
    </row>
    <row r="291" spans="1:79" x14ac:dyDescent="0.3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3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3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3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3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2654067.4322446957</v>
      </c>
      <c r="I295" s="21">
        <f>+'Function-Classif'!T295</f>
        <v>484000.56775530416</v>
      </c>
      <c r="J295" s="21">
        <f>+'Function-Classif'!U295</f>
        <v>0</v>
      </c>
      <c r="K295" s="47"/>
      <c r="L295" s="47">
        <f t="shared" ref="L295:N299" si="805">INDEX(Alloc,$E295,L$1)*$G295</f>
        <v>940338.74531172786</v>
      </c>
      <c r="M295" s="47">
        <f t="shared" si="805"/>
        <v>175692.79192098498</v>
      </c>
      <c r="N295" s="47">
        <f t="shared" si="805"/>
        <v>0</v>
      </c>
      <c r="O295" s="47"/>
      <c r="P295" s="47">
        <f t="shared" ref="P295:V299" si="806">INDEX(Alloc,$E295,P$1)*$G295</f>
        <v>304418.88041103433</v>
      </c>
      <c r="Q295" s="47">
        <f t="shared" si="806"/>
        <v>57106.259806386763</v>
      </c>
      <c r="R295" s="47">
        <f t="shared" si="806"/>
        <v>0</v>
      </c>
      <c r="S295" s="47"/>
      <c r="T295" s="47">
        <f t="shared" si="806"/>
        <v>36204.133843249889</v>
      </c>
      <c r="U295" s="47">
        <f t="shared" si="806"/>
        <v>6747.3400553391721</v>
      </c>
      <c r="V295" s="47">
        <f t="shared" si="806"/>
        <v>0</v>
      </c>
      <c r="W295" s="24"/>
      <c r="X295" s="47">
        <f t="shared" ref="X295:Z299" si="807">INDEX(Alloc,$E295,X$1)*$G295</f>
        <v>421856.05615299771</v>
      </c>
      <c r="Y295" s="47">
        <f t="shared" si="807"/>
        <v>78608.703018674219</v>
      </c>
      <c r="Z295" s="47">
        <f t="shared" si="807"/>
        <v>0</v>
      </c>
      <c r="AB295" s="47">
        <f t="shared" ref="AB295:AD299" si="808">INDEX(Alloc,$E295,AB$1)*$G295</f>
        <v>403519.10426361911</v>
      </c>
      <c r="AC295" s="47">
        <f t="shared" si="808"/>
        <v>75408.252628418224</v>
      </c>
      <c r="AD295" s="47">
        <f t="shared" si="808"/>
        <v>0</v>
      </c>
      <c r="AF295" s="47">
        <f t="shared" ref="AF295:AH299" si="809">INDEX(Alloc,$E295,AF$1)*$G295</f>
        <v>242295.12402448279</v>
      </c>
      <c r="AG295" s="47">
        <f t="shared" si="809"/>
        <v>33424.986215222627</v>
      </c>
      <c r="AH295" s="47">
        <f t="shared" si="809"/>
        <v>0</v>
      </c>
      <c r="AJ295" s="47">
        <f t="shared" ref="AJ295:AL299" si="810">INDEX(Alloc,$E295,AJ$1)*$G295</f>
        <v>244643.97370201934</v>
      </c>
      <c r="AK295" s="47">
        <f t="shared" si="810"/>
        <v>45609.292016134837</v>
      </c>
      <c r="AL295" s="47">
        <f t="shared" si="810"/>
        <v>0</v>
      </c>
      <c r="AN295" s="47">
        <f t="shared" ref="AN295:AP299" si="811">INDEX(Alloc,$E295,AN$1)*$G295</f>
        <v>24146.705498562242</v>
      </c>
      <c r="AO295" s="47">
        <f t="shared" si="811"/>
        <v>4471.9920561119952</v>
      </c>
      <c r="AP295" s="47">
        <f t="shared" si="811"/>
        <v>0</v>
      </c>
      <c r="AR295" s="47">
        <f t="shared" ref="AR295:AT299" si="812">INDEX(Alloc,$E295,AR$1)*$G295</f>
        <v>13081.898373534108</v>
      </c>
      <c r="AS295" s="47">
        <f t="shared" si="812"/>
        <v>2431.5901183237966</v>
      </c>
      <c r="AT295" s="47">
        <f t="shared" si="812"/>
        <v>0</v>
      </c>
      <c r="AV295" s="47">
        <f t="shared" ref="AV295:AX299" si="813">INDEX(Alloc,$E295,AV$1)*$G295</f>
        <v>22126.960182624032</v>
      </c>
      <c r="AW295" s="47">
        <f t="shared" si="813"/>
        <v>4228.2993342194768</v>
      </c>
      <c r="AX295" s="47">
        <f t="shared" si="813"/>
        <v>0</v>
      </c>
      <c r="AZ295" s="47">
        <f t="shared" ref="AZ295:BB299" si="814">INDEX(Alloc,$E295,AZ$1)*$G295</f>
        <v>721.90634157055717</v>
      </c>
      <c r="BA295" s="47">
        <f t="shared" si="814"/>
        <v>137.66471707120704</v>
      </c>
      <c r="BB295" s="47">
        <f t="shared" si="814"/>
        <v>0</v>
      </c>
      <c r="BD295" s="47">
        <f t="shared" ref="BD295:BF299" si="815">INDEX(Alloc,$E295,BD$1)*$G295</f>
        <v>713.94413927382311</v>
      </c>
      <c r="BE295" s="47">
        <f t="shared" si="815"/>
        <v>133.39586841680256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1116031.5372327128</v>
      </c>
      <c r="BO295" s="44">
        <f t="shared" si="704"/>
        <v>361525.14021742111</v>
      </c>
      <c r="BP295" s="44">
        <f t="shared" si="705"/>
        <v>42951.473898589058</v>
      </c>
      <c r="BQ295" s="44">
        <f t="shared" si="706"/>
        <v>500464.75917167193</v>
      </c>
      <c r="BR295" s="44">
        <f t="shared" si="707"/>
        <v>478927.35689203732</v>
      </c>
      <c r="BS295" s="44">
        <f t="shared" si="708"/>
        <v>275720.11023970542</v>
      </c>
      <c r="BT295" s="44">
        <f t="shared" si="709"/>
        <v>290253.2657181542</v>
      </c>
      <c r="BU295" s="44">
        <f t="shared" si="710"/>
        <v>28618.697554674236</v>
      </c>
      <c r="BV295" s="44">
        <f t="shared" si="711"/>
        <v>15513.488491857905</v>
      </c>
      <c r="BW295" s="44">
        <f t="shared" si="712"/>
        <v>26355.259516843507</v>
      </c>
      <c r="BX295" s="44">
        <f t="shared" si="713"/>
        <v>859.57105864176424</v>
      </c>
      <c r="BY295" s="44">
        <f t="shared" si="714"/>
        <v>847.34000769062573</v>
      </c>
      <c r="CA295" s="44">
        <f t="shared" si="715"/>
        <v>0</v>
      </c>
    </row>
    <row r="296" spans="1:79" x14ac:dyDescent="0.35">
      <c r="B296" s="18">
        <v>501</v>
      </c>
      <c r="C296" s="6" t="s">
        <v>83</v>
      </c>
      <c r="D296" s="47" t="str">
        <f>INDEX(Alloc,$E296,D$1)</f>
        <v>TDFUEL</v>
      </c>
      <c r="E296" s="93">
        <v>51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794146.45998280996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258125.18300976424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30498.554668410441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355318.06708493555</v>
      </c>
      <c r="Z296" s="47">
        <f t="shared" si="807"/>
        <v>0</v>
      </c>
      <c r="AB296" s="47">
        <f t="shared" si="808"/>
        <v>0</v>
      </c>
      <c r="AC296" s="47">
        <f t="shared" si="808"/>
        <v>340851.75734062085</v>
      </c>
      <c r="AD296" s="47">
        <f t="shared" si="808"/>
        <v>0</v>
      </c>
      <c r="AF296" s="47">
        <f t="shared" si="809"/>
        <v>0</v>
      </c>
      <c r="AG296" s="47">
        <f t="shared" si="809"/>
        <v>151083.79909934587</v>
      </c>
      <c r="AH296" s="47">
        <f t="shared" si="809"/>
        <v>0</v>
      </c>
      <c r="AJ296" s="47">
        <f t="shared" si="810"/>
        <v>0</v>
      </c>
      <c r="AK296" s="47">
        <f t="shared" si="810"/>
        <v>206157.90437905552</v>
      </c>
      <c r="AL296" s="47">
        <f t="shared" si="810"/>
        <v>0</v>
      </c>
      <c r="AN296" s="47">
        <f t="shared" si="811"/>
        <v>0</v>
      </c>
      <c r="AO296" s="47">
        <f t="shared" si="811"/>
        <v>20213.786926613251</v>
      </c>
      <c r="AP296" s="47">
        <f t="shared" si="811"/>
        <v>0</v>
      </c>
      <c r="AR296" s="47">
        <f t="shared" si="812"/>
        <v>0</v>
      </c>
      <c r="AS296" s="47">
        <f t="shared" si="812"/>
        <v>10990.995495503757</v>
      </c>
      <c r="AT296" s="47">
        <f t="shared" si="812"/>
        <v>0</v>
      </c>
      <c r="AV296" s="47">
        <f t="shared" si="813"/>
        <v>0</v>
      </c>
      <c r="AW296" s="47">
        <f t="shared" si="813"/>
        <v>19112.274961901832</v>
      </c>
      <c r="AX296" s="47">
        <f t="shared" si="813"/>
        <v>0</v>
      </c>
      <c r="AZ296" s="47">
        <f t="shared" si="814"/>
        <v>0</v>
      </c>
      <c r="BA296" s="47">
        <f t="shared" si="814"/>
        <v>622.25630619952676</v>
      </c>
      <c r="BB296" s="47">
        <f t="shared" si="814"/>
        <v>0</v>
      </c>
      <c r="BD296" s="47">
        <f t="shared" si="815"/>
        <v>0</v>
      </c>
      <c r="BE296" s="47">
        <f t="shared" si="815"/>
        <v>602.96074483909069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794146.45998280996</v>
      </c>
      <c r="BO296" s="44">
        <f t="shared" si="704"/>
        <v>258125.18300976424</v>
      </c>
      <c r="BP296" s="44">
        <f t="shared" si="705"/>
        <v>30498.554668410441</v>
      </c>
      <c r="BQ296" s="44">
        <f t="shared" si="706"/>
        <v>355318.06708493555</v>
      </c>
      <c r="BR296" s="44">
        <f t="shared" si="707"/>
        <v>340851.75734062085</v>
      </c>
      <c r="BS296" s="44">
        <f t="shared" si="708"/>
        <v>151083.79909934587</v>
      </c>
      <c r="BT296" s="44">
        <f t="shared" si="709"/>
        <v>206157.90437905552</v>
      </c>
      <c r="BU296" s="44">
        <f t="shared" si="710"/>
        <v>20213.786926613251</v>
      </c>
      <c r="BV296" s="44">
        <f t="shared" si="711"/>
        <v>10990.995495503757</v>
      </c>
      <c r="BW296" s="44">
        <f t="shared" si="712"/>
        <v>19112.274961901832</v>
      </c>
      <c r="BX296" s="44">
        <f t="shared" si="713"/>
        <v>622.25630619952676</v>
      </c>
      <c r="BY296" s="44">
        <f t="shared" si="714"/>
        <v>602.96074483909069</v>
      </c>
      <c r="CA296" s="44">
        <f t="shared" si="715"/>
        <v>0</v>
      </c>
    </row>
    <row r="297" spans="1:79" x14ac:dyDescent="0.3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8374877</v>
      </c>
      <c r="I297" s="21">
        <f>+'Function-Classif'!T297</f>
        <v>0</v>
      </c>
      <c r="J297" s="21">
        <f>+'Function-Classif'!U297</f>
        <v>0</v>
      </c>
      <c r="K297" s="47"/>
      <c r="L297" s="47">
        <f t="shared" si="805"/>
        <v>2967227.2959769997</v>
      </c>
      <c r="M297" s="47">
        <f t="shared" si="805"/>
        <v>0</v>
      </c>
      <c r="N297" s="47">
        <f t="shared" si="805"/>
        <v>0</v>
      </c>
      <c r="O297" s="47"/>
      <c r="P297" s="47">
        <f t="shared" si="806"/>
        <v>960590.01702299993</v>
      </c>
      <c r="Q297" s="47">
        <f t="shared" si="806"/>
        <v>0</v>
      </c>
      <c r="R297" s="47">
        <f t="shared" si="806"/>
        <v>0</v>
      </c>
      <c r="S297" s="47"/>
      <c r="T297" s="47">
        <f t="shared" si="806"/>
        <v>114241.69715699999</v>
      </c>
      <c r="U297" s="47">
        <f t="shared" si="806"/>
        <v>0</v>
      </c>
      <c r="V297" s="47">
        <f t="shared" si="806"/>
        <v>0</v>
      </c>
      <c r="W297" s="24"/>
      <c r="X297" s="47">
        <f t="shared" si="807"/>
        <v>1331161.574519</v>
      </c>
      <c r="Y297" s="47">
        <f t="shared" si="807"/>
        <v>0</v>
      </c>
      <c r="Z297" s="47">
        <f t="shared" si="807"/>
        <v>0</v>
      </c>
      <c r="AB297" s="47">
        <f t="shared" si="808"/>
        <v>1273299.549326</v>
      </c>
      <c r="AC297" s="47">
        <f t="shared" si="808"/>
        <v>0</v>
      </c>
      <c r="AD297" s="47">
        <f t="shared" si="808"/>
        <v>0</v>
      </c>
      <c r="AF297" s="47">
        <f t="shared" si="809"/>
        <v>764559.27108400001</v>
      </c>
      <c r="AG297" s="47">
        <f t="shared" si="809"/>
        <v>0</v>
      </c>
      <c r="AH297" s="47">
        <f t="shared" si="809"/>
        <v>0</v>
      </c>
      <c r="AJ297" s="47">
        <f t="shared" si="810"/>
        <v>771971.03722900001</v>
      </c>
      <c r="AK297" s="47">
        <f t="shared" si="810"/>
        <v>0</v>
      </c>
      <c r="AL297" s="47">
        <f t="shared" si="810"/>
        <v>0</v>
      </c>
      <c r="AN297" s="47">
        <f t="shared" si="811"/>
        <v>76194.630946000005</v>
      </c>
      <c r="AO297" s="47">
        <f t="shared" si="811"/>
        <v>0</v>
      </c>
      <c r="AP297" s="47">
        <f t="shared" si="811"/>
        <v>0</v>
      </c>
      <c r="AR297" s="47">
        <f t="shared" si="812"/>
        <v>41279.768733000004</v>
      </c>
      <c r="AS297" s="47">
        <f t="shared" si="812"/>
        <v>0</v>
      </c>
      <c r="AT297" s="47">
        <f t="shared" si="812"/>
        <v>0</v>
      </c>
      <c r="AV297" s="47">
        <f t="shared" si="813"/>
        <v>69821.349549000006</v>
      </c>
      <c r="AW297" s="47">
        <f t="shared" si="813"/>
        <v>0</v>
      </c>
      <c r="AX297" s="47">
        <f t="shared" si="813"/>
        <v>0</v>
      </c>
      <c r="AZ297" s="47">
        <f t="shared" si="814"/>
        <v>2277.9665439999999</v>
      </c>
      <c r="BA297" s="47">
        <f t="shared" si="814"/>
        <v>0</v>
      </c>
      <c r="BB297" s="47">
        <f t="shared" si="814"/>
        <v>0</v>
      </c>
      <c r="BD297" s="47">
        <f t="shared" si="815"/>
        <v>2252.8419129999997</v>
      </c>
      <c r="BE297" s="47">
        <f t="shared" si="815"/>
        <v>0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2967227.2959769997</v>
      </c>
      <c r="BO297" s="44">
        <f t="shared" si="704"/>
        <v>960590.01702299993</v>
      </c>
      <c r="BP297" s="44">
        <f t="shared" si="705"/>
        <v>114241.69715699999</v>
      </c>
      <c r="BQ297" s="44">
        <f t="shared" si="706"/>
        <v>1331161.574519</v>
      </c>
      <c r="BR297" s="44">
        <f t="shared" si="707"/>
        <v>1273299.549326</v>
      </c>
      <c r="BS297" s="44">
        <f t="shared" si="708"/>
        <v>764559.27108400001</v>
      </c>
      <c r="BT297" s="44">
        <f t="shared" si="709"/>
        <v>771971.03722900001</v>
      </c>
      <c r="BU297" s="44">
        <f t="shared" si="710"/>
        <v>76194.630946000005</v>
      </c>
      <c r="BV297" s="44">
        <f t="shared" si="711"/>
        <v>41279.768733000004</v>
      </c>
      <c r="BW297" s="44">
        <f t="shared" si="712"/>
        <v>69821.349549000006</v>
      </c>
      <c r="BX297" s="44">
        <f t="shared" si="713"/>
        <v>2277.9665439999999</v>
      </c>
      <c r="BY297" s="44">
        <f t="shared" si="714"/>
        <v>2252.8419129999997</v>
      </c>
      <c r="CA297" s="44">
        <f t="shared" si="715"/>
        <v>0</v>
      </c>
    </row>
    <row r="298" spans="1:79" x14ac:dyDescent="0.3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2130001</v>
      </c>
      <c r="I298" s="21">
        <f>+'Function-Classif'!T298</f>
        <v>0</v>
      </c>
      <c r="J298" s="21">
        <f>+'Function-Classif'!U298</f>
        <v>0</v>
      </c>
      <c r="K298" s="47"/>
      <c r="L298" s="47">
        <f t="shared" si="805"/>
        <v>754661.4843009999</v>
      </c>
      <c r="M298" s="47">
        <f t="shared" si="805"/>
        <v>0</v>
      </c>
      <c r="N298" s="47">
        <f t="shared" si="805"/>
        <v>0</v>
      </c>
      <c r="O298" s="47"/>
      <c r="P298" s="47">
        <f t="shared" si="806"/>
        <v>244308.98469899999</v>
      </c>
      <c r="Q298" s="47">
        <f t="shared" si="806"/>
        <v>0</v>
      </c>
      <c r="R298" s="47">
        <f t="shared" si="806"/>
        <v>0</v>
      </c>
      <c r="S298" s="47"/>
      <c r="T298" s="47">
        <f t="shared" si="806"/>
        <v>29055.343640999996</v>
      </c>
      <c r="U298" s="47">
        <f t="shared" si="806"/>
        <v>0</v>
      </c>
      <c r="V298" s="47">
        <f t="shared" si="806"/>
        <v>0</v>
      </c>
      <c r="W298" s="24"/>
      <c r="X298" s="47">
        <f t="shared" si="807"/>
        <v>338557.26894700003</v>
      </c>
      <c r="Y298" s="47">
        <f t="shared" si="807"/>
        <v>0</v>
      </c>
      <c r="Z298" s="47">
        <f t="shared" si="807"/>
        <v>0</v>
      </c>
      <c r="AB298" s="47">
        <f t="shared" si="808"/>
        <v>323841.092038</v>
      </c>
      <c r="AC298" s="47">
        <f t="shared" si="808"/>
        <v>0</v>
      </c>
      <c r="AD298" s="47">
        <f t="shared" si="808"/>
        <v>0</v>
      </c>
      <c r="AF298" s="47">
        <f t="shared" si="809"/>
        <v>194452.05129199999</v>
      </c>
      <c r="AG298" s="47">
        <f t="shared" si="809"/>
        <v>0</v>
      </c>
      <c r="AH298" s="47">
        <f t="shared" si="809"/>
        <v>0</v>
      </c>
      <c r="AJ298" s="47">
        <f t="shared" si="810"/>
        <v>196337.10217699999</v>
      </c>
      <c r="AK298" s="47">
        <f t="shared" si="810"/>
        <v>0</v>
      </c>
      <c r="AL298" s="47">
        <f t="shared" si="810"/>
        <v>0</v>
      </c>
      <c r="AN298" s="47">
        <f t="shared" si="811"/>
        <v>19378.749098</v>
      </c>
      <c r="AO298" s="47">
        <f t="shared" si="811"/>
        <v>0</v>
      </c>
      <c r="AP298" s="47">
        <f t="shared" si="811"/>
        <v>0</v>
      </c>
      <c r="AR298" s="47">
        <f t="shared" si="812"/>
        <v>10498.774929000001</v>
      </c>
      <c r="AS298" s="47">
        <f t="shared" si="812"/>
        <v>0</v>
      </c>
      <c r="AT298" s="47">
        <f t="shared" si="812"/>
        <v>0</v>
      </c>
      <c r="AV298" s="47">
        <f t="shared" si="813"/>
        <v>17757.818337000001</v>
      </c>
      <c r="AW298" s="47">
        <f t="shared" si="813"/>
        <v>0</v>
      </c>
      <c r="AX298" s="47">
        <f t="shared" si="813"/>
        <v>0</v>
      </c>
      <c r="AZ298" s="47">
        <f t="shared" si="814"/>
        <v>579.36027200000001</v>
      </c>
      <c r="BA298" s="47">
        <f t="shared" si="814"/>
        <v>0</v>
      </c>
      <c r="BB298" s="47">
        <f t="shared" si="814"/>
        <v>0</v>
      </c>
      <c r="BD298" s="47">
        <f t="shared" si="815"/>
        <v>572.97026899999992</v>
      </c>
      <c r="BE298" s="47">
        <f t="shared" si="815"/>
        <v>0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754661.4843009999</v>
      </c>
      <c r="BO298" s="44">
        <f t="shared" si="704"/>
        <v>244308.98469899999</v>
      </c>
      <c r="BP298" s="44">
        <f t="shared" si="705"/>
        <v>29055.343640999996</v>
      </c>
      <c r="BQ298" s="44">
        <f t="shared" si="706"/>
        <v>338557.26894700003</v>
      </c>
      <c r="BR298" s="44">
        <f t="shared" si="707"/>
        <v>323841.092038</v>
      </c>
      <c r="BS298" s="44">
        <f t="shared" si="708"/>
        <v>194452.05129199999</v>
      </c>
      <c r="BT298" s="44">
        <f t="shared" si="709"/>
        <v>196337.10217699999</v>
      </c>
      <c r="BU298" s="44">
        <f t="shared" si="710"/>
        <v>19378.749098</v>
      </c>
      <c r="BV298" s="44">
        <f t="shared" si="711"/>
        <v>10498.774929000001</v>
      </c>
      <c r="BW298" s="44">
        <f t="shared" si="712"/>
        <v>17757.818337000001</v>
      </c>
      <c r="BX298" s="44">
        <f t="shared" si="713"/>
        <v>579.36027200000001</v>
      </c>
      <c r="BY298" s="44">
        <f t="shared" si="714"/>
        <v>572.97026899999992</v>
      </c>
      <c r="CA298" s="44">
        <f t="shared" si="715"/>
        <v>0</v>
      </c>
    </row>
    <row r="299" spans="1:79" x14ac:dyDescent="0.3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1491734</v>
      </c>
      <c r="I299" s="21">
        <f>+'Function-Classif'!T299</f>
        <v>0</v>
      </c>
      <c r="J299" s="21">
        <f>+'Function-Classif'!U299</f>
        <v>0</v>
      </c>
      <c r="K299" s="47"/>
      <c r="L299" s="47">
        <f t="shared" si="805"/>
        <v>528522.84793399996</v>
      </c>
      <c r="M299" s="47">
        <f t="shared" si="805"/>
        <v>0</v>
      </c>
      <c r="N299" s="47">
        <f t="shared" si="805"/>
        <v>0</v>
      </c>
      <c r="O299" s="47"/>
      <c r="P299" s="47">
        <f t="shared" si="806"/>
        <v>171100.39806599999</v>
      </c>
      <c r="Q299" s="47">
        <f t="shared" si="806"/>
        <v>0</v>
      </c>
      <c r="R299" s="47">
        <f t="shared" si="806"/>
        <v>0</v>
      </c>
      <c r="S299" s="47"/>
      <c r="T299" s="47">
        <f t="shared" si="806"/>
        <v>20348.743493999998</v>
      </c>
      <c r="U299" s="47">
        <f t="shared" si="806"/>
        <v>0</v>
      </c>
      <c r="V299" s="47">
        <f t="shared" si="806"/>
        <v>0</v>
      </c>
      <c r="W299" s="24"/>
      <c r="X299" s="47">
        <f t="shared" si="807"/>
        <v>237106.64409800002</v>
      </c>
      <c r="Y299" s="47">
        <f t="shared" si="807"/>
        <v>0</v>
      </c>
      <c r="Z299" s="47">
        <f t="shared" si="807"/>
        <v>0</v>
      </c>
      <c r="AB299" s="47">
        <f t="shared" si="808"/>
        <v>226800.25389200001</v>
      </c>
      <c r="AC299" s="47">
        <f t="shared" si="808"/>
        <v>0</v>
      </c>
      <c r="AD299" s="47">
        <f t="shared" si="808"/>
        <v>0</v>
      </c>
      <c r="AF299" s="47">
        <f t="shared" si="809"/>
        <v>136183.380328</v>
      </c>
      <c r="AG299" s="47">
        <f t="shared" si="809"/>
        <v>0</v>
      </c>
      <c r="AH299" s="47">
        <f t="shared" si="809"/>
        <v>0</v>
      </c>
      <c r="AJ299" s="47">
        <f t="shared" si="810"/>
        <v>137503.56491799999</v>
      </c>
      <c r="AK299" s="47">
        <f t="shared" si="810"/>
        <v>0</v>
      </c>
      <c r="AL299" s="47">
        <f t="shared" si="810"/>
        <v>0</v>
      </c>
      <c r="AN299" s="47">
        <f t="shared" si="811"/>
        <v>13571.795932000001</v>
      </c>
      <c r="AO299" s="47">
        <f t="shared" si="811"/>
        <v>0</v>
      </c>
      <c r="AP299" s="47">
        <f t="shared" si="811"/>
        <v>0</v>
      </c>
      <c r="AR299" s="47">
        <f t="shared" si="812"/>
        <v>7352.7568860000001</v>
      </c>
      <c r="AS299" s="47">
        <f t="shared" si="812"/>
        <v>0</v>
      </c>
      <c r="AT299" s="47">
        <f t="shared" si="812"/>
        <v>0</v>
      </c>
      <c r="AV299" s="47">
        <f t="shared" si="813"/>
        <v>12436.586358</v>
      </c>
      <c r="AW299" s="47">
        <f t="shared" si="813"/>
        <v>0</v>
      </c>
      <c r="AX299" s="47">
        <f t="shared" si="813"/>
        <v>0</v>
      </c>
      <c r="AZ299" s="47">
        <f t="shared" si="814"/>
        <v>405.75164799999999</v>
      </c>
      <c r="BA299" s="47">
        <f t="shared" si="814"/>
        <v>0</v>
      </c>
      <c r="BB299" s="47">
        <f t="shared" si="814"/>
        <v>0</v>
      </c>
      <c r="BD299" s="47">
        <f t="shared" si="815"/>
        <v>401.27644599999996</v>
      </c>
      <c r="BE299" s="47">
        <f t="shared" si="815"/>
        <v>0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528522.84793399996</v>
      </c>
      <c r="BO299" s="44">
        <f t="shared" si="704"/>
        <v>171100.39806599999</v>
      </c>
      <c r="BP299" s="44">
        <f t="shared" si="705"/>
        <v>20348.743493999998</v>
      </c>
      <c r="BQ299" s="44">
        <f t="shared" si="706"/>
        <v>237106.64409800002</v>
      </c>
      <c r="BR299" s="44">
        <f t="shared" si="707"/>
        <v>226800.25389200001</v>
      </c>
      <c r="BS299" s="44">
        <f t="shared" si="708"/>
        <v>136183.380328</v>
      </c>
      <c r="BT299" s="44">
        <f t="shared" si="709"/>
        <v>137503.56491799999</v>
      </c>
      <c r="BU299" s="44">
        <f t="shared" si="710"/>
        <v>13571.795932000001</v>
      </c>
      <c r="BV299" s="44">
        <f t="shared" si="711"/>
        <v>7352.7568860000001</v>
      </c>
      <c r="BW299" s="44">
        <f t="shared" si="712"/>
        <v>12436.586358</v>
      </c>
      <c r="BX299" s="44">
        <f t="shared" si="713"/>
        <v>405.75164799999999</v>
      </c>
      <c r="BY299" s="44">
        <f t="shared" si="714"/>
        <v>401.27644599999996</v>
      </c>
      <c r="CA299" s="44">
        <f t="shared" si="715"/>
        <v>0</v>
      </c>
    </row>
    <row r="300" spans="1:79" x14ac:dyDescent="0.3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3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14650679.432244696</v>
      </c>
      <c r="I301" s="24">
        <f t="shared" ref="I301:BF301" si="820">SUM(I295:I300)</f>
        <v>2671724.5677553043</v>
      </c>
      <c r="J301" s="24">
        <f t="shared" si="820"/>
        <v>0</v>
      </c>
      <c r="K301" s="24"/>
      <c r="L301" s="24">
        <f t="shared" si="820"/>
        <v>5190750.3735237271</v>
      </c>
      <c r="M301" s="24">
        <f t="shared" si="820"/>
        <v>969839.25190379494</v>
      </c>
      <c r="N301" s="24">
        <f t="shared" si="820"/>
        <v>0</v>
      </c>
      <c r="O301" s="24"/>
      <c r="P301" s="24">
        <f t="shared" si="820"/>
        <v>1680418.2801990344</v>
      </c>
      <c r="Q301" s="24">
        <f t="shared" si="820"/>
        <v>315231.44281615101</v>
      </c>
      <c r="R301" s="24">
        <f t="shared" si="820"/>
        <v>0</v>
      </c>
      <c r="S301" s="24"/>
      <c r="T301" s="24">
        <f t="shared" ref="T301:V301" si="821">SUM(T295:T300)</f>
        <v>199849.91813524987</v>
      </c>
      <c r="U301" s="24">
        <f t="shared" si="821"/>
        <v>37245.89472374961</v>
      </c>
      <c r="V301" s="24">
        <f t="shared" si="821"/>
        <v>0</v>
      </c>
      <c r="W301" s="24"/>
      <c r="X301" s="24">
        <f t="shared" si="820"/>
        <v>2328681.5437169978</v>
      </c>
      <c r="Y301" s="24">
        <f t="shared" si="820"/>
        <v>433926.77010360977</v>
      </c>
      <c r="Z301" s="24">
        <f t="shared" si="820"/>
        <v>0</v>
      </c>
      <c r="AA301" s="24"/>
      <c r="AB301" s="24">
        <f t="shared" si="820"/>
        <v>2227459.9995196192</v>
      </c>
      <c r="AC301" s="24">
        <f t="shared" si="820"/>
        <v>416260.00996903906</v>
      </c>
      <c r="AD301" s="24">
        <f t="shared" si="820"/>
        <v>0</v>
      </c>
      <c r="AE301" s="24"/>
      <c r="AF301" s="24">
        <f t="shared" si="820"/>
        <v>1337489.8267284827</v>
      </c>
      <c r="AG301" s="24">
        <f t="shared" si="820"/>
        <v>184508.78531456849</v>
      </c>
      <c r="AH301" s="24">
        <f t="shared" si="820"/>
        <v>0</v>
      </c>
      <c r="AI301" s="24"/>
      <c r="AJ301" s="24">
        <f t="shared" si="820"/>
        <v>1350455.6780260194</v>
      </c>
      <c r="AK301" s="24">
        <f t="shared" si="820"/>
        <v>251767.19639519035</v>
      </c>
      <c r="AL301" s="24">
        <f t="shared" si="820"/>
        <v>0</v>
      </c>
      <c r="AM301" s="24"/>
      <c r="AN301" s="24">
        <f t="shared" si="820"/>
        <v>133291.88147456225</v>
      </c>
      <c r="AO301" s="24">
        <f t="shared" si="820"/>
        <v>24685.778982725245</v>
      </c>
      <c r="AP301" s="24">
        <f t="shared" si="820"/>
        <v>0</v>
      </c>
      <c r="AQ301" s="24"/>
      <c r="AR301" s="24">
        <f t="shared" si="820"/>
        <v>72213.198921534116</v>
      </c>
      <c r="AS301" s="24">
        <f t="shared" si="820"/>
        <v>13422.585613827554</v>
      </c>
      <c r="AT301" s="24">
        <f t="shared" si="820"/>
        <v>0</v>
      </c>
      <c r="AU301" s="24"/>
      <c r="AV301" s="24">
        <f t="shared" si="820"/>
        <v>122142.71442662404</v>
      </c>
      <c r="AW301" s="24">
        <f t="shared" si="820"/>
        <v>23340.574296121311</v>
      </c>
      <c r="AX301" s="24">
        <f t="shared" si="820"/>
        <v>0</v>
      </c>
      <c r="AY301" s="24"/>
      <c r="AZ301" s="24">
        <f t="shared" si="820"/>
        <v>3984.984805570557</v>
      </c>
      <c r="BA301" s="24">
        <f t="shared" si="820"/>
        <v>759.92102327073383</v>
      </c>
      <c r="BB301" s="24">
        <f t="shared" si="820"/>
        <v>0</v>
      </c>
      <c r="BC301" s="24"/>
      <c r="BD301" s="24">
        <f t="shared" si="820"/>
        <v>3941.0327672738226</v>
      </c>
      <c r="BE301" s="24">
        <f t="shared" si="820"/>
        <v>736.35661325589331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6160589.6254275218</v>
      </c>
      <c r="BO301" s="44">
        <f t="shared" si="704"/>
        <v>1995649.7230151854</v>
      </c>
      <c r="BP301" s="44">
        <f t="shared" si="705"/>
        <v>237095.81285899947</v>
      </c>
      <c r="BQ301" s="44">
        <f t="shared" si="706"/>
        <v>2762608.3138206075</v>
      </c>
      <c r="BR301" s="44">
        <f t="shared" si="707"/>
        <v>2643720.009488658</v>
      </c>
      <c r="BS301" s="44">
        <f t="shared" si="708"/>
        <v>1521998.6120430513</v>
      </c>
      <c r="BT301" s="44">
        <f t="shared" si="709"/>
        <v>1602222.8744212098</v>
      </c>
      <c r="BU301" s="44">
        <f t="shared" si="710"/>
        <v>157977.66045728751</v>
      </c>
      <c r="BV301" s="44">
        <f t="shared" si="711"/>
        <v>85635.784535361672</v>
      </c>
      <c r="BW301" s="44">
        <f t="shared" si="712"/>
        <v>145483.28872274535</v>
      </c>
      <c r="BX301" s="44">
        <f t="shared" si="713"/>
        <v>4744.9058288412907</v>
      </c>
      <c r="BY301" s="44">
        <f t="shared" si="714"/>
        <v>4677.3893805297157</v>
      </c>
      <c r="CA301" s="44">
        <f t="shared" si="715"/>
        <v>0</v>
      </c>
    </row>
    <row r="302" spans="1:79" x14ac:dyDescent="0.3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3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3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3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3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3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3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3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3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3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14650679.432244696</v>
      </c>
      <c r="I311" s="24">
        <f t="shared" ref="I311:J311" si="840">I309+I301</f>
        <v>13068253.567755304</v>
      </c>
      <c r="J311" s="24">
        <f t="shared" si="840"/>
        <v>0</v>
      </c>
      <c r="K311" s="24"/>
      <c r="L311" s="24">
        <f t="shared" ref="L311:BF311" si="841">L309+L301</f>
        <v>5190750.3735237271</v>
      </c>
      <c r="M311" s="24">
        <f t="shared" si="841"/>
        <v>4731075.0502447439</v>
      </c>
      <c r="N311" s="24">
        <f t="shared" si="841"/>
        <v>0</v>
      </c>
      <c r="O311" s="24"/>
      <c r="P311" s="24">
        <f t="shared" si="841"/>
        <v>1680418.2801990344</v>
      </c>
      <c r="Q311" s="24">
        <f t="shared" si="841"/>
        <v>1537498.4231649854</v>
      </c>
      <c r="R311" s="24">
        <f t="shared" si="841"/>
        <v>0</v>
      </c>
      <c r="S311" s="24"/>
      <c r="T311" s="24">
        <f t="shared" ref="T311:V311" si="842">T309+T301</f>
        <v>199849.91813524987</v>
      </c>
      <c r="U311" s="24">
        <f t="shared" si="842"/>
        <v>182819.93936585583</v>
      </c>
      <c r="V311" s="24">
        <f t="shared" si="842"/>
        <v>0</v>
      </c>
      <c r="W311" s="24"/>
      <c r="X311" s="24">
        <f t="shared" si="841"/>
        <v>2328681.5437169978</v>
      </c>
      <c r="Y311" s="24">
        <f t="shared" si="841"/>
        <v>2120591.2707894179</v>
      </c>
      <c r="Z311" s="24">
        <f t="shared" si="841"/>
        <v>0</v>
      </c>
      <c r="AA311" s="24"/>
      <c r="AB311" s="24">
        <f t="shared" si="841"/>
        <v>2227459.9995196192</v>
      </c>
      <c r="AC311" s="24">
        <f t="shared" si="841"/>
        <v>2044359.4901780661</v>
      </c>
      <c r="AD311" s="24">
        <f t="shared" si="841"/>
        <v>0</v>
      </c>
      <c r="AE311" s="24"/>
      <c r="AF311" s="24">
        <f t="shared" si="841"/>
        <v>1337489.8267284827</v>
      </c>
      <c r="AG311" s="24">
        <f t="shared" si="841"/>
        <v>900569.0984013183</v>
      </c>
      <c r="AH311" s="24">
        <f t="shared" si="841"/>
        <v>0</v>
      </c>
      <c r="AI311" s="24"/>
      <c r="AJ311" s="24">
        <f t="shared" si="841"/>
        <v>1350455.6780260194</v>
      </c>
      <c r="AK311" s="24">
        <f t="shared" si="841"/>
        <v>1243155.1154930585</v>
      </c>
      <c r="AL311" s="24">
        <f t="shared" si="841"/>
        <v>0</v>
      </c>
      <c r="AM311" s="24"/>
      <c r="AN311" s="24">
        <f t="shared" si="841"/>
        <v>133291.88147456225</v>
      </c>
      <c r="AO311" s="24">
        <f t="shared" si="841"/>
        <v>121450.27022894184</v>
      </c>
      <c r="AP311" s="24">
        <f t="shared" si="841"/>
        <v>0</v>
      </c>
      <c r="AQ311" s="24"/>
      <c r="AR311" s="24">
        <f t="shared" si="841"/>
        <v>72213.198921534116</v>
      </c>
      <c r="AS311" s="24">
        <f t="shared" si="841"/>
        <v>64542.905223176989</v>
      </c>
      <c r="AT311" s="24">
        <f t="shared" si="841"/>
        <v>0</v>
      </c>
      <c r="AU311" s="24"/>
      <c r="AV311" s="24">
        <f t="shared" si="841"/>
        <v>122142.71442662404</v>
      </c>
      <c r="AW311" s="24">
        <f t="shared" si="841"/>
        <v>114913.54614897451</v>
      </c>
      <c r="AX311" s="24">
        <f t="shared" si="841"/>
        <v>0</v>
      </c>
      <c r="AY311" s="24"/>
      <c r="AZ311" s="24">
        <f t="shared" si="841"/>
        <v>3984.984805570557</v>
      </c>
      <c r="BA311" s="24">
        <f t="shared" si="841"/>
        <v>3744.888112011402</v>
      </c>
      <c r="BB311" s="24">
        <f t="shared" si="841"/>
        <v>0</v>
      </c>
      <c r="BC311" s="24"/>
      <c r="BD311" s="24">
        <f t="shared" si="841"/>
        <v>3941.0327672738226</v>
      </c>
      <c r="BE311" s="24">
        <f t="shared" si="841"/>
        <v>3533.5704047534582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9921825.4237684719</v>
      </c>
      <c r="BO311" s="44">
        <f t="shared" si="704"/>
        <v>3217916.7033640197</v>
      </c>
      <c r="BP311" s="44">
        <f t="shared" si="705"/>
        <v>382669.8575011057</v>
      </c>
      <c r="BQ311" s="44">
        <f t="shared" si="706"/>
        <v>4449272.8145064153</v>
      </c>
      <c r="BR311" s="44">
        <f t="shared" si="707"/>
        <v>4271819.4896976855</v>
      </c>
      <c r="BS311" s="44">
        <f t="shared" si="708"/>
        <v>2238058.925129801</v>
      </c>
      <c r="BT311" s="44">
        <f t="shared" si="709"/>
        <v>2593610.7935190778</v>
      </c>
      <c r="BU311" s="44">
        <f t="shared" si="710"/>
        <v>254742.15170350409</v>
      </c>
      <c r="BV311" s="44">
        <f t="shared" si="711"/>
        <v>136756.10414471111</v>
      </c>
      <c r="BW311" s="44">
        <f t="shared" si="712"/>
        <v>237056.26057559854</v>
      </c>
      <c r="BX311" s="44">
        <f t="shared" si="713"/>
        <v>7729.872917581959</v>
      </c>
      <c r="BY311" s="44">
        <f t="shared" si="714"/>
        <v>7474.6031720272804</v>
      </c>
      <c r="CA311" s="44">
        <f t="shared" si="715"/>
        <v>0</v>
      </c>
    </row>
    <row r="312" spans="2:79" x14ac:dyDescent="0.3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3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3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95870</v>
      </c>
      <c r="I314" s="21">
        <f>+'Function-Classif'!T314</f>
        <v>0</v>
      </c>
      <c r="J314" s="21">
        <f>+'Function-Classif'!U314</f>
        <v>0</v>
      </c>
      <c r="K314" s="24"/>
      <c r="L314" s="47">
        <f t="shared" ref="L314:N314" si="843">INDEX(Alloc,$E314,L$1)*$G314</f>
        <v>33966.836869999999</v>
      </c>
      <c r="M314" s="47">
        <f t="shared" si="843"/>
        <v>0</v>
      </c>
      <c r="N314" s="47">
        <f t="shared" si="843"/>
        <v>0</v>
      </c>
      <c r="O314" s="47"/>
      <c r="P314" s="47">
        <f t="shared" ref="P314:V314" si="844">INDEX(Alloc,$E314,P$1)*$G314</f>
        <v>10996.19313</v>
      </c>
      <c r="Q314" s="47">
        <f t="shared" si="844"/>
        <v>0</v>
      </c>
      <c r="R314" s="47">
        <f t="shared" si="844"/>
        <v>0</v>
      </c>
      <c r="S314" s="47"/>
      <c r="T314" s="47">
        <f t="shared" si="844"/>
        <v>1307.7626699999998</v>
      </c>
      <c r="U314" s="47">
        <f t="shared" si="844"/>
        <v>0</v>
      </c>
      <c r="V314" s="47">
        <f t="shared" si="844"/>
        <v>0</v>
      </c>
      <c r="W314" s="24"/>
      <c r="X314" s="47">
        <f t="shared" ref="X314:Z314" si="845">INDEX(Alloc,$E314,X$1)*$G314</f>
        <v>15238.248890000001</v>
      </c>
      <c r="Y314" s="47">
        <f t="shared" si="845"/>
        <v>0</v>
      </c>
      <c r="Z314" s="47">
        <f t="shared" si="845"/>
        <v>0</v>
      </c>
      <c r="AB314" s="47">
        <f t="shared" ref="AB314:AD314" si="846">INDEX(Alloc,$E314,AB$1)*$G314</f>
        <v>14575.88306</v>
      </c>
      <c r="AC314" s="47">
        <f t="shared" si="846"/>
        <v>0</v>
      </c>
      <c r="AD314" s="47">
        <f t="shared" si="846"/>
        <v>0</v>
      </c>
      <c r="AF314" s="47">
        <f t="shared" ref="AF314:AH314" si="847">INDEX(Alloc,$E314,AF$1)*$G314</f>
        <v>8752.1640399999997</v>
      </c>
      <c r="AG314" s="47">
        <f t="shared" si="847"/>
        <v>0</v>
      </c>
      <c r="AH314" s="47">
        <f t="shared" si="847"/>
        <v>0</v>
      </c>
      <c r="AJ314" s="47">
        <f t="shared" ref="AJ314:AL314" si="848">INDEX(Alloc,$E314,AJ$1)*$G314</f>
        <v>8837.0089900000003</v>
      </c>
      <c r="AK314" s="47">
        <f t="shared" si="848"/>
        <v>0</v>
      </c>
      <c r="AL314" s="47">
        <f t="shared" si="848"/>
        <v>0</v>
      </c>
      <c r="AN314" s="47">
        <f t="shared" ref="AN314:AP314" si="849">INDEX(Alloc,$E314,AN$1)*$G314</f>
        <v>872.22526000000005</v>
      </c>
      <c r="AO314" s="47">
        <f t="shared" si="849"/>
        <v>0</v>
      </c>
      <c r="AP314" s="47">
        <f t="shared" si="849"/>
        <v>0</v>
      </c>
      <c r="AR314" s="47">
        <f t="shared" ref="AR314:AT314" si="850">INDEX(Alloc,$E314,AR$1)*$G314</f>
        <v>472.54322999999999</v>
      </c>
      <c r="AS314" s="47">
        <f t="shared" si="850"/>
        <v>0</v>
      </c>
      <c r="AT314" s="47">
        <f t="shared" si="850"/>
        <v>0</v>
      </c>
      <c r="AV314" s="47">
        <f t="shared" ref="AV314:AX314" si="851">INDEX(Alloc,$E314,AV$1)*$G314</f>
        <v>799.26819000000012</v>
      </c>
      <c r="AW314" s="47">
        <f t="shared" si="851"/>
        <v>0</v>
      </c>
      <c r="AX314" s="47">
        <f t="shared" si="851"/>
        <v>0</v>
      </c>
      <c r="AZ314" s="47">
        <f t="shared" ref="AZ314:BB314" si="852">INDEX(Alloc,$E314,AZ$1)*$G314</f>
        <v>26.076640000000001</v>
      </c>
      <c r="BA314" s="47">
        <f t="shared" si="852"/>
        <v>0</v>
      </c>
      <c r="BB314" s="47">
        <f t="shared" si="852"/>
        <v>0</v>
      </c>
      <c r="BD314" s="47">
        <f t="shared" ref="BD314:BF314" si="853">INDEX(Alloc,$E314,BD$1)*$G314</f>
        <v>25.789029999999997</v>
      </c>
      <c r="BE314" s="47">
        <f t="shared" si="853"/>
        <v>0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33966.836869999999</v>
      </c>
      <c r="BO314" s="44">
        <f t="shared" si="704"/>
        <v>10996.19313</v>
      </c>
      <c r="BP314" s="44">
        <f t="shared" si="705"/>
        <v>1307.7626699999998</v>
      </c>
      <c r="BQ314" s="44">
        <f t="shared" si="706"/>
        <v>15238.248890000001</v>
      </c>
      <c r="BR314" s="44">
        <f t="shared" si="707"/>
        <v>14575.88306</v>
      </c>
      <c r="BS314" s="44">
        <f t="shared" si="708"/>
        <v>8752.1640399999997</v>
      </c>
      <c r="BT314" s="44">
        <f t="shared" si="709"/>
        <v>8837.0089900000003</v>
      </c>
      <c r="BU314" s="44">
        <f t="shared" si="710"/>
        <v>872.22526000000005</v>
      </c>
      <c r="BV314" s="44">
        <f t="shared" si="711"/>
        <v>472.54322999999999</v>
      </c>
      <c r="BW314" s="44">
        <f t="shared" si="712"/>
        <v>799.26819000000012</v>
      </c>
      <c r="BX314" s="44">
        <f t="shared" si="713"/>
        <v>26.076640000000001</v>
      </c>
      <c r="BY314" s="44">
        <f t="shared" si="714"/>
        <v>25.789029999999997</v>
      </c>
      <c r="CA314" s="44">
        <f t="shared" si="715"/>
        <v>0</v>
      </c>
    </row>
    <row r="315" spans="2:79" x14ac:dyDescent="0.3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3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3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180161</v>
      </c>
      <c r="I317" s="21">
        <f>+'Function-Classif'!T317</f>
        <v>0</v>
      </c>
      <c r="J317" s="21">
        <f>+'Function-Classif'!U317</f>
        <v>0</v>
      </c>
      <c r="K317" s="24"/>
      <c r="L317" s="47">
        <f t="shared" ref="L317:N318" si="854">INDEX(Alloc,$E317,L$1)*$G317</f>
        <v>63831.222460999998</v>
      </c>
      <c r="M317" s="47">
        <f t="shared" si="854"/>
        <v>0</v>
      </c>
      <c r="N317" s="47">
        <f t="shared" si="854"/>
        <v>0</v>
      </c>
      <c r="O317" s="47"/>
      <c r="P317" s="47">
        <f t="shared" ref="P317:V318" si="855">INDEX(Alloc,$E317,P$1)*$G317</f>
        <v>20664.286539000001</v>
      </c>
      <c r="Q317" s="47">
        <f t="shared" si="855"/>
        <v>0</v>
      </c>
      <c r="R317" s="47">
        <f t="shared" si="855"/>
        <v>0</v>
      </c>
      <c r="S317" s="47"/>
      <c r="T317" s="47">
        <f t="shared" si="855"/>
        <v>2457.5762009999999</v>
      </c>
      <c r="U317" s="47">
        <f t="shared" si="855"/>
        <v>0</v>
      </c>
      <c r="V317" s="47">
        <f t="shared" si="855"/>
        <v>0</v>
      </c>
      <c r="W317" s="24"/>
      <c r="X317" s="47">
        <f t="shared" ref="X317:Z318" si="856">INDEX(Alloc,$E317,X$1)*$G317</f>
        <v>28636.050467000001</v>
      </c>
      <c r="Y317" s="47">
        <f t="shared" si="856"/>
        <v>0</v>
      </c>
      <c r="Z317" s="47">
        <f t="shared" si="856"/>
        <v>0</v>
      </c>
      <c r="AB317" s="47">
        <f t="shared" ref="AB317:AD318" si="857">INDEX(Alloc,$E317,AB$1)*$G317</f>
        <v>27391.318118000003</v>
      </c>
      <c r="AC317" s="47">
        <f t="shared" si="857"/>
        <v>0</v>
      </c>
      <c r="AD317" s="47">
        <f t="shared" si="857"/>
        <v>0</v>
      </c>
      <c r="AF317" s="47">
        <f t="shared" ref="AF317:AH318" si="858">INDEX(Alloc,$E317,AF$1)*$G317</f>
        <v>16447.258011999998</v>
      </c>
      <c r="AG317" s="47">
        <f t="shared" si="858"/>
        <v>0</v>
      </c>
      <c r="AH317" s="47">
        <f t="shared" si="858"/>
        <v>0</v>
      </c>
      <c r="AJ317" s="47">
        <f t="shared" ref="AJ317:AL318" si="859">INDEX(Alloc,$E317,AJ$1)*$G317</f>
        <v>16606.700496999998</v>
      </c>
      <c r="AK317" s="47">
        <f t="shared" si="859"/>
        <v>0</v>
      </c>
      <c r="AL317" s="47">
        <f t="shared" si="859"/>
        <v>0</v>
      </c>
      <c r="AN317" s="47">
        <f t="shared" ref="AN317:AP318" si="860">INDEX(Alloc,$E317,AN$1)*$G317</f>
        <v>1639.1047780000001</v>
      </c>
      <c r="AO317" s="47">
        <f t="shared" si="860"/>
        <v>0</v>
      </c>
      <c r="AP317" s="47">
        <f t="shared" si="860"/>
        <v>0</v>
      </c>
      <c r="AR317" s="47">
        <f t="shared" ref="AR317:AT318" si="861">INDEX(Alloc,$E317,AR$1)*$G317</f>
        <v>888.01356900000007</v>
      </c>
      <c r="AS317" s="47">
        <f t="shared" si="861"/>
        <v>0</v>
      </c>
      <c r="AT317" s="47">
        <f t="shared" si="861"/>
        <v>0</v>
      </c>
      <c r="AV317" s="47">
        <f t="shared" ref="AV317:AX318" si="862">INDEX(Alloc,$E317,AV$1)*$G317</f>
        <v>1502.0022570000001</v>
      </c>
      <c r="AW317" s="47">
        <f t="shared" si="862"/>
        <v>0</v>
      </c>
      <c r="AX317" s="47">
        <f t="shared" si="862"/>
        <v>0</v>
      </c>
      <c r="AZ317" s="47">
        <f t="shared" ref="AZ317:BB318" si="863">INDEX(Alloc,$E317,AZ$1)*$G317</f>
        <v>49.003791999999997</v>
      </c>
      <c r="BA317" s="47">
        <f t="shared" si="863"/>
        <v>0</v>
      </c>
      <c r="BB317" s="47">
        <f t="shared" si="863"/>
        <v>0</v>
      </c>
      <c r="BD317" s="47">
        <f t="shared" ref="BD317:BF318" si="864">INDEX(Alloc,$E317,BD$1)*$G317</f>
        <v>48.463308999999995</v>
      </c>
      <c r="BE317" s="47">
        <f t="shared" si="864"/>
        <v>0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63831.222460999998</v>
      </c>
      <c r="BO317" s="44">
        <f t="shared" si="704"/>
        <v>20664.286539000001</v>
      </c>
      <c r="BP317" s="44">
        <f t="shared" si="705"/>
        <v>2457.5762009999999</v>
      </c>
      <c r="BQ317" s="44">
        <f t="shared" si="706"/>
        <v>28636.050467000001</v>
      </c>
      <c r="BR317" s="44">
        <f t="shared" si="707"/>
        <v>27391.318118000003</v>
      </c>
      <c r="BS317" s="44">
        <f t="shared" si="708"/>
        <v>16447.258011999998</v>
      </c>
      <c r="BT317" s="44">
        <f t="shared" si="709"/>
        <v>16606.700496999998</v>
      </c>
      <c r="BU317" s="44">
        <f t="shared" si="710"/>
        <v>1639.1047780000001</v>
      </c>
      <c r="BV317" s="44">
        <f t="shared" si="711"/>
        <v>888.01356900000007</v>
      </c>
      <c r="BW317" s="44">
        <f t="shared" si="712"/>
        <v>1502.0022570000001</v>
      </c>
      <c r="BX317" s="44">
        <f t="shared" si="713"/>
        <v>49.003791999999997</v>
      </c>
      <c r="BY317" s="44">
        <f t="shared" si="714"/>
        <v>48.463308999999995</v>
      </c>
      <c r="CA317" s="44">
        <f t="shared" si="715"/>
        <v>0</v>
      </c>
    </row>
    <row r="318" spans="2:79" x14ac:dyDescent="0.3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60427</v>
      </c>
      <c r="I318" s="21">
        <f>+'Function-Classif'!T318</f>
        <v>0</v>
      </c>
      <c r="J318" s="21">
        <f>+'Function-Classif'!U318</f>
        <v>0</v>
      </c>
      <c r="K318" s="24"/>
      <c r="L318" s="47">
        <f t="shared" si="854"/>
        <v>21409.346526999998</v>
      </c>
      <c r="M318" s="47">
        <f t="shared" si="854"/>
        <v>0</v>
      </c>
      <c r="N318" s="47">
        <f t="shared" si="854"/>
        <v>0</v>
      </c>
      <c r="O318" s="47"/>
      <c r="P318" s="47">
        <f t="shared" si="855"/>
        <v>6930.9164729999993</v>
      </c>
      <c r="Q318" s="47">
        <f t="shared" si="855"/>
        <v>0</v>
      </c>
      <c r="R318" s="47">
        <f t="shared" si="855"/>
        <v>0</v>
      </c>
      <c r="S318" s="47"/>
      <c r="T318" s="47">
        <f t="shared" si="855"/>
        <v>824.28470699999991</v>
      </c>
      <c r="U318" s="47">
        <f t="shared" si="855"/>
        <v>0</v>
      </c>
      <c r="V318" s="47">
        <f t="shared" si="855"/>
        <v>0</v>
      </c>
      <c r="W318" s="24"/>
      <c r="X318" s="47">
        <f t="shared" si="856"/>
        <v>9604.6903689999999</v>
      </c>
      <c r="Y318" s="47">
        <f t="shared" si="856"/>
        <v>0</v>
      </c>
      <c r="Z318" s="47">
        <f t="shared" si="856"/>
        <v>0</v>
      </c>
      <c r="AB318" s="47">
        <f t="shared" si="857"/>
        <v>9187.2002260000008</v>
      </c>
      <c r="AC318" s="47">
        <f t="shared" si="857"/>
        <v>0</v>
      </c>
      <c r="AD318" s="47">
        <f t="shared" si="857"/>
        <v>0</v>
      </c>
      <c r="AF318" s="47">
        <f t="shared" si="858"/>
        <v>5516.5016839999998</v>
      </c>
      <c r="AG318" s="47">
        <f t="shared" si="858"/>
        <v>0</v>
      </c>
      <c r="AH318" s="47">
        <f t="shared" si="858"/>
        <v>0</v>
      </c>
      <c r="AJ318" s="47">
        <f t="shared" si="859"/>
        <v>5569.9795789999998</v>
      </c>
      <c r="AK318" s="47">
        <f t="shared" si="859"/>
        <v>0</v>
      </c>
      <c r="AL318" s="47">
        <f t="shared" si="859"/>
        <v>0</v>
      </c>
      <c r="AN318" s="47">
        <f t="shared" si="860"/>
        <v>549.76484600000003</v>
      </c>
      <c r="AO318" s="47">
        <f t="shared" si="860"/>
        <v>0</v>
      </c>
      <c r="AP318" s="47">
        <f t="shared" si="860"/>
        <v>0</v>
      </c>
      <c r="AR318" s="47">
        <f t="shared" si="861"/>
        <v>297.84468300000003</v>
      </c>
      <c r="AS318" s="47">
        <f t="shared" si="861"/>
        <v>0</v>
      </c>
      <c r="AT318" s="47">
        <f t="shared" si="861"/>
        <v>0</v>
      </c>
      <c r="AV318" s="47">
        <f t="shared" si="862"/>
        <v>503.77989900000006</v>
      </c>
      <c r="AW318" s="47">
        <f t="shared" si="862"/>
        <v>0</v>
      </c>
      <c r="AX318" s="47">
        <f t="shared" si="862"/>
        <v>0</v>
      </c>
      <c r="AZ318" s="47">
        <f t="shared" si="863"/>
        <v>16.436143999999999</v>
      </c>
      <c r="BA318" s="47">
        <f t="shared" si="863"/>
        <v>0</v>
      </c>
      <c r="BB318" s="47">
        <f t="shared" si="863"/>
        <v>0</v>
      </c>
      <c r="BD318" s="47">
        <f t="shared" si="864"/>
        <v>16.254863</v>
      </c>
      <c r="BE318" s="47">
        <f t="shared" si="864"/>
        <v>0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21409.346526999998</v>
      </c>
      <c r="BO318" s="44">
        <f t="shared" si="704"/>
        <v>6930.9164729999993</v>
      </c>
      <c r="BP318" s="44">
        <f t="shared" si="705"/>
        <v>824.28470699999991</v>
      </c>
      <c r="BQ318" s="44">
        <f t="shared" si="706"/>
        <v>9604.6903689999999</v>
      </c>
      <c r="BR318" s="44">
        <f t="shared" si="707"/>
        <v>9187.2002260000008</v>
      </c>
      <c r="BS318" s="44">
        <f t="shared" si="708"/>
        <v>5516.5016839999998</v>
      </c>
      <c r="BT318" s="44">
        <f t="shared" si="709"/>
        <v>5569.9795789999998</v>
      </c>
      <c r="BU318" s="44">
        <f t="shared" si="710"/>
        <v>549.76484600000003</v>
      </c>
      <c r="BV318" s="44">
        <f t="shared" si="711"/>
        <v>297.84468300000003</v>
      </c>
      <c r="BW318" s="44">
        <f t="shared" si="712"/>
        <v>503.77989900000006</v>
      </c>
      <c r="BX318" s="44">
        <f t="shared" si="713"/>
        <v>16.436143999999999</v>
      </c>
      <c r="BY318" s="44">
        <f t="shared" si="714"/>
        <v>16.254863</v>
      </c>
      <c r="CA318" s="44">
        <f t="shared" si="715"/>
        <v>0</v>
      </c>
    </row>
    <row r="319" spans="2:79" x14ac:dyDescent="0.3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3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336458</v>
      </c>
      <c r="I320" s="24">
        <f t="shared" ref="I320:BF320" si="865">SUM(I314:I319)</f>
        <v>0</v>
      </c>
      <c r="J320" s="24">
        <f t="shared" si="865"/>
        <v>0</v>
      </c>
      <c r="K320" s="24"/>
      <c r="L320" s="24">
        <f t="shared" si="865"/>
        <v>119207.405858</v>
      </c>
      <c r="M320" s="24">
        <f t="shared" si="865"/>
        <v>0</v>
      </c>
      <c r="N320" s="24">
        <f t="shared" si="865"/>
        <v>0</v>
      </c>
      <c r="O320" s="24"/>
      <c r="P320" s="24">
        <f t="shared" si="865"/>
        <v>38591.396141999998</v>
      </c>
      <c r="Q320" s="24">
        <f t="shared" si="865"/>
        <v>0</v>
      </c>
      <c r="R320" s="24">
        <f t="shared" si="865"/>
        <v>0</v>
      </c>
      <c r="S320" s="24"/>
      <c r="T320" s="24">
        <f t="shared" ref="T320:V320" si="866">SUM(T314:T319)</f>
        <v>4589.6235779999997</v>
      </c>
      <c r="U320" s="24">
        <f t="shared" si="866"/>
        <v>0</v>
      </c>
      <c r="V320" s="24">
        <f t="shared" si="866"/>
        <v>0</v>
      </c>
      <c r="W320" s="24"/>
      <c r="X320" s="24">
        <f t="shared" si="865"/>
        <v>53478.989726</v>
      </c>
      <c r="Y320" s="24">
        <f t="shared" si="865"/>
        <v>0</v>
      </c>
      <c r="Z320" s="24">
        <f t="shared" si="865"/>
        <v>0</v>
      </c>
      <c r="AA320" s="24"/>
      <c r="AB320" s="24">
        <f t="shared" si="865"/>
        <v>51154.401404000004</v>
      </c>
      <c r="AC320" s="24">
        <f t="shared" si="865"/>
        <v>0</v>
      </c>
      <c r="AD320" s="24">
        <f t="shared" si="865"/>
        <v>0</v>
      </c>
      <c r="AE320" s="24"/>
      <c r="AF320" s="24">
        <f t="shared" si="865"/>
        <v>30715.923735999997</v>
      </c>
      <c r="AG320" s="24">
        <f t="shared" si="865"/>
        <v>0</v>
      </c>
      <c r="AH320" s="24">
        <f t="shared" si="865"/>
        <v>0</v>
      </c>
      <c r="AI320" s="24"/>
      <c r="AJ320" s="24">
        <f t="shared" si="865"/>
        <v>31013.689065999999</v>
      </c>
      <c r="AK320" s="24">
        <f t="shared" si="865"/>
        <v>0</v>
      </c>
      <c r="AL320" s="24">
        <f t="shared" si="865"/>
        <v>0</v>
      </c>
      <c r="AM320" s="24"/>
      <c r="AN320" s="24">
        <f t="shared" si="865"/>
        <v>3061.0948840000001</v>
      </c>
      <c r="AO320" s="24">
        <f t="shared" si="865"/>
        <v>0</v>
      </c>
      <c r="AP320" s="24">
        <f t="shared" si="865"/>
        <v>0</v>
      </c>
      <c r="AQ320" s="24"/>
      <c r="AR320" s="24">
        <f t="shared" si="865"/>
        <v>1658.401482</v>
      </c>
      <c r="AS320" s="24">
        <f t="shared" si="865"/>
        <v>0</v>
      </c>
      <c r="AT320" s="24">
        <f t="shared" si="865"/>
        <v>0</v>
      </c>
      <c r="AU320" s="24"/>
      <c r="AV320" s="24">
        <f t="shared" si="865"/>
        <v>2805.0503460000004</v>
      </c>
      <c r="AW320" s="24">
        <f t="shared" si="865"/>
        <v>0</v>
      </c>
      <c r="AX320" s="24">
        <f t="shared" si="865"/>
        <v>0</v>
      </c>
      <c r="AY320" s="24"/>
      <c r="AZ320" s="24">
        <f t="shared" si="865"/>
        <v>91.516576000000001</v>
      </c>
      <c r="BA320" s="24">
        <f t="shared" si="865"/>
        <v>0</v>
      </c>
      <c r="BB320" s="24">
        <f t="shared" si="865"/>
        <v>0</v>
      </c>
      <c r="BC320" s="24"/>
      <c r="BD320" s="24">
        <f t="shared" si="865"/>
        <v>90.507201999999992</v>
      </c>
      <c r="BE320" s="24">
        <f t="shared" si="865"/>
        <v>0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119207.405858</v>
      </c>
      <c r="BO320" s="44">
        <f t="shared" si="704"/>
        <v>38591.396141999998</v>
      </c>
      <c r="BP320" s="44">
        <f t="shared" si="705"/>
        <v>4589.6235779999997</v>
      </c>
      <c r="BQ320" s="44">
        <f t="shared" si="706"/>
        <v>53478.989726</v>
      </c>
      <c r="BR320" s="44">
        <f t="shared" si="707"/>
        <v>51154.401404000004</v>
      </c>
      <c r="BS320" s="44">
        <f t="shared" si="708"/>
        <v>30715.923735999997</v>
      </c>
      <c r="BT320" s="44">
        <f t="shared" si="709"/>
        <v>31013.689065999999</v>
      </c>
      <c r="BU320" s="44">
        <f t="shared" si="710"/>
        <v>3061.0948840000001</v>
      </c>
      <c r="BV320" s="44">
        <f t="shared" si="711"/>
        <v>1658.401482</v>
      </c>
      <c r="BW320" s="44">
        <f t="shared" si="712"/>
        <v>2805.0503460000004</v>
      </c>
      <c r="BX320" s="44">
        <f t="shared" si="713"/>
        <v>91.516576000000001</v>
      </c>
      <c r="BY320" s="44">
        <f t="shared" si="714"/>
        <v>90.507201999999992</v>
      </c>
      <c r="CA320" s="44">
        <f t="shared" si="715"/>
        <v>0</v>
      </c>
    </row>
    <row r="321" spans="2:79" x14ac:dyDescent="0.3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3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3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3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46873</v>
      </c>
      <c r="I324" s="21">
        <f>+'Function-Classif'!T324</f>
        <v>0</v>
      </c>
      <c r="J324" s="21">
        <f>+'Function-Classif'!U324</f>
        <v>0</v>
      </c>
      <c r="K324" s="47"/>
      <c r="L324" s="47">
        <f t="shared" si="867"/>
        <v>16607.150772999998</v>
      </c>
      <c r="M324" s="47">
        <f t="shared" si="867"/>
        <v>0</v>
      </c>
      <c r="N324" s="47">
        <f t="shared" si="867"/>
        <v>0</v>
      </c>
      <c r="O324" s="47"/>
      <c r="P324" s="47">
        <f t="shared" si="868"/>
        <v>5376.2862269999996</v>
      </c>
      <c r="Q324" s="47">
        <f t="shared" si="868"/>
        <v>0</v>
      </c>
      <c r="R324" s="47">
        <f t="shared" si="868"/>
        <v>0</v>
      </c>
      <c r="S324" s="47"/>
      <c r="T324" s="47">
        <f t="shared" si="868"/>
        <v>639.39459299999999</v>
      </c>
      <c r="U324" s="47">
        <f t="shared" si="868"/>
        <v>0</v>
      </c>
      <c r="V324" s="47">
        <f t="shared" si="868"/>
        <v>0</v>
      </c>
      <c r="W324" s="24"/>
      <c r="X324" s="47">
        <f t="shared" si="869"/>
        <v>7450.3227310000002</v>
      </c>
      <c r="Y324" s="47">
        <f t="shared" si="869"/>
        <v>0</v>
      </c>
      <c r="Z324" s="47">
        <f t="shared" si="869"/>
        <v>0</v>
      </c>
      <c r="AB324" s="47">
        <f t="shared" si="870"/>
        <v>7126.4771740000006</v>
      </c>
      <c r="AC324" s="47">
        <f t="shared" si="870"/>
        <v>0</v>
      </c>
      <c r="AD324" s="47">
        <f t="shared" si="870"/>
        <v>0</v>
      </c>
      <c r="AF324" s="47">
        <f t="shared" si="871"/>
        <v>4279.1299159999999</v>
      </c>
      <c r="AG324" s="47">
        <f t="shared" si="871"/>
        <v>0</v>
      </c>
      <c r="AH324" s="47">
        <f t="shared" si="871"/>
        <v>0</v>
      </c>
      <c r="AJ324" s="47">
        <f t="shared" si="872"/>
        <v>4320.612521</v>
      </c>
      <c r="AK324" s="47">
        <f t="shared" si="872"/>
        <v>0</v>
      </c>
      <c r="AL324" s="47">
        <f t="shared" si="872"/>
        <v>0</v>
      </c>
      <c r="AN324" s="47">
        <f t="shared" si="873"/>
        <v>426.45055400000001</v>
      </c>
      <c r="AO324" s="47">
        <f t="shared" si="873"/>
        <v>0</v>
      </c>
      <c r="AP324" s="47">
        <f t="shared" si="873"/>
        <v>0</v>
      </c>
      <c r="AR324" s="47">
        <f t="shared" si="874"/>
        <v>231.03701700000002</v>
      </c>
      <c r="AS324" s="47">
        <f t="shared" si="874"/>
        <v>0</v>
      </c>
      <c r="AT324" s="47">
        <f t="shared" si="874"/>
        <v>0</v>
      </c>
      <c r="AV324" s="47">
        <f t="shared" si="875"/>
        <v>390.78020100000003</v>
      </c>
      <c r="AW324" s="47">
        <f t="shared" si="875"/>
        <v>0</v>
      </c>
      <c r="AX324" s="47">
        <f t="shared" si="875"/>
        <v>0</v>
      </c>
      <c r="AZ324" s="47">
        <f t="shared" si="876"/>
        <v>12.749456</v>
      </c>
      <c r="BA324" s="47">
        <f t="shared" si="876"/>
        <v>0</v>
      </c>
      <c r="BB324" s="47">
        <f t="shared" si="876"/>
        <v>0</v>
      </c>
      <c r="BD324" s="47">
        <f t="shared" si="877"/>
        <v>12.608836999999999</v>
      </c>
      <c r="BE324" s="47">
        <f t="shared" si="877"/>
        <v>0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16607.150772999998</v>
      </c>
      <c r="BO324" s="44">
        <f t="shared" si="704"/>
        <v>5376.2862269999996</v>
      </c>
      <c r="BP324" s="44">
        <f t="shared" si="705"/>
        <v>639.39459299999999</v>
      </c>
      <c r="BQ324" s="44">
        <f t="shared" si="706"/>
        <v>7450.3227310000002</v>
      </c>
      <c r="BR324" s="44">
        <f t="shared" si="707"/>
        <v>7126.4771740000006</v>
      </c>
      <c r="BS324" s="44">
        <f t="shared" si="708"/>
        <v>4279.1299159999999</v>
      </c>
      <c r="BT324" s="44">
        <f t="shared" si="709"/>
        <v>4320.612521</v>
      </c>
      <c r="BU324" s="44">
        <f t="shared" si="710"/>
        <v>426.45055400000001</v>
      </c>
      <c r="BV324" s="44">
        <f t="shared" si="711"/>
        <v>231.03701700000002</v>
      </c>
      <c r="BW324" s="44">
        <f t="shared" si="712"/>
        <v>390.78020100000003</v>
      </c>
      <c r="BX324" s="44">
        <f t="shared" si="713"/>
        <v>12.749456</v>
      </c>
      <c r="BY324" s="44">
        <f t="shared" si="714"/>
        <v>12.608836999999999</v>
      </c>
      <c r="CA324" s="44">
        <f t="shared" si="715"/>
        <v>0</v>
      </c>
    </row>
    <row r="325" spans="2:79" x14ac:dyDescent="0.3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46873</v>
      </c>
      <c r="I325" s="21">
        <f>+'Function-Classif'!T325</f>
        <v>0</v>
      </c>
      <c r="J325" s="21">
        <f>+'Function-Classif'!U325</f>
        <v>0</v>
      </c>
      <c r="K325" s="24"/>
      <c r="L325" s="47">
        <f t="shared" si="867"/>
        <v>16607.150772999998</v>
      </c>
      <c r="M325" s="47">
        <f t="shared" si="867"/>
        <v>0</v>
      </c>
      <c r="N325" s="47">
        <f t="shared" si="867"/>
        <v>0</v>
      </c>
      <c r="O325" s="47"/>
      <c r="P325" s="47">
        <f t="shared" si="868"/>
        <v>5376.2862269999996</v>
      </c>
      <c r="Q325" s="47">
        <f t="shared" si="868"/>
        <v>0</v>
      </c>
      <c r="R325" s="47">
        <f t="shared" si="868"/>
        <v>0</v>
      </c>
      <c r="S325" s="47"/>
      <c r="T325" s="47">
        <f t="shared" si="868"/>
        <v>639.39459299999999</v>
      </c>
      <c r="U325" s="47">
        <f t="shared" si="868"/>
        <v>0</v>
      </c>
      <c r="V325" s="47">
        <f t="shared" si="868"/>
        <v>0</v>
      </c>
      <c r="W325" s="24"/>
      <c r="X325" s="47">
        <f t="shared" si="869"/>
        <v>7450.3227310000002</v>
      </c>
      <c r="Y325" s="47">
        <f t="shared" si="869"/>
        <v>0</v>
      </c>
      <c r="Z325" s="47">
        <f t="shared" si="869"/>
        <v>0</v>
      </c>
      <c r="AB325" s="47">
        <f t="shared" si="870"/>
        <v>7126.4771740000006</v>
      </c>
      <c r="AC325" s="47">
        <f t="shared" si="870"/>
        <v>0</v>
      </c>
      <c r="AD325" s="47">
        <f t="shared" si="870"/>
        <v>0</v>
      </c>
      <c r="AF325" s="47">
        <f t="shared" si="871"/>
        <v>4279.1299159999999</v>
      </c>
      <c r="AG325" s="47">
        <f t="shared" si="871"/>
        <v>0</v>
      </c>
      <c r="AH325" s="47">
        <f t="shared" si="871"/>
        <v>0</v>
      </c>
      <c r="AJ325" s="47">
        <f t="shared" si="872"/>
        <v>4320.612521</v>
      </c>
      <c r="AK325" s="47">
        <f t="shared" si="872"/>
        <v>0</v>
      </c>
      <c r="AL325" s="47">
        <f t="shared" si="872"/>
        <v>0</v>
      </c>
      <c r="AN325" s="47">
        <f t="shared" si="873"/>
        <v>426.45055400000001</v>
      </c>
      <c r="AO325" s="47">
        <f t="shared" si="873"/>
        <v>0</v>
      </c>
      <c r="AP325" s="47">
        <f t="shared" si="873"/>
        <v>0</v>
      </c>
      <c r="AR325" s="47">
        <f t="shared" si="874"/>
        <v>231.03701700000002</v>
      </c>
      <c r="AS325" s="47">
        <f t="shared" si="874"/>
        <v>0</v>
      </c>
      <c r="AT325" s="47">
        <f t="shared" si="874"/>
        <v>0</v>
      </c>
      <c r="AV325" s="47">
        <f t="shared" si="875"/>
        <v>390.78020100000003</v>
      </c>
      <c r="AW325" s="47">
        <f t="shared" si="875"/>
        <v>0</v>
      </c>
      <c r="AX325" s="47">
        <f t="shared" si="875"/>
        <v>0</v>
      </c>
      <c r="AZ325" s="47">
        <f t="shared" si="876"/>
        <v>12.749456</v>
      </c>
      <c r="BA325" s="47">
        <f t="shared" si="876"/>
        <v>0</v>
      </c>
      <c r="BB325" s="47">
        <f t="shared" si="876"/>
        <v>0</v>
      </c>
      <c r="BD325" s="47">
        <f t="shared" si="877"/>
        <v>12.608836999999999</v>
      </c>
      <c r="BE325" s="47">
        <f t="shared" si="877"/>
        <v>0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16607.150772999998</v>
      </c>
      <c r="BO325" s="44">
        <f t="shared" si="704"/>
        <v>5376.2862269999996</v>
      </c>
      <c r="BP325" s="44">
        <f t="shared" si="705"/>
        <v>639.39459299999999</v>
      </c>
      <c r="BQ325" s="44">
        <f t="shared" si="706"/>
        <v>7450.3227310000002</v>
      </c>
      <c r="BR325" s="44">
        <f t="shared" si="707"/>
        <v>7126.4771740000006</v>
      </c>
      <c r="BS325" s="44">
        <f t="shared" si="708"/>
        <v>4279.1299159999999</v>
      </c>
      <c r="BT325" s="44">
        <f t="shared" si="709"/>
        <v>4320.612521</v>
      </c>
      <c r="BU325" s="44">
        <f t="shared" si="710"/>
        <v>426.45055400000001</v>
      </c>
      <c r="BV325" s="44">
        <f t="shared" si="711"/>
        <v>231.03701700000002</v>
      </c>
      <c r="BW325" s="44">
        <f t="shared" si="712"/>
        <v>390.78020100000003</v>
      </c>
      <c r="BX325" s="44">
        <f t="shared" si="713"/>
        <v>12.749456</v>
      </c>
      <c r="BY325" s="44">
        <f t="shared" si="714"/>
        <v>12.608836999999999</v>
      </c>
      <c r="CA325" s="44">
        <f t="shared" si="715"/>
        <v>0</v>
      </c>
    </row>
    <row r="326" spans="2:79" x14ac:dyDescent="0.3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3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3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93746</v>
      </c>
      <c r="I328" s="24">
        <f t="shared" ref="I328:J328" si="890">SUM(I323:I327)</f>
        <v>151040</v>
      </c>
      <c r="J328" s="24">
        <f t="shared" si="890"/>
        <v>0</v>
      </c>
      <c r="K328" s="24"/>
      <c r="L328" s="24">
        <f t="shared" ref="L328:BF328" si="891">SUM(L323:L327)</f>
        <v>33214.301545999995</v>
      </c>
      <c r="M328" s="24">
        <f t="shared" si="891"/>
        <v>54642.953911004042</v>
      </c>
      <c r="N328" s="24">
        <f t="shared" si="891"/>
        <v>0</v>
      </c>
      <c r="O328" s="24"/>
      <c r="P328" s="24">
        <f t="shared" si="891"/>
        <v>10752.572453999999</v>
      </c>
      <c r="Q328" s="24">
        <f t="shared" si="891"/>
        <v>17757.003776153357</v>
      </c>
      <c r="R328" s="24">
        <f t="shared" si="891"/>
        <v>0</v>
      </c>
      <c r="S328" s="24"/>
      <c r="T328" s="24">
        <f t="shared" ref="T328:V328" si="892">SUM(T323:T327)</f>
        <v>1278.789186</v>
      </c>
      <c r="U328" s="24">
        <f t="shared" si="892"/>
        <v>2114.8888925086171</v>
      </c>
      <c r="V328" s="24">
        <f t="shared" si="892"/>
        <v>0</v>
      </c>
      <c r="W328" s="24"/>
      <c r="X328" s="24">
        <f t="shared" si="891"/>
        <v>14900.645462</v>
      </c>
      <c r="Y328" s="24">
        <f t="shared" si="891"/>
        <v>24503.736408909597</v>
      </c>
      <c r="Z328" s="24">
        <f t="shared" si="891"/>
        <v>0</v>
      </c>
      <c r="AA328" s="24"/>
      <c r="AB328" s="24">
        <f t="shared" si="891"/>
        <v>14252.954348000001</v>
      </c>
      <c r="AC328" s="24">
        <f t="shared" si="891"/>
        <v>23652.908147591512</v>
      </c>
      <c r="AD328" s="24">
        <f t="shared" si="891"/>
        <v>0</v>
      </c>
      <c r="AE328" s="24"/>
      <c r="AF328" s="24">
        <f t="shared" si="891"/>
        <v>8558.2598319999997</v>
      </c>
      <c r="AG328" s="24">
        <f t="shared" si="891"/>
        <v>10402.870966706549</v>
      </c>
      <c r="AH328" s="24">
        <f t="shared" si="891"/>
        <v>0</v>
      </c>
      <c r="AI328" s="24"/>
      <c r="AJ328" s="24">
        <f t="shared" si="891"/>
        <v>8641.225042</v>
      </c>
      <c r="AK328" s="24">
        <f t="shared" si="891"/>
        <v>14402.809947487473</v>
      </c>
      <c r="AL328" s="24">
        <f t="shared" si="891"/>
        <v>0</v>
      </c>
      <c r="AM328" s="24"/>
      <c r="AN328" s="24">
        <f t="shared" si="891"/>
        <v>852.90110800000002</v>
      </c>
      <c r="AO328" s="24">
        <f t="shared" si="891"/>
        <v>1405.7873313130328</v>
      </c>
      <c r="AP328" s="24">
        <f t="shared" si="891"/>
        <v>0</v>
      </c>
      <c r="AQ328" s="24"/>
      <c r="AR328" s="24">
        <f t="shared" si="891"/>
        <v>462.07403400000004</v>
      </c>
      <c r="AS328" s="24">
        <f t="shared" si="891"/>
        <v>742.67220086589839</v>
      </c>
      <c r="AT328" s="24">
        <f t="shared" si="891"/>
        <v>0</v>
      </c>
      <c r="AU328" s="24"/>
      <c r="AV328" s="24">
        <f t="shared" si="891"/>
        <v>781.56040200000007</v>
      </c>
      <c r="AW328" s="24">
        <f t="shared" si="891"/>
        <v>1330.3653237205365</v>
      </c>
      <c r="AX328" s="24">
        <f t="shared" si="891"/>
        <v>0</v>
      </c>
      <c r="AY328" s="24"/>
      <c r="AZ328" s="24">
        <f t="shared" si="891"/>
        <v>25.498912000000001</v>
      </c>
      <c r="BA328" s="24">
        <f t="shared" si="891"/>
        <v>43.365379838154688</v>
      </c>
      <c r="BB328" s="24">
        <f t="shared" si="891"/>
        <v>0</v>
      </c>
      <c r="BC328" s="24"/>
      <c r="BD328" s="24">
        <f t="shared" si="891"/>
        <v>25.217673999999999</v>
      </c>
      <c r="BE328" s="24">
        <f t="shared" si="891"/>
        <v>40.637713901225325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87857.255457004037</v>
      </c>
      <c r="BO328" s="44">
        <f t="shared" si="704"/>
        <v>28509.576230153354</v>
      </c>
      <c r="BP328" s="44">
        <f t="shared" si="705"/>
        <v>3393.6780785086171</v>
      </c>
      <c r="BQ328" s="44">
        <f t="shared" si="706"/>
        <v>39404.381870909594</v>
      </c>
      <c r="BR328" s="44">
        <f t="shared" si="707"/>
        <v>37905.862495591515</v>
      </c>
      <c r="BS328" s="44">
        <f t="shared" si="708"/>
        <v>18961.130798706548</v>
      </c>
      <c r="BT328" s="44">
        <f t="shared" si="709"/>
        <v>23044.034989487474</v>
      </c>
      <c r="BU328" s="44">
        <f t="shared" si="710"/>
        <v>2258.6884393130331</v>
      </c>
      <c r="BV328" s="44">
        <f t="shared" si="711"/>
        <v>1204.7462348658985</v>
      </c>
      <c r="BW328" s="44">
        <f t="shared" si="712"/>
        <v>2111.9257257205363</v>
      </c>
      <c r="BX328" s="44">
        <f t="shared" si="713"/>
        <v>68.864291838154685</v>
      </c>
      <c r="BY328" s="44">
        <f t="shared" si="714"/>
        <v>65.855387901225328</v>
      </c>
      <c r="CA328" s="44">
        <f t="shared" si="715"/>
        <v>0</v>
      </c>
    </row>
    <row r="329" spans="2:79" x14ac:dyDescent="0.3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3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430204</v>
      </c>
      <c r="I330" s="24">
        <f t="shared" ref="I330:J330" si="893">I328+I320</f>
        <v>151040</v>
      </c>
      <c r="J330" s="24">
        <f t="shared" si="893"/>
        <v>0</v>
      </c>
      <c r="K330" s="24"/>
      <c r="L330" s="24">
        <f t="shared" ref="L330:BF330" si="894">L328+L320</f>
        <v>152421.70740399999</v>
      </c>
      <c r="M330" s="24">
        <f t="shared" si="894"/>
        <v>54642.953911004042</v>
      </c>
      <c r="N330" s="24">
        <f t="shared" si="894"/>
        <v>0</v>
      </c>
      <c r="O330" s="24"/>
      <c r="P330" s="24">
        <f t="shared" si="894"/>
        <v>49343.968595999999</v>
      </c>
      <c r="Q330" s="24">
        <f t="shared" si="894"/>
        <v>17757.003776153357</v>
      </c>
      <c r="R330" s="24">
        <f t="shared" si="894"/>
        <v>0</v>
      </c>
      <c r="S330" s="24"/>
      <c r="T330" s="24">
        <f t="shared" ref="T330:V330" si="895">T328+T320</f>
        <v>5868.4127639999997</v>
      </c>
      <c r="U330" s="24">
        <f t="shared" si="895"/>
        <v>2114.8888925086171</v>
      </c>
      <c r="V330" s="24">
        <f t="shared" si="895"/>
        <v>0</v>
      </c>
      <c r="W330" s="24"/>
      <c r="X330" s="24">
        <f t="shared" si="894"/>
        <v>68379.635188</v>
      </c>
      <c r="Y330" s="24">
        <f t="shared" si="894"/>
        <v>24503.736408909597</v>
      </c>
      <c r="Z330" s="24">
        <f t="shared" si="894"/>
        <v>0</v>
      </c>
      <c r="AA330" s="24"/>
      <c r="AB330" s="24">
        <f t="shared" si="894"/>
        <v>65407.355752000003</v>
      </c>
      <c r="AC330" s="24">
        <f t="shared" si="894"/>
        <v>23652.908147591512</v>
      </c>
      <c r="AD330" s="24">
        <f t="shared" si="894"/>
        <v>0</v>
      </c>
      <c r="AE330" s="24"/>
      <c r="AF330" s="24">
        <f t="shared" si="894"/>
        <v>39274.183567999993</v>
      </c>
      <c r="AG330" s="24">
        <f t="shared" si="894"/>
        <v>10402.870966706549</v>
      </c>
      <c r="AH330" s="24">
        <f t="shared" si="894"/>
        <v>0</v>
      </c>
      <c r="AI330" s="24"/>
      <c r="AJ330" s="24">
        <f t="shared" si="894"/>
        <v>39654.914107999997</v>
      </c>
      <c r="AK330" s="24">
        <f t="shared" si="894"/>
        <v>14402.809947487473</v>
      </c>
      <c r="AL330" s="24">
        <f t="shared" si="894"/>
        <v>0</v>
      </c>
      <c r="AM330" s="24"/>
      <c r="AN330" s="24">
        <f t="shared" si="894"/>
        <v>3913.9959920000001</v>
      </c>
      <c r="AO330" s="24">
        <f t="shared" si="894"/>
        <v>1405.7873313130328</v>
      </c>
      <c r="AP330" s="24">
        <f t="shared" si="894"/>
        <v>0</v>
      </c>
      <c r="AQ330" s="24"/>
      <c r="AR330" s="24">
        <f t="shared" si="894"/>
        <v>2120.475516</v>
      </c>
      <c r="AS330" s="24">
        <f t="shared" si="894"/>
        <v>742.67220086589839</v>
      </c>
      <c r="AT330" s="24">
        <f t="shared" si="894"/>
        <v>0</v>
      </c>
      <c r="AU330" s="24"/>
      <c r="AV330" s="24">
        <f t="shared" si="894"/>
        <v>3586.6107480000005</v>
      </c>
      <c r="AW330" s="24">
        <f t="shared" si="894"/>
        <v>1330.3653237205365</v>
      </c>
      <c r="AX330" s="24">
        <f t="shared" si="894"/>
        <v>0</v>
      </c>
      <c r="AY330" s="24"/>
      <c r="AZ330" s="24">
        <f t="shared" si="894"/>
        <v>117.015488</v>
      </c>
      <c r="BA330" s="24">
        <f t="shared" si="894"/>
        <v>43.365379838154688</v>
      </c>
      <c r="BB330" s="24">
        <f t="shared" si="894"/>
        <v>0</v>
      </c>
      <c r="BC330" s="24"/>
      <c r="BD330" s="24">
        <f t="shared" si="894"/>
        <v>115.72487599999999</v>
      </c>
      <c r="BE330" s="24">
        <f t="shared" si="894"/>
        <v>40.637713901225325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207064.66131500402</v>
      </c>
      <c r="BO330" s="44">
        <f t="shared" si="704"/>
        <v>67100.972372153352</v>
      </c>
      <c r="BP330" s="44">
        <f t="shared" si="705"/>
        <v>7983.3016565086164</v>
      </c>
      <c r="BQ330" s="44">
        <f t="shared" si="706"/>
        <v>92883.371596909594</v>
      </c>
      <c r="BR330" s="44">
        <f t="shared" si="707"/>
        <v>89060.263899591519</v>
      </c>
      <c r="BS330" s="44">
        <f t="shared" si="708"/>
        <v>49677.054534706542</v>
      </c>
      <c r="BT330" s="44">
        <f t="shared" si="709"/>
        <v>54057.724055487473</v>
      </c>
      <c r="BU330" s="44">
        <f t="shared" si="710"/>
        <v>5319.7833233130332</v>
      </c>
      <c r="BV330" s="44">
        <f t="shared" si="711"/>
        <v>2863.1477168658985</v>
      </c>
      <c r="BW330" s="44">
        <f t="shared" si="712"/>
        <v>4916.9760717205372</v>
      </c>
      <c r="BX330" s="44">
        <f t="shared" si="713"/>
        <v>160.3808678381547</v>
      </c>
      <c r="BY330" s="44">
        <f t="shared" si="714"/>
        <v>156.36258990122531</v>
      </c>
      <c r="CA330" s="44">
        <f t="shared" si="715"/>
        <v>0</v>
      </c>
    </row>
    <row r="331" spans="2:79" x14ac:dyDescent="0.3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3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3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468874</v>
      </c>
      <c r="I333" s="21">
        <f>+'Function-Classif'!T333</f>
        <v>0</v>
      </c>
      <c r="J333" s="21">
        <f>+'Function-Classif'!U333</f>
        <v>0</v>
      </c>
      <c r="K333" s="47"/>
      <c r="L333" s="47">
        <f t="shared" ref="L333:N333" si="896">INDEX(Alloc,$E333,L$1)*$G333</f>
        <v>166122.52707399998</v>
      </c>
      <c r="M333" s="47">
        <f t="shared" si="896"/>
        <v>0</v>
      </c>
      <c r="N333" s="47">
        <f t="shared" si="896"/>
        <v>0</v>
      </c>
      <c r="O333" s="47"/>
      <c r="P333" s="47">
        <f t="shared" ref="P333:V333" si="897">INDEX(Alloc,$E333,P$1)*$G333</f>
        <v>53779.378925999998</v>
      </c>
      <c r="Q333" s="47">
        <f t="shared" si="897"/>
        <v>0</v>
      </c>
      <c r="R333" s="47">
        <f t="shared" si="897"/>
        <v>0</v>
      </c>
      <c r="S333" s="47"/>
      <c r="T333" s="47">
        <f t="shared" si="897"/>
        <v>6395.910233999999</v>
      </c>
      <c r="U333" s="47">
        <f t="shared" si="897"/>
        <v>0</v>
      </c>
      <c r="V333" s="47">
        <f t="shared" si="897"/>
        <v>0</v>
      </c>
      <c r="W333" s="24"/>
      <c r="X333" s="47">
        <f t="shared" ref="X333:Z333" si="898">INDEX(Alloc,$E333,X$1)*$G333</f>
        <v>74526.115678000002</v>
      </c>
      <c r="Y333" s="47">
        <f t="shared" si="898"/>
        <v>0</v>
      </c>
      <c r="Z333" s="47">
        <f t="shared" si="898"/>
        <v>0</v>
      </c>
      <c r="AB333" s="47">
        <f t="shared" ref="AB333:AD333" si="899">INDEX(Alloc,$E333,AB$1)*$G333</f>
        <v>71286.665212000007</v>
      </c>
      <c r="AC333" s="47">
        <f t="shared" si="899"/>
        <v>0</v>
      </c>
      <c r="AD333" s="47">
        <f t="shared" si="899"/>
        <v>0</v>
      </c>
      <c r="AF333" s="47">
        <f t="shared" ref="AF333:AH333" si="900">INDEX(Alloc,$E333,AF$1)*$G333</f>
        <v>42804.445207999997</v>
      </c>
      <c r="AG333" s="47">
        <f t="shared" si="900"/>
        <v>0</v>
      </c>
      <c r="AH333" s="47">
        <f t="shared" si="900"/>
        <v>0</v>
      </c>
      <c r="AJ333" s="47">
        <f t="shared" ref="AJ333:AL333" si="901">INDEX(Alloc,$E333,AJ$1)*$G333</f>
        <v>43219.398697999997</v>
      </c>
      <c r="AK333" s="47">
        <f t="shared" si="901"/>
        <v>0</v>
      </c>
      <c r="AL333" s="47">
        <f t="shared" si="901"/>
        <v>0</v>
      </c>
      <c r="AN333" s="47">
        <f t="shared" ref="AN333:AP333" si="902">INDEX(Alloc,$E333,AN$1)*$G333</f>
        <v>4265.8156520000002</v>
      </c>
      <c r="AO333" s="47">
        <f t="shared" si="902"/>
        <v>0</v>
      </c>
      <c r="AP333" s="47">
        <f t="shared" si="902"/>
        <v>0</v>
      </c>
      <c r="AR333" s="47">
        <f t="shared" ref="AR333:AT333" si="903">INDEX(Alloc,$E333,AR$1)*$G333</f>
        <v>2311.0799460000003</v>
      </c>
      <c r="AS333" s="47">
        <f t="shared" si="903"/>
        <v>0</v>
      </c>
      <c r="AT333" s="47">
        <f t="shared" si="903"/>
        <v>0</v>
      </c>
      <c r="AV333" s="47">
        <f t="shared" ref="AV333:AX333" si="904">INDEX(Alloc,$E333,AV$1)*$G333</f>
        <v>3909.0025380000002</v>
      </c>
      <c r="AW333" s="47">
        <f t="shared" si="904"/>
        <v>0</v>
      </c>
      <c r="AX333" s="47">
        <f t="shared" si="904"/>
        <v>0</v>
      </c>
      <c r="AZ333" s="47">
        <f t="shared" ref="AZ333:BB333" si="905">INDEX(Alloc,$E333,AZ$1)*$G333</f>
        <v>127.533728</v>
      </c>
      <c r="BA333" s="47">
        <f t="shared" si="905"/>
        <v>0</v>
      </c>
      <c r="BB333" s="47">
        <f t="shared" si="905"/>
        <v>0</v>
      </c>
      <c r="BD333" s="47">
        <f t="shared" ref="BD333:BF333" si="906">INDEX(Alloc,$E333,BD$1)*$G333</f>
        <v>126.12710599999998</v>
      </c>
      <c r="BE333" s="47">
        <f t="shared" si="906"/>
        <v>0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166122.52707399998</v>
      </c>
      <c r="BO333" s="44">
        <f t="shared" si="704"/>
        <v>53779.378925999998</v>
      </c>
      <c r="BP333" s="44">
        <f t="shared" si="705"/>
        <v>6395.910233999999</v>
      </c>
      <c r="BQ333" s="44">
        <f t="shared" si="706"/>
        <v>74526.115678000002</v>
      </c>
      <c r="BR333" s="44">
        <f t="shared" si="707"/>
        <v>71286.665212000007</v>
      </c>
      <c r="BS333" s="44">
        <f t="shared" si="708"/>
        <v>42804.445207999997</v>
      </c>
      <c r="BT333" s="44">
        <f t="shared" si="709"/>
        <v>43219.398697999997</v>
      </c>
      <c r="BU333" s="44">
        <f t="shared" si="710"/>
        <v>4265.8156520000002</v>
      </c>
      <c r="BV333" s="44">
        <f t="shared" si="711"/>
        <v>2311.0799460000003</v>
      </c>
      <c r="BW333" s="44">
        <f t="shared" si="712"/>
        <v>3909.0025380000002</v>
      </c>
      <c r="BX333" s="44">
        <f t="shared" si="713"/>
        <v>127.533728</v>
      </c>
      <c r="BY333" s="44">
        <f t="shared" si="714"/>
        <v>126.12710599999998</v>
      </c>
      <c r="CA333" s="44">
        <f t="shared" si="715"/>
        <v>0</v>
      </c>
    </row>
    <row r="334" spans="2:79" x14ac:dyDescent="0.3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3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161301</v>
      </c>
      <c r="I335" s="21">
        <f>+'Function-Classif'!T335</f>
        <v>0</v>
      </c>
      <c r="J335" s="21">
        <f>+'Function-Classif'!U335</f>
        <v>0</v>
      </c>
      <c r="K335" s="47"/>
      <c r="L335" s="47">
        <f t="shared" ref="L335:N336" si="911">INDEX(Alloc,$E335,L$1)*$G335</f>
        <v>57149.105600999996</v>
      </c>
      <c r="M335" s="47">
        <f t="shared" si="911"/>
        <v>0</v>
      </c>
      <c r="N335" s="47">
        <f t="shared" si="911"/>
        <v>0</v>
      </c>
      <c r="O335" s="47"/>
      <c r="P335" s="47">
        <f t="shared" ref="P335:V336" si="912">INDEX(Alloc,$E335,P$1)*$G335</f>
        <v>18501.063398999999</v>
      </c>
      <c r="Q335" s="47">
        <f t="shared" si="912"/>
        <v>0</v>
      </c>
      <c r="R335" s="47">
        <f t="shared" si="912"/>
        <v>0</v>
      </c>
      <c r="S335" s="47"/>
      <c r="T335" s="47">
        <f t="shared" si="912"/>
        <v>2200.3069409999998</v>
      </c>
      <c r="U335" s="47">
        <f t="shared" si="912"/>
        <v>0</v>
      </c>
      <c r="V335" s="47">
        <f t="shared" si="912"/>
        <v>0</v>
      </c>
      <c r="W335" s="24"/>
      <c r="X335" s="47">
        <f t="shared" ref="X335:Z336" si="913">INDEX(Alloc,$E335,X$1)*$G335</f>
        <v>25638.310046999999</v>
      </c>
      <c r="Y335" s="47">
        <f t="shared" si="913"/>
        <v>0</v>
      </c>
      <c r="Z335" s="47">
        <f t="shared" si="913"/>
        <v>0</v>
      </c>
      <c r="AB335" s="47">
        <f t="shared" ref="AB335:AD336" si="914">INDEX(Alloc,$E335,AB$1)*$G335</f>
        <v>24523.881438</v>
      </c>
      <c r="AC335" s="47">
        <f t="shared" si="914"/>
        <v>0</v>
      </c>
      <c r="AD335" s="47">
        <f t="shared" si="914"/>
        <v>0</v>
      </c>
      <c r="AF335" s="47">
        <f t="shared" ref="AF335:AH336" si="915">INDEX(Alloc,$E335,AF$1)*$G335</f>
        <v>14725.490892</v>
      </c>
      <c r="AG335" s="47">
        <f t="shared" si="915"/>
        <v>0</v>
      </c>
      <c r="AH335" s="47">
        <f t="shared" si="915"/>
        <v>0</v>
      </c>
      <c r="AJ335" s="47">
        <f t="shared" ref="AJ335:AL336" si="916">INDEX(Alloc,$E335,AJ$1)*$G335</f>
        <v>14868.242276999999</v>
      </c>
      <c r="AK335" s="47">
        <f t="shared" si="916"/>
        <v>0</v>
      </c>
      <c r="AL335" s="47">
        <f t="shared" si="916"/>
        <v>0</v>
      </c>
      <c r="AN335" s="47">
        <f t="shared" ref="AN335:AP336" si="917">INDEX(Alloc,$E335,AN$1)*$G335</f>
        <v>1467.516498</v>
      </c>
      <c r="AO335" s="47">
        <f t="shared" si="917"/>
        <v>0</v>
      </c>
      <c r="AP335" s="47">
        <f t="shared" si="917"/>
        <v>0</v>
      </c>
      <c r="AR335" s="47">
        <f t="shared" ref="AR335:AT336" si="918">INDEX(Alloc,$E335,AR$1)*$G335</f>
        <v>795.05262900000002</v>
      </c>
      <c r="AS335" s="47">
        <f t="shared" si="918"/>
        <v>0</v>
      </c>
      <c r="AT335" s="47">
        <f t="shared" si="918"/>
        <v>0</v>
      </c>
      <c r="AV335" s="47">
        <f t="shared" ref="AV335:AX336" si="919">INDEX(Alloc,$E335,AV$1)*$G335</f>
        <v>1344.766437</v>
      </c>
      <c r="AW335" s="47">
        <f t="shared" si="919"/>
        <v>0</v>
      </c>
      <c r="AX335" s="47">
        <f t="shared" si="919"/>
        <v>0</v>
      </c>
      <c r="AZ335" s="47">
        <f t="shared" ref="AZ335:BB336" si="920">INDEX(Alloc,$E335,AZ$1)*$G335</f>
        <v>43.873871999999999</v>
      </c>
      <c r="BA335" s="47">
        <f t="shared" si="920"/>
        <v>0</v>
      </c>
      <c r="BB335" s="47">
        <f t="shared" si="920"/>
        <v>0</v>
      </c>
      <c r="BD335" s="47">
        <f t="shared" ref="BD335:BF336" si="921">INDEX(Alloc,$E335,BD$1)*$G335</f>
        <v>43.389968999999994</v>
      </c>
      <c r="BE335" s="47">
        <f t="shared" si="921"/>
        <v>0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57149.105600999996</v>
      </c>
      <c r="BO335" s="44">
        <f t="shared" si="704"/>
        <v>18501.063398999999</v>
      </c>
      <c r="BP335" s="44">
        <f t="shared" si="705"/>
        <v>2200.3069409999998</v>
      </c>
      <c r="BQ335" s="44">
        <f t="shared" si="706"/>
        <v>25638.310046999999</v>
      </c>
      <c r="BR335" s="44">
        <f t="shared" si="707"/>
        <v>24523.881438</v>
      </c>
      <c r="BS335" s="44">
        <f t="shared" si="708"/>
        <v>14725.490892</v>
      </c>
      <c r="BT335" s="44">
        <f t="shared" si="709"/>
        <v>14868.242276999999</v>
      </c>
      <c r="BU335" s="44">
        <f t="shared" si="710"/>
        <v>1467.516498</v>
      </c>
      <c r="BV335" s="44">
        <f t="shared" si="711"/>
        <v>795.05262900000002</v>
      </c>
      <c r="BW335" s="44">
        <f t="shared" si="712"/>
        <v>1344.766437</v>
      </c>
      <c r="BX335" s="44">
        <f t="shared" si="713"/>
        <v>43.873871999999999</v>
      </c>
      <c r="BY335" s="44">
        <f t="shared" si="714"/>
        <v>43.389968999999994</v>
      </c>
      <c r="CA335" s="44">
        <f t="shared" si="715"/>
        <v>0</v>
      </c>
    </row>
    <row r="336" spans="2:79" x14ac:dyDescent="0.3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354300</v>
      </c>
      <c r="I336" s="21">
        <f>+'Function-Classif'!T336</f>
        <v>0</v>
      </c>
      <c r="J336" s="21">
        <f>+'Function-Classif'!U336</f>
        <v>0</v>
      </c>
      <c r="K336" s="47"/>
      <c r="L336" s="47">
        <f t="shared" si="911"/>
        <v>125528.8443</v>
      </c>
      <c r="M336" s="47">
        <f t="shared" si="911"/>
        <v>0</v>
      </c>
      <c r="N336" s="47">
        <f t="shared" si="911"/>
        <v>0</v>
      </c>
      <c r="O336" s="47"/>
      <c r="P336" s="47">
        <f t="shared" si="912"/>
        <v>40637.8557</v>
      </c>
      <c r="Q336" s="47">
        <f t="shared" si="912"/>
        <v>0</v>
      </c>
      <c r="R336" s="47">
        <f t="shared" si="912"/>
        <v>0</v>
      </c>
      <c r="S336" s="47"/>
      <c r="T336" s="47">
        <f t="shared" si="912"/>
        <v>4833.0062999999991</v>
      </c>
      <c r="U336" s="47">
        <f t="shared" si="912"/>
        <v>0</v>
      </c>
      <c r="V336" s="47">
        <f t="shared" si="912"/>
        <v>0</v>
      </c>
      <c r="W336" s="24"/>
      <c r="X336" s="47">
        <f t="shared" si="913"/>
        <v>56314.922100000003</v>
      </c>
      <c r="Y336" s="47">
        <f t="shared" si="913"/>
        <v>0</v>
      </c>
      <c r="Z336" s="47">
        <f t="shared" si="913"/>
        <v>0</v>
      </c>
      <c r="AB336" s="47">
        <f t="shared" si="914"/>
        <v>53867.063399999999</v>
      </c>
      <c r="AC336" s="47">
        <f t="shared" si="914"/>
        <v>0</v>
      </c>
      <c r="AD336" s="47">
        <f t="shared" si="914"/>
        <v>0</v>
      </c>
      <c r="AF336" s="47">
        <f t="shared" si="915"/>
        <v>32344.7556</v>
      </c>
      <c r="AG336" s="47">
        <f t="shared" si="915"/>
        <v>0</v>
      </c>
      <c r="AH336" s="47">
        <f t="shared" si="915"/>
        <v>0</v>
      </c>
      <c r="AJ336" s="47">
        <f t="shared" si="916"/>
        <v>32658.311099999999</v>
      </c>
      <c r="AK336" s="47">
        <f t="shared" si="916"/>
        <v>0</v>
      </c>
      <c r="AL336" s="47">
        <f t="shared" si="916"/>
        <v>0</v>
      </c>
      <c r="AN336" s="47">
        <f t="shared" si="917"/>
        <v>3223.4214000000002</v>
      </c>
      <c r="AO336" s="47">
        <f t="shared" si="917"/>
        <v>0</v>
      </c>
      <c r="AP336" s="47">
        <f t="shared" si="917"/>
        <v>0</v>
      </c>
      <c r="AR336" s="47">
        <f t="shared" si="918"/>
        <v>1746.3447000000001</v>
      </c>
      <c r="AS336" s="47">
        <f t="shared" si="918"/>
        <v>0</v>
      </c>
      <c r="AT336" s="47">
        <f t="shared" si="918"/>
        <v>0</v>
      </c>
      <c r="AV336" s="47">
        <f t="shared" si="919"/>
        <v>2953.7991000000002</v>
      </c>
      <c r="AW336" s="47">
        <f t="shared" si="919"/>
        <v>0</v>
      </c>
      <c r="AX336" s="47">
        <f t="shared" si="919"/>
        <v>0</v>
      </c>
      <c r="AZ336" s="47">
        <f t="shared" si="920"/>
        <v>96.369600000000005</v>
      </c>
      <c r="BA336" s="47">
        <f t="shared" si="920"/>
        <v>0</v>
      </c>
      <c r="BB336" s="47">
        <f t="shared" si="920"/>
        <v>0</v>
      </c>
      <c r="BD336" s="47">
        <f t="shared" si="921"/>
        <v>95.306699999999992</v>
      </c>
      <c r="BE336" s="47">
        <f t="shared" si="921"/>
        <v>0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125528.8443</v>
      </c>
      <c r="BO336" s="44">
        <f t="shared" si="704"/>
        <v>40637.8557</v>
      </c>
      <c r="BP336" s="44">
        <f t="shared" si="705"/>
        <v>4833.0062999999991</v>
      </c>
      <c r="BQ336" s="44">
        <f t="shared" si="706"/>
        <v>56314.922100000003</v>
      </c>
      <c r="BR336" s="44">
        <f t="shared" si="707"/>
        <v>53867.063399999999</v>
      </c>
      <c r="BS336" s="44">
        <f t="shared" si="708"/>
        <v>32344.7556</v>
      </c>
      <c r="BT336" s="44">
        <f t="shared" si="709"/>
        <v>32658.311099999999</v>
      </c>
      <c r="BU336" s="44">
        <f t="shared" si="710"/>
        <v>3223.4214000000002</v>
      </c>
      <c r="BV336" s="44">
        <f t="shared" si="711"/>
        <v>1746.3447000000001</v>
      </c>
      <c r="BW336" s="44">
        <f t="shared" si="712"/>
        <v>2953.7991000000002</v>
      </c>
      <c r="BX336" s="44">
        <f t="shared" si="713"/>
        <v>96.369600000000005</v>
      </c>
      <c r="BY336" s="44">
        <f t="shared" si="714"/>
        <v>95.306699999999992</v>
      </c>
      <c r="CA336" s="44">
        <f t="shared" si="715"/>
        <v>0</v>
      </c>
    </row>
    <row r="337" spans="2:79" x14ac:dyDescent="0.3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3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984475</v>
      </c>
      <c r="I338" s="24">
        <f t="shared" ref="I338:BF338" si="940">SUM(I333:I337)</f>
        <v>0</v>
      </c>
      <c r="J338" s="24">
        <f t="shared" si="940"/>
        <v>0</v>
      </c>
      <c r="K338" s="24"/>
      <c r="L338" s="24">
        <f t="shared" si="940"/>
        <v>348800.476975</v>
      </c>
      <c r="M338" s="24">
        <f t="shared" si="940"/>
        <v>0</v>
      </c>
      <c r="N338" s="24">
        <f t="shared" si="940"/>
        <v>0</v>
      </c>
      <c r="O338" s="24"/>
      <c r="P338" s="24">
        <f t="shared" si="940"/>
        <v>112918.298025</v>
      </c>
      <c r="Q338" s="24">
        <f t="shared" si="940"/>
        <v>0</v>
      </c>
      <c r="R338" s="24">
        <f t="shared" si="940"/>
        <v>0</v>
      </c>
      <c r="S338" s="24"/>
      <c r="T338" s="24">
        <f t="shared" ref="T338:V338" si="941">SUM(T333:T337)</f>
        <v>13429.223474999997</v>
      </c>
      <c r="U338" s="24">
        <f t="shared" si="941"/>
        <v>0</v>
      </c>
      <c r="V338" s="24">
        <f t="shared" si="941"/>
        <v>0</v>
      </c>
      <c r="W338" s="24"/>
      <c r="X338" s="24">
        <f t="shared" si="940"/>
        <v>156479.347825</v>
      </c>
      <c r="Y338" s="24">
        <f t="shared" si="940"/>
        <v>0</v>
      </c>
      <c r="Z338" s="24">
        <f t="shared" si="940"/>
        <v>0</v>
      </c>
      <c r="AA338" s="24"/>
      <c r="AB338" s="24">
        <f t="shared" si="940"/>
        <v>149677.61005000002</v>
      </c>
      <c r="AC338" s="24">
        <f t="shared" si="940"/>
        <v>0</v>
      </c>
      <c r="AD338" s="24">
        <f t="shared" si="940"/>
        <v>0</v>
      </c>
      <c r="AE338" s="24"/>
      <c r="AF338" s="24">
        <f t="shared" si="940"/>
        <v>89874.691699999996</v>
      </c>
      <c r="AG338" s="24">
        <f t="shared" si="940"/>
        <v>0</v>
      </c>
      <c r="AH338" s="24">
        <f t="shared" si="940"/>
        <v>0</v>
      </c>
      <c r="AI338" s="24"/>
      <c r="AJ338" s="24">
        <f t="shared" si="940"/>
        <v>90745.952074999994</v>
      </c>
      <c r="AK338" s="24">
        <f t="shared" si="940"/>
        <v>0</v>
      </c>
      <c r="AL338" s="24">
        <f t="shared" si="940"/>
        <v>0</v>
      </c>
      <c r="AM338" s="24"/>
      <c r="AN338" s="24">
        <f t="shared" si="940"/>
        <v>8956.7535500000013</v>
      </c>
      <c r="AO338" s="24">
        <f t="shared" si="940"/>
        <v>0</v>
      </c>
      <c r="AP338" s="24">
        <f t="shared" si="940"/>
        <v>0</v>
      </c>
      <c r="AQ338" s="24"/>
      <c r="AR338" s="24">
        <f t="shared" si="940"/>
        <v>4852.4772750000011</v>
      </c>
      <c r="AS338" s="24">
        <f t="shared" si="940"/>
        <v>0</v>
      </c>
      <c r="AT338" s="24">
        <f t="shared" si="940"/>
        <v>0</v>
      </c>
      <c r="AU338" s="24"/>
      <c r="AV338" s="24">
        <f t="shared" si="940"/>
        <v>8207.5680749999992</v>
      </c>
      <c r="AW338" s="24">
        <f t="shared" si="940"/>
        <v>0</v>
      </c>
      <c r="AX338" s="24">
        <f t="shared" si="940"/>
        <v>0</v>
      </c>
      <c r="AY338" s="24"/>
      <c r="AZ338" s="24">
        <f t="shared" si="940"/>
        <v>267.77719999999999</v>
      </c>
      <c r="BA338" s="24">
        <f t="shared" si="940"/>
        <v>0</v>
      </c>
      <c r="BB338" s="24">
        <f t="shared" si="940"/>
        <v>0</v>
      </c>
      <c r="BC338" s="24"/>
      <c r="BD338" s="24">
        <f t="shared" si="940"/>
        <v>264.82377499999996</v>
      </c>
      <c r="BE338" s="24">
        <f t="shared" si="940"/>
        <v>0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348800.476975</v>
      </c>
      <c r="BO338" s="44">
        <f t="shared" si="928"/>
        <v>112918.298025</v>
      </c>
      <c r="BP338" s="44">
        <f t="shared" si="929"/>
        <v>13429.223474999997</v>
      </c>
      <c r="BQ338" s="44">
        <f t="shared" si="930"/>
        <v>156479.347825</v>
      </c>
      <c r="BR338" s="44">
        <f t="shared" si="931"/>
        <v>149677.61005000002</v>
      </c>
      <c r="BS338" s="44">
        <f t="shared" si="932"/>
        <v>89874.691699999996</v>
      </c>
      <c r="BT338" s="44">
        <f t="shared" si="933"/>
        <v>90745.952074999994</v>
      </c>
      <c r="BU338" s="44">
        <f t="shared" si="934"/>
        <v>8956.7535500000013</v>
      </c>
      <c r="BV338" s="44">
        <f t="shared" si="935"/>
        <v>4852.4772750000011</v>
      </c>
      <c r="BW338" s="44">
        <f t="shared" si="936"/>
        <v>8207.5680749999992</v>
      </c>
      <c r="BX338" s="44">
        <f t="shared" si="937"/>
        <v>267.77719999999999</v>
      </c>
      <c r="BY338" s="44">
        <f t="shared" si="938"/>
        <v>264.82377499999996</v>
      </c>
      <c r="CA338" s="44">
        <f t="shared" si="939"/>
        <v>0</v>
      </c>
    </row>
    <row r="339" spans="2:79" x14ac:dyDescent="0.3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3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3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230613</v>
      </c>
      <c r="I341" s="21">
        <f>+'Function-Classif'!T341</f>
        <v>0</v>
      </c>
      <c r="J341" s="21">
        <f>+'Function-Classif'!U341</f>
        <v>0</v>
      </c>
      <c r="K341" s="47"/>
      <c r="L341" s="47">
        <f t="shared" ref="L341:N344" si="942">INDEX(Alloc,$E341,L$1)*$G341</f>
        <v>81706.416512999989</v>
      </c>
      <c r="M341" s="47">
        <f t="shared" si="942"/>
        <v>0</v>
      </c>
      <c r="N341" s="47">
        <f t="shared" si="942"/>
        <v>0</v>
      </c>
      <c r="O341" s="47"/>
      <c r="P341" s="47">
        <f t="shared" ref="P341:V344" si="943">INDEX(Alloc,$E341,P$1)*$G341</f>
        <v>26451.080486999999</v>
      </c>
      <c r="Q341" s="47">
        <f t="shared" si="943"/>
        <v>0</v>
      </c>
      <c r="R341" s="47">
        <f t="shared" si="943"/>
        <v>0</v>
      </c>
      <c r="S341" s="47"/>
      <c r="T341" s="47">
        <f t="shared" si="943"/>
        <v>3145.7919329999995</v>
      </c>
      <c r="U341" s="47">
        <f t="shared" si="943"/>
        <v>0</v>
      </c>
      <c r="V341" s="47">
        <f t="shared" si="943"/>
        <v>0</v>
      </c>
      <c r="W341" s="24"/>
      <c r="X341" s="47">
        <f t="shared" ref="X341:Z344" si="944">INDEX(Alloc,$E341,X$1)*$G341</f>
        <v>36655.244511000004</v>
      </c>
      <c r="Y341" s="47">
        <f t="shared" si="944"/>
        <v>0</v>
      </c>
      <c r="Z341" s="47">
        <f t="shared" si="944"/>
        <v>0</v>
      </c>
      <c r="AB341" s="47">
        <f t="shared" ref="AB341:AD344" si="945">INDEX(Alloc,$E341,AB$1)*$G341</f>
        <v>35061.939294000003</v>
      </c>
      <c r="AC341" s="47">
        <f t="shared" si="945"/>
        <v>0</v>
      </c>
      <c r="AD341" s="47">
        <f t="shared" si="945"/>
        <v>0</v>
      </c>
      <c r="AF341" s="47">
        <f t="shared" ref="AF341:AH344" si="946">INDEX(Alloc,$E341,AF$1)*$G341</f>
        <v>21053.121995999998</v>
      </c>
      <c r="AG341" s="47">
        <f t="shared" si="946"/>
        <v>0</v>
      </c>
      <c r="AH341" s="47">
        <f t="shared" si="946"/>
        <v>0</v>
      </c>
      <c r="AJ341" s="47">
        <f t="shared" ref="AJ341:AL344" si="947">INDEX(Alloc,$E341,AJ$1)*$G341</f>
        <v>21257.214500999999</v>
      </c>
      <c r="AK341" s="47">
        <f t="shared" si="947"/>
        <v>0</v>
      </c>
      <c r="AL341" s="47">
        <f t="shared" si="947"/>
        <v>0</v>
      </c>
      <c r="AN341" s="47">
        <f t="shared" ref="AN341:AP344" si="948">INDEX(Alloc,$E341,AN$1)*$G341</f>
        <v>2098.1170740000002</v>
      </c>
      <c r="AO341" s="47">
        <f t="shared" si="948"/>
        <v>0</v>
      </c>
      <c r="AP341" s="47">
        <f t="shared" si="948"/>
        <v>0</v>
      </c>
      <c r="AR341" s="47">
        <f t="shared" ref="AR341:AT344" si="949">INDEX(Alloc,$E341,AR$1)*$G341</f>
        <v>1136.6914770000001</v>
      </c>
      <c r="AS341" s="47">
        <f t="shared" si="949"/>
        <v>0</v>
      </c>
      <c r="AT341" s="47">
        <f t="shared" si="949"/>
        <v>0</v>
      </c>
      <c r="AV341" s="47">
        <f t="shared" ref="AV341:AX344" si="950">INDEX(Alloc,$E341,AV$1)*$G341</f>
        <v>1922.6205810000001</v>
      </c>
      <c r="AW341" s="47">
        <f t="shared" si="950"/>
        <v>0</v>
      </c>
      <c r="AX341" s="47">
        <f t="shared" si="950"/>
        <v>0</v>
      </c>
      <c r="AZ341" s="47">
        <f t="shared" ref="AZ341:BB344" si="951">INDEX(Alloc,$E341,AZ$1)*$G341</f>
        <v>62.726736000000002</v>
      </c>
      <c r="BA341" s="47">
        <f t="shared" si="951"/>
        <v>0</v>
      </c>
      <c r="BB341" s="47">
        <f t="shared" si="951"/>
        <v>0</v>
      </c>
      <c r="BD341" s="47">
        <f t="shared" ref="BD341:BF344" si="952">INDEX(Alloc,$E341,BD$1)*$G341</f>
        <v>62.034896999999994</v>
      </c>
      <c r="BE341" s="47">
        <f t="shared" si="952"/>
        <v>0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81706.416512999989</v>
      </c>
      <c r="BO341" s="44">
        <f t="shared" si="928"/>
        <v>26451.080486999999</v>
      </c>
      <c r="BP341" s="44">
        <f t="shared" si="929"/>
        <v>3145.7919329999995</v>
      </c>
      <c r="BQ341" s="44">
        <f t="shared" si="930"/>
        <v>36655.244511000004</v>
      </c>
      <c r="BR341" s="44">
        <f t="shared" si="931"/>
        <v>35061.939294000003</v>
      </c>
      <c r="BS341" s="44">
        <f t="shared" si="932"/>
        <v>21053.121995999998</v>
      </c>
      <c r="BT341" s="44">
        <f t="shared" si="933"/>
        <v>21257.214500999999</v>
      </c>
      <c r="BU341" s="44">
        <f t="shared" si="934"/>
        <v>2098.1170740000002</v>
      </c>
      <c r="BV341" s="44">
        <f t="shared" si="935"/>
        <v>1136.6914770000001</v>
      </c>
      <c r="BW341" s="44">
        <f t="shared" si="936"/>
        <v>1922.6205810000001</v>
      </c>
      <c r="BX341" s="44">
        <f t="shared" si="937"/>
        <v>62.726736000000002</v>
      </c>
      <c r="BY341" s="44">
        <f t="shared" si="938"/>
        <v>62.034896999999994</v>
      </c>
      <c r="CA341" s="44">
        <f t="shared" si="939"/>
        <v>0</v>
      </c>
    </row>
    <row r="342" spans="2:79" x14ac:dyDescent="0.3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3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606788</v>
      </c>
      <c r="I343" s="21">
        <f>+'Function-Classif'!T343</f>
        <v>0</v>
      </c>
      <c r="J343" s="21">
        <f>+'Function-Classif'!U343</f>
        <v>0</v>
      </c>
      <c r="K343" s="47"/>
      <c r="L343" s="47">
        <f t="shared" si="942"/>
        <v>214985.59518799998</v>
      </c>
      <c r="M343" s="47">
        <f t="shared" si="942"/>
        <v>0</v>
      </c>
      <c r="N343" s="47">
        <f t="shared" si="942"/>
        <v>0</v>
      </c>
      <c r="O343" s="47"/>
      <c r="P343" s="47">
        <f t="shared" si="943"/>
        <v>69597.976811999994</v>
      </c>
      <c r="Q343" s="47">
        <f t="shared" si="943"/>
        <v>0</v>
      </c>
      <c r="R343" s="47">
        <f t="shared" si="943"/>
        <v>0</v>
      </c>
      <c r="S343" s="47"/>
      <c r="T343" s="47">
        <f t="shared" si="943"/>
        <v>8277.1951079999999</v>
      </c>
      <c r="U343" s="47">
        <f t="shared" si="943"/>
        <v>0</v>
      </c>
      <c r="V343" s="47">
        <f t="shared" si="943"/>
        <v>0</v>
      </c>
      <c r="W343" s="24"/>
      <c r="X343" s="47">
        <f t="shared" si="944"/>
        <v>96447.132236000005</v>
      </c>
      <c r="Y343" s="47">
        <f t="shared" si="944"/>
        <v>0</v>
      </c>
      <c r="Z343" s="47">
        <f t="shared" si="944"/>
        <v>0</v>
      </c>
      <c r="AB343" s="47">
        <f t="shared" si="945"/>
        <v>92254.833943999998</v>
      </c>
      <c r="AC343" s="47">
        <f t="shared" si="945"/>
        <v>0</v>
      </c>
      <c r="AD343" s="47">
        <f t="shared" si="945"/>
        <v>0</v>
      </c>
      <c r="AF343" s="47">
        <f t="shared" si="946"/>
        <v>55394.890095999996</v>
      </c>
      <c r="AG343" s="47">
        <f t="shared" si="946"/>
        <v>0</v>
      </c>
      <c r="AH343" s="47">
        <f t="shared" si="946"/>
        <v>0</v>
      </c>
      <c r="AJ343" s="47">
        <f t="shared" si="947"/>
        <v>55931.897475999998</v>
      </c>
      <c r="AK343" s="47">
        <f t="shared" si="947"/>
        <v>0</v>
      </c>
      <c r="AL343" s="47">
        <f t="shared" si="947"/>
        <v>0</v>
      </c>
      <c r="AN343" s="47">
        <f t="shared" si="948"/>
        <v>5520.5572240000001</v>
      </c>
      <c r="AO343" s="47">
        <f t="shared" si="948"/>
        <v>0</v>
      </c>
      <c r="AP343" s="47">
        <f t="shared" si="948"/>
        <v>0</v>
      </c>
      <c r="AR343" s="47">
        <f t="shared" si="949"/>
        <v>2990.858052</v>
      </c>
      <c r="AS343" s="47">
        <f t="shared" si="949"/>
        <v>0</v>
      </c>
      <c r="AT343" s="47">
        <f t="shared" si="949"/>
        <v>0</v>
      </c>
      <c r="AV343" s="47">
        <f t="shared" si="950"/>
        <v>5058.7915560000001</v>
      </c>
      <c r="AW343" s="47">
        <f t="shared" si="950"/>
        <v>0</v>
      </c>
      <c r="AX343" s="47">
        <f t="shared" si="950"/>
        <v>0</v>
      </c>
      <c r="AZ343" s="47">
        <f t="shared" si="951"/>
        <v>165.046336</v>
      </c>
      <c r="BA343" s="47">
        <f t="shared" si="951"/>
        <v>0</v>
      </c>
      <c r="BB343" s="47">
        <f t="shared" si="951"/>
        <v>0</v>
      </c>
      <c r="BD343" s="47">
        <f t="shared" si="952"/>
        <v>163.22597199999998</v>
      </c>
      <c r="BE343" s="47">
        <f t="shared" si="952"/>
        <v>0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214985.59518799998</v>
      </c>
      <c r="BO343" s="44">
        <f t="shared" si="928"/>
        <v>69597.976811999994</v>
      </c>
      <c r="BP343" s="44">
        <f t="shared" si="929"/>
        <v>8277.1951079999999</v>
      </c>
      <c r="BQ343" s="44">
        <f t="shared" si="930"/>
        <v>96447.132236000005</v>
      </c>
      <c r="BR343" s="44">
        <f t="shared" si="931"/>
        <v>92254.833943999998</v>
      </c>
      <c r="BS343" s="44">
        <f t="shared" si="932"/>
        <v>55394.890095999996</v>
      </c>
      <c r="BT343" s="44">
        <f t="shared" si="933"/>
        <v>55931.897475999998</v>
      </c>
      <c r="BU343" s="44">
        <f t="shared" si="934"/>
        <v>5520.5572240000001</v>
      </c>
      <c r="BV343" s="44">
        <f t="shared" si="935"/>
        <v>2990.858052</v>
      </c>
      <c r="BW343" s="44">
        <f t="shared" si="936"/>
        <v>5058.7915560000001</v>
      </c>
      <c r="BX343" s="44">
        <f t="shared" si="937"/>
        <v>165.046336</v>
      </c>
      <c r="BY343" s="44">
        <f t="shared" si="938"/>
        <v>163.22597199999998</v>
      </c>
      <c r="CA343" s="44">
        <f t="shared" si="939"/>
        <v>0</v>
      </c>
    </row>
    <row r="344" spans="2:79" x14ac:dyDescent="0.3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-160951</v>
      </c>
      <c r="I344" s="31">
        <f>+'Function-Classif'!T344</f>
        <v>0</v>
      </c>
      <c r="J344" s="31">
        <f>+'Function-Classif'!U344</f>
        <v>0</v>
      </c>
      <c r="K344" s="65"/>
      <c r="L344" s="47">
        <f t="shared" si="942"/>
        <v>-57025.100250999996</v>
      </c>
      <c r="M344" s="47">
        <f t="shared" si="942"/>
        <v>0</v>
      </c>
      <c r="N344" s="47">
        <f t="shared" si="942"/>
        <v>0</v>
      </c>
      <c r="O344" s="47"/>
      <c r="P344" s="47">
        <f t="shared" si="943"/>
        <v>-18460.918749</v>
      </c>
      <c r="Q344" s="47">
        <f t="shared" si="943"/>
        <v>0</v>
      </c>
      <c r="R344" s="47">
        <f t="shared" si="943"/>
        <v>0</v>
      </c>
      <c r="S344" s="47"/>
      <c r="T344" s="47">
        <f t="shared" si="943"/>
        <v>-2195.5325909999997</v>
      </c>
      <c r="U344" s="47">
        <f t="shared" si="943"/>
        <v>0</v>
      </c>
      <c r="V344" s="47">
        <f t="shared" si="943"/>
        <v>0</v>
      </c>
      <c r="W344" s="24"/>
      <c r="X344" s="47">
        <f t="shared" si="944"/>
        <v>-25582.678597000002</v>
      </c>
      <c r="Y344" s="47">
        <f t="shared" si="944"/>
        <v>0</v>
      </c>
      <c r="Z344" s="47">
        <f t="shared" si="944"/>
        <v>0</v>
      </c>
      <c r="AB344" s="47">
        <f t="shared" si="945"/>
        <v>-24470.668138000001</v>
      </c>
      <c r="AC344" s="47">
        <f t="shared" si="945"/>
        <v>0</v>
      </c>
      <c r="AD344" s="47">
        <f t="shared" si="945"/>
        <v>0</v>
      </c>
      <c r="AF344" s="47">
        <f t="shared" si="946"/>
        <v>-14693.538692</v>
      </c>
      <c r="AG344" s="47">
        <f t="shared" si="946"/>
        <v>0</v>
      </c>
      <c r="AH344" s="47">
        <f t="shared" si="946"/>
        <v>0</v>
      </c>
      <c r="AJ344" s="47">
        <f t="shared" si="947"/>
        <v>-14835.980326999999</v>
      </c>
      <c r="AK344" s="47">
        <f t="shared" si="947"/>
        <v>0</v>
      </c>
      <c r="AL344" s="47">
        <f t="shared" si="947"/>
        <v>0</v>
      </c>
      <c r="AN344" s="47">
        <f t="shared" si="948"/>
        <v>-1464.3321980000001</v>
      </c>
      <c r="AO344" s="47">
        <f t="shared" si="948"/>
        <v>0</v>
      </c>
      <c r="AP344" s="47">
        <f t="shared" si="948"/>
        <v>0</v>
      </c>
      <c r="AR344" s="47">
        <f t="shared" si="949"/>
        <v>-793.32747900000004</v>
      </c>
      <c r="AS344" s="47">
        <f t="shared" si="949"/>
        <v>0</v>
      </c>
      <c r="AT344" s="47">
        <f t="shared" si="949"/>
        <v>0</v>
      </c>
      <c r="AV344" s="47">
        <f t="shared" si="950"/>
        <v>-1341.8484870000002</v>
      </c>
      <c r="AW344" s="47">
        <f t="shared" si="950"/>
        <v>0</v>
      </c>
      <c r="AX344" s="47">
        <f t="shared" si="950"/>
        <v>0</v>
      </c>
      <c r="AZ344" s="47">
        <f t="shared" si="951"/>
        <v>-43.778672</v>
      </c>
      <c r="BA344" s="47">
        <f t="shared" si="951"/>
        <v>0</v>
      </c>
      <c r="BB344" s="47">
        <f t="shared" si="951"/>
        <v>0</v>
      </c>
      <c r="BD344" s="47">
        <f t="shared" si="952"/>
        <v>-43.295818999999995</v>
      </c>
      <c r="BE344" s="47">
        <f t="shared" si="952"/>
        <v>0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-57025.100250999996</v>
      </c>
      <c r="BO344" s="44">
        <f t="shared" si="928"/>
        <v>-18460.918749</v>
      </c>
      <c r="BP344" s="44">
        <f t="shared" si="929"/>
        <v>-2195.5325909999997</v>
      </c>
      <c r="BQ344" s="44">
        <f t="shared" si="930"/>
        <v>-25582.678597000002</v>
      </c>
      <c r="BR344" s="44">
        <f t="shared" si="931"/>
        <v>-24470.668138000001</v>
      </c>
      <c r="BS344" s="44">
        <f t="shared" si="932"/>
        <v>-14693.538692</v>
      </c>
      <c r="BT344" s="44">
        <f t="shared" si="933"/>
        <v>-14835.980326999999</v>
      </c>
      <c r="BU344" s="44">
        <f t="shared" si="934"/>
        <v>-1464.3321980000001</v>
      </c>
      <c r="BV344" s="44">
        <f t="shared" si="935"/>
        <v>-793.32747900000004</v>
      </c>
      <c r="BW344" s="44">
        <f t="shared" si="936"/>
        <v>-1341.8484870000002</v>
      </c>
      <c r="BX344" s="44">
        <f t="shared" si="937"/>
        <v>-43.778672</v>
      </c>
      <c r="BY344" s="44">
        <f t="shared" si="938"/>
        <v>-43.295818999999995</v>
      </c>
      <c r="CA344" s="44">
        <f t="shared" si="939"/>
        <v>0</v>
      </c>
    </row>
    <row r="345" spans="2:79" x14ac:dyDescent="0.3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676450</v>
      </c>
      <c r="I345" s="24">
        <f t="shared" ref="I345:J345" si="957">SUM(I341:I344)</f>
        <v>0</v>
      </c>
      <c r="J345" s="24">
        <f t="shared" si="957"/>
        <v>0</v>
      </c>
      <c r="K345" s="24"/>
      <c r="L345" s="24">
        <f t="shared" ref="L345:BF345" si="958">SUM(L341:L344)</f>
        <v>239666.91144999999</v>
      </c>
      <c r="M345" s="24">
        <f t="shared" si="958"/>
        <v>0</v>
      </c>
      <c r="N345" s="24">
        <f t="shared" si="958"/>
        <v>0</v>
      </c>
      <c r="O345" s="24"/>
      <c r="P345" s="24">
        <f t="shared" si="958"/>
        <v>77588.138549999989</v>
      </c>
      <c r="Q345" s="24">
        <f t="shared" si="958"/>
        <v>0</v>
      </c>
      <c r="R345" s="24">
        <f t="shared" si="958"/>
        <v>0</v>
      </c>
      <c r="S345" s="24"/>
      <c r="T345" s="24">
        <f t="shared" ref="T345:V345" si="959">SUM(T341:T344)</f>
        <v>9227.4544500000011</v>
      </c>
      <c r="U345" s="24">
        <f t="shared" si="959"/>
        <v>0</v>
      </c>
      <c r="V345" s="24">
        <f t="shared" si="959"/>
        <v>0</v>
      </c>
      <c r="W345" s="24"/>
      <c r="X345" s="24">
        <f t="shared" si="958"/>
        <v>107519.69815</v>
      </c>
      <c r="Y345" s="24">
        <f t="shared" si="958"/>
        <v>0</v>
      </c>
      <c r="Z345" s="24">
        <f t="shared" si="958"/>
        <v>0</v>
      </c>
      <c r="AA345" s="24"/>
      <c r="AB345" s="24">
        <f t="shared" si="958"/>
        <v>102846.10509999999</v>
      </c>
      <c r="AC345" s="24">
        <f t="shared" si="958"/>
        <v>0</v>
      </c>
      <c r="AD345" s="24">
        <f t="shared" si="958"/>
        <v>0</v>
      </c>
      <c r="AE345" s="24"/>
      <c r="AF345" s="24">
        <f t="shared" si="958"/>
        <v>61754.473399999988</v>
      </c>
      <c r="AG345" s="24">
        <f t="shared" si="958"/>
        <v>0</v>
      </c>
      <c r="AH345" s="24">
        <f t="shared" si="958"/>
        <v>0</v>
      </c>
      <c r="AI345" s="24"/>
      <c r="AJ345" s="24">
        <f t="shared" si="958"/>
        <v>62353.131649999996</v>
      </c>
      <c r="AK345" s="24">
        <f t="shared" si="958"/>
        <v>0</v>
      </c>
      <c r="AL345" s="24">
        <f t="shared" si="958"/>
        <v>0</v>
      </c>
      <c r="AM345" s="24"/>
      <c r="AN345" s="24">
        <f t="shared" si="958"/>
        <v>6154.3420999999998</v>
      </c>
      <c r="AO345" s="24">
        <f t="shared" si="958"/>
        <v>0</v>
      </c>
      <c r="AP345" s="24">
        <f t="shared" si="958"/>
        <v>0</v>
      </c>
      <c r="AQ345" s="24"/>
      <c r="AR345" s="24">
        <f t="shared" si="958"/>
        <v>3334.2220499999999</v>
      </c>
      <c r="AS345" s="24">
        <f t="shared" si="958"/>
        <v>0</v>
      </c>
      <c r="AT345" s="24">
        <f t="shared" si="958"/>
        <v>0</v>
      </c>
      <c r="AU345" s="24"/>
      <c r="AV345" s="24">
        <f t="shared" si="958"/>
        <v>5639.5636500000001</v>
      </c>
      <c r="AW345" s="24">
        <f t="shared" si="958"/>
        <v>0</v>
      </c>
      <c r="AX345" s="24">
        <f t="shared" si="958"/>
        <v>0</v>
      </c>
      <c r="AY345" s="24"/>
      <c r="AZ345" s="24">
        <f t="shared" si="958"/>
        <v>183.99440000000001</v>
      </c>
      <c r="BA345" s="24">
        <f t="shared" si="958"/>
        <v>0</v>
      </c>
      <c r="BB345" s="24">
        <f t="shared" si="958"/>
        <v>0</v>
      </c>
      <c r="BC345" s="24"/>
      <c r="BD345" s="24">
        <f t="shared" si="958"/>
        <v>181.96504999999999</v>
      </c>
      <c r="BE345" s="24">
        <f t="shared" si="958"/>
        <v>0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239666.91144999999</v>
      </c>
      <c r="BO345" s="44">
        <f t="shared" si="928"/>
        <v>77588.138549999989</v>
      </c>
      <c r="BP345" s="44">
        <f t="shared" si="929"/>
        <v>9227.4544500000011</v>
      </c>
      <c r="BQ345" s="44">
        <f t="shared" si="930"/>
        <v>107519.69815</v>
      </c>
      <c r="BR345" s="44">
        <f t="shared" si="931"/>
        <v>102846.10509999999</v>
      </c>
      <c r="BS345" s="44">
        <f t="shared" si="932"/>
        <v>61754.473399999988</v>
      </c>
      <c r="BT345" s="44">
        <f t="shared" si="933"/>
        <v>62353.131649999996</v>
      </c>
      <c r="BU345" s="44">
        <f t="shared" si="934"/>
        <v>6154.3420999999998</v>
      </c>
      <c r="BV345" s="44">
        <f t="shared" si="935"/>
        <v>3334.2220499999999</v>
      </c>
      <c r="BW345" s="44">
        <f t="shared" si="936"/>
        <v>5639.5636500000001</v>
      </c>
      <c r="BX345" s="44">
        <f t="shared" si="937"/>
        <v>183.99440000000001</v>
      </c>
      <c r="BY345" s="44">
        <f t="shared" si="938"/>
        <v>181.96504999999999</v>
      </c>
      <c r="CA345" s="44">
        <f t="shared" si="939"/>
        <v>0</v>
      </c>
    </row>
    <row r="346" spans="2:79" x14ac:dyDescent="0.3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3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1660925</v>
      </c>
      <c r="I347" s="24">
        <f t="shared" ref="I347:J347" si="960">I345+I338</f>
        <v>0</v>
      </c>
      <c r="J347" s="24">
        <f t="shared" si="960"/>
        <v>0</v>
      </c>
      <c r="K347" s="24"/>
      <c r="L347" s="24">
        <f t="shared" ref="L347:BF347" si="961">L345+L338</f>
        <v>588467.38842500001</v>
      </c>
      <c r="M347" s="24">
        <f t="shared" si="961"/>
        <v>0</v>
      </c>
      <c r="N347" s="24">
        <f t="shared" si="961"/>
        <v>0</v>
      </c>
      <c r="O347" s="24"/>
      <c r="P347" s="24">
        <f t="shared" si="961"/>
        <v>190506.436575</v>
      </c>
      <c r="Q347" s="24">
        <f t="shared" si="961"/>
        <v>0</v>
      </c>
      <c r="R347" s="24">
        <f t="shared" si="961"/>
        <v>0</v>
      </c>
      <c r="S347" s="24"/>
      <c r="T347" s="24">
        <f t="shared" ref="T347:V347" si="962">T345+T338</f>
        <v>22656.677924999996</v>
      </c>
      <c r="U347" s="24">
        <f t="shared" si="962"/>
        <v>0</v>
      </c>
      <c r="V347" s="24">
        <f t="shared" si="962"/>
        <v>0</v>
      </c>
      <c r="W347" s="24"/>
      <c r="X347" s="24">
        <f t="shared" si="961"/>
        <v>263999.04597500002</v>
      </c>
      <c r="Y347" s="24">
        <f t="shared" si="961"/>
        <v>0</v>
      </c>
      <c r="Z347" s="24">
        <f t="shared" si="961"/>
        <v>0</v>
      </c>
      <c r="AA347" s="24"/>
      <c r="AB347" s="24">
        <f t="shared" si="961"/>
        <v>252523.71515</v>
      </c>
      <c r="AC347" s="24">
        <f t="shared" si="961"/>
        <v>0</v>
      </c>
      <c r="AD347" s="24">
        <f t="shared" si="961"/>
        <v>0</v>
      </c>
      <c r="AE347" s="24"/>
      <c r="AF347" s="24">
        <f t="shared" si="961"/>
        <v>151629.16509999998</v>
      </c>
      <c r="AG347" s="24">
        <f t="shared" si="961"/>
        <v>0</v>
      </c>
      <c r="AH347" s="24">
        <f t="shared" si="961"/>
        <v>0</v>
      </c>
      <c r="AI347" s="24"/>
      <c r="AJ347" s="24">
        <f t="shared" si="961"/>
        <v>153099.08372499997</v>
      </c>
      <c r="AK347" s="24">
        <f t="shared" si="961"/>
        <v>0</v>
      </c>
      <c r="AL347" s="24">
        <f t="shared" si="961"/>
        <v>0</v>
      </c>
      <c r="AM347" s="24"/>
      <c r="AN347" s="24">
        <f t="shared" si="961"/>
        <v>15111.095650000001</v>
      </c>
      <c r="AO347" s="24">
        <f t="shared" si="961"/>
        <v>0</v>
      </c>
      <c r="AP347" s="24">
        <f t="shared" si="961"/>
        <v>0</v>
      </c>
      <c r="AQ347" s="24"/>
      <c r="AR347" s="24">
        <f t="shared" si="961"/>
        <v>8186.6993250000014</v>
      </c>
      <c r="AS347" s="24">
        <f t="shared" si="961"/>
        <v>0</v>
      </c>
      <c r="AT347" s="24">
        <f t="shared" si="961"/>
        <v>0</v>
      </c>
      <c r="AU347" s="24"/>
      <c r="AV347" s="24">
        <f t="shared" si="961"/>
        <v>13847.131724999999</v>
      </c>
      <c r="AW347" s="24">
        <f t="shared" si="961"/>
        <v>0</v>
      </c>
      <c r="AX347" s="24">
        <f t="shared" si="961"/>
        <v>0</v>
      </c>
      <c r="AY347" s="24"/>
      <c r="AZ347" s="24">
        <f t="shared" si="961"/>
        <v>451.77160000000003</v>
      </c>
      <c r="BA347" s="24">
        <f t="shared" si="961"/>
        <v>0</v>
      </c>
      <c r="BB347" s="24">
        <f t="shared" si="961"/>
        <v>0</v>
      </c>
      <c r="BC347" s="24"/>
      <c r="BD347" s="24">
        <f t="shared" si="961"/>
        <v>446.78882499999997</v>
      </c>
      <c r="BE347" s="24">
        <f t="shared" si="961"/>
        <v>0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588467.38842500001</v>
      </c>
      <c r="BO347" s="44">
        <f t="shared" si="928"/>
        <v>190506.436575</v>
      </c>
      <c r="BP347" s="44">
        <f t="shared" si="929"/>
        <v>22656.677924999996</v>
      </c>
      <c r="BQ347" s="44">
        <f t="shared" si="930"/>
        <v>263999.04597500002</v>
      </c>
      <c r="BR347" s="44">
        <f t="shared" si="931"/>
        <v>252523.71515</v>
      </c>
      <c r="BS347" s="44">
        <f t="shared" si="932"/>
        <v>151629.16509999998</v>
      </c>
      <c r="BT347" s="44">
        <f t="shared" si="933"/>
        <v>153099.08372499997</v>
      </c>
      <c r="BU347" s="44">
        <f t="shared" si="934"/>
        <v>15111.095650000001</v>
      </c>
      <c r="BV347" s="44">
        <f t="shared" si="935"/>
        <v>8186.6993250000014</v>
      </c>
      <c r="BW347" s="44">
        <f t="shared" si="936"/>
        <v>13847.131724999999</v>
      </c>
      <c r="BX347" s="44">
        <f t="shared" si="937"/>
        <v>451.77160000000003</v>
      </c>
      <c r="BY347" s="44">
        <f t="shared" si="938"/>
        <v>446.78882499999997</v>
      </c>
      <c r="CA347" s="44">
        <f t="shared" si="939"/>
        <v>0</v>
      </c>
    </row>
    <row r="348" spans="2:79" x14ac:dyDescent="0.3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3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16741808.432244696</v>
      </c>
      <c r="I349" s="24">
        <f t="shared" ref="I349:J349" si="963">I347+I330+I311</f>
        <v>13219293.567755304</v>
      </c>
      <c r="J349" s="24">
        <f t="shared" si="963"/>
        <v>0</v>
      </c>
      <c r="K349" s="24"/>
      <c r="L349" s="24">
        <f t="shared" ref="L349:BF349" si="964">L347+L330+L311</f>
        <v>5931639.4693527268</v>
      </c>
      <c r="M349" s="24">
        <f t="shared" si="964"/>
        <v>4785718.0041557476</v>
      </c>
      <c r="N349" s="24">
        <f t="shared" si="964"/>
        <v>0</v>
      </c>
      <c r="O349" s="24"/>
      <c r="P349" s="24">
        <f t="shared" si="964"/>
        <v>1920268.6853700343</v>
      </c>
      <c r="Q349" s="24">
        <f t="shared" si="964"/>
        <v>1555255.4269411387</v>
      </c>
      <c r="R349" s="24">
        <f t="shared" si="964"/>
        <v>0</v>
      </c>
      <c r="S349" s="24"/>
      <c r="T349" s="24">
        <f t="shared" ref="T349:V349" si="965">T347+T330+T311</f>
        <v>228375.00882424988</v>
      </c>
      <c r="U349" s="24">
        <f t="shared" si="965"/>
        <v>184934.82825836443</v>
      </c>
      <c r="V349" s="24">
        <f t="shared" si="965"/>
        <v>0</v>
      </c>
      <c r="W349" s="24"/>
      <c r="X349" s="24">
        <f t="shared" si="964"/>
        <v>2661060.2248799978</v>
      </c>
      <c r="Y349" s="24">
        <f t="shared" si="964"/>
        <v>2145095.0071983277</v>
      </c>
      <c r="Z349" s="24">
        <f t="shared" si="964"/>
        <v>0</v>
      </c>
      <c r="AA349" s="24"/>
      <c r="AB349" s="24">
        <f t="shared" si="964"/>
        <v>2545391.0704216193</v>
      </c>
      <c r="AC349" s="24">
        <f t="shared" si="964"/>
        <v>2068012.3983256575</v>
      </c>
      <c r="AD349" s="24">
        <f t="shared" si="964"/>
        <v>0</v>
      </c>
      <c r="AE349" s="24"/>
      <c r="AF349" s="24">
        <f t="shared" si="964"/>
        <v>1528393.1753964827</v>
      </c>
      <c r="AG349" s="24">
        <f t="shared" si="964"/>
        <v>910971.96936802485</v>
      </c>
      <c r="AH349" s="24">
        <f t="shared" si="964"/>
        <v>0</v>
      </c>
      <c r="AI349" s="24"/>
      <c r="AJ349" s="24">
        <f t="shared" si="964"/>
        <v>1543209.6758590194</v>
      </c>
      <c r="AK349" s="24">
        <f t="shared" si="964"/>
        <v>1257557.9254405459</v>
      </c>
      <c r="AL349" s="24">
        <f t="shared" si="964"/>
        <v>0</v>
      </c>
      <c r="AM349" s="24"/>
      <c r="AN349" s="24">
        <f t="shared" si="964"/>
        <v>152316.97311656224</v>
      </c>
      <c r="AO349" s="24">
        <f t="shared" si="964"/>
        <v>122856.05756025486</v>
      </c>
      <c r="AP349" s="24">
        <f t="shared" si="964"/>
        <v>0</v>
      </c>
      <c r="AQ349" s="24"/>
      <c r="AR349" s="24">
        <f t="shared" si="964"/>
        <v>82520.373762534116</v>
      </c>
      <c r="AS349" s="24">
        <f t="shared" si="964"/>
        <v>65285.577424042887</v>
      </c>
      <c r="AT349" s="24">
        <f t="shared" si="964"/>
        <v>0</v>
      </c>
      <c r="AU349" s="24"/>
      <c r="AV349" s="24">
        <f t="shared" si="964"/>
        <v>139576.45689962403</v>
      </c>
      <c r="AW349" s="24">
        <f t="shared" si="964"/>
        <v>116243.91147269505</v>
      </c>
      <c r="AX349" s="24">
        <f t="shared" si="964"/>
        <v>0</v>
      </c>
      <c r="AY349" s="24"/>
      <c r="AZ349" s="24">
        <f t="shared" si="964"/>
        <v>4553.771893570557</v>
      </c>
      <c r="BA349" s="24">
        <f t="shared" si="964"/>
        <v>3788.2534918495567</v>
      </c>
      <c r="BB349" s="24">
        <f t="shared" si="964"/>
        <v>0</v>
      </c>
      <c r="BC349" s="24"/>
      <c r="BD349" s="24">
        <f t="shared" si="964"/>
        <v>4503.5464682738229</v>
      </c>
      <c r="BE349" s="24">
        <f t="shared" si="964"/>
        <v>3574.2081186546834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10717357.473508473</v>
      </c>
      <c r="BO349" s="44">
        <f t="shared" si="928"/>
        <v>3475524.1123111732</v>
      </c>
      <c r="BP349" s="44">
        <f t="shared" si="929"/>
        <v>413309.83708261431</v>
      </c>
      <c r="BQ349" s="44">
        <f t="shared" si="930"/>
        <v>4806155.232078325</v>
      </c>
      <c r="BR349" s="44">
        <f t="shared" si="931"/>
        <v>4613403.4687472768</v>
      </c>
      <c r="BS349" s="44">
        <f t="shared" si="932"/>
        <v>2439365.1447645077</v>
      </c>
      <c r="BT349" s="44">
        <f t="shared" si="933"/>
        <v>2800767.6012995653</v>
      </c>
      <c r="BU349" s="44">
        <f t="shared" si="934"/>
        <v>275173.03067681711</v>
      </c>
      <c r="BV349" s="44">
        <f t="shared" si="935"/>
        <v>147805.951186577</v>
      </c>
      <c r="BW349" s="44">
        <f t="shared" si="936"/>
        <v>255820.36837231909</v>
      </c>
      <c r="BX349" s="44">
        <f t="shared" si="937"/>
        <v>8342.0253854201146</v>
      </c>
      <c r="BY349" s="44">
        <f t="shared" si="938"/>
        <v>8077.7545869285059</v>
      </c>
      <c r="CA349" s="44">
        <f t="shared" si="939"/>
        <v>0</v>
      </c>
    </row>
    <row r="350" spans="2:79" x14ac:dyDescent="0.3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3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3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3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956703</v>
      </c>
      <c r="I353" s="21">
        <f>+'Function-Classif'!T353</f>
        <v>0</v>
      </c>
      <c r="J353" s="21">
        <f>+'Function-Classif'!U353</f>
        <v>0</v>
      </c>
      <c r="K353" s="47"/>
      <c r="L353" s="47">
        <f t="shared" ref="L353:N353" si="970">INDEX(Alloc,$E353,L$1)*$G353</f>
        <v>338960.82960299996</v>
      </c>
      <c r="M353" s="47">
        <f t="shared" si="970"/>
        <v>0</v>
      </c>
      <c r="N353" s="47">
        <f t="shared" si="970"/>
        <v>0</v>
      </c>
      <c r="O353" s="47"/>
      <c r="P353" s="47">
        <f t="shared" ref="P353:V353" si="971">INDEX(Alloc,$E353,P$1)*$G353</f>
        <v>109732.87739699999</v>
      </c>
      <c r="Q353" s="47">
        <f t="shared" si="971"/>
        <v>0</v>
      </c>
      <c r="R353" s="47">
        <f t="shared" si="971"/>
        <v>0</v>
      </c>
      <c r="S353" s="47"/>
      <c r="T353" s="47">
        <f t="shared" si="971"/>
        <v>13050.385622999998</v>
      </c>
      <c r="U353" s="47">
        <f t="shared" si="971"/>
        <v>0</v>
      </c>
      <c r="V353" s="47">
        <f t="shared" si="971"/>
        <v>0</v>
      </c>
      <c r="W353" s="24"/>
      <c r="X353" s="47">
        <f t="shared" ref="X353:Z353" si="972">INDEX(Alloc,$E353,X$1)*$G353</f>
        <v>152065.07174099999</v>
      </c>
      <c r="Y353" s="47">
        <f t="shared" si="972"/>
        <v>0</v>
      </c>
      <c r="Z353" s="47">
        <f t="shared" si="972"/>
        <v>0</v>
      </c>
      <c r="AB353" s="47">
        <f t="shared" ref="AB353:AD353" si="973">INDEX(Alloc,$E353,AB$1)*$G353</f>
        <v>145455.21071400002</v>
      </c>
      <c r="AC353" s="47">
        <f t="shared" si="973"/>
        <v>0</v>
      </c>
      <c r="AD353" s="47">
        <f t="shared" si="973"/>
        <v>0</v>
      </c>
      <c r="AF353" s="47">
        <f t="shared" ref="AF353:AH353" si="974">INDEX(Alloc,$E353,AF$1)*$G353</f>
        <v>87339.330275999993</v>
      </c>
      <c r="AG353" s="47">
        <f t="shared" si="974"/>
        <v>0</v>
      </c>
      <c r="AH353" s="47">
        <f t="shared" si="974"/>
        <v>0</v>
      </c>
      <c r="AJ353" s="47">
        <f t="shared" ref="AJ353:AL353" si="975">INDEX(Alloc,$E353,AJ$1)*$G353</f>
        <v>88186.012430999996</v>
      </c>
      <c r="AK353" s="47">
        <f t="shared" si="975"/>
        <v>0</v>
      </c>
      <c r="AL353" s="47">
        <f t="shared" si="975"/>
        <v>0</v>
      </c>
      <c r="AN353" s="47">
        <f t="shared" ref="AN353:AP353" si="976">INDEX(Alloc,$E353,AN$1)*$G353</f>
        <v>8704.0838939999994</v>
      </c>
      <c r="AO353" s="47">
        <f t="shared" si="976"/>
        <v>0</v>
      </c>
      <c r="AP353" s="47">
        <f t="shared" si="976"/>
        <v>0</v>
      </c>
      <c r="AR353" s="47">
        <f t="shared" ref="AR353:AT353" si="977">INDEX(Alloc,$E353,AR$1)*$G353</f>
        <v>4715.5890870000003</v>
      </c>
      <c r="AS353" s="47">
        <f t="shared" si="977"/>
        <v>0</v>
      </c>
      <c r="AT353" s="47">
        <f t="shared" si="977"/>
        <v>0</v>
      </c>
      <c r="AV353" s="47">
        <f t="shared" ref="AV353:AX353" si="978">INDEX(Alloc,$E353,AV$1)*$G353</f>
        <v>7976.0329110000002</v>
      </c>
      <c r="AW353" s="47">
        <f t="shared" si="978"/>
        <v>0</v>
      </c>
      <c r="AX353" s="47">
        <f t="shared" si="978"/>
        <v>0</v>
      </c>
      <c r="AZ353" s="47">
        <f t="shared" ref="AZ353:BB353" si="979">INDEX(Alloc,$E353,AZ$1)*$G353</f>
        <v>260.22321599999998</v>
      </c>
      <c r="BA353" s="47">
        <f t="shared" si="979"/>
        <v>0</v>
      </c>
      <c r="BB353" s="47">
        <f t="shared" si="979"/>
        <v>0</v>
      </c>
      <c r="BD353" s="47">
        <f t="shared" ref="BD353:BF353" si="980">INDEX(Alloc,$E353,BD$1)*$G353</f>
        <v>257.35310699999997</v>
      </c>
      <c r="BE353" s="47">
        <f t="shared" si="980"/>
        <v>0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338960.82960299996</v>
      </c>
      <c r="BO353" s="44">
        <f t="shared" si="928"/>
        <v>109732.87739699999</v>
      </c>
      <c r="BP353" s="44">
        <f t="shared" si="929"/>
        <v>13050.385622999998</v>
      </c>
      <c r="BQ353" s="44">
        <f t="shared" si="930"/>
        <v>152065.07174099999</v>
      </c>
      <c r="BR353" s="44">
        <f t="shared" si="931"/>
        <v>145455.21071400002</v>
      </c>
      <c r="BS353" s="44">
        <f t="shared" si="932"/>
        <v>87339.330275999993</v>
      </c>
      <c r="BT353" s="44">
        <f t="shared" si="933"/>
        <v>88186.012430999996</v>
      </c>
      <c r="BU353" s="44">
        <f t="shared" si="934"/>
        <v>8704.0838939999994</v>
      </c>
      <c r="BV353" s="44">
        <f t="shared" si="935"/>
        <v>4715.5890870000003</v>
      </c>
      <c r="BW353" s="44">
        <f t="shared" si="936"/>
        <v>7976.0329110000002</v>
      </c>
      <c r="BX353" s="44">
        <f t="shared" si="937"/>
        <v>260.22321599999998</v>
      </c>
      <c r="BY353" s="44">
        <f t="shared" si="938"/>
        <v>257.35310699999997</v>
      </c>
      <c r="CA353" s="44">
        <f t="shared" si="939"/>
        <v>0</v>
      </c>
    </row>
    <row r="354" spans="2:79" x14ac:dyDescent="0.3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3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956703</v>
      </c>
      <c r="I355" s="24">
        <f t="shared" ref="I355:BF355" si="981">SUM(I352:I354)</f>
        <v>0</v>
      </c>
      <c r="J355" s="24">
        <f t="shared" si="981"/>
        <v>0</v>
      </c>
      <c r="K355" s="24"/>
      <c r="L355" s="24">
        <f t="shared" si="981"/>
        <v>338960.82960299996</v>
      </c>
      <c r="M355" s="24">
        <f t="shared" si="981"/>
        <v>0</v>
      </c>
      <c r="N355" s="24">
        <f t="shared" si="981"/>
        <v>0</v>
      </c>
      <c r="O355" s="24"/>
      <c r="P355" s="24">
        <f t="shared" si="981"/>
        <v>109732.87739699999</v>
      </c>
      <c r="Q355" s="24">
        <f t="shared" si="981"/>
        <v>0</v>
      </c>
      <c r="R355" s="24">
        <f t="shared" si="981"/>
        <v>0</v>
      </c>
      <c r="S355" s="24"/>
      <c r="T355" s="24">
        <f t="shared" ref="T355:V355" si="982">SUM(T352:T354)</f>
        <v>13050.385622999998</v>
      </c>
      <c r="U355" s="24">
        <f t="shared" si="982"/>
        <v>0</v>
      </c>
      <c r="V355" s="24">
        <f t="shared" si="982"/>
        <v>0</v>
      </c>
      <c r="W355" s="24"/>
      <c r="X355" s="24">
        <f t="shared" si="981"/>
        <v>152065.07174099999</v>
      </c>
      <c r="Y355" s="24">
        <f t="shared" si="981"/>
        <v>0</v>
      </c>
      <c r="Z355" s="24">
        <f t="shared" si="981"/>
        <v>0</v>
      </c>
      <c r="AA355" s="24"/>
      <c r="AB355" s="24">
        <f t="shared" si="981"/>
        <v>145455.21071400002</v>
      </c>
      <c r="AC355" s="24">
        <f t="shared" si="981"/>
        <v>0</v>
      </c>
      <c r="AD355" s="24">
        <f t="shared" si="981"/>
        <v>0</v>
      </c>
      <c r="AE355" s="24"/>
      <c r="AF355" s="24">
        <f t="shared" si="981"/>
        <v>87339.330275999993</v>
      </c>
      <c r="AG355" s="24">
        <f t="shared" si="981"/>
        <v>0</v>
      </c>
      <c r="AH355" s="24">
        <f t="shared" si="981"/>
        <v>0</v>
      </c>
      <c r="AI355" s="24"/>
      <c r="AJ355" s="24">
        <f t="shared" si="981"/>
        <v>88186.012430999996</v>
      </c>
      <c r="AK355" s="24">
        <f t="shared" si="981"/>
        <v>0</v>
      </c>
      <c r="AL355" s="24">
        <f t="shared" si="981"/>
        <v>0</v>
      </c>
      <c r="AM355" s="24"/>
      <c r="AN355" s="24">
        <f t="shared" si="981"/>
        <v>8704.0838939999994</v>
      </c>
      <c r="AO355" s="24">
        <f t="shared" si="981"/>
        <v>0</v>
      </c>
      <c r="AP355" s="24">
        <f t="shared" si="981"/>
        <v>0</v>
      </c>
      <c r="AQ355" s="24"/>
      <c r="AR355" s="24">
        <f t="shared" si="981"/>
        <v>4715.5890870000003</v>
      </c>
      <c r="AS355" s="24">
        <f t="shared" si="981"/>
        <v>0</v>
      </c>
      <c r="AT355" s="24">
        <f t="shared" si="981"/>
        <v>0</v>
      </c>
      <c r="AU355" s="24"/>
      <c r="AV355" s="24">
        <f t="shared" si="981"/>
        <v>7976.0329110000002</v>
      </c>
      <c r="AW355" s="24">
        <f t="shared" si="981"/>
        <v>0</v>
      </c>
      <c r="AX355" s="24">
        <f t="shared" si="981"/>
        <v>0</v>
      </c>
      <c r="AY355" s="24"/>
      <c r="AZ355" s="24">
        <f t="shared" si="981"/>
        <v>260.22321599999998</v>
      </c>
      <c r="BA355" s="24">
        <f t="shared" si="981"/>
        <v>0</v>
      </c>
      <c r="BB355" s="24">
        <f t="shared" si="981"/>
        <v>0</v>
      </c>
      <c r="BC355" s="24"/>
      <c r="BD355" s="24">
        <f t="shared" si="981"/>
        <v>257.35310699999997</v>
      </c>
      <c r="BE355" s="24">
        <f t="shared" si="981"/>
        <v>0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338960.82960299996</v>
      </c>
      <c r="BO355" s="44">
        <f t="shared" si="928"/>
        <v>109732.87739699999</v>
      </c>
      <c r="BP355" s="44">
        <f t="shared" si="929"/>
        <v>13050.385622999998</v>
      </c>
      <c r="BQ355" s="44">
        <f t="shared" si="930"/>
        <v>152065.07174099999</v>
      </c>
      <c r="BR355" s="44">
        <f t="shared" si="931"/>
        <v>145455.21071400002</v>
      </c>
      <c r="BS355" s="44">
        <f t="shared" si="932"/>
        <v>87339.330275999993</v>
      </c>
      <c r="BT355" s="44">
        <f t="shared" si="933"/>
        <v>88186.012430999996</v>
      </c>
      <c r="BU355" s="44">
        <f t="shared" si="934"/>
        <v>8704.0838939999994</v>
      </c>
      <c r="BV355" s="44">
        <f t="shared" si="935"/>
        <v>4715.5890870000003</v>
      </c>
      <c r="BW355" s="44">
        <f t="shared" si="936"/>
        <v>7976.0329110000002</v>
      </c>
      <c r="BX355" s="44">
        <f t="shared" si="937"/>
        <v>260.22321599999998</v>
      </c>
      <c r="BY355" s="44">
        <f t="shared" si="938"/>
        <v>257.35310699999997</v>
      </c>
      <c r="CA355" s="44">
        <f t="shared" si="939"/>
        <v>0</v>
      </c>
    </row>
    <row r="356" spans="2:79" x14ac:dyDescent="0.3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3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3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3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3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3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3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3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3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3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3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3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3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3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3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3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435520.55828610389</v>
      </c>
      <c r="I371" s="21">
        <f>+'Function-Classif'!T371</f>
        <v>0</v>
      </c>
      <c r="J371" s="21">
        <f>+'Function-Classif'!U371</f>
        <v>462520.44171389611</v>
      </c>
      <c r="K371" s="47"/>
      <c r="L371" s="47">
        <f t="shared" ref="L371:N375" si="1030">INDEX(Alloc,$E371,L$1)*$G371</f>
        <v>221916.1312131146</v>
      </c>
      <c r="M371" s="47">
        <f t="shared" si="1030"/>
        <v>0</v>
      </c>
      <c r="N371" s="47">
        <f t="shared" si="1030"/>
        <v>323573.56700181309</v>
      </c>
      <c r="O371" s="47"/>
      <c r="P371" s="47">
        <f t="shared" ref="P371:V375" si="1031">INDEX(Alloc,$E371,P$1)*$G371</f>
        <v>60468.539024200662</v>
      </c>
      <c r="Q371" s="47">
        <f t="shared" si="1031"/>
        <v>0</v>
      </c>
      <c r="R371" s="47">
        <f t="shared" si="1031"/>
        <v>87455.848558669793</v>
      </c>
      <c r="S371" s="47"/>
      <c r="T371" s="47">
        <f t="shared" si="1031"/>
        <v>4844.0411291587006</v>
      </c>
      <c r="U371" s="47">
        <f t="shared" si="1031"/>
        <v>0</v>
      </c>
      <c r="V371" s="47">
        <f t="shared" si="1031"/>
        <v>3159.1379403920582</v>
      </c>
      <c r="W371" s="24"/>
      <c r="X371" s="47">
        <f t="shared" ref="X371:Z375" si="1032">INDEX(Alloc,$E371,X$1)*$G371</f>
        <v>57529.36944514927</v>
      </c>
      <c r="Y371" s="47">
        <f t="shared" si="1032"/>
        <v>0</v>
      </c>
      <c r="Z371" s="47">
        <f t="shared" si="1032"/>
        <v>22021.717405810567</v>
      </c>
      <c r="AB371" s="47">
        <f t="shared" ref="AB371:AD375" si="1033">INDEX(Alloc,$E371,AB$1)*$G371</f>
        <v>51145.081898983619</v>
      </c>
      <c r="AC371" s="47">
        <f t="shared" si="1033"/>
        <v>0</v>
      </c>
      <c r="AD371" s="47">
        <f t="shared" si="1033"/>
        <v>4946.7265415401298</v>
      </c>
      <c r="AF371" s="47">
        <f t="shared" ref="AF371:AH375" si="1034">INDEX(Alloc,$E371,AF$1)*$G371</f>
        <v>31085.626774900502</v>
      </c>
      <c r="AG371" s="47">
        <f t="shared" si="1034"/>
        <v>0</v>
      </c>
      <c r="AH371" s="47">
        <f t="shared" si="1034"/>
        <v>2322.2486921393647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4046.4254657799161</v>
      </c>
      <c r="AN371" s="47">
        <f t="shared" ref="AN371:AP375" si="1036">INDEX(Alloc,$E371,AN$1)*$G371</f>
        <v>3170.8549066371079</v>
      </c>
      <c r="AO371" s="47">
        <f t="shared" si="1036"/>
        <v>0</v>
      </c>
      <c r="AP371" s="47">
        <f t="shared" si="1036"/>
        <v>46.927651342735615</v>
      </c>
      <c r="AR371" s="47">
        <f t="shared" ref="AR371:AT375" si="1037">INDEX(Alloc,$E371,AR$1)*$G371</f>
        <v>1659.5820949773149</v>
      </c>
      <c r="AS371" s="47">
        <f t="shared" si="1037"/>
        <v>0</v>
      </c>
      <c r="AT371" s="47">
        <f t="shared" si="1037"/>
        <v>46.927651342735615</v>
      </c>
      <c r="AV371" s="47">
        <f t="shared" ref="AV371:AX375" si="1038">INDEX(Alloc,$E371,AV$1)*$G371</f>
        <v>3536.6909262452114</v>
      </c>
      <c r="AW371" s="47">
        <f t="shared" si="1038"/>
        <v>0</v>
      </c>
      <c r="AX371" s="47">
        <f t="shared" si="1038"/>
        <v>14075.212811418911</v>
      </c>
      <c r="AZ371" s="47">
        <f t="shared" ref="AZ371:BB375" si="1039">INDEX(Alloc,$E371,AZ$1)*$G371</f>
        <v>113.13311366834328</v>
      </c>
      <c r="BA371" s="47">
        <f t="shared" si="1039"/>
        <v>0</v>
      </c>
      <c r="BB371" s="47">
        <f t="shared" si="1039"/>
        <v>127.2058642311621</v>
      </c>
      <c r="BD371" s="47">
        <f t="shared" ref="BD371:BF375" si="1040">INDEX(Alloc,$E371,BD$1)*$G371</f>
        <v>51.507759068514012</v>
      </c>
      <c r="BE371" s="47">
        <f t="shared" si="1040"/>
        <v>0</v>
      </c>
      <c r="BF371" s="47">
        <f t="shared" si="1040"/>
        <v>698.4961294157099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545489.69821492769</v>
      </c>
      <c r="BO371" s="44">
        <f t="shared" si="928"/>
        <v>147924.38758287046</v>
      </c>
      <c r="BP371" s="44">
        <f t="shared" si="929"/>
        <v>8003.1790695507589</v>
      </c>
      <c r="BQ371" s="44">
        <f t="shared" si="930"/>
        <v>79551.086850959837</v>
      </c>
      <c r="BR371" s="44">
        <f t="shared" si="931"/>
        <v>56091.808440523746</v>
      </c>
      <c r="BS371" s="44">
        <f t="shared" si="932"/>
        <v>33407.875467039863</v>
      </c>
      <c r="BT371" s="44">
        <f t="shared" si="933"/>
        <v>4046.4254657799161</v>
      </c>
      <c r="BU371" s="44">
        <f t="shared" si="934"/>
        <v>3217.7825579798437</v>
      </c>
      <c r="BV371" s="44">
        <f t="shared" si="935"/>
        <v>1706.5097463200505</v>
      </c>
      <c r="BW371" s="44">
        <f t="shared" si="936"/>
        <v>17611.903737664121</v>
      </c>
      <c r="BX371" s="44">
        <f t="shared" si="937"/>
        <v>240.33897789950538</v>
      </c>
      <c r="BY371" s="44">
        <f t="shared" si="938"/>
        <v>750.00388848422392</v>
      </c>
      <c r="CA371" s="44">
        <f t="shared" si="939"/>
        <v>0</v>
      </c>
    </row>
    <row r="372" spans="2:79" x14ac:dyDescent="0.3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3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3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1465375.9084162482</v>
      </c>
      <c r="I374" s="21">
        <f>+'Function-Classif'!T374</f>
        <v>0</v>
      </c>
      <c r="J374" s="21">
        <f>+'Function-Classif'!U374</f>
        <v>276522.09158375196</v>
      </c>
      <c r="K374" s="24"/>
      <c r="L374" s="47">
        <f t="shared" si="1030"/>
        <v>771608.0073349328</v>
      </c>
      <c r="M374" s="47">
        <f t="shared" si="1030"/>
        <v>0</v>
      </c>
      <c r="N374" s="47">
        <f t="shared" si="1030"/>
        <v>240259.1059727449</v>
      </c>
      <c r="O374" s="47"/>
      <c r="P374" s="47">
        <f t="shared" si="1031"/>
        <v>205329.03817118079</v>
      </c>
      <c r="Q374" s="47">
        <f t="shared" si="1031"/>
        <v>0</v>
      </c>
      <c r="R374" s="47">
        <f t="shared" si="1031"/>
        <v>29849.855886256752</v>
      </c>
      <c r="S374" s="47"/>
      <c r="T374" s="47">
        <f t="shared" si="1031"/>
        <v>15642.360199353425</v>
      </c>
      <c r="U374" s="47">
        <f t="shared" si="1031"/>
        <v>0</v>
      </c>
      <c r="V374" s="47">
        <f t="shared" si="1031"/>
        <v>0</v>
      </c>
      <c r="W374" s="24"/>
      <c r="X374" s="47">
        <f t="shared" si="1032"/>
        <v>181552.96736193885</v>
      </c>
      <c r="Y374" s="47">
        <f t="shared" si="1032"/>
        <v>0</v>
      </c>
      <c r="Z374" s="47">
        <f t="shared" si="1032"/>
        <v>0</v>
      </c>
      <c r="AB374" s="47">
        <f t="shared" si="1033"/>
        <v>165157.51459531466</v>
      </c>
      <c r="AC374" s="47">
        <f t="shared" si="1033"/>
        <v>0</v>
      </c>
      <c r="AD374" s="47">
        <f t="shared" si="1033"/>
        <v>0</v>
      </c>
      <c r="AF374" s="47">
        <f t="shared" si="1034"/>
        <v>98062.065915746018</v>
      </c>
      <c r="AG374" s="47">
        <f t="shared" si="1034"/>
        <v>0</v>
      </c>
      <c r="AH374" s="47">
        <f t="shared" si="1034"/>
        <v>0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10239.313264897721</v>
      </c>
      <c r="AO374" s="47">
        <f t="shared" si="1036"/>
        <v>0</v>
      </c>
      <c r="AP374" s="47">
        <f t="shared" si="1036"/>
        <v>0</v>
      </c>
      <c r="AR374" s="47">
        <f t="shared" si="1037"/>
        <v>5359.1165346982398</v>
      </c>
      <c r="AS374" s="47">
        <f t="shared" si="1037"/>
        <v>0</v>
      </c>
      <c r="AT374" s="47">
        <f t="shared" si="1037"/>
        <v>0</v>
      </c>
      <c r="AV374" s="47">
        <f t="shared" si="1038"/>
        <v>11872.818769846201</v>
      </c>
      <c r="AW374" s="47">
        <f t="shared" si="1038"/>
        <v>0</v>
      </c>
      <c r="AX374" s="47">
        <f t="shared" si="1038"/>
        <v>6334.6069922422976</v>
      </c>
      <c r="AZ374" s="47">
        <f t="shared" si="1039"/>
        <v>379.79257545094288</v>
      </c>
      <c r="BA374" s="47">
        <f t="shared" si="1039"/>
        <v>0</v>
      </c>
      <c r="BB374" s="47">
        <f t="shared" si="1039"/>
        <v>11.877388110454309</v>
      </c>
      <c r="BD374" s="47">
        <f t="shared" si="1040"/>
        <v>172.91369288823415</v>
      </c>
      <c r="BE374" s="47">
        <f t="shared" si="1040"/>
        <v>0</v>
      </c>
      <c r="BF374" s="47">
        <f t="shared" si="1040"/>
        <v>66.645344397549181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1011867.1133076777</v>
      </c>
      <c r="BO374" s="44">
        <f t="shared" si="928"/>
        <v>235178.89405743754</v>
      </c>
      <c r="BP374" s="44">
        <f t="shared" si="929"/>
        <v>15642.360199353425</v>
      </c>
      <c r="BQ374" s="44">
        <f t="shared" si="930"/>
        <v>181552.96736193885</v>
      </c>
      <c r="BR374" s="44">
        <f t="shared" si="931"/>
        <v>165157.51459531466</v>
      </c>
      <c r="BS374" s="44">
        <f t="shared" si="932"/>
        <v>98062.065915746018</v>
      </c>
      <c r="BT374" s="44">
        <f t="shared" si="933"/>
        <v>0</v>
      </c>
      <c r="BU374" s="44">
        <f t="shared" si="934"/>
        <v>10239.313264897721</v>
      </c>
      <c r="BV374" s="44">
        <f t="shared" si="935"/>
        <v>5359.1165346982398</v>
      </c>
      <c r="BW374" s="44">
        <f t="shared" si="936"/>
        <v>18207.425762088496</v>
      </c>
      <c r="BX374" s="44">
        <f t="shared" si="937"/>
        <v>391.6699635613972</v>
      </c>
      <c r="BY374" s="44">
        <f t="shared" si="938"/>
        <v>239.55903728578335</v>
      </c>
      <c r="CA374" s="44">
        <f t="shared" si="939"/>
        <v>0</v>
      </c>
    </row>
    <row r="375" spans="2:79" x14ac:dyDescent="0.3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155595.61978320355</v>
      </c>
      <c r="I375" s="21">
        <f>+'Function-Classif'!T375</f>
        <v>0</v>
      </c>
      <c r="J375" s="21">
        <f>+'Function-Classif'!U375</f>
        <v>12907.38021679644</v>
      </c>
      <c r="K375" s="24"/>
      <c r="L375" s="47">
        <f t="shared" si="1030"/>
        <v>77222.295012275747</v>
      </c>
      <c r="M375" s="47">
        <f t="shared" si="1030"/>
        <v>0</v>
      </c>
      <c r="N375" s="47">
        <f t="shared" si="1030"/>
        <v>11214.712045524047</v>
      </c>
      <c r="O375" s="47"/>
      <c r="P375" s="47">
        <f t="shared" si="1031"/>
        <v>21599.56337150684</v>
      </c>
      <c r="Q375" s="47">
        <f t="shared" si="1031"/>
        <v>0</v>
      </c>
      <c r="R375" s="47">
        <f t="shared" si="1031"/>
        <v>1393.3188380495162</v>
      </c>
      <c r="S375" s="47"/>
      <c r="T375" s="47">
        <f t="shared" si="1031"/>
        <v>1821.6741795935225</v>
      </c>
      <c r="U375" s="47">
        <f t="shared" si="1031"/>
        <v>0</v>
      </c>
      <c r="V375" s="47">
        <f t="shared" si="1031"/>
        <v>0</v>
      </c>
      <c r="W375" s="24"/>
      <c r="X375" s="47">
        <f t="shared" si="1032"/>
        <v>21143.251316096164</v>
      </c>
      <c r="Y375" s="47">
        <f t="shared" si="1032"/>
        <v>0</v>
      </c>
      <c r="Z375" s="47">
        <f t="shared" si="1032"/>
        <v>0</v>
      </c>
      <c r="AB375" s="47">
        <f t="shared" si="1033"/>
        <v>19233.873665469047</v>
      </c>
      <c r="AC375" s="47">
        <f t="shared" si="1033"/>
        <v>0</v>
      </c>
      <c r="AD375" s="47">
        <f t="shared" si="1033"/>
        <v>0</v>
      </c>
      <c r="AF375" s="47">
        <f t="shared" si="1034"/>
        <v>11420.088221961318</v>
      </c>
      <c r="AG375" s="47">
        <f t="shared" si="1034"/>
        <v>0</v>
      </c>
      <c r="AH375" s="47">
        <f t="shared" si="1034"/>
        <v>0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1192.4474538186787</v>
      </c>
      <c r="AO375" s="47">
        <f t="shared" si="1036"/>
        <v>0</v>
      </c>
      <c r="AP375" s="47">
        <f t="shared" si="1036"/>
        <v>0</v>
      </c>
      <c r="AR375" s="47">
        <f t="shared" si="1037"/>
        <v>624.11068996455094</v>
      </c>
      <c r="AS375" s="47">
        <f t="shared" si="1037"/>
        <v>0</v>
      </c>
      <c r="AT375" s="47">
        <f t="shared" si="1037"/>
        <v>0</v>
      </c>
      <c r="AV375" s="47">
        <f t="shared" si="1038"/>
        <v>1278.7855452691122</v>
      </c>
      <c r="AW375" s="47">
        <f t="shared" si="1038"/>
        <v>0</v>
      </c>
      <c r="AX375" s="47">
        <f t="shared" si="1038"/>
        <v>295.68408261545534</v>
      </c>
      <c r="AZ375" s="47">
        <f t="shared" si="1039"/>
        <v>40.906314254595983</v>
      </c>
      <c r="BA375" s="47">
        <f t="shared" si="1039"/>
        <v>0</v>
      </c>
      <c r="BB375" s="47">
        <f t="shared" si="1039"/>
        <v>0.55440765490397881</v>
      </c>
      <c r="BD375" s="47">
        <f t="shared" si="1040"/>
        <v>18.624012993962403</v>
      </c>
      <c r="BE375" s="47">
        <f t="shared" si="1040"/>
        <v>0</v>
      </c>
      <c r="BF375" s="47">
        <f t="shared" si="1040"/>
        <v>3.1108429525167698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88437.007057799798</v>
      </c>
      <c r="BO375" s="44">
        <f t="shared" si="928"/>
        <v>22992.882209556356</v>
      </c>
      <c r="BP375" s="44">
        <f t="shared" si="929"/>
        <v>1821.6741795935225</v>
      </c>
      <c r="BQ375" s="44">
        <f t="shared" si="930"/>
        <v>21143.251316096164</v>
      </c>
      <c r="BR375" s="44">
        <f t="shared" si="931"/>
        <v>19233.873665469047</v>
      </c>
      <c r="BS375" s="44">
        <f t="shared" si="932"/>
        <v>11420.088221961318</v>
      </c>
      <c r="BT375" s="44">
        <f t="shared" si="933"/>
        <v>0</v>
      </c>
      <c r="BU375" s="44">
        <f t="shared" si="934"/>
        <v>1192.4474538186787</v>
      </c>
      <c r="BV375" s="44">
        <f t="shared" si="935"/>
        <v>624.11068996455094</v>
      </c>
      <c r="BW375" s="44">
        <f t="shared" si="936"/>
        <v>1574.4696278845674</v>
      </c>
      <c r="BX375" s="44">
        <f t="shared" si="937"/>
        <v>41.460721909499959</v>
      </c>
      <c r="BY375" s="44">
        <f t="shared" si="938"/>
        <v>21.734855946479172</v>
      </c>
      <c r="CA375" s="44">
        <f t="shared" si="939"/>
        <v>0</v>
      </c>
    </row>
    <row r="376" spans="2:79" x14ac:dyDescent="0.3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3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3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3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3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1130080.4224994252</v>
      </c>
      <c r="I380" s="21">
        <f>+'Function-Classif'!T380</f>
        <v>0</v>
      </c>
      <c r="J380" s="21">
        <f>+'Function-Classif'!U380</f>
        <v>409451.57750057481</v>
      </c>
      <c r="K380" s="47"/>
      <c r="L380" s="47">
        <f t="shared" ref="L380:N380" si="1064">INDEX(Alloc,$E380,L$1)*$G380</f>
        <v>595343.63744809362</v>
      </c>
      <c r="M380" s="47">
        <f t="shared" si="1064"/>
        <v>0</v>
      </c>
      <c r="N380" s="47">
        <f t="shared" si="1064"/>
        <v>236212.70680406599</v>
      </c>
      <c r="O380" s="47"/>
      <c r="P380" s="47">
        <f t="shared" ref="P380:V380" si="1065">INDEX(Alloc,$E380,P$1)*$G380</f>
        <v>156078.29893629524</v>
      </c>
      <c r="Q380" s="47">
        <f t="shared" si="1065"/>
        <v>0</v>
      </c>
      <c r="R380" s="47">
        <f t="shared" si="1065"/>
        <v>38526.003385637603</v>
      </c>
      <c r="S380" s="47"/>
      <c r="T380" s="47">
        <f t="shared" si="1065"/>
        <v>11496.84952324581</v>
      </c>
      <c r="U380" s="47">
        <f t="shared" si="1065"/>
        <v>0</v>
      </c>
      <c r="V380" s="47">
        <f t="shared" si="1065"/>
        <v>361.76792956960446</v>
      </c>
      <c r="W380" s="24"/>
      <c r="X380" s="47">
        <f t="shared" ref="X380:Z380" si="1066">INDEX(Alloc,$E380,X$1)*$G380</f>
        <v>145971.94630657247</v>
      </c>
      <c r="Y380" s="47">
        <f t="shared" si="1066"/>
        <v>0</v>
      </c>
      <c r="Z380" s="47">
        <f t="shared" si="1066"/>
        <v>4338.0182863738901</v>
      </c>
      <c r="AB380" s="47">
        <f t="shared" ref="AB380:AD380" si="1067">INDEX(Alloc,$E380,AB$1)*$G380</f>
        <v>121387.76174033458</v>
      </c>
      <c r="AC380" s="47">
        <f t="shared" si="1067"/>
        <v>0</v>
      </c>
      <c r="AD380" s="47">
        <f t="shared" si="1067"/>
        <v>566.47321289740592</v>
      </c>
      <c r="AF380" s="47">
        <f t="shared" ref="AF380:AH380" si="1068">INDEX(Alloc,$E380,AF$1)*$G380</f>
        <v>78961.976991963849</v>
      </c>
      <c r="AG380" s="47">
        <f t="shared" si="1068"/>
        <v>0</v>
      </c>
      <c r="AH380" s="47">
        <f t="shared" si="1068"/>
        <v>478.16658467900697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7525.7085457455323</v>
      </c>
      <c r="AO380" s="47">
        <f t="shared" si="1070"/>
        <v>0</v>
      </c>
      <c r="AP380" s="47">
        <f t="shared" si="1070"/>
        <v>5.3739088277097649</v>
      </c>
      <c r="AR380" s="47">
        <f t="shared" ref="AR380:AT380" si="1071">INDEX(Alloc,$E380,AR$1)*$G380</f>
        <v>3938.852934706807</v>
      </c>
      <c r="AS380" s="47">
        <f t="shared" si="1071"/>
        <v>0</v>
      </c>
      <c r="AT380" s="47">
        <f t="shared" si="1071"/>
        <v>5.3739088277097649</v>
      </c>
      <c r="AV380" s="47">
        <f t="shared" ref="AV380:AX380" si="1072">INDEX(Alloc,$E380,AV$1)*$G380</f>
        <v>8958.3584504427818</v>
      </c>
      <c r="AW380" s="47">
        <f t="shared" si="1072"/>
        <v>0</v>
      </c>
      <c r="AX380" s="47">
        <f t="shared" si="1072"/>
        <v>128344.33568140797</v>
      </c>
      <c r="AZ380" s="47">
        <f t="shared" ref="AZ380:BB380" si="1073">INDEX(Alloc,$E380,AZ$1)*$G380</f>
        <v>286.56362854180549</v>
      </c>
      <c r="BA380" s="47">
        <f t="shared" si="1073"/>
        <v>0</v>
      </c>
      <c r="BB380" s="47">
        <f t="shared" si="1073"/>
        <v>22.950907826085469</v>
      </c>
      <c r="BD380" s="47">
        <f t="shared" ref="BD380:BF380" si="1074">INDEX(Alloc,$E380,BD$1)*$G380</f>
        <v>130.46799348244801</v>
      </c>
      <c r="BE380" s="47">
        <f t="shared" si="1074"/>
        <v>0</v>
      </c>
      <c r="BF380" s="47">
        <f t="shared" si="1074"/>
        <v>127.03144104052639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831556.34425215959</v>
      </c>
      <c r="BO380" s="44">
        <f t="shared" si="928"/>
        <v>194604.30232193283</v>
      </c>
      <c r="BP380" s="44">
        <f t="shared" si="929"/>
        <v>11858.617452815415</v>
      </c>
      <c r="BQ380" s="44">
        <f t="shared" si="930"/>
        <v>150309.96459294637</v>
      </c>
      <c r="BR380" s="44">
        <f t="shared" si="931"/>
        <v>121954.23495323198</v>
      </c>
      <c r="BS380" s="44">
        <f t="shared" si="932"/>
        <v>79440.143576642862</v>
      </c>
      <c r="BT380" s="44">
        <f t="shared" si="933"/>
        <v>463.37544942125959</v>
      </c>
      <c r="BU380" s="44">
        <f t="shared" si="934"/>
        <v>7531.0824545732421</v>
      </c>
      <c r="BV380" s="44">
        <f t="shared" si="935"/>
        <v>3944.2268435345168</v>
      </c>
      <c r="BW380" s="44">
        <f t="shared" si="936"/>
        <v>137302.69413185076</v>
      </c>
      <c r="BX380" s="44">
        <f t="shared" si="937"/>
        <v>309.51453636789097</v>
      </c>
      <c r="BY380" s="44">
        <f t="shared" si="938"/>
        <v>257.49943452297441</v>
      </c>
      <c r="CA380" s="44">
        <f t="shared" si="939"/>
        <v>0</v>
      </c>
    </row>
    <row r="381" spans="2:79" x14ac:dyDescent="0.3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3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4611956.5089849811</v>
      </c>
      <c r="I382" s="24">
        <f t="shared" ref="I382:BF382" si="1075">SUM(I371:I381)</f>
        <v>0</v>
      </c>
      <c r="J382" s="24">
        <f t="shared" si="1075"/>
        <v>4897872.4910150198</v>
      </c>
      <c r="K382" s="24"/>
      <c r="L382" s="24">
        <f t="shared" si="1075"/>
        <v>2349986.7602684982</v>
      </c>
      <c r="M382" s="24">
        <f t="shared" si="1075"/>
        <v>0</v>
      </c>
      <c r="N382" s="24">
        <f t="shared" si="1075"/>
        <v>3426490.8741441481</v>
      </c>
      <c r="O382" s="24"/>
      <c r="P382" s="24">
        <f t="shared" si="1075"/>
        <v>640333.19859558227</v>
      </c>
      <c r="Q382" s="24">
        <f t="shared" si="1075"/>
        <v>0</v>
      </c>
      <c r="R382" s="24">
        <f t="shared" si="1075"/>
        <v>926116.02904861397</v>
      </c>
      <c r="S382" s="24"/>
      <c r="T382" s="24">
        <f t="shared" ref="T382:V382" si="1076">SUM(T371:T381)</f>
        <v>51296.102079154691</v>
      </c>
      <c r="U382" s="24">
        <f t="shared" si="1076"/>
        <v>0</v>
      </c>
      <c r="V382" s="24">
        <f t="shared" si="1076"/>
        <v>33453.775050961674</v>
      </c>
      <c r="W382" s="24"/>
      <c r="X382" s="24">
        <f t="shared" si="1075"/>
        <v>609208.78434413834</v>
      </c>
      <c r="Y382" s="24">
        <f t="shared" si="1075"/>
        <v>0</v>
      </c>
      <c r="Z382" s="24">
        <f t="shared" si="1075"/>
        <v>233199.56083918453</v>
      </c>
      <c r="AA382" s="24"/>
      <c r="AB382" s="24">
        <f t="shared" si="1075"/>
        <v>541602.20195996563</v>
      </c>
      <c r="AC382" s="24">
        <f t="shared" si="1075"/>
        <v>0</v>
      </c>
      <c r="AD382" s="24">
        <f t="shared" si="1075"/>
        <v>52383.491978437545</v>
      </c>
      <c r="AE382" s="24"/>
      <c r="AF382" s="24">
        <f t="shared" si="1075"/>
        <v>329182.06962390948</v>
      </c>
      <c r="AG382" s="24">
        <f t="shared" si="1075"/>
        <v>0</v>
      </c>
      <c r="AH382" s="24">
        <f t="shared" si="1075"/>
        <v>24591.514148818376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33577.852175936139</v>
      </c>
      <c r="AO382" s="24">
        <f t="shared" si="1075"/>
        <v>0</v>
      </c>
      <c r="AP382" s="24">
        <f t="shared" si="1075"/>
        <v>496.94160917044553</v>
      </c>
      <c r="AQ382" s="24"/>
      <c r="AR382" s="24">
        <f t="shared" si="1075"/>
        <v>17574.188633588026</v>
      </c>
      <c r="AS382" s="24">
        <f t="shared" si="1075"/>
        <v>0</v>
      </c>
      <c r="AT382" s="24">
        <f t="shared" si="1075"/>
        <v>496.94160917044553</v>
      </c>
      <c r="AU382" s="24"/>
      <c r="AV382" s="24">
        <f t="shared" si="1075"/>
        <v>37451.882413435</v>
      </c>
      <c r="AW382" s="24">
        <f t="shared" si="1075"/>
        <v>0</v>
      </c>
      <c r="AX382" s="24">
        <f t="shared" si="1075"/>
        <v>149049.83956768463</v>
      </c>
      <c r="AY382" s="24"/>
      <c r="AZ382" s="24">
        <f t="shared" si="1075"/>
        <v>1198.0261093018105</v>
      </c>
      <c r="BA382" s="24">
        <f t="shared" si="1075"/>
        <v>0</v>
      </c>
      <c r="BB382" s="24">
        <f t="shared" si="1075"/>
        <v>1347.0498748226062</v>
      </c>
      <c r="BC382" s="24"/>
      <c r="BD382" s="24">
        <f t="shared" si="1075"/>
        <v>545.44278147074306</v>
      </c>
      <c r="BE382" s="24">
        <f t="shared" si="1075"/>
        <v>0</v>
      </c>
      <c r="BF382" s="24">
        <f t="shared" si="1075"/>
        <v>7396.7432978063034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5776477.6344126463</v>
      </c>
      <c r="BO382" s="44">
        <f t="shared" si="928"/>
        <v>1566449.2276441962</v>
      </c>
      <c r="BP382" s="44">
        <f t="shared" si="929"/>
        <v>84749.877130116365</v>
      </c>
      <c r="BQ382" s="44">
        <f t="shared" si="930"/>
        <v>842408.3451833229</v>
      </c>
      <c r="BR382" s="44">
        <f t="shared" si="931"/>
        <v>593985.69393840316</v>
      </c>
      <c r="BS382" s="44">
        <f t="shared" si="932"/>
        <v>353773.58377272787</v>
      </c>
      <c r="BT382" s="44">
        <f t="shared" si="933"/>
        <v>42849.729846201182</v>
      </c>
      <c r="BU382" s="44">
        <f t="shared" si="934"/>
        <v>34074.793785106587</v>
      </c>
      <c r="BV382" s="44">
        <f t="shared" si="935"/>
        <v>18071.130242758471</v>
      </c>
      <c r="BW382" s="44">
        <f t="shared" si="936"/>
        <v>186501.72198111963</v>
      </c>
      <c r="BX382" s="44">
        <f t="shared" si="937"/>
        <v>2545.0759841244167</v>
      </c>
      <c r="BY382" s="44">
        <f t="shared" si="938"/>
        <v>7942.1860792770467</v>
      </c>
      <c r="CA382" s="44">
        <f t="shared" si="939"/>
        <v>0</v>
      </c>
    </row>
    <row r="383" spans="2:79" x14ac:dyDescent="0.3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3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3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3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3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3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2173815.6028616363</v>
      </c>
      <c r="I388" s="21">
        <f>+'Function-Classif'!T388</f>
        <v>0</v>
      </c>
      <c r="J388" s="21">
        <f>+'Function-Classif'!U388</f>
        <v>410207.39713836374</v>
      </c>
      <c r="K388" s="24"/>
      <c r="L388" s="47">
        <f t="shared" si="1077"/>
        <v>1144643.8528189568</v>
      </c>
      <c r="M388" s="47">
        <f t="shared" si="1077"/>
        <v>0</v>
      </c>
      <c r="N388" s="47">
        <f t="shared" si="1077"/>
        <v>356412.9792863935</v>
      </c>
      <c r="O388" s="47"/>
      <c r="P388" s="47">
        <f t="shared" si="1078"/>
        <v>304595.88173487142</v>
      </c>
      <c r="Q388" s="47">
        <f t="shared" si="1078"/>
        <v>0</v>
      </c>
      <c r="R388" s="47">
        <f t="shared" si="1078"/>
        <v>44280.844318538075</v>
      </c>
      <c r="S388" s="47"/>
      <c r="T388" s="47">
        <f t="shared" si="1078"/>
        <v>23204.698856887047</v>
      </c>
      <c r="U388" s="47">
        <f t="shared" si="1078"/>
        <v>0</v>
      </c>
      <c r="V388" s="47">
        <f t="shared" si="1078"/>
        <v>0</v>
      </c>
      <c r="W388" s="24"/>
      <c r="X388" s="47">
        <f t="shared" si="1079"/>
        <v>269325.20927258616</v>
      </c>
      <c r="Y388" s="47">
        <f t="shared" si="1079"/>
        <v>0</v>
      </c>
      <c r="Z388" s="47">
        <f t="shared" si="1079"/>
        <v>0</v>
      </c>
      <c r="AB388" s="47">
        <f t="shared" si="1080"/>
        <v>245003.33333933947</v>
      </c>
      <c r="AC388" s="47">
        <f t="shared" si="1080"/>
        <v>0</v>
      </c>
      <c r="AD388" s="47">
        <f t="shared" si="1080"/>
        <v>0</v>
      </c>
      <c r="AF388" s="47">
        <f t="shared" si="1081"/>
        <v>145470.42005548187</v>
      </c>
      <c r="AG388" s="47">
        <f t="shared" si="1081"/>
        <v>0</v>
      </c>
      <c r="AH388" s="47">
        <f t="shared" si="1081"/>
        <v>0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15189.535197067111</v>
      </c>
      <c r="AO388" s="47">
        <f t="shared" si="1083"/>
        <v>0</v>
      </c>
      <c r="AP388" s="47">
        <f t="shared" si="1083"/>
        <v>0</v>
      </c>
      <c r="AR388" s="47">
        <f t="shared" si="1084"/>
        <v>7949.9949970322896</v>
      </c>
      <c r="AS388" s="47">
        <f t="shared" si="1084"/>
        <v>0</v>
      </c>
      <c r="AT388" s="47">
        <f t="shared" si="1084"/>
        <v>0</v>
      </c>
      <c r="AV388" s="47">
        <f t="shared" si="1085"/>
        <v>17612.76307574513</v>
      </c>
      <c r="AW388" s="47">
        <f t="shared" si="1085"/>
        <v>0</v>
      </c>
      <c r="AX388" s="47">
        <f t="shared" si="1085"/>
        <v>9397.0887870098704</v>
      </c>
      <c r="AZ388" s="47">
        <f t="shared" si="1086"/>
        <v>563.40425799585955</v>
      </c>
      <c r="BA388" s="47">
        <f t="shared" si="1086"/>
        <v>0</v>
      </c>
      <c r="BB388" s="47">
        <f t="shared" si="1086"/>
        <v>17.619541475643508</v>
      </c>
      <c r="BD388" s="47">
        <f t="shared" si="1087"/>
        <v>256.50925567291165</v>
      </c>
      <c r="BE388" s="47">
        <f t="shared" si="1087"/>
        <v>0</v>
      </c>
      <c r="BF388" s="47">
        <f t="shared" si="1087"/>
        <v>98.865204946666353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1501056.8321053502</v>
      </c>
      <c r="BO388" s="44">
        <f t="shared" si="928"/>
        <v>348876.72605340951</v>
      </c>
      <c r="BP388" s="44">
        <f t="shared" si="929"/>
        <v>23204.698856887047</v>
      </c>
      <c r="BQ388" s="44">
        <f t="shared" si="930"/>
        <v>269325.20927258616</v>
      </c>
      <c r="BR388" s="44">
        <f t="shared" si="931"/>
        <v>245003.33333933947</v>
      </c>
      <c r="BS388" s="44">
        <f t="shared" si="932"/>
        <v>145470.42005548187</v>
      </c>
      <c r="BT388" s="44">
        <f t="shared" si="933"/>
        <v>0</v>
      </c>
      <c r="BU388" s="44">
        <f t="shared" si="934"/>
        <v>15189.535197067111</v>
      </c>
      <c r="BV388" s="44">
        <f t="shared" si="935"/>
        <v>7949.9949970322896</v>
      </c>
      <c r="BW388" s="44">
        <f t="shared" si="936"/>
        <v>27009.851862755</v>
      </c>
      <c r="BX388" s="44">
        <f t="shared" si="937"/>
        <v>581.02379947150303</v>
      </c>
      <c r="BY388" s="44">
        <f t="shared" si="938"/>
        <v>355.37446061957803</v>
      </c>
      <c r="CA388" s="44">
        <f t="shared" si="939"/>
        <v>0</v>
      </c>
    </row>
    <row r="389" spans="2:79" x14ac:dyDescent="0.3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372684.11924120615</v>
      </c>
      <c r="I389" s="21">
        <f>+'Function-Classif'!T389</f>
        <v>0</v>
      </c>
      <c r="J389" s="21">
        <f>+'Function-Classif'!U389</f>
        <v>30915.880758793868</v>
      </c>
      <c r="K389" s="24"/>
      <c r="L389" s="47">
        <f t="shared" si="1077"/>
        <v>184963.58086772633</v>
      </c>
      <c r="M389" s="47">
        <f t="shared" si="1077"/>
        <v>0</v>
      </c>
      <c r="N389" s="47">
        <f t="shared" si="1077"/>
        <v>26861.585737782148</v>
      </c>
      <c r="O389" s="47"/>
      <c r="P389" s="47">
        <f t="shared" si="1078"/>
        <v>51735.481129357693</v>
      </c>
      <c r="Q389" s="47">
        <f t="shared" si="1078"/>
        <v>0</v>
      </c>
      <c r="R389" s="47">
        <f t="shared" si="1078"/>
        <v>3337.2906300587215</v>
      </c>
      <c r="S389" s="47"/>
      <c r="T389" s="47">
        <f t="shared" si="1078"/>
        <v>4363.2914481281978</v>
      </c>
      <c r="U389" s="47">
        <f t="shared" si="1078"/>
        <v>0</v>
      </c>
      <c r="V389" s="47">
        <f t="shared" si="1078"/>
        <v>0</v>
      </c>
      <c r="W389" s="24"/>
      <c r="X389" s="47">
        <f t="shared" si="1079"/>
        <v>50642.51812238602</v>
      </c>
      <c r="Y389" s="47">
        <f t="shared" si="1079"/>
        <v>0</v>
      </c>
      <c r="Z389" s="47">
        <f t="shared" si="1079"/>
        <v>0</v>
      </c>
      <c r="AB389" s="47">
        <f t="shared" si="1080"/>
        <v>46069.158480165381</v>
      </c>
      <c r="AC389" s="47">
        <f t="shared" si="1080"/>
        <v>0</v>
      </c>
      <c r="AD389" s="47">
        <f t="shared" si="1080"/>
        <v>0</v>
      </c>
      <c r="AF389" s="47">
        <f t="shared" si="1081"/>
        <v>27353.504723260641</v>
      </c>
      <c r="AG389" s="47">
        <f t="shared" si="1081"/>
        <v>0</v>
      </c>
      <c r="AH389" s="47">
        <f t="shared" si="1081"/>
        <v>0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2856.1615660327634</v>
      </c>
      <c r="AO389" s="47">
        <f t="shared" si="1083"/>
        <v>0</v>
      </c>
      <c r="AP389" s="47">
        <f t="shared" si="1083"/>
        <v>0</v>
      </c>
      <c r="AR389" s="47">
        <f t="shared" si="1084"/>
        <v>1494.875904106709</v>
      </c>
      <c r="AS389" s="47">
        <f t="shared" si="1084"/>
        <v>0</v>
      </c>
      <c r="AT389" s="47">
        <f t="shared" si="1084"/>
        <v>0</v>
      </c>
      <c r="AV389" s="47">
        <f t="shared" si="1085"/>
        <v>3062.9593898661369</v>
      </c>
      <c r="AW389" s="47">
        <f t="shared" si="1085"/>
        <v>0</v>
      </c>
      <c r="AX389" s="47">
        <f t="shared" si="1085"/>
        <v>708.22534758192887</v>
      </c>
      <c r="AZ389" s="47">
        <f t="shared" si="1086"/>
        <v>97.979195819391578</v>
      </c>
      <c r="BA389" s="47">
        <f t="shared" si="1086"/>
        <v>0</v>
      </c>
      <c r="BB389" s="47">
        <f t="shared" si="1086"/>
        <v>1.3279225267161168</v>
      </c>
      <c r="BD389" s="47">
        <f t="shared" si="1087"/>
        <v>44.608414356796175</v>
      </c>
      <c r="BE389" s="47">
        <f t="shared" si="1087"/>
        <v>0</v>
      </c>
      <c r="BF389" s="47">
        <f t="shared" si="1087"/>
        <v>7.4511208443515446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211825.16660550848</v>
      </c>
      <c r="BO389" s="44">
        <f t="shared" si="928"/>
        <v>55072.771759416413</v>
      </c>
      <c r="BP389" s="44">
        <f t="shared" si="929"/>
        <v>4363.2914481281978</v>
      </c>
      <c r="BQ389" s="44">
        <f t="shared" si="930"/>
        <v>50642.51812238602</v>
      </c>
      <c r="BR389" s="44">
        <f t="shared" si="931"/>
        <v>46069.158480165381</v>
      </c>
      <c r="BS389" s="44">
        <f t="shared" si="932"/>
        <v>27353.504723260641</v>
      </c>
      <c r="BT389" s="44">
        <f t="shared" si="933"/>
        <v>0</v>
      </c>
      <c r="BU389" s="44">
        <f t="shared" si="934"/>
        <v>2856.1615660327634</v>
      </c>
      <c r="BV389" s="44">
        <f t="shared" si="935"/>
        <v>1494.875904106709</v>
      </c>
      <c r="BW389" s="44">
        <f t="shared" si="936"/>
        <v>3771.1847374480658</v>
      </c>
      <c r="BX389" s="44">
        <f t="shared" si="937"/>
        <v>99.3071183461077</v>
      </c>
      <c r="BY389" s="44">
        <f t="shared" si="938"/>
        <v>52.059535201147717</v>
      </c>
      <c r="CA389" s="44">
        <f t="shared" si="939"/>
        <v>0</v>
      </c>
    </row>
    <row r="390" spans="2:79" x14ac:dyDescent="0.3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3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3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3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3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2791233.0290643424</v>
      </c>
      <c r="I394" s="24">
        <f t="shared" ref="I394:J394" si="1096">SUM(I385:I393)</f>
        <v>0</v>
      </c>
      <c r="J394" s="24">
        <f t="shared" si="1096"/>
        <v>479906.97093565756</v>
      </c>
      <c r="K394" s="24"/>
      <c r="L394" s="24">
        <f t="shared" ref="L394:BF394" si="1097">SUM(L385:L393)</f>
        <v>1456817.0802243061</v>
      </c>
      <c r="M394" s="24">
        <f t="shared" si="1097"/>
        <v>0</v>
      </c>
      <c r="N394" s="24">
        <f t="shared" si="1097"/>
        <v>410859.87050557556</v>
      </c>
      <c r="O394" s="24"/>
      <c r="P394" s="24">
        <f t="shared" si="1097"/>
        <v>389621.38302542752</v>
      </c>
      <c r="Q394" s="24">
        <f t="shared" si="1097"/>
        <v>0</v>
      </c>
      <c r="R394" s="24">
        <f t="shared" si="1097"/>
        <v>51045.340714073856</v>
      </c>
      <c r="S394" s="24"/>
      <c r="T394" s="24">
        <f t="shared" ref="T394:V394" si="1098">SUM(T385:T393)</f>
        <v>30009.959790089335</v>
      </c>
      <c r="U394" s="24">
        <f t="shared" si="1098"/>
        <v>0</v>
      </c>
      <c r="V394" s="24">
        <f t="shared" si="1098"/>
        <v>0</v>
      </c>
      <c r="W394" s="24"/>
      <c r="X394" s="24">
        <f t="shared" si="1097"/>
        <v>353424.18342119612</v>
      </c>
      <c r="Y394" s="24">
        <f t="shared" si="1097"/>
        <v>0</v>
      </c>
      <c r="Z394" s="24">
        <f t="shared" si="1097"/>
        <v>213.94940163377822</v>
      </c>
      <c r="AA394" s="24"/>
      <c r="AB394" s="24">
        <f t="shared" si="1097"/>
        <v>316855.66045470268</v>
      </c>
      <c r="AC394" s="24">
        <f t="shared" si="1097"/>
        <v>0</v>
      </c>
      <c r="AD394" s="24">
        <f t="shared" si="1097"/>
        <v>0</v>
      </c>
      <c r="AE394" s="24"/>
      <c r="AF394" s="24">
        <f t="shared" si="1097"/>
        <v>190942.98483723111</v>
      </c>
      <c r="AG394" s="24">
        <f t="shared" si="1097"/>
        <v>0</v>
      </c>
      <c r="AH394" s="24">
        <f t="shared" si="1097"/>
        <v>20.910068998202121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19644.182555674073</v>
      </c>
      <c r="AO394" s="24">
        <f t="shared" si="1097"/>
        <v>0</v>
      </c>
      <c r="AP394" s="24">
        <f t="shared" si="1097"/>
        <v>0</v>
      </c>
      <c r="AQ394" s="24"/>
      <c r="AR394" s="24">
        <f t="shared" si="1097"/>
        <v>10281.496504814206</v>
      </c>
      <c r="AS394" s="24">
        <f t="shared" si="1097"/>
        <v>0</v>
      </c>
      <c r="AT394" s="24">
        <f t="shared" si="1097"/>
        <v>0</v>
      </c>
      <c r="AU394" s="24"/>
      <c r="AV394" s="24">
        <f t="shared" si="1097"/>
        <v>22584.728620868609</v>
      </c>
      <c r="AW394" s="24">
        <f t="shared" si="1097"/>
        <v>0</v>
      </c>
      <c r="AX394" s="24">
        <f t="shared" si="1097"/>
        <v>17632.620882355353</v>
      </c>
      <c r="AY394" s="24"/>
      <c r="AZ394" s="24">
        <f t="shared" si="1097"/>
        <v>722.44952231267155</v>
      </c>
      <c r="BA394" s="24">
        <f t="shared" si="1097"/>
        <v>0</v>
      </c>
      <c r="BB394" s="24">
        <f t="shared" si="1097"/>
        <v>20.311164154416282</v>
      </c>
      <c r="BC394" s="24"/>
      <c r="BD394" s="24">
        <f t="shared" si="1097"/>
        <v>328.92010771959036</v>
      </c>
      <c r="BE394" s="24">
        <f t="shared" si="1097"/>
        <v>0</v>
      </c>
      <c r="BF394" s="24">
        <f t="shared" si="1097"/>
        <v>113.96819886644694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1867676.9507298816</v>
      </c>
      <c r="BO394" s="44">
        <f t="shared" si="928"/>
        <v>440666.72373950138</v>
      </c>
      <c r="BP394" s="44">
        <f t="shared" si="929"/>
        <v>30009.959790089335</v>
      </c>
      <c r="BQ394" s="44">
        <f t="shared" si="930"/>
        <v>353638.13282282988</v>
      </c>
      <c r="BR394" s="44">
        <f t="shared" si="931"/>
        <v>316855.66045470268</v>
      </c>
      <c r="BS394" s="44">
        <f t="shared" si="932"/>
        <v>190963.89490622931</v>
      </c>
      <c r="BT394" s="44">
        <f t="shared" si="933"/>
        <v>0</v>
      </c>
      <c r="BU394" s="44">
        <f t="shared" si="934"/>
        <v>19644.182555674073</v>
      </c>
      <c r="BV394" s="44">
        <f t="shared" si="935"/>
        <v>10281.496504814206</v>
      </c>
      <c r="BW394" s="44">
        <f t="shared" si="936"/>
        <v>40217.349503223959</v>
      </c>
      <c r="BX394" s="44">
        <f t="shared" si="937"/>
        <v>742.76068646708779</v>
      </c>
      <c r="BY394" s="44">
        <f t="shared" si="938"/>
        <v>442.88830658603729</v>
      </c>
      <c r="CA394" s="44">
        <f t="shared" si="939"/>
        <v>0</v>
      </c>
    </row>
    <row r="395" spans="2:79" x14ac:dyDescent="0.3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3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7403189.5380493235</v>
      </c>
      <c r="I396" s="24">
        <f t="shared" ref="I396:J396" si="1099">I394+I382</f>
        <v>0</v>
      </c>
      <c r="J396" s="24">
        <f t="shared" si="1099"/>
        <v>5377779.4619506774</v>
      </c>
      <c r="K396" s="24"/>
      <c r="L396" s="24">
        <f t="shared" ref="L396:BF396" si="1100">L394+L382</f>
        <v>3806803.8404928045</v>
      </c>
      <c r="M396" s="24">
        <f t="shared" si="1100"/>
        <v>0</v>
      </c>
      <c r="N396" s="24">
        <f t="shared" si="1100"/>
        <v>3837350.7446497236</v>
      </c>
      <c r="O396" s="24"/>
      <c r="P396" s="24">
        <f t="shared" si="1100"/>
        <v>1029954.5816210099</v>
      </c>
      <c r="Q396" s="24">
        <f t="shared" si="1100"/>
        <v>0</v>
      </c>
      <c r="R396" s="24">
        <f t="shared" si="1100"/>
        <v>977161.36976268783</v>
      </c>
      <c r="S396" s="24"/>
      <c r="T396" s="24">
        <f t="shared" ref="T396:V396" si="1101">T394+T382</f>
        <v>81306.061869244033</v>
      </c>
      <c r="U396" s="24">
        <f t="shared" si="1101"/>
        <v>0</v>
      </c>
      <c r="V396" s="24">
        <f t="shared" si="1101"/>
        <v>33453.775050961674</v>
      </c>
      <c r="W396" s="24"/>
      <c r="X396" s="24">
        <f t="shared" si="1100"/>
        <v>962632.96776533453</v>
      </c>
      <c r="Y396" s="24">
        <f t="shared" si="1100"/>
        <v>0</v>
      </c>
      <c r="Z396" s="24">
        <f t="shared" si="1100"/>
        <v>233413.51024081832</v>
      </c>
      <c r="AA396" s="24"/>
      <c r="AB396" s="24">
        <f t="shared" si="1100"/>
        <v>858457.86241466831</v>
      </c>
      <c r="AC396" s="24">
        <f t="shared" si="1100"/>
        <v>0</v>
      </c>
      <c r="AD396" s="24">
        <f t="shared" si="1100"/>
        <v>52383.491978437545</v>
      </c>
      <c r="AE396" s="24"/>
      <c r="AF396" s="24">
        <f t="shared" si="1100"/>
        <v>520125.05446114059</v>
      </c>
      <c r="AG396" s="24">
        <f t="shared" si="1100"/>
        <v>0</v>
      </c>
      <c r="AH396" s="24">
        <f t="shared" si="1100"/>
        <v>24612.424217816577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53222.034731610212</v>
      </c>
      <c r="AO396" s="24">
        <f t="shared" si="1100"/>
        <v>0</v>
      </c>
      <c r="AP396" s="24">
        <f t="shared" si="1100"/>
        <v>496.94160917044553</v>
      </c>
      <c r="AQ396" s="24"/>
      <c r="AR396" s="24">
        <f t="shared" si="1100"/>
        <v>27855.68513840223</v>
      </c>
      <c r="AS396" s="24">
        <f t="shared" si="1100"/>
        <v>0</v>
      </c>
      <c r="AT396" s="24">
        <f t="shared" si="1100"/>
        <v>496.94160917044553</v>
      </c>
      <c r="AU396" s="24"/>
      <c r="AV396" s="24">
        <f t="shared" si="1100"/>
        <v>60036.611034303613</v>
      </c>
      <c r="AW396" s="24">
        <f t="shared" si="1100"/>
        <v>0</v>
      </c>
      <c r="AX396" s="24">
        <f t="shared" si="1100"/>
        <v>166682.46045003997</v>
      </c>
      <c r="AY396" s="24"/>
      <c r="AZ396" s="24">
        <f t="shared" si="1100"/>
        <v>1920.4756316144822</v>
      </c>
      <c r="BA396" s="24">
        <f t="shared" si="1100"/>
        <v>0</v>
      </c>
      <c r="BB396" s="24">
        <f t="shared" si="1100"/>
        <v>1367.3610389770224</v>
      </c>
      <c r="BC396" s="24"/>
      <c r="BD396" s="24">
        <f t="shared" si="1100"/>
        <v>874.36288919033336</v>
      </c>
      <c r="BE396" s="24">
        <f t="shared" si="1100"/>
        <v>0</v>
      </c>
      <c r="BF396" s="24">
        <f t="shared" si="1100"/>
        <v>7510.7114966727504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7644154.5851425286</v>
      </c>
      <c r="BO396" s="44">
        <f t="shared" si="928"/>
        <v>2007115.9513836978</v>
      </c>
      <c r="BP396" s="44">
        <f t="shared" si="929"/>
        <v>114759.83692020571</v>
      </c>
      <c r="BQ396" s="44">
        <f t="shared" si="930"/>
        <v>1196046.4780061529</v>
      </c>
      <c r="BR396" s="44">
        <f t="shared" si="931"/>
        <v>910841.35439310584</v>
      </c>
      <c r="BS396" s="44">
        <f t="shared" si="932"/>
        <v>544737.47867895721</v>
      </c>
      <c r="BT396" s="44">
        <f t="shared" si="933"/>
        <v>42849.729846201182</v>
      </c>
      <c r="BU396" s="44">
        <f t="shared" si="934"/>
        <v>53718.97634078066</v>
      </c>
      <c r="BV396" s="44">
        <f t="shared" si="935"/>
        <v>28352.626747572675</v>
      </c>
      <c r="BW396" s="44">
        <f t="shared" si="936"/>
        <v>226719.07148434359</v>
      </c>
      <c r="BX396" s="44">
        <f t="shared" si="937"/>
        <v>3287.8366705915046</v>
      </c>
      <c r="BY396" s="44">
        <f t="shared" si="938"/>
        <v>8385.0743858630831</v>
      </c>
      <c r="CA396" s="44">
        <f t="shared" si="939"/>
        <v>0</v>
      </c>
    </row>
    <row r="397" spans="2:79" x14ac:dyDescent="0.3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3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3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3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3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3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3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3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3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3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3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3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3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3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3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3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3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3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3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3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3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3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3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28237117.970294021</v>
      </c>
      <c r="I419" s="24">
        <f t="shared" ref="I419:J419" si="1159">I417+I404+I396+I368+I355+I349</f>
        <v>13219293.567755304</v>
      </c>
      <c r="J419" s="24">
        <f t="shared" si="1159"/>
        <v>10850657.461950678</v>
      </c>
      <c r="K419" s="24"/>
      <c r="L419" s="24">
        <f t="shared" ref="L419:BF419" si="1160">L417+L404+L396+L368+L355+L349</f>
        <v>11470745.381888855</v>
      </c>
      <c r="M419" s="24">
        <f t="shared" si="1160"/>
        <v>4785718.0041557476</v>
      </c>
      <c r="N419" s="24">
        <f t="shared" si="1160"/>
        <v>7919872.6606270168</v>
      </c>
      <c r="O419" s="24"/>
      <c r="P419" s="24">
        <f t="shared" si="1160"/>
        <v>3461025.5441165022</v>
      </c>
      <c r="Q419" s="24">
        <f t="shared" si="1160"/>
        <v>1555255.4269411387</v>
      </c>
      <c r="R419" s="24">
        <f t="shared" si="1160"/>
        <v>1991588.6094797221</v>
      </c>
      <c r="S419" s="24"/>
      <c r="T419" s="24">
        <f t="shared" ref="T419:V419" si="1161">T417+T404+T396+T368+T355+T349</f>
        <v>358367.2164280063</v>
      </c>
      <c r="U419" s="24">
        <f t="shared" si="1161"/>
        <v>184934.82825836443</v>
      </c>
      <c r="V419" s="24">
        <f t="shared" si="1161"/>
        <v>37490.225371475106</v>
      </c>
      <c r="W419" s="24"/>
      <c r="X419" s="24">
        <f t="shared" si="1160"/>
        <v>4189364.517534161</v>
      </c>
      <c r="Y419" s="24">
        <f t="shared" si="1160"/>
        <v>2145095.0071983277</v>
      </c>
      <c r="Z419" s="24">
        <f t="shared" si="1160"/>
        <v>391743.27406295773</v>
      </c>
      <c r="AA419" s="24"/>
      <c r="AB419" s="24">
        <f t="shared" si="1160"/>
        <v>3925558.9731108239</v>
      </c>
      <c r="AC419" s="24">
        <f t="shared" si="1160"/>
        <v>2068012.3983256575</v>
      </c>
      <c r="AD419" s="24">
        <f t="shared" si="1160"/>
        <v>81961.702938199858</v>
      </c>
      <c r="AE419" s="24"/>
      <c r="AF419" s="24">
        <f t="shared" si="1160"/>
        <v>2359258.3904736182</v>
      </c>
      <c r="AG419" s="24">
        <f t="shared" si="1160"/>
        <v>910971.96936802485</v>
      </c>
      <c r="AH419" s="24">
        <f t="shared" si="1160"/>
        <v>101977.72202765736</v>
      </c>
      <c r="AI419" s="24"/>
      <c r="AJ419" s="24">
        <f t="shared" si="1160"/>
        <v>1862797.5867352921</v>
      </c>
      <c r="AK419" s="24">
        <f t="shared" si="1160"/>
        <v>1257557.9254405459</v>
      </c>
      <c r="AL419" s="24">
        <f t="shared" si="1160"/>
        <v>46493.747496664699</v>
      </c>
      <c r="AM419" s="24"/>
      <c r="AN419" s="24">
        <f t="shared" si="1160"/>
        <v>237569.85998969077</v>
      </c>
      <c r="AO419" s="24">
        <f t="shared" si="1160"/>
        <v>122856.05756025486</v>
      </c>
      <c r="AP419" s="24">
        <f t="shared" si="1160"/>
        <v>553.00341917757657</v>
      </c>
      <c r="AQ419" s="24"/>
      <c r="AR419" s="24">
        <f t="shared" si="1160"/>
        <v>127300.55948250991</v>
      </c>
      <c r="AS419" s="24">
        <f t="shared" si="1160"/>
        <v>65285.577424042887</v>
      </c>
      <c r="AT419" s="24">
        <f t="shared" si="1160"/>
        <v>553.00341917757657</v>
      </c>
      <c r="AU419" s="24"/>
      <c r="AV419" s="24">
        <f t="shared" si="1160"/>
        <v>231640.55819601764</v>
      </c>
      <c r="AW419" s="24">
        <f t="shared" si="1160"/>
        <v>116243.91147269505</v>
      </c>
      <c r="AX419" s="24">
        <f t="shared" si="1160"/>
        <v>267519.68909350288</v>
      </c>
      <c r="AY419" s="24"/>
      <c r="AZ419" s="24">
        <f t="shared" si="1160"/>
        <v>7503.8385811051039</v>
      </c>
      <c r="BA419" s="24">
        <f t="shared" si="1160"/>
        <v>3788.2534918495567</v>
      </c>
      <c r="BB419" s="24">
        <f t="shared" si="1160"/>
        <v>1681.124029804374</v>
      </c>
      <c r="BC419" s="24"/>
      <c r="BD419" s="24">
        <f t="shared" si="1160"/>
        <v>5985.543757435893</v>
      </c>
      <c r="BE419" s="24">
        <f t="shared" si="1160"/>
        <v>3574.2081186546834</v>
      </c>
      <c r="BF419" s="24">
        <f t="shared" si="1160"/>
        <v>9222.6999853216967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24176336.046671622</v>
      </c>
      <c r="BO419" s="44">
        <f t="shared" si="1123"/>
        <v>7007869.580537362</v>
      </c>
      <c r="BP419" s="44">
        <f t="shared" si="1124"/>
        <v>580792.27005784586</v>
      </c>
      <c r="BQ419" s="44">
        <f t="shared" si="1125"/>
        <v>6726202.7987954468</v>
      </c>
      <c r="BR419" s="44">
        <f t="shared" si="1126"/>
        <v>6075533.0743746813</v>
      </c>
      <c r="BS419" s="44">
        <f t="shared" si="1127"/>
        <v>3372208.0818693005</v>
      </c>
      <c r="BT419" s="44">
        <f t="shared" si="1128"/>
        <v>3166849.2596725025</v>
      </c>
      <c r="BU419" s="44">
        <f t="shared" si="1129"/>
        <v>360978.9209691232</v>
      </c>
      <c r="BV419" s="44">
        <f t="shared" si="1130"/>
        <v>193139.14032573038</v>
      </c>
      <c r="BW419" s="44">
        <f t="shared" si="1131"/>
        <v>615404.15876221564</v>
      </c>
      <c r="BX419" s="44">
        <f t="shared" si="1132"/>
        <v>12973.216102759034</v>
      </c>
      <c r="BY419" s="44">
        <f t="shared" si="1133"/>
        <v>18782.451861412272</v>
      </c>
      <c r="CA419" s="44">
        <f t="shared" si="1134"/>
        <v>0</v>
      </c>
    </row>
    <row r="420" spans="2:79" x14ac:dyDescent="0.3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3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3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11457700.112397913</v>
      </c>
      <c r="I422" s="21">
        <f>+'Function-Classif'!T422</f>
        <v>5363957.5241507506</v>
      </c>
      <c r="J422" s="21">
        <f>+'Function-Classif'!U422</f>
        <v>4402842.3634513374</v>
      </c>
      <c r="K422" s="47"/>
      <c r="L422" s="47">
        <f t="shared" ref="L422:N422" si="1162">INDEX(Alloc,$E422,L$1)*$G422</f>
        <v>4654453.7863113675</v>
      </c>
      <c r="M422" s="47">
        <f t="shared" si="1162"/>
        <v>1941888.0415418353</v>
      </c>
      <c r="N422" s="47">
        <f t="shared" si="1162"/>
        <v>3213625.6245877221</v>
      </c>
      <c r="O422" s="47"/>
      <c r="P422" s="47">
        <f t="shared" ref="P422:V422" si="1163">INDEX(Alloc,$E422,P$1)*$G422</f>
        <v>1404371.1120785738</v>
      </c>
      <c r="Q422" s="47">
        <f t="shared" si="1163"/>
        <v>631071.8501377356</v>
      </c>
      <c r="R422" s="47">
        <f t="shared" si="1163"/>
        <v>808121.60287364514</v>
      </c>
      <c r="S422" s="47"/>
      <c r="T422" s="47">
        <f t="shared" si="1163"/>
        <v>145413.71043130363</v>
      </c>
      <c r="U422" s="47">
        <f t="shared" si="1163"/>
        <v>75040.512447173358</v>
      </c>
      <c r="V422" s="47">
        <f t="shared" si="1163"/>
        <v>15212.308844849886</v>
      </c>
      <c r="W422" s="24"/>
      <c r="X422" s="47">
        <f t="shared" ref="X422:Z422" si="1164">INDEX(Alloc,$E422,X$1)*$G422</f>
        <v>1699907.2764410444</v>
      </c>
      <c r="Y422" s="47">
        <f t="shared" si="1164"/>
        <v>870409.48481133406</v>
      </c>
      <c r="Z422" s="47">
        <f t="shared" si="1164"/>
        <v>158956.62439715833</v>
      </c>
      <c r="AB422" s="47">
        <f t="shared" ref="AB422:AD422" si="1165">INDEX(Alloc,$E422,AB$1)*$G422</f>
        <v>1592863.6036706755</v>
      </c>
      <c r="AC422" s="47">
        <f t="shared" si="1165"/>
        <v>839131.88001917885</v>
      </c>
      <c r="AD422" s="47">
        <f t="shared" si="1165"/>
        <v>33257.381789291663</v>
      </c>
      <c r="AF422" s="47">
        <f t="shared" ref="AF422:AH422" si="1166">INDEX(Alloc,$E422,AF$1)*$G422</f>
        <v>957309.99013933085</v>
      </c>
      <c r="AG422" s="47">
        <f t="shared" si="1166"/>
        <v>369642.66844796145</v>
      </c>
      <c r="AH422" s="47">
        <f t="shared" si="1166"/>
        <v>41379.228516436538</v>
      </c>
      <c r="AJ422" s="47">
        <f t="shared" ref="AJ422:AL422" si="1167">INDEX(Alloc,$E422,AJ$1)*$G422</f>
        <v>755862.41277757706</v>
      </c>
      <c r="AK422" s="47">
        <f t="shared" si="1167"/>
        <v>510275.92825957923</v>
      </c>
      <c r="AL422" s="47">
        <f t="shared" si="1167"/>
        <v>18865.644024958841</v>
      </c>
      <c r="AN422" s="47">
        <f t="shared" ref="AN422:AP422" si="1168">INDEX(Alloc,$E422,AN$1)*$G422</f>
        <v>96398.089010706957</v>
      </c>
      <c r="AO422" s="47">
        <f t="shared" si="1168"/>
        <v>49850.975088809297</v>
      </c>
      <c r="AP422" s="47">
        <f t="shared" si="1168"/>
        <v>224.39072375350401</v>
      </c>
      <c r="AR422" s="47">
        <f t="shared" ref="AR422:AT422" si="1169">INDEX(Alloc,$E422,AR$1)*$G422</f>
        <v>51654.408790072543</v>
      </c>
      <c r="AS422" s="47">
        <f t="shared" si="1169"/>
        <v>26490.754778031973</v>
      </c>
      <c r="AT422" s="47">
        <f t="shared" si="1169"/>
        <v>224.39072375350401</v>
      </c>
      <c r="AV422" s="47">
        <f t="shared" ref="AV422:AX422" si="1170">INDEX(Alloc,$E422,AV$1)*$G422</f>
        <v>93992.172022320257</v>
      </c>
      <c r="AW422" s="47">
        <f t="shared" si="1170"/>
        <v>47167.982190938965</v>
      </c>
      <c r="AX422" s="47">
        <f t="shared" si="1170"/>
        <v>108550.75135571162</v>
      </c>
      <c r="AZ422" s="47">
        <f t="shared" ref="AZ422:BB422" si="1171">INDEX(Alloc,$E422,AZ$1)*$G422</f>
        <v>3044.8125847897395</v>
      </c>
      <c r="BA422" s="47">
        <f t="shared" si="1171"/>
        <v>1537.1495244316002</v>
      </c>
      <c r="BB422" s="47">
        <f t="shared" si="1171"/>
        <v>682.14521770628994</v>
      </c>
      <c r="BD422" s="47">
        <f t="shared" ref="BD422:BF422" si="1172">INDEX(Alloc,$E422,BD$1)*$G422</f>
        <v>2428.7381401488601</v>
      </c>
      <c r="BE422" s="47">
        <f t="shared" si="1172"/>
        <v>1450.2969037394605</v>
      </c>
      <c r="BF422" s="47">
        <f t="shared" si="1172"/>
        <v>3742.2703963485378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9809967.4524409249</v>
      </c>
      <c r="BO422" s="44">
        <f t="shared" si="1123"/>
        <v>2843564.5650899545</v>
      </c>
      <c r="BP422" s="44">
        <f t="shared" si="1124"/>
        <v>235666.53172332686</v>
      </c>
      <c r="BQ422" s="44">
        <f t="shared" si="1125"/>
        <v>2729273.3856495367</v>
      </c>
      <c r="BR422" s="44">
        <f t="shared" si="1126"/>
        <v>2465252.8654791461</v>
      </c>
      <c r="BS422" s="44">
        <f t="shared" si="1127"/>
        <v>1368331.887103729</v>
      </c>
      <c r="BT422" s="44">
        <f t="shared" si="1128"/>
        <v>1285003.9850621151</v>
      </c>
      <c r="BU422" s="44">
        <f t="shared" si="1129"/>
        <v>146473.45482326977</v>
      </c>
      <c r="BV422" s="44">
        <f t="shared" si="1130"/>
        <v>78369.554291858018</v>
      </c>
      <c r="BW422" s="44">
        <f t="shared" si="1131"/>
        <v>249710.90556897083</v>
      </c>
      <c r="BX422" s="44">
        <f t="shared" si="1132"/>
        <v>5264.1073269276303</v>
      </c>
      <c r="BY422" s="44">
        <f t="shared" si="1133"/>
        <v>7621.305440236858</v>
      </c>
      <c r="CA422" s="44">
        <f t="shared" si="1134"/>
        <v>0</v>
      </c>
    </row>
    <row r="423" spans="2:79" x14ac:dyDescent="0.3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3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-1308318.2533865515</v>
      </c>
      <c r="I424" s="21">
        <f>+'Function-Classif'!T424</f>
        <v>-612493.21158640925</v>
      </c>
      <c r="J424" s="21">
        <f>+'Function-Classif'!U424</f>
        <v>-502746.53502703935</v>
      </c>
      <c r="K424" s="47"/>
      <c r="L424" s="47">
        <f t="shared" ref="L424:N424" si="1173">INDEX(Alloc,$E424,L$1)*$G424</f>
        <v>-531477.24136941764</v>
      </c>
      <c r="M424" s="47">
        <f t="shared" si="1173"/>
        <v>-221738.0055211217</v>
      </c>
      <c r="N424" s="47">
        <f t="shared" si="1173"/>
        <v>-366953.66635136615</v>
      </c>
      <c r="O424" s="47"/>
      <c r="P424" s="47">
        <f t="shared" ref="P424:V424" si="1174">INDEX(Alloc,$E424,P$1)*$G424</f>
        <v>-160360.6607292009</v>
      </c>
      <c r="Q424" s="47">
        <f t="shared" si="1174"/>
        <v>-72060.082969026844</v>
      </c>
      <c r="R424" s="47">
        <f t="shared" si="1174"/>
        <v>-92276.829871952024</v>
      </c>
      <c r="S424" s="47"/>
      <c r="T424" s="47">
        <f t="shared" si="1174"/>
        <v>-16604.328074888424</v>
      </c>
      <c r="U424" s="47">
        <f t="shared" si="1174"/>
        <v>-8568.6369179696376</v>
      </c>
      <c r="V424" s="47">
        <f t="shared" si="1174"/>
        <v>-1737.0450563926925</v>
      </c>
      <c r="W424" s="24"/>
      <c r="X424" s="47">
        <f t="shared" ref="X424:Z424" si="1175">INDEX(Alloc,$E424,X$1)*$G424</f>
        <v>-194106.99328968432</v>
      </c>
      <c r="Y424" s="47">
        <f t="shared" si="1175"/>
        <v>-99389.284562198736</v>
      </c>
      <c r="Z424" s="47">
        <f t="shared" si="1175"/>
        <v>-18150.750251394769</v>
      </c>
      <c r="AB424" s="47">
        <f t="shared" ref="AB424:AD424" si="1176">INDEX(Alloc,$E424,AB$1)*$G424</f>
        <v>-181884.01750735682</v>
      </c>
      <c r="AC424" s="47">
        <f t="shared" si="1176"/>
        <v>-95817.794571156963</v>
      </c>
      <c r="AD424" s="47">
        <f t="shared" si="1176"/>
        <v>-3797.5544156277947</v>
      </c>
      <c r="AF424" s="47">
        <f t="shared" ref="AF424:AH424" si="1177">INDEX(Alloc,$E424,AF$1)*$G424</f>
        <v>-109312.17626243712</v>
      </c>
      <c r="AG424" s="47">
        <f t="shared" si="1177"/>
        <v>-42208.318040868078</v>
      </c>
      <c r="AH424" s="47">
        <f t="shared" si="1177"/>
        <v>-4724.9622042845722</v>
      </c>
      <c r="AJ424" s="47">
        <f t="shared" ref="AJ424:AL424" si="1178">INDEX(Alloc,$E424,AJ$1)*$G424</f>
        <v>-86309.519535744024</v>
      </c>
      <c r="AK424" s="47">
        <f t="shared" si="1178"/>
        <v>-58266.781697610277</v>
      </c>
      <c r="AL424" s="47">
        <f t="shared" si="1178"/>
        <v>-2154.2077552753281</v>
      </c>
      <c r="AN424" s="47">
        <f t="shared" ref="AN424:AP424" si="1179">INDEX(Alloc,$E424,AN$1)*$G424</f>
        <v>-11007.39050656604</v>
      </c>
      <c r="AO424" s="47">
        <f t="shared" si="1179"/>
        <v>-5692.3239409307389</v>
      </c>
      <c r="AP424" s="47">
        <f t="shared" si="1179"/>
        <v>-25.622461479827304</v>
      </c>
      <c r="AR424" s="47">
        <f t="shared" ref="AR424:AT424" si="1180">INDEX(Alloc,$E424,AR$1)*$G424</f>
        <v>-5898.2522866710942</v>
      </c>
      <c r="AS424" s="47">
        <f t="shared" si="1180"/>
        <v>-3024.8948464433847</v>
      </c>
      <c r="AT424" s="47">
        <f t="shared" si="1180"/>
        <v>-25.622461479827304</v>
      </c>
      <c r="AV424" s="47">
        <f t="shared" ref="AV424:AX424" si="1181">INDEX(Alloc,$E424,AV$1)*$G424</f>
        <v>-10732.666514738648</v>
      </c>
      <c r="AW424" s="47">
        <f t="shared" si="1181"/>
        <v>-5385.9615342037578</v>
      </c>
      <c r="AX424" s="47">
        <f t="shared" si="1181"/>
        <v>-12395.064282039424</v>
      </c>
      <c r="AZ424" s="47">
        <f t="shared" ref="AZ424:BB424" si="1182">INDEX(Alloc,$E424,AZ$1)*$G424</f>
        <v>-347.67744344356055</v>
      </c>
      <c r="BA424" s="47">
        <f t="shared" si="1182"/>
        <v>-175.52220439267828</v>
      </c>
      <c r="BB424" s="47">
        <f t="shared" si="1182"/>
        <v>-77.891988010733854</v>
      </c>
      <c r="BD424" s="47">
        <f t="shared" ref="BD424:BF424" si="1183">INDEX(Alloc,$E424,BD$1)*$G424</f>
        <v>-277.32986640264272</v>
      </c>
      <c r="BE424" s="47">
        <f t="shared" si="1183"/>
        <v>-165.60478048637185</v>
      </c>
      <c r="BF424" s="47">
        <f t="shared" si="1183"/>
        <v>-427.31792773604417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-1120168.9132419054</v>
      </c>
      <c r="BO424" s="44">
        <f t="shared" si="1123"/>
        <v>-324697.57357017975</v>
      </c>
      <c r="BP424" s="44">
        <f t="shared" si="1124"/>
        <v>-26910.010049250755</v>
      </c>
      <c r="BQ424" s="44">
        <f t="shared" si="1125"/>
        <v>-311647.02810327784</v>
      </c>
      <c r="BR424" s="44">
        <f t="shared" si="1126"/>
        <v>-281499.36649414158</v>
      </c>
      <c r="BS424" s="44">
        <f t="shared" si="1127"/>
        <v>-156245.45650758976</v>
      </c>
      <c r="BT424" s="44">
        <f t="shared" si="1128"/>
        <v>-146730.50898862965</v>
      </c>
      <c r="BU424" s="44">
        <f t="shared" si="1129"/>
        <v>-16725.336908976606</v>
      </c>
      <c r="BV424" s="44">
        <f t="shared" si="1130"/>
        <v>-8948.7695945943051</v>
      </c>
      <c r="BW424" s="44">
        <f t="shared" si="1131"/>
        <v>-28513.69233098183</v>
      </c>
      <c r="BX424" s="44">
        <f t="shared" si="1132"/>
        <v>-601.09163584697262</v>
      </c>
      <c r="BY424" s="44">
        <f t="shared" si="1133"/>
        <v>-870.25257462505874</v>
      </c>
      <c r="CA424" s="44">
        <f t="shared" si="1134"/>
        <v>0</v>
      </c>
    </row>
    <row r="425" spans="2:79" x14ac:dyDescent="0.3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3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3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3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3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3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3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3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3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392737.75273552083</v>
      </c>
      <c r="I433" s="31">
        <f>+'Function-Classif'!T433</f>
        <v>0</v>
      </c>
      <c r="J433" s="31">
        <f>+'Function-Classif'!U433</f>
        <v>37975.247264479178</v>
      </c>
      <c r="K433" s="65"/>
      <c r="L433" s="47">
        <f t="shared" ref="L433:N433" si="1195">INDEX(Alloc,$E433,L$1)*$G433</f>
        <v>161403.29067751713</v>
      </c>
      <c r="M433" s="47">
        <f t="shared" si="1195"/>
        <v>0</v>
      </c>
      <c r="N433" s="47">
        <f t="shared" si="1195"/>
        <v>21907.92865582191</v>
      </c>
      <c r="O433" s="47"/>
      <c r="P433" s="47">
        <f t="shared" ref="P433:V433" si="1196">INDEX(Alloc,$E433,P$1)*$G433</f>
        <v>48113.076922050604</v>
      </c>
      <c r="Q433" s="47">
        <f t="shared" si="1196"/>
        <v>0</v>
      </c>
      <c r="R433" s="47">
        <f t="shared" si="1196"/>
        <v>3573.1563512652388</v>
      </c>
      <c r="S433" s="47"/>
      <c r="T433" s="47">
        <f t="shared" si="1196"/>
        <v>4888.4601409357656</v>
      </c>
      <c r="U433" s="47">
        <f t="shared" si="1196"/>
        <v>0</v>
      </c>
      <c r="V433" s="47">
        <f t="shared" si="1196"/>
        <v>33.552750392676487</v>
      </c>
      <c r="W433" s="24"/>
      <c r="X433" s="47">
        <f t="shared" ref="X433:Z433" si="1197">INDEX(Alloc,$E433,X$1)*$G433</f>
        <v>58050.818712724926</v>
      </c>
      <c r="Y433" s="47">
        <f t="shared" si="1197"/>
        <v>0</v>
      </c>
      <c r="Z433" s="47">
        <f t="shared" si="1197"/>
        <v>402.3365059880602</v>
      </c>
      <c r="AB433" s="47">
        <f t="shared" ref="AB433:AD433" si="1198">INDEX(Alloc,$E433,AB$1)*$G433</f>
        <v>53549.567504685183</v>
      </c>
      <c r="AC433" s="47">
        <f t="shared" si="1198"/>
        <v>0</v>
      </c>
      <c r="AD433" s="47">
        <f t="shared" si="1198"/>
        <v>52.538472216419152</v>
      </c>
      <c r="AF433" s="47">
        <f t="shared" ref="AF433:AH433" si="1199">INDEX(Alloc,$E433,AF$1)*$G433</f>
        <v>32680.170691385385</v>
      </c>
      <c r="AG433" s="47">
        <f t="shared" si="1199"/>
        <v>0</v>
      </c>
      <c r="AH433" s="47">
        <f t="shared" si="1199"/>
        <v>44.34833148681988</v>
      </c>
      <c r="AJ433" s="47">
        <f t="shared" ref="AJ433:AL433" si="1200">INDEX(Alloc,$E433,AJ$1)*$G433</f>
        <v>25688.768522196631</v>
      </c>
      <c r="AK433" s="47">
        <f t="shared" si="1200"/>
        <v>0</v>
      </c>
      <c r="AL433" s="47">
        <f t="shared" si="1200"/>
        <v>42.976503779709567</v>
      </c>
      <c r="AN433" s="47">
        <f t="shared" ref="AN433:AP433" si="1201">INDEX(Alloc,$E433,AN$1)*$G433</f>
        <v>3240.7001994601537</v>
      </c>
      <c r="AO433" s="47">
        <f t="shared" si="1201"/>
        <v>0</v>
      </c>
      <c r="AP433" s="47">
        <f t="shared" si="1201"/>
        <v>0.49841184580308345</v>
      </c>
      <c r="AR433" s="47">
        <f t="shared" ref="AR433:AT433" si="1202">INDEX(Alloc,$E433,AR$1)*$G433</f>
        <v>1736.5392329614544</v>
      </c>
      <c r="AS433" s="47">
        <f t="shared" si="1202"/>
        <v>0</v>
      </c>
      <c r="AT433" s="47">
        <f t="shared" si="1202"/>
        <v>0.49841184580308345</v>
      </c>
      <c r="AV433" s="47">
        <f t="shared" ref="AV433:AX433" si="1203">INDEX(Alloc,$E433,AV$1)*$G433</f>
        <v>3200.4353418865771</v>
      </c>
      <c r="AW433" s="47">
        <f t="shared" si="1203"/>
        <v>0</v>
      </c>
      <c r="AX433" s="47">
        <f t="shared" si="1203"/>
        <v>11903.502514872942</v>
      </c>
      <c r="AZ433" s="47">
        <f t="shared" ref="AZ433:BB433" si="1204">INDEX(Alloc,$E433,AZ$1)*$G433</f>
        <v>103.66030297008288</v>
      </c>
      <c r="BA433" s="47">
        <f t="shared" si="1204"/>
        <v>0</v>
      </c>
      <c r="BB433" s="47">
        <f t="shared" si="1204"/>
        <v>2.1286189809310048</v>
      </c>
      <c r="BD433" s="47">
        <f t="shared" ref="BD433:BF433" si="1205">INDEX(Alloc,$E433,BD$1)*$G433</f>
        <v>82.264486746854359</v>
      </c>
      <c r="BE433" s="47">
        <f t="shared" si="1205"/>
        <v>0</v>
      </c>
      <c r="BF433" s="47">
        <f t="shared" si="1205"/>
        <v>11.781735982859477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183311.21933333905</v>
      </c>
      <c r="BO433" s="44">
        <f t="shared" si="1123"/>
        <v>51686.23327331584</v>
      </c>
      <c r="BP433" s="44">
        <f t="shared" si="1124"/>
        <v>4922.0128913284425</v>
      </c>
      <c r="BQ433" s="44">
        <f t="shared" si="1125"/>
        <v>58453.155218712986</v>
      </c>
      <c r="BR433" s="44">
        <f t="shared" si="1126"/>
        <v>53602.105976901599</v>
      </c>
      <c r="BS433" s="44">
        <f t="shared" si="1127"/>
        <v>32724.519022872206</v>
      </c>
      <c r="BT433" s="44">
        <f t="shared" si="1128"/>
        <v>25731.745025976339</v>
      </c>
      <c r="BU433" s="44">
        <f t="shared" si="1129"/>
        <v>3241.198611305957</v>
      </c>
      <c r="BV433" s="44">
        <f t="shared" si="1130"/>
        <v>1737.0376448072575</v>
      </c>
      <c r="BW433" s="44">
        <f t="shared" si="1131"/>
        <v>15103.937856759519</v>
      </c>
      <c r="BX433" s="44">
        <f t="shared" si="1132"/>
        <v>105.78892195101389</v>
      </c>
      <c r="BY433" s="44">
        <f t="shared" si="1133"/>
        <v>94.046222729713833</v>
      </c>
      <c r="CA433" s="44">
        <f t="shared" si="1134"/>
        <v>0</v>
      </c>
    </row>
    <row r="434" spans="1:79" x14ac:dyDescent="0.3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10542119.611746883</v>
      </c>
      <c r="I434" s="24">
        <f t="shared" ref="I434:J434" si="1206">SUM(I422:I433)</f>
        <v>4751464.3125643414</v>
      </c>
      <c r="J434" s="24">
        <f t="shared" si="1206"/>
        <v>3938071.0756887775</v>
      </c>
      <c r="K434" s="24"/>
      <c r="L434" s="24">
        <f t="shared" ref="L434:BF434" si="1207">SUM(L422:L433)</f>
        <v>4284379.8356194664</v>
      </c>
      <c r="M434" s="24">
        <f t="shared" si="1207"/>
        <v>1720150.0360207136</v>
      </c>
      <c r="N434" s="24">
        <f t="shared" si="1207"/>
        <v>2868579.8868921776</v>
      </c>
      <c r="O434" s="24"/>
      <c r="P434" s="24">
        <f t="shared" si="1207"/>
        <v>1292123.5282714237</v>
      </c>
      <c r="Q434" s="24">
        <f t="shared" si="1207"/>
        <v>559011.76716870873</v>
      </c>
      <c r="R434" s="24">
        <f t="shared" si="1207"/>
        <v>719417.92935295834</v>
      </c>
      <c r="S434" s="24"/>
      <c r="T434" s="24">
        <f t="shared" ref="T434:V434" si="1208">SUM(T422:T433)</f>
        <v>133697.84249735097</v>
      </c>
      <c r="U434" s="24">
        <f t="shared" si="1208"/>
        <v>66471.875529203724</v>
      </c>
      <c r="V434" s="24">
        <f t="shared" si="1208"/>
        <v>13508.816538849869</v>
      </c>
      <c r="W434" s="24"/>
      <c r="X434" s="24">
        <f t="shared" si="1207"/>
        <v>1563851.1018640848</v>
      </c>
      <c r="Y434" s="24">
        <f t="shared" si="1207"/>
        <v>771020.20024913526</v>
      </c>
      <c r="Z434" s="24">
        <f t="shared" si="1207"/>
        <v>141208.21065175164</v>
      </c>
      <c r="AA434" s="24"/>
      <c r="AB434" s="24">
        <f t="shared" si="1207"/>
        <v>1464529.1536680039</v>
      </c>
      <c r="AC434" s="24">
        <f t="shared" si="1207"/>
        <v>743314.08544802188</v>
      </c>
      <c r="AD434" s="24">
        <f t="shared" si="1207"/>
        <v>29512.365845880289</v>
      </c>
      <c r="AE434" s="24"/>
      <c r="AF434" s="24">
        <f t="shared" si="1207"/>
        <v>880677.98456827912</v>
      </c>
      <c r="AG434" s="24">
        <f t="shared" si="1207"/>
        <v>327434.35040709336</v>
      </c>
      <c r="AH434" s="24">
        <f t="shared" si="1207"/>
        <v>36698.614643638786</v>
      </c>
      <c r="AI434" s="24"/>
      <c r="AJ434" s="24">
        <f t="shared" si="1207"/>
        <v>695241.66176402976</v>
      </c>
      <c r="AK434" s="24">
        <f t="shared" si="1207"/>
        <v>452009.14656196896</v>
      </c>
      <c r="AL434" s="24">
        <f t="shared" si="1207"/>
        <v>16754.41277346322</v>
      </c>
      <c r="AM434" s="24"/>
      <c r="AN434" s="24">
        <f t="shared" si="1207"/>
        <v>88631.39870360108</v>
      </c>
      <c r="AO434" s="24">
        <f t="shared" si="1207"/>
        <v>44158.651147878554</v>
      </c>
      <c r="AP434" s="24">
        <f t="shared" si="1207"/>
        <v>199.26667411947977</v>
      </c>
      <c r="AQ434" s="24"/>
      <c r="AR434" s="24">
        <f t="shared" si="1207"/>
        <v>47492.695736362904</v>
      </c>
      <c r="AS434" s="24">
        <f t="shared" si="1207"/>
        <v>23465.859931588588</v>
      </c>
      <c r="AT434" s="24">
        <f t="shared" si="1207"/>
        <v>199.26667411947977</v>
      </c>
      <c r="AU434" s="24"/>
      <c r="AV434" s="24">
        <f t="shared" si="1207"/>
        <v>86459.940849468185</v>
      </c>
      <c r="AW434" s="24">
        <f t="shared" si="1207"/>
        <v>41782.020656735207</v>
      </c>
      <c r="AX434" s="24">
        <f t="shared" si="1207"/>
        <v>108059.18958854514</v>
      </c>
      <c r="AY434" s="24"/>
      <c r="AZ434" s="24">
        <f t="shared" si="1207"/>
        <v>2800.7954443162616</v>
      </c>
      <c r="BA434" s="24">
        <f t="shared" si="1207"/>
        <v>1361.6273200389219</v>
      </c>
      <c r="BB434" s="24">
        <f t="shared" si="1207"/>
        <v>606.38184867648715</v>
      </c>
      <c r="BC434" s="24"/>
      <c r="BD434" s="24">
        <f t="shared" si="1207"/>
        <v>2233.6727604930716</v>
      </c>
      <c r="BE434" s="24">
        <f t="shared" si="1207"/>
        <v>1284.6921232530885</v>
      </c>
      <c r="BF434" s="24">
        <f t="shared" si="1207"/>
        <v>3326.7342045953533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8873109.7585323583</v>
      </c>
      <c r="BO434" s="44">
        <f t="shared" si="1123"/>
        <v>2570553.2247930905</v>
      </c>
      <c r="BP434" s="44">
        <f t="shared" si="1124"/>
        <v>213678.53456540455</v>
      </c>
      <c r="BQ434" s="44">
        <f t="shared" si="1125"/>
        <v>2476079.5127649717</v>
      </c>
      <c r="BR434" s="44">
        <f t="shared" si="1126"/>
        <v>2237355.6049619061</v>
      </c>
      <c r="BS434" s="44">
        <f t="shared" si="1127"/>
        <v>1244810.9496190113</v>
      </c>
      <c r="BT434" s="44">
        <f t="shared" si="1128"/>
        <v>1164005.2210994619</v>
      </c>
      <c r="BU434" s="44">
        <f t="shared" si="1129"/>
        <v>132989.31652559913</v>
      </c>
      <c r="BV434" s="44">
        <f t="shared" si="1130"/>
        <v>71157.822342070984</v>
      </c>
      <c r="BW434" s="44">
        <f t="shared" si="1131"/>
        <v>236301.15109474852</v>
      </c>
      <c r="BX434" s="44">
        <f t="shared" si="1132"/>
        <v>4768.8046130316707</v>
      </c>
      <c r="BY434" s="44">
        <f t="shared" si="1133"/>
        <v>6845.0990883415134</v>
      </c>
      <c r="CA434" s="44">
        <f t="shared" si="1134"/>
        <v>0</v>
      </c>
    </row>
    <row r="435" spans="1:79" x14ac:dyDescent="0.3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3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38779237.582040906</v>
      </c>
      <c r="I436" s="24">
        <f t="shared" ref="I436:J436" si="1209">I434+I417+I404+I394+I382+I368+I355+I349</f>
        <v>17970757.880319647</v>
      </c>
      <c r="J436" s="24">
        <f t="shared" si="1209"/>
        <v>14788728.537639454</v>
      </c>
      <c r="K436" s="24"/>
      <c r="L436" s="24">
        <f t="shared" ref="L436:BF436" si="1210">L434+L417+L404+L394+L382+L368+L355+L349</f>
        <v>15755125.21750832</v>
      </c>
      <c r="M436" s="24">
        <f t="shared" si="1210"/>
        <v>6505868.0401764615</v>
      </c>
      <c r="N436" s="24">
        <f t="shared" si="1210"/>
        <v>10788452.547519194</v>
      </c>
      <c r="O436" s="24"/>
      <c r="P436" s="24">
        <f t="shared" si="1210"/>
        <v>4753149.0723879253</v>
      </c>
      <c r="Q436" s="24">
        <f t="shared" si="1210"/>
        <v>2114267.1941098473</v>
      </c>
      <c r="R436" s="24">
        <f t="shared" si="1210"/>
        <v>2711006.5388326803</v>
      </c>
      <c r="S436" s="24"/>
      <c r="T436" s="24">
        <f t="shared" ref="T436:V436" si="1211">T434+T417+T404+T394+T382+T368+T355+T349</f>
        <v>492065.0589253573</v>
      </c>
      <c r="U436" s="24">
        <f t="shared" si="1211"/>
        <v>251406.70378756814</v>
      </c>
      <c r="V436" s="24">
        <f t="shared" si="1211"/>
        <v>50999.041910324973</v>
      </c>
      <c r="W436" s="24"/>
      <c r="X436" s="24">
        <f t="shared" si="1210"/>
        <v>5753215.6193982456</v>
      </c>
      <c r="Y436" s="24">
        <f t="shared" si="1210"/>
        <v>2916115.2074474627</v>
      </c>
      <c r="Z436" s="24">
        <f t="shared" si="1210"/>
        <v>532951.48471470934</v>
      </c>
      <c r="AA436" s="24"/>
      <c r="AB436" s="24">
        <f t="shared" si="1210"/>
        <v>5390088.126778828</v>
      </c>
      <c r="AC436" s="24">
        <f t="shared" si="1210"/>
        <v>2811326.4837736795</v>
      </c>
      <c r="AD436" s="24">
        <f t="shared" si="1210"/>
        <v>111474.06878408015</v>
      </c>
      <c r="AE436" s="24"/>
      <c r="AF436" s="24">
        <f t="shared" si="1210"/>
        <v>3239936.3750418974</v>
      </c>
      <c r="AG436" s="24">
        <f t="shared" si="1210"/>
        <v>1238406.3197751183</v>
      </c>
      <c r="AH436" s="24">
        <f t="shared" si="1210"/>
        <v>138676.33667129616</v>
      </c>
      <c r="AI436" s="24"/>
      <c r="AJ436" s="24">
        <f t="shared" si="1210"/>
        <v>2558039.2484993218</v>
      </c>
      <c r="AK436" s="24">
        <f t="shared" si="1210"/>
        <v>1709567.0720025147</v>
      </c>
      <c r="AL436" s="24">
        <f t="shared" si="1210"/>
        <v>63248.160270127919</v>
      </c>
      <c r="AM436" s="24"/>
      <c r="AN436" s="24">
        <f t="shared" si="1210"/>
        <v>326201.25869329186</v>
      </c>
      <c r="AO436" s="24">
        <f t="shared" si="1210"/>
        <v>167014.70870813343</v>
      </c>
      <c r="AP436" s="24">
        <f t="shared" si="1210"/>
        <v>752.27009329705629</v>
      </c>
      <c r="AQ436" s="24"/>
      <c r="AR436" s="24">
        <f t="shared" si="1210"/>
        <v>174793.25521887283</v>
      </c>
      <c r="AS436" s="24">
        <f t="shared" si="1210"/>
        <v>88751.437355631468</v>
      </c>
      <c r="AT436" s="24">
        <f t="shared" si="1210"/>
        <v>752.27009329705629</v>
      </c>
      <c r="AU436" s="24"/>
      <c r="AV436" s="24">
        <f t="shared" si="1210"/>
        <v>318100.49904548575</v>
      </c>
      <c r="AW436" s="24">
        <f t="shared" si="1210"/>
        <v>158025.93212943026</v>
      </c>
      <c r="AX436" s="24">
        <f t="shared" si="1210"/>
        <v>375578.87868204794</v>
      </c>
      <c r="AY436" s="24"/>
      <c r="AZ436" s="24">
        <f t="shared" si="1210"/>
        <v>10304.634025421365</v>
      </c>
      <c r="BA436" s="24">
        <f t="shared" si="1210"/>
        <v>5149.880811888479</v>
      </c>
      <c r="BB436" s="24">
        <f t="shared" si="1210"/>
        <v>2287.5058784808612</v>
      </c>
      <c r="BC436" s="24"/>
      <c r="BD436" s="24">
        <f t="shared" si="1210"/>
        <v>8219.2165179289641</v>
      </c>
      <c r="BE436" s="24">
        <f t="shared" si="1210"/>
        <v>4858.9002419077715</v>
      </c>
      <c r="BF436" s="24">
        <f t="shared" si="1210"/>
        <v>12549.43418991705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33049445.805203974</v>
      </c>
      <c r="BO436" s="44">
        <f t="shared" si="1123"/>
        <v>9578422.8053304516</v>
      </c>
      <c r="BP436" s="44">
        <f t="shared" si="1124"/>
        <v>794470.80462325038</v>
      </c>
      <c r="BQ436" s="44">
        <f t="shared" si="1125"/>
        <v>9202282.3115604185</v>
      </c>
      <c r="BR436" s="44">
        <f t="shared" si="1126"/>
        <v>8312888.6793365879</v>
      </c>
      <c r="BS436" s="44">
        <f t="shared" si="1127"/>
        <v>4617019.0314883124</v>
      </c>
      <c r="BT436" s="44">
        <f t="shared" si="1128"/>
        <v>4330854.4807719635</v>
      </c>
      <c r="BU436" s="44">
        <f t="shared" si="1129"/>
        <v>493968.23749472236</v>
      </c>
      <c r="BV436" s="44">
        <f t="shared" si="1130"/>
        <v>264296.96266780136</v>
      </c>
      <c r="BW436" s="44">
        <f t="shared" si="1131"/>
        <v>851705.30985696393</v>
      </c>
      <c r="BX436" s="44">
        <f t="shared" si="1132"/>
        <v>17742.020715790706</v>
      </c>
      <c r="BY436" s="44">
        <f t="shared" si="1133"/>
        <v>25627.550949753786</v>
      </c>
      <c r="CA436" s="44">
        <f t="shared" si="1134"/>
        <v>0</v>
      </c>
    </row>
    <row r="437" spans="1:79" x14ac:dyDescent="0.3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3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3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51173949</v>
      </c>
      <c r="I439" s="21">
        <f>+'Function-Classif'!T439</f>
        <v>0</v>
      </c>
      <c r="J439" s="21">
        <f>+'Function-Classif'!U439</f>
        <v>0</v>
      </c>
      <c r="K439" s="47"/>
      <c r="L439" s="47">
        <f t="shared" ref="L439:N446" si="1213">INDEX(Alloc,$E439,L$1)*$G439</f>
        <v>18130981.304648999</v>
      </c>
      <c r="M439" s="47">
        <f t="shared" si="1213"/>
        <v>0</v>
      </c>
      <c r="N439" s="47">
        <f t="shared" si="1213"/>
        <v>0</v>
      </c>
      <c r="O439" s="47"/>
      <c r="P439" s="47">
        <f t="shared" ref="P439:V446" si="1214">INDEX(Alloc,$E439,P$1)*$G439</f>
        <v>5869600.7763510002</v>
      </c>
      <c r="Q439" s="47">
        <f t="shared" si="1214"/>
        <v>0</v>
      </c>
      <c r="R439" s="47">
        <f t="shared" si="1214"/>
        <v>0</v>
      </c>
      <c r="S439" s="47"/>
      <c r="T439" s="47">
        <f t="shared" si="1214"/>
        <v>698063.8383089999</v>
      </c>
      <c r="U439" s="47">
        <f t="shared" si="1214"/>
        <v>0</v>
      </c>
      <c r="V439" s="47">
        <f t="shared" si="1214"/>
        <v>0</v>
      </c>
      <c r="W439" s="24"/>
      <c r="X439" s="47">
        <f t="shared" ref="X439:Z446" si="1215">INDEX(Alloc,$E439,X$1)*$G439</f>
        <v>8133945.6717030006</v>
      </c>
      <c r="Y439" s="47">
        <f t="shared" si="1215"/>
        <v>0</v>
      </c>
      <c r="Z439" s="47">
        <f t="shared" si="1215"/>
        <v>0</v>
      </c>
      <c r="AB439" s="47">
        <f t="shared" ref="AB439:AD446" si="1216">INDEX(Alloc,$E439,AB$1)*$G439</f>
        <v>7780384.858062</v>
      </c>
      <c r="AC439" s="47">
        <f t="shared" si="1216"/>
        <v>0</v>
      </c>
      <c r="AD439" s="47">
        <f t="shared" si="1216"/>
        <v>0</v>
      </c>
      <c r="AF439" s="47">
        <f t="shared" ref="AF439:AH446" si="1217">INDEX(Alloc,$E439,AF$1)*$G439</f>
        <v>4671772.1521079997</v>
      </c>
      <c r="AG439" s="47">
        <f t="shared" si="1217"/>
        <v>0</v>
      </c>
      <c r="AH439" s="47">
        <f t="shared" si="1217"/>
        <v>0</v>
      </c>
      <c r="AJ439" s="47">
        <f t="shared" ref="AJ439:AL446" si="1218">INDEX(Alloc,$E439,AJ$1)*$G439</f>
        <v>4717061.0969730001</v>
      </c>
      <c r="AK439" s="47">
        <f t="shared" si="1218"/>
        <v>0</v>
      </c>
      <c r="AL439" s="47">
        <f t="shared" si="1218"/>
        <v>0</v>
      </c>
      <c r="AN439" s="47">
        <f t="shared" ref="AN439:AP446" si="1219">INDEX(Alloc,$E439,AN$1)*$G439</f>
        <v>465580.588002</v>
      </c>
      <c r="AO439" s="47">
        <f t="shared" si="1219"/>
        <v>0</v>
      </c>
      <c r="AP439" s="47">
        <f t="shared" si="1219"/>
        <v>0</v>
      </c>
      <c r="AR439" s="47">
        <f t="shared" ref="AR439:AT446" si="1220">INDEX(Alloc,$E439,AR$1)*$G439</f>
        <v>252236.39462100001</v>
      </c>
      <c r="AS439" s="47">
        <f t="shared" si="1220"/>
        <v>0</v>
      </c>
      <c r="AT439" s="47">
        <f t="shared" si="1220"/>
        <v>0</v>
      </c>
      <c r="AV439" s="47">
        <f t="shared" ref="AV439:AX446" si="1221">INDEX(Alloc,$E439,AV$1)*$G439</f>
        <v>426637.21281300002</v>
      </c>
      <c r="AW439" s="47">
        <f t="shared" si="1221"/>
        <v>0</v>
      </c>
      <c r="AX439" s="47">
        <f t="shared" si="1221"/>
        <v>0</v>
      </c>
      <c r="AZ439" s="47">
        <f t="shared" ref="AZ439:BB446" si="1222">INDEX(Alloc,$E439,AZ$1)*$G439</f>
        <v>13919.314128</v>
      </c>
      <c r="BA439" s="47">
        <f t="shared" si="1222"/>
        <v>0</v>
      </c>
      <c r="BB439" s="47">
        <f t="shared" si="1222"/>
        <v>0</v>
      </c>
      <c r="BD439" s="47">
        <f t="shared" ref="BD439:BF446" si="1223">INDEX(Alloc,$E439,BD$1)*$G439</f>
        <v>13765.792280999998</v>
      </c>
      <c r="BE439" s="47">
        <f t="shared" si="1223"/>
        <v>0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18130981.304648999</v>
      </c>
      <c r="BO439" s="44">
        <f t="shared" si="1123"/>
        <v>5869600.7763510002</v>
      </c>
      <c r="BP439" s="44">
        <f t="shared" si="1124"/>
        <v>698063.8383089999</v>
      </c>
      <c r="BQ439" s="44">
        <f t="shared" si="1125"/>
        <v>8133945.6717030006</v>
      </c>
      <c r="BR439" s="44">
        <f t="shared" si="1126"/>
        <v>7780384.858062</v>
      </c>
      <c r="BS439" s="44">
        <f t="shared" si="1127"/>
        <v>4671772.1521079997</v>
      </c>
      <c r="BT439" s="44">
        <f t="shared" si="1128"/>
        <v>4717061.0969730001</v>
      </c>
      <c r="BU439" s="44">
        <f t="shared" si="1129"/>
        <v>465580.588002</v>
      </c>
      <c r="BV439" s="44">
        <f t="shared" si="1130"/>
        <v>252236.39462100001</v>
      </c>
      <c r="BW439" s="44">
        <f t="shared" si="1131"/>
        <v>426637.21281300002</v>
      </c>
      <c r="BX439" s="44">
        <f t="shared" si="1132"/>
        <v>13919.314128</v>
      </c>
      <c r="BY439" s="44">
        <f t="shared" si="1133"/>
        <v>13765.792280999998</v>
      </c>
      <c r="CA439" s="44">
        <f t="shared" si="1134"/>
        <v>0</v>
      </c>
    </row>
    <row r="440" spans="1:79" x14ac:dyDescent="0.3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4023933</v>
      </c>
      <c r="I440" s="21">
        <f>+'Function-Classif'!T440</f>
        <v>0</v>
      </c>
      <c r="J440" s="21">
        <f>+'Function-Classif'!U440</f>
        <v>0</v>
      </c>
      <c r="K440" s="47"/>
      <c r="L440" s="47">
        <f t="shared" si="1213"/>
        <v>1425683.4858329999</v>
      </c>
      <c r="M440" s="47">
        <f t="shared" si="1213"/>
        <v>0</v>
      </c>
      <c r="N440" s="47">
        <f t="shared" si="1213"/>
        <v>0</v>
      </c>
      <c r="O440" s="47"/>
      <c r="P440" s="47">
        <f t="shared" si="1214"/>
        <v>461541.09116700001</v>
      </c>
      <c r="Q440" s="47">
        <f t="shared" si="1214"/>
        <v>0</v>
      </c>
      <c r="R440" s="47">
        <f t="shared" si="1214"/>
        <v>0</v>
      </c>
      <c r="S440" s="47"/>
      <c r="T440" s="47">
        <f t="shared" si="1214"/>
        <v>54890.470052999997</v>
      </c>
      <c r="U440" s="47">
        <f t="shared" si="1214"/>
        <v>0</v>
      </c>
      <c r="V440" s="47">
        <f t="shared" si="1214"/>
        <v>0</v>
      </c>
      <c r="W440" s="24"/>
      <c r="X440" s="47">
        <f t="shared" si="1215"/>
        <v>639592.07855099998</v>
      </c>
      <c r="Y440" s="47">
        <f t="shared" si="1215"/>
        <v>0</v>
      </c>
      <c r="Z440" s="47">
        <f t="shared" si="1215"/>
        <v>0</v>
      </c>
      <c r="AB440" s="47">
        <f t="shared" si="1216"/>
        <v>611790.72545400006</v>
      </c>
      <c r="AC440" s="47">
        <f t="shared" si="1216"/>
        <v>0</v>
      </c>
      <c r="AD440" s="47">
        <f t="shared" si="1216"/>
        <v>0</v>
      </c>
      <c r="AF440" s="47">
        <f t="shared" si="1217"/>
        <v>367352.89143600001</v>
      </c>
      <c r="AG440" s="47">
        <f t="shared" si="1217"/>
        <v>0</v>
      </c>
      <c r="AH440" s="47">
        <f t="shared" si="1217"/>
        <v>0</v>
      </c>
      <c r="AJ440" s="47">
        <f t="shared" si="1218"/>
        <v>370914.07214099995</v>
      </c>
      <c r="AK440" s="47">
        <f t="shared" si="1218"/>
        <v>0</v>
      </c>
      <c r="AL440" s="47">
        <f t="shared" si="1218"/>
        <v>0</v>
      </c>
      <c r="AN440" s="47">
        <f t="shared" si="1219"/>
        <v>36609.742434</v>
      </c>
      <c r="AO440" s="47">
        <f t="shared" si="1219"/>
        <v>0</v>
      </c>
      <c r="AP440" s="47">
        <f t="shared" si="1219"/>
        <v>0</v>
      </c>
      <c r="AR440" s="47">
        <f t="shared" si="1220"/>
        <v>19833.965757000002</v>
      </c>
      <c r="AS440" s="47">
        <f t="shared" si="1220"/>
        <v>0</v>
      </c>
      <c r="AT440" s="47">
        <f t="shared" si="1220"/>
        <v>0</v>
      </c>
      <c r="AV440" s="47">
        <f t="shared" si="1221"/>
        <v>33547.529420999999</v>
      </c>
      <c r="AW440" s="47">
        <f t="shared" si="1221"/>
        <v>0</v>
      </c>
      <c r="AX440" s="47">
        <f t="shared" si="1221"/>
        <v>0</v>
      </c>
      <c r="AZ440" s="47">
        <f t="shared" si="1222"/>
        <v>1094.5097760000001</v>
      </c>
      <c r="BA440" s="47">
        <f t="shared" si="1222"/>
        <v>0</v>
      </c>
      <c r="BB440" s="47">
        <f t="shared" si="1222"/>
        <v>0</v>
      </c>
      <c r="BD440" s="47">
        <f t="shared" si="1223"/>
        <v>1082.4379769999998</v>
      </c>
      <c r="BE440" s="47">
        <f t="shared" si="1223"/>
        <v>0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1425683.4858329999</v>
      </c>
      <c r="BO440" s="44">
        <f t="shared" si="1123"/>
        <v>461541.09116700001</v>
      </c>
      <c r="BP440" s="44">
        <f t="shared" si="1124"/>
        <v>54890.470052999997</v>
      </c>
      <c r="BQ440" s="44">
        <f t="shared" si="1125"/>
        <v>639592.07855099998</v>
      </c>
      <c r="BR440" s="44">
        <f t="shared" si="1126"/>
        <v>611790.72545400006</v>
      </c>
      <c r="BS440" s="44">
        <f t="shared" si="1127"/>
        <v>367352.89143600001</v>
      </c>
      <c r="BT440" s="44">
        <f t="shared" si="1128"/>
        <v>370914.07214099995</v>
      </c>
      <c r="BU440" s="44">
        <f t="shared" si="1129"/>
        <v>36609.742434</v>
      </c>
      <c r="BV440" s="44">
        <f t="shared" si="1130"/>
        <v>19833.965757000002</v>
      </c>
      <c r="BW440" s="44">
        <f t="shared" si="1131"/>
        <v>33547.529420999999</v>
      </c>
      <c r="BX440" s="44">
        <f t="shared" si="1132"/>
        <v>1094.5097760000001</v>
      </c>
      <c r="BY440" s="44">
        <f t="shared" si="1133"/>
        <v>1082.4379769999998</v>
      </c>
      <c r="CA440" s="44">
        <f t="shared" si="1134"/>
        <v>0</v>
      </c>
    </row>
    <row r="441" spans="1:79" x14ac:dyDescent="0.3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16258222</v>
      </c>
      <c r="I441" s="21">
        <f>+'Function-Classif'!T441</f>
        <v>0</v>
      </c>
      <c r="J441" s="21">
        <f>+'Function-Classif'!U441</f>
        <v>0</v>
      </c>
      <c r="K441" s="47"/>
      <c r="L441" s="47">
        <f t="shared" si="1213"/>
        <v>5760304.3128219992</v>
      </c>
      <c r="M441" s="47">
        <f t="shared" si="1213"/>
        <v>0</v>
      </c>
      <c r="N441" s="47">
        <f t="shared" si="1213"/>
        <v>0</v>
      </c>
      <c r="O441" s="47"/>
      <c r="P441" s="47">
        <f t="shared" si="1214"/>
        <v>1864801.8051779999</v>
      </c>
      <c r="Q441" s="47">
        <f t="shared" si="1214"/>
        <v>0</v>
      </c>
      <c r="R441" s="47">
        <f t="shared" si="1214"/>
        <v>0</v>
      </c>
      <c r="S441" s="47"/>
      <c r="T441" s="47">
        <f t="shared" si="1214"/>
        <v>221778.40630199999</v>
      </c>
      <c r="U441" s="47">
        <f t="shared" si="1214"/>
        <v>0</v>
      </c>
      <c r="V441" s="47">
        <f t="shared" si="1214"/>
        <v>0</v>
      </c>
      <c r="W441" s="24"/>
      <c r="X441" s="47">
        <f t="shared" si="1215"/>
        <v>2584195.6122340001</v>
      </c>
      <c r="Y441" s="47">
        <f t="shared" si="1215"/>
        <v>0</v>
      </c>
      <c r="Z441" s="47">
        <f t="shared" si="1215"/>
        <v>0</v>
      </c>
      <c r="AB441" s="47">
        <f t="shared" si="1216"/>
        <v>2471867.5564359999</v>
      </c>
      <c r="AC441" s="47">
        <f t="shared" si="1216"/>
        <v>0</v>
      </c>
      <c r="AD441" s="47">
        <f t="shared" si="1216"/>
        <v>0</v>
      </c>
      <c r="AF441" s="47">
        <f t="shared" si="1217"/>
        <v>1484245.6028239999</v>
      </c>
      <c r="AG441" s="47">
        <f t="shared" si="1217"/>
        <v>0</v>
      </c>
      <c r="AH441" s="47">
        <f t="shared" si="1217"/>
        <v>0</v>
      </c>
      <c r="AJ441" s="47">
        <f t="shared" si="1218"/>
        <v>1498634.1292939999</v>
      </c>
      <c r="AK441" s="47">
        <f t="shared" si="1218"/>
        <v>0</v>
      </c>
      <c r="AL441" s="47">
        <f t="shared" si="1218"/>
        <v>0</v>
      </c>
      <c r="AN441" s="47">
        <f t="shared" si="1219"/>
        <v>147917.30375600001</v>
      </c>
      <c r="AO441" s="47">
        <f t="shared" si="1219"/>
        <v>0</v>
      </c>
      <c r="AP441" s="47">
        <f t="shared" si="1219"/>
        <v>0</v>
      </c>
      <c r="AR441" s="47">
        <f t="shared" si="1220"/>
        <v>80136.776238000006</v>
      </c>
      <c r="AS441" s="47">
        <f t="shared" si="1220"/>
        <v>0</v>
      </c>
      <c r="AT441" s="47">
        <f t="shared" si="1220"/>
        <v>0</v>
      </c>
      <c r="AV441" s="47">
        <f t="shared" si="1221"/>
        <v>135544.796814</v>
      </c>
      <c r="AW441" s="47">
        <f t="shared" si="1221"/>
        <v>0</v>
      </c>
      <c r="AX441" s="47">
        <f t="shared" si="1221"/>
        <v>0</v>
      </c>
      <c r="AZ441" s="47">
        <f t="shared" si="1222"/>
        <v>4422.2363839999998</v>
      </c>
      <c r="BA441" s="47">
        <f t="shared" si="1222"/>
        <v>0</v>
      </c>
      <c r="BB441" s="47">
        <f t="shared" si="1222"/>
        <v>0</v>
      </c>
      <c r="BD441" s="47">
        <f t="shared" si="1223"/>
        <v>4373.4617179999996</v>
      </c>
      <c r="BE441" s="47">
        <f t="shared" si="1223"/>
        <v>0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5760304.3128219992</v>
      </c>
      <c r="BO441" s="44">
        <f t="shared" si="1123"/>
        <v>1864801.8051779999</v>
      </c>
      <c r="BP441" s="44">
        <f t="shared" si="1124"/>
        <v>221778.40630199999</v>
      </c>
      <c r="BQ441" s="44">
        <f t="shared" si="1125"/>
        <v>2584195.6122340001</v>
      </c>
      <c r="BR441" s="44">
        <f t="shared" si="1126"/>
        <v>2471867.5564359999</v>
      </c>
      <c r="BS441" s="44">
        <f t="shared" si="1127"/>
        <v>1484245.6028239999</v>
      </c>
      <c r="BT441" s="44">
        <f t="shared" si="1128"/>
        <v>1498634.1292939999</v>
      </c>
      <c r="BU441" s="44">
        <f t="shared" si="1129"/>
        <v>147917.30375600001</v>
      </c>
      <c r="BV441" s="44">
        <f t="shared" si="1130"/>
        <v>80136.776238000006</v>
      </c>
      <c r="BW441" s="44">
        <f t="shared" si="1131"/>
        <v>135544.796814</v>
      </c>
      <c r="BX441" s="44">
        <f t="shared" si="1132"/>
        <v>4422.2363839999998</v>
      </c>
      <c r="BY441" s="44">
        <f t="shared" si="1133"/>
        <v>4373.4617179999996</v>
      </c>
      <c r="CA441" s="44">
        <f t="shared" si="1134"/>
        <v>0</v>
      </c>
    </row>
    <row r="442" spans="1:79" x14ac:dyDescent="0.3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3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3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27686519.649737403</v>
      </c>
      <c r="I444" s="21">
        <f>+'Function-Classif'!T444</f>
        <v>0</v>
      </c>
      <c r="J444" s="21">
        <f>+'Function-Classif'!U444</f>
        <v>10031400.350262599</v>
      </c>
      <c r="K444" s="47"/>
      <c r="L444" s="47">
        <f t="shared" si="1213"/>
        <v>14585681.681040863</v>
      </c>
      <c r="M444" s="47">
        <f t="shared" si="1213"/>
        <v>0</v>
      </c>
      <c r="N444" s="47">
        <f t="shared" si="1213"/>
        <v>5787117.1097575212</v>
      </c>
      <c r="O444" s="47"/>
      <c r="P444" s="47">
        <f t="shared" si="1214"/>
        <v>3823856.0764019643</v>
      </c>
      <c r="Q444" s="47">
        <f t="shared" si="1214"/>
        <v>0</v>
      </c>
      <c r="R444" s="47">
        <f t="shared" si="1214"/>
        <v>943871.71791116276</v>
      </c>
      <c r="S444" s="47"/>
      <c r="T444" s="47">
        <f t="shared" si="1214"/>
        <v>281668.22811726131</v>
      </c>
      <c r="U444" s="47">
        <f t="shared" si="1214"/>
        <v>0</v>
      </c>
      <c r="V444" s="47">
        <f t="shared" si="1214"/>
        <v>8863.1699932654701</v>
      </c>
      <c r="W444" s="24"/>
      <c r="X444" s="47">
        <f t="shared" si="1215"/>
        <v>3576254.4676145711</v>
      </c>
      <c r="Y444" s="47">
        <f t="shared" si="1215"/>
        <v>0</v>
      </c>
      <c r="Z444" s="47">
        <f t="shared" si="1215"/>
        <v>106279.71791686529</v>
      </c>
      <c r="AB444" s="47">
        <f t="shared" si="1216"/>
        <v>2973951.7504676748</v>
      </c>
      <c r="AC444" s="47">
        <f t="shared" si="1216"/>
        <v>0</v>
      </c>
      <c r="AD444" s="47">
        <f t="shared" si="1216"/>
        <v>13878.367793723888</v>
      </c>
      <c r="AF444" s="47">
        <f t="shared" si="1217"/>
        <v>1934536.9444901005</v>
      </c>
      <c r="AG444" s="47">
        <f t="shared" si="1217"/>
        <v>0</v>
      </c>
      <c r="AH444" s="47">
        <f t="shared" si="1217"/>
        <v>11714.890621043285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184376.8579488743</v>
      </c>
      <c r="AO444" s="47">
        <f t="shared" si="1219"/>
        <v>0</v>
      </c>
      <c r="AP444" s="47">
        <f t="shared" si="1219"/>
        <v>131.65862304313953</v>
      </c>
      <c r="AR444" s="47">
        <f t="shared" si="1220"/>
        <v>96500.325997144959</v>
      </c>
      <c r="AS444" s="47">
        <f t="shared" si="1220"/>
        <v>0</v>
      </c>
      <c r="AT444" s="47">
        <f t="shared" si="1220"/>
        <v>131.65862304313953</v>
      </c>
      <c r="AV444" s="47">
        <f t="shared" si="1221"/>
        <v>219476.20924094127</v>
      </c>
      <c r="AW444" s="47">
        <f t="shared" si="1221"/>
        <v>0</v>
      </c>
      <c r="AX444" s="47">
        <f t="shared" si="1221"/>
        <v>3144385.0375857675</v>
      </c>
      <c r="AZ444" s="47">
        <f t="shared" si="1222"/>
        <v>7020.6946112516889</v>
      </c>
      <c r="BA444" s="47">
        <f t="shared" si="1222"/>
        <v>0</v>
      </c>
      <c r="BB444" s="47">
        <f t="shared" si="1222"/>
        <v>562.28808840067347</v>
      </c>
      <c r="BD444" s="47">
        <f t="shared" si="1223"/>
        <v>3196.4138067487361</v>
      </c>
      <c r="BE444" s="47">
        <f t="shared" si="1223"/>
        <v>0</v>
      </c>
      <c r="BF444" s="47">
        <f t="shared" si="1223"/>
        <v>3112.2196424960907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20372798.790798385</v>
      </c>
      <c r="BO444" s="44">
        <f t="shared" si="1123"/>
        <v>4767727.7943131272</v>
      </c>
      <c r="BP444" s="44">
        <f t="shared" si="1124"/>
        <v>290531.39811052679</v>
      </c>
      <c r="BQ444" s="44">
        <f t="shared" si="1125"/>
        <v>3682534.1855314365</v>
      </c>
      <c r="BR444" s="44">
        <f t="shared" si="1126"/>
        <v>2987830.1182613987</v>
      </c>
      <c r="BS444" s="44">
        <f t="shared" si="1127"/>
        <v>1946251.8351111438</v>
      </c>
      <c r="BT444" s="44">
        <f t="shared" si="1128"/>
        <v>11352.513706266005</v>
      </c>
      <c r="BU444" s="44">
        <f t="shared" si="1129"/>
        <v>184508.51657191743</v>
      </c>
      <c r="BV444" s="44">
        <f t="shared" si="1130"/>
        <v>96631.984620188101</v>
      </c>
      <c r="BW444" s="44">
        <f t="shared" si="1131"/>
        <v>3363861.2468267088</v>
      </c>
      <c r="BX444" s="44">
        <f t="shared" si="1132"/>
        <v>7582.9826996523625</v>
      </c>
      <c r="BY444" s="44">
        <f t="shared" si="1133"/>
        <v>6308.6334492448268</v>
      </c>
      <c r="CA444" s="44">
        <f t="shared" si="1134"/>
        <v>0</v>
      </c>
    </row>
    <row r="445" spans="1:79" x14ac:dyDescent="0.3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18287146.988218278</v>
      </c>
      <c r="I445" s="21">
        <f>+'Function-Classif'!T445</f>
        <v>0</v>
      </c>
      <c r="J445" s="21">
        <f>+'Function-Classif'!U445</f>
        <v>1768251.0117817225</v>
      </c>
      <c r="K445" s="47"/>
      <c r="L445" s="47">
        <f t="shared" si="1213"/>
        <v>7515462.1129320348</v>
      </c>
      <c r="M445" s="47">
        <f t="shared" si="1213"/>
        <v>0</v>
      </c>
      <c r="N445" s="47">
        <f t="shared" si="1213"/>
        <v>1020104.4049009745</v>
      </c>
      <c r="O445" s="47"/>
      <c r="P445" s="47">
        <f t="shared" si="1214"/>
        <v>2240301.3298329511</v>
      </c>
      <c r="Q445" s="47">
        <f t="shared" si="1214"/>
        <v>0</v>
      </c>
      <c r="R445" s="47">
        <f t="shared" si="1214"/>
        <v>166377.77996218402</v>
      </c>
      <c r="S445" s="47"/>
      <c r="T445" s="47">
        <f t="shared" si="1214"/>
        <v>227622.60190336229</v>
      </c>
      <c r="U445" s="47">
        <f t="shared" si="1214"/>
        <v>0</v>
      </c>
      <c r="V445" s="47">
        <f t="shared" si="1214"/>
        <v>1562.3251750464538</v>
      </c>
      <c r="W445" s="24"/>
      <c r="X445" s="47">
        <f t="shared" si="1215"/>
        <v>2703034.9060965097</v>
      </c>
      <c r="Y445" s="47">
        <f t="shared" si="1215"/>
        <v>0</v>
      </c>
      <c r="Z445" s="47">
        <f t="shared" si="1215"/>
        <v>18734.096155723022</v>
      </c>
      <c r="AB445" s="47">
        <f t="shared" si="1216"/>
        <v>2493442.0113493861</v>
      </c>
      <c r="AC445" s="47">
        <f t="shared" si="1216"/>
        <v>0</v>
      </c>
      <c r="AD445" s="47">
        <f t="shared" si="1216"/>
        <v>2446.3621265488346</v>
      </c>
      <c r="AF445" s="47">
        <f t="shared" si="1217"/>
        <v>1521695.0264414332</v>
      </c>
      <c r="AG445" s="47">
        <f t="shared" si="1217"/>
        <v>0</v>
      </c>
      <c r="AH445" s="47">
        <f t="shared" si="1217"/>
        <v>2065.0025390552514</v>
      </c>
      <c r="AJ445" s="47">
        <f t="shared" si="1218"/>
        <v>1196152.604733373</v>
      </c>
      <c r="AK445" s="47">
        <f t="shared" si="1218"/>
        <v>0</v>
      </c>
      <c r="AL445" s="47">
        <f t="shared" si="1218"/>
        <v>2001.1257796968741</v>
      </c>
      <c r="AN445" s="47">
        <f t="shared" si="1219"/>
        <v>150897.54035483667</v>
      </c>
      <c r="AO445" s="47">
        <f t="shared" si="1219"/>
        <v>0</v>
      </c>
      <c r="AP445" s="47">
        <f t="shared" si="1219"/>
        <v>23.207676423733364</v>
      </c>
      <c r="AR445" s="47">
        <f t="shared" si="1220"/>
        <v>80858.914078880116</v>
      </c>
      <c r="AS445" s="47">
        <f t="shared" si="1220"/>
        <v>0</v>
      </c>
      <c r="AT445" s="47">
        <f t="shared" si="1220"/>
        <v>23.207676423733364</v>
      </c>
      <c r="AV445" s="47">
        <f t="shared" si="1221"/>
        <v>149022.67764103098</v>
      </c>
      <c r="AW445" s="47">
        <f t="shared" si="1221"/>
        <v>0</v>
      </c>
      <c r="AX445" s="47">
        <f t="shared" si="1221"/>
        <v>554265.7884247232</v>
      </c>
      <c r="AZ445" s="47">
        <f t="shared" si="1222"/>
        <v>4826.7608195378234</v>
      </c>
      <c r="BA445" s="47">
        <f t="shared" si="1222"/>
        <v>0</v>
      </c>
      <c r="BB445" s="47">
        <f t="shared" si="1222"/>
        <v>99.115422225300165</v>
      </c>
      <c r="BD445" s="47">
        <f t="shared" si="1223"/>
        <v>3830.5020349371612</v>
      </c>
      <c r="BE445" s="47">
        <f t="shared" si="1223"/>
        <v>0</v>
      </c>
      <c r="BF445" s="47">
        <f t="shared" si="1223"/>
        <v>548.5959426977314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8535566.5178330094</v>
      </c>
      <c r="BO445" s="44">
        <f t="shared" si="1123"/>
        <v>2406679.109795135</v>
      </c>
      <c r="BP445" s="44">
        <f t="shared" si="1124"/>
        <v>229184.92707840874</v>
      </c>
      <c r="BQ445" s="44">
        <f t="shared" si="1125"/>
        <v>2721769.0022522327</v>
      </c>
      <c r="BR445" s="44">
        <f t="shared" si="1126"/>
        <v>2495888.3734759348</v>
      </c>
      <c r="BS445" s="44">
        <f t="shared" si="1127"/>
        <v>1523760.0289804884</v>
      </c>
      <c r="BT445" s="44">
        <f t="shared" si="1128"/>
        <v>1198153.73051307</v>
      </c>
      <c r="BU445" s="44">
        <f t="shared" si="1129"/>
        <v>150920.74803126042</v>
      </c>
      <c r="BV445" s="44">
        <f t="shared" si="1130"/>
        <v>80882.121755303844</v>
      </c>
      <c r="BW445" s="44">
        <f t="shared" si="1131"/>
        <v>703288.46606575418</v>
      </c>
      <c r="BX445" s="44">
        <f t="shared" si="1132"/>
        <v>4925.8762417631233</v>
      </c>
      <c r="BY445" s="44">
        <f t="shared" si="1133"/>
        <v>4379.0979776348922</v>
      </c>
      <c r="CA445" s="44">
        <f t="shared" si="1134"/>
        <v>0</v>
      </c>
    </row>
    <row r="446" spans="1:79" x14ac:dyDescent="0.3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3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127042875.63795568</v>
      </c>
      <c r="I447" s="24">
        <f t="shared" ref="I447:BF447" si="1228">SUM(I439:I446)</f>
        <v>0</v>
      </c>
      <c r="J447" s="24">
        <f t="shared" si="1228"/>
        <v>11799651.362044321</v>
      </c>
      <c r="K447" s="24"/>
      <c r="L447" s="24">
        <f t="shared" si="1228"/>
        <v>51690060.030436307</v>
      </c>
      <c r="M447" s="24">
        <f t="shared" si="1228"/>
        <v>0</v>
      </c>
      <c r="N447" s="24">
        <f t="shared" si="1228"/>
        <v>6807221.5146584958</v>
      </c>
      <c r="O447" s="24"/>
      <c r="P447" s="24">
        <f t="shared" si="1228"/>
        <v>15489769.17471423</v>
      </c>
      <c r="Q447" s="24">
        <f t="shared" si="1228"/>
        <v>0</v>
      </c>
      <c r="R447" s="24">
        <f t="shared" si="1228"/>
        <v>1110249.4978733468</v>
      </c>
      <c r="S447" s="24"/>
      <c r="T447" s="24">
        <f t="shared" ref="T447:V447" si="1229">SUM(T439:T446)</f>
        <v>1593281.8359124826</v>
      </c>
      <c r="U447" s="24">
        <f t="shared" si="1229"/>
        <v>0</v>
      </c>
      <c r="V447" s="24">
        <f t="shared" si="1229"/>
        <v>10425.495168311923</v>
      </c>
      <c r="W447" s="24"/>
      <c r="X447" s="24">
        <f t="shared" si="1228"/>
        <v>18905128.490606442</v>
      </c>
      <c r="Y447" s="24">
        <f t="shared" si="1228"/>
        <v>0</v>
      </c>
      <c r="Z447" s="24">
        <f t="shared" si="1228"/>
        <v>125013.81407258831</v>
      </c>
      <c r="AA447" s="24"/>
      <c r="AB447" s="24">
        <f t="shared" si="1228"/>
        <v>17485024.186434083</v>
      </c>
      <c r="AC447" s="24">
        <f t="shared" si="1228"/>
        <v>0</v>
      </c>
      <c r="AD447" s="24">
        <f t="shared" si="1228"/>
        <v>16324.729920272723</v>
      </c>
      <c r="AE447" s="24"/>
      <c r="AF447" s="24">
        <f t="shared" si="1228"/>
        <v>10664543.612116348</v>
      </c>
      <c r="AG447" s="24">
        <f t="shared" si="1228"/>
        <v>0</v>
      </c>
      <c r="AH447" s="24">
        <f t="shared" si="1228"/>
        <v>13779.893160098536</v>
      </c>
      <c r="AI447" s="24"/>
      <c r="AJ447" s="24">
        <f t="shared" si="1228"/>
        <v>8492233.9596345741</v>
      </c>
      <c r="AK447" s="24">
        <f t="shared" si="1228"/>
        <v>0</v>
      </c>
      <c r="AL447" s="24">
        <f t="shared" si="1228"/>
        <v>13353.63948596288</v>
      </c>
      <c r="AM447" s="24"/>
      <c r="AN447" s="24">
        <f t="shared" si="1228"/>
        <v>1056901.282558481</v>
      </c>
      <c r="AO447" s="24">
        <f t="shared" si="1228"/>
        <v>0</v>
      </c>
      <c r="AP447" s="24">
        <f t="shared" si="1228"/>
        <v>154.8662994668729</v>
      </c>
      <c r="AQ447" s="24"/>
      <c r="AR447" s="24">
        <f t="shared" si="1228"/>
        <v>566998.57411043637</v>
      </c>
      <c r="AS447" s="24">
        <f t="shared" si="1228"/>
        <v>0</v>
      </c>
      <c r="AT447" s="24">
        <f t="shared" si="1228"/>
        <v>154.8662994668729</v>
      </c>
      <c r="AU447" s="24"/>
      <c r="AV447" s="24">
        <f t="shared" si="1228"/>
        <v>1037969.5534798483</v>
      </c>
      <c r="AW447" s="24">
        <f t="shared" si="1228"/>
        <v>0</v>
      </c>
      <c r="AX447" s="24">
        <f t="shared" si="1228"/>
        <v>3698650.8260104908</v>
      </c>
      <c r="AY447" s="24"/>
      <c r="AZ447" s="24">
        <f t="shared" si="1228"/>
        <v>33642.377021376946</v>
      </c>
      <c r="BA447" s="24">
        <f t="shared" si="1228"/>
        <v>0</v>
      </c>
      <c r="BB447" s="24">
        <f t="shared" si="1228"/>
        <v>661.40351062597369</v>
      </c>
      <c r="BC447" s="24"/>
      <c r="BD447" s="24">
        <f t="shared" si="1228"/>
        <v>27322.560931059037</v>
      </c>
      <c r="BE447" s="24">
        <f t="shared" si="1228"/>
        <v>0</v>
      </c>
      <c r="BF447" s="24">
        <f t="shared" si="1228"/>
        <v>3660.8155851938222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58497281.545094803</v>
      </c>
      <c r="BO447" s="44">
        <f t="shared" si="1123"/>
        <v>16600018.672587577</v>
      </c>
      <c r="BP447" s="44">
        <f t="shared" si="1124"/>
        <v>1603707.3310807946</v>
      </c>
      <c r="BQ447" s="44">
        <f t="shared" si="1125"/>
        <v>19030142.304679029</v>
      </c>
      <c r="BR447" s="44">
        <f t="shared" si="1126"/>
        <v>17501348.916354354</v>
      </c>
      <c r="BS447" s="44">
        <f t="shared" si="1127"/>
        <v>10678323.505276447</v>
      </c>
      <c r="BT447" s="44">
        <f t="shared" si="1128"/>
        <v>8505587.5991205368</v>
      </c>
      <c r="BU447" s="44">
        <f t="shared" si="1129"/>
        <v>1057056.1488579479</v>
      </c>
      <c r="BV447" s="44">
        <f t="shared" si="1130"/>
        <v>567153.4404099033</v>
      </c>
      <c r="BW447" s="44">
        <f t="shared" si="1131"/>
        <v>4736620.3794903392</v>
      </c>
      <c r="BX447" s="44">
        <f t="shared" si="1132"/>
        <v>34303.780532002922</v>
      </c>
      <c r="BY447" s="44">
        <f t="shared" si="1133"/>
        <v>30983.376516252858</v>
      </c>
      <c r="CA447" s="44">
        <f t="shared" si="1134"/>
        <v>0</v>
      </c>
    </row>
    <row r="448" spans="1:79" x14ac:dyDescent="0.3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3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3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3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3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3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3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3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29664969.475790918</v>
      </c>
      <c r="I455" s="21">
        <f>+'Function-Classif'!T455</f>
        <v>0</v>
      </c>
      <c r="J455" s="21">
        <f>+'Function-Classif'!U455</f>
        <v>2864239.5242090845</v>
      </c>
      <c r="K455" s="47"/>
      <c r="L455" s="47">
        <f t="shared" ref="L455:N455" si="1231">INDEX(Alloc,$E455,L$1)*$G455</f>
        <v>12186243.800042542</v>
      </c>
      <c r="M455" s="47">
        <f t="shared" si="1231"/>
        <v>0</v>
      </c>
      <c r="N455" s="47">
        <f t="shared" si="1231"/>
        <v>1652380.4232935656</v>
      </c>
      <c r="O455" s="47"/>
      <c r="P455" s="47">
        <f t="shared" ref="P455:V455" si="1232">INDEX(Alloc,$E455,P$1)*$G455</f>
        <v>3633427.9993909318</v>
      </c>
      <c r="Q455" s="47">
        <f t="shared" si="1232"/>
        <v>0</v>
      </c>
      <c r="R455" s="47">
        <f t="shared" si="1232"/>
        <v>269501.22473713348</v>
      </c>
      <c r="S455" s="47"/>
      <c r="T455" s="47">
        <f t="shared" si="1232"/>
        <v>369363.92892063048</v>
      </c>
      <c r="U455" s="47">
        <f t="shared" si="1232"/>
        <v>0</v>
      </c>
      <c r="V455" s="47">
        <f t="shared" si="1232"/>
        <v>2530.6777636315132</v>
      </c>
      <c r="W455" s="24"/>
      <c r="X455" s="47">
        <f t="shared" ref="X455:Z455" si="1233">INDEX(Alloc,$E455,X$1)*$G455</f>
        <v>4386092.5083135283</v>
      </c>
      <c r="Y455" s="47">
        <f t="shared" si="1233"/>
        <v>0</v>
      </c>
      <c r="Z455" s="47">
        <f t="shared" si="1233"/>
        <v>30345.770086955938</v>
      </c>
      <c r="AB455" s="47">
        <f t="shared" ref="AB455:AD455" si="1234">INDEX(Alloc,$E455,AB$1)*$G455</f>
        <v>4046443.0918568089</v>
      </c>
      <c r="AC455" s="47">
        <f t="shared" si="1234"/>
        <v>0</v>
      </c>
      <c r="AD455" s="47">
        <f t="shared" si="1234"/>
        <v>3962.6540840087005</v>
      </c>
      <c r="AF455" s="47">
        <f t="shared" ref="AF455:AH455" si="1235">INDEX(Alloc,$E455,AF$1)*$G455</f>
        <v>2469409.0684987004</v>
      </c>
      <c r="AG455" s="47">
        <f t="shared" si="1235"/>
        <v>0</v>
      </c>
      <c r="AH455" s="47">
        <f t="shared" si="1235"/>
        <v>3344.9221012996577</v>
      </c>
      <c r="AJ455" s="47">
        <f t="shared" ref="AJ455:AL455" si="1236">INDEX(Alloc,$E455,AJ$1)*$G455</f>
        <v>1942078.6132322259</v>
      </c>
      <c r="AK455" s="47">
        <f t="shared" si="1236"/>
        <v>0</v>
      </c>
      <c r="AL455" s="47">
        <f t="shared" si="1236"/>
        <v>3241.4535679219757</v>
      </c>
      <c r="AN455" s="47">
        <f t="shared" ref="AN455:AP455" si="1237">INDEX(Alloc,$E455,AN$1)*$G455</f>
        <v>244868.80638640374</v>
      </c>
      <c r="AO455" s="47">
        <f t="shared" si="1237"/>
        <v>0</v>
      </c>
      <c r="AP455" s="47">
        <f t="shared" si="1237"/>
        <v>37.592142538028959</v>
      </c>
      <c r="AR455" s="47">
        <f t="shared" ref="AR455:AT455" si="1238">INDEX(Alloc,$E455,AR$1)*$G455</f>
        <v>131220.44178597632</v>
      </c>
      <c r="AS455" s="47">
        <f t="shared" si="1238"/>
        <v>0</v>
      </c>
      <c r="AT455" s="47">
        <f t="shared" si="1238"/>
        <v>37.592142538028959</v>
      </c>
      <c r="AV455" s="47">
        <f t="shared" ref="AV455:AX455" si="1239">INDEX(Alloc,$E455,AV$1)*$G455</f>
        <v>241769.16106462531</v>
      </c>
      <c r="AW455" s="47">
        <f t="shared" si="1239"/>
        <v>0</v>
      </c>
      <c r="AX455" s="47">
        <f t="shared" si="1239"/>
        <v>897808.04170068458</v>
      </c>
      <c r="AZ455" s="47">
        <f t="shared" ref="AZ455:BB455" si="1240">INDEX(Alloc,$E455,AZ$1)*$G455</f>
        <v>7831.0041895108079</v>
      </c>
      <c r="BA455" s="47">
        <f t="shared" si="1240"/>
        <v>0</v>
      </c>
      <c r="BB455" s="47">
        <f t="shared" si="1240"/>
        <v>160.54864829983788</v>
      </c>
      <c r="BD455" s="47">
        <f t="shared" ref="BD455:BF455" si="1241">INDEX(Alloc,$E455,BD$1)*$G455</f>
        <v>6221.0521090358616</v>
      </c>
      <c r="BE455" s="47">
        <f t="shared" si="1241"/>
        <v>0</v>
      </c>
      <c r="BF455" s="47">
        <f t="shared" si="1241"/>
        <v>888.62394050735099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13838624.223336108</v>
      </c>
      <c r="BO455" s="44">
        <f t="shared" si="1123"/>
        <v>3902929.2241280652</v>
      </c>
      <c r="BP455" s="44">
        <f t="shared" si="1124"/>
        <v>371894.60668426199</v>
      </c>
      <c r="BQ455" s="44">
        <f t="shared" si="1125"/>
        <v>4416438.2784004845</v>
      </c>
      <c r="BR455" s="44">
        <f t="shared" si="1126"/>
        <v>4050405.7459408175</v>
      </c>
      <c r="BS455" s="44">
        <f t="shared" si="1127"/>
        <v>2472753.9906000001</v>
      </c>
      <c r="BT455" s="44">
        <f t="shared" si="1128"/>
        <v>1945320.0668001478</v>
      </c>
      <c r="BU455" s="44">
        <f t="shared" si="1129"/>
        <v>244906.39852894176</v>
      </c>
      <c r="BV455" s="44">
        <f t="shared" si="1130"/>
        <v>131258.03392851434</v>
      </c>
      <c r="BW455" s="44">
        <f t="shared" si="1131"/>
        <v>1139577.20276531</v>
      </c>
      <c r="BX455" s="44">
        <f t="shared" si="1132"/>
        <v>7991.5528378106455</v>
      </c>
      <c r="BY455" s="44">
        <f t="shared" si="1133"/>
        <v>7109.6760495432127</v>
      </c>
      <c r="CA455" s="44">
        <f t="shared" si="1134"/>
        <v>0</v>
      </c>
    </row>
    <row r="456" spans="1:79" x14ac:dyDescent="0.3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3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3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35">
      <c r="B459" s="6" t="s">
        <v>455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-914260.47812635242</v>
      </c>
      <c r="I459" s="21">
        <f>+'Function-Classif'!T459</f>
        <v>0</v>
      </c>
      <c r="J459" s="21">
        <f>+'Function-Classif'!U459</f>
        <v>-88274.521873647594</v>
      </c>
      <c r="K459" s="24"/>
      <c r="L459" s="47">
        <f t="shared" si="1242"/>
        <v>-375574.33161303273</v>
      </c>
      <c r="M459" s="47">
        <f t="shared" si="1242"/>
        <v>0</v>
      </c>
      <c r="N459" s="47">
        <f t="shared" si="1242"/>
        <v>-50925.591448184765</v>
      </c>
      <c r="O459" s="47"/>
      <c r="P459" s="47">
        <f t="shared" si="1243"/>
        <v>-111980.55075269085</v>
      </c>
      <c r="Q459" s="47">
        <f t="shared" si="1243"/>
        <v>0</v>
      </c>
      <c r="R459" s="47">
        <f t="shared" si="1243"/>
        <v>-8305.9016387961401</v>
      </c>
      <c r="S459" s="47"/>
      <c r="T459" s="47">
        <f t="shared" si="1243"/>
        <v>-11383.623453015543</v>
      </c>
      <c r="U459" s="47">
        <f t="shared" si="1243"/>
        <v>0</v>
      </c>
      <c r="V459" s="47">
        <f t="shared" si="1243"/>
        <v>-77.994304496070569</v>
      </c>
      <c r="W459" s="24"/>
      <c r="X459" s="47">
        <f t="shared" si="1244"/>
        <v>-135177.31872367702</v>
      </c>
      <c r="Y459" s="47">
        <f t="shared" si="1244"/>
        <v>0</v>
      </c>
      <c r="Z459" s="47">
        <f t="shared" si="1244"/>
        <v>-935.24243439569557</v>
      </c>
      <c r="AB459" s="47">
        <f t="shared" si="1245"/>
        <v>-124709.48264049907</v>
      </c>
      <c r="AC459" s="47">
        <f t="shared" si="1245"/>
        <v>0</v>
      </c>
      <c r="AD459" s="47">
        <f t="shared" si="1245"/>
        <v>-122.12714462597792</v>
      </c>
      <c r="AF459" s="47">
        <f t="shared" si="1246"/>
        <v>-76106.031981513734</v>
      </c>
      <c r="AG459" s="47">
        <f t="shared" si="1246"/>
        <v>0</v>
      </c>
      <c r="AH459" s="47">
        <f t="shared" si="1246"/>
        <v>-103.08893397396943</v>
      </c>
      <c r="AJ459" s="47">
        <f t="shared" si="1247"/>
        <v>-59853.954103733959</v>
      </c>
      <c r="AK459" s="47">
        <f t="shared" si="1247"/>
        <v>0</v>
      </c>
      <c r="AL459" s="47">
        <f t="shared" si="1247"/>
        <v>-99.9000821912595</v>
      </c>
      <c r="AN459" s="47">
        <f t="shared" si="1248"/>
        <v>-7546.7420314644996</v>
      </c>
      <c r="AO459" s="47">
        <f t="shared" si="1248"/>
        <v>0</v>
      </c>
      <c r="AP459" s="47">
        <f t="shared" si="1248"/>
        <v>-1.1585722425455494</v>
      </c>
      <c r="AR459" s="47">
        <f t="shared" si="1249"/>
        <v>-4044.1526139139678</v>
      </c>
      <c r="AS459" s="47">
        <f t="shared" si="1249"/>
        <v>0</v>
      </c>
      <c r="AT459" s="47">
        <f t="shared" si="1249"/>
        <v>-1.1585722425455494</v>
      </c>
      <c r="AV459" s="47">
        <f t="shared" si="1250"/>
        <v>-7451.2124130631064</v>
      </c>
      <c r="AW459" s="47">
        <f t="shared" si="1250"/>
        <v>0</v>
      </c>
      <c r="AX459" s="47">
        <f t="shared" si="1250"/>
        <v>-27670.023734250524</v>
      </c>
      <c r="AZ459" s="47">
        <f t="shared" si="1251"/>
        <v>-241.34788476200629</v>
      </c>
      <c r="BA459" s="47">
        <f t="shared" si="1251"/>
        <v>0</v>
      </c>
      <c r="BB459" s="47">
        <f t="shared" si="1251"/>
        <v>-4.9480342151350181</v>
      </c>
      <c r="BD459" s="47">
        <f t="shared" si="1252"/>
        <v>-191.72991498601357</v>
      </c>
      <c r="BE459" s="47">
        <f t="shared" si="1252"/>
        <v>0</v>
      </c>
      <c r="BF459" s="47">
        <f t="shared" si="1252"/>
        <v>-27.386974032984853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-426499.92306121747</v>
      </c>
      <c r="BO459" s="44">
        <f t="shared" si="1123"/>
        <v>-120286.45239148699</v>
      </c>
      <c r="BP459" s="44">
        <f t="shared" si="1124"/>
        <v>-11461.617757511614</v>
      </c>
      <c r="BQ459" s="44">
        <f t="shared" si="1125"/>
        <v>-136112.56115807273</v>
      </c>
      <c r="BR459" s="44">
        <f t="shared" si="1126"/>
        <v>-124831.60978512505</v>
      </c>
      <c r="BS459" s="44">
        <f t="shared" si="1127"/>
        <v>-76209.1209154877</v>
      </c>
      <c r="BT459" s="44">
        <f t="shared" si="1128"/>
        <v>-59953.854185925215</v>
      </c>
      <c r="BU459" s="44">
        <f t="shared" si="1129"/>
        <v>-7547.9006037070449</v>
      </c>
      <c r="BV459" s="44">
        <f t="shared" si="1130"/>
        <v>-4045.3111861565135</v>
      </c>
      <c r="BW459" s="44">
        <f t="shared" si="1131"/>
        <v>-35121.236147313633</v>
      </c>
      <c r="BX459" s="44">
        <f t="shared" si="1132"/>
        <v>-246.2959189771413</v>
      </c>
      <c r="BY459" s="44">
        <f t="shared" si="1133"/>
        <v>-219.11688901899842</v>
      </c>
      <c r="CA459" s="44">
        <f t="shared" si="1134"/>
        <v>0</v>
      </c>
    </row>
    <row r="460" spans="1:79" x14ac:dyDescent="0.3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3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56710034.395399772</v>
      </c>
      <c r="I461" s="21">
        <f>+'Function-Classif'!T461</f>
        <v>0</v>
      </c>
      <c r="J461" s="21">
        <f>+'Function-Classif'!U461</f>
        <v>5475519.6046002321</v>
      </c>
      <c r="K461" s="47"/>
      <c r="L461" s="47">
        <f t="shared" ref="L461:N461" si="1257">INDEX(Alloc,$E461,L$1)*$G461</f>
        <v>23296241.906303674</v>
      </c>
      <c r="M461" s="47">
        <f t="shared" si="1257"/>
        <v>0</v>
      </c>
      <c r="N461" s="47">
        <f t="shared" si="1257"/>
        <v>3158828.4867690722</v>
      </c>
      <c r="O461" s="47"/>
      <c r="P461" s="47">
        <f t="shared" ref="P461:V461" si="1258">INDEX(Alloc,$E461,P$1)*$G461</f>
        <v>6945964.5656073829</v>
      </c>
      <c r="Q461" s="47">
        <f t="shared" si="1258"/>
        <v>0</v>
      </c>
      <c r="R461" s="47">
        <f t="shared" si="1258"/>
        <v>515201.06019046303</v>
      </c>
      <c r="S461" s="47"/>
      <c r="T461" s="47">
        <f t="shared" si="1258"/>
        <v>706106.94983533199</v>
      </c>
      <c r="U461" s="47">
        <f t="shared" si="1258"/>
        <v>0</v>
      </c>
      <c r="V461" s="47">
        <f t="shared" si="1258"/>
        <v>4837.8550713270251</v>
      </c>
      <c r="W461" s="24"/>
      <c r="X461" s="47">
        <f t="shared" ref="X461:Z461" si="1259">INDEX(Alloc,$E461,X$1)*$G461</f>
        <v>8384820.932003798</v>
      </c>
      <c r="Y461" s="47">
        <f t="shared" si="1259"/>
        <v>0</v>
      </c>
      <c r="Z461" s="47">
        <f t="shared" si="1259"/>
        <v>58011.509730039332</v>
      </c>
      <c r="AB461" s="47">
        <f t="shared" ref="AB461:AD461" si="1260">INDEX(Alloc,$E461,AB$1)*$G461</f>
        <v>7735518.7270796699</v>
      </c>
      <c r="AC461" s="47">
        <f t="shared" si="1260"/>
        <v>0</v>
      </c>
      <c r="AD461" s="47">
        <f t="shared" si="1260"/>
        <v>7575.3406584354261</v>
      </c>
      <c r="AF461" s="47">
        <f t="shared" ref="AF461:AH461" si="1261">INDEX(Alloc,$E461,AF$1)*$G461</f>
        <v>4720728.7142215976</v>
      </c>
      <c r="AG461" s="47">
        <f t="shared" si="1261"/>
        <v>0</v>
      </c>
      <c r="AH461" s="47">
        <f t="shared" si="1261"/>
        <v>6394.4325838406749</v>
      </c>
      <c r="AJ461" s="47">
        <f t="shared" ref="AJ461:AL461" si="1262">INDEX(Alloc,$E461,AJ$1)*$G461</f>
        <v>3712639.7532567638</v>
      </c>
      <c r="AK461" s="47">
        <f t="shared" si="1262"/>
        <v>0</v>
      </c>
      <c r="AL461" s="47">
        <f t="shared" si="1262"/>
        <v>6196.6334898123314</v>
      </c>
      <c r="AN461" s="47">
        <f t="shared" ref="AN461:AP461" si="1263">INDEX(Alloc,$E461,AN$1)*$G461</f>
        <v>468111.67103562999</v>
      </c>
      <c r="AO461" s="47">
        <f t="shared" si="1263"/>
        <v>0</v>
      </c>
      <c r="AP461" s="47">
        <f t="shared" si="1263"/>
        <v>71.864280799889627</v>
      </c>
      <c r="AR461" s="47">
        <f t="shared" ref="AR461:AT461" si="1264">INDEX(Alloc,$E461,AR$1)*$G461</f>
        <v>250851.96103556306</v>
      </c>
      <c r="AS461" s="47">
        <f t="shared" si="1264"/>
        <v>0</v>
      </c>
      <c r="AT461" s="47">
        <f t="shared" si="1264"/>
        <v>71.864280799889627</v>
      </c>
      <c r="AV461" s="47">
        <f t="shared" ref="AV461:AX461" si="1265">INDEX(Alloc,$E461,AV$1)*$G461</f>
        <v>462186.13003835885</v>
      </c>
      <c r="AW461" s="47">
        <f t="shared" si="1265"/>
        <v>0</v>
      </c>
      <c r="AX461" s="47">
        <f t="shared" si="1265"/>
        <v>1716324.8715581179</v>
      </c>
      <c r="AZ461" s="47">
        <f t="shared" ref="AZ461:BB461" si="1266">INDEX(Alloc,$E461,AZ$1)*$G461</f>
        <v>14970.401951705944</v>
      </c>
      <c r="BA461" s="47">
        <f t="shared" si="1266"/>
        <v>0</v>
      </c>
      <c r="BB461" s="47">
        <f t="shared" si="1266"/>
        <v>306.91821121369958</v>
      </c>
      <c r="BD461" s="47">
        <f t="shared" ref="BD461:BF461" si="1267">INDEX(Alloc,$E461,BD$1)*$G461</f>
        <v>11892.683030296355</v>
      </c>
      <c r="BE461" s="47">
        <f t="shared" si="1267"/>
        <v>0</v>
      </c>
      <c r="BF461" s="47">
        <f t="shared" si="1267"/>
        <v>1698.7677763118268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26455070.393072747</v>
      </c>
      <c r="BO461" s="44">
        <f t="shared" si="1123"/>
        <v>7461165.6257978464</v>
      </c>
      <c r="BP461" s="44">
        <f t="shared" si="1124"/>
        <v>710944.80490665906</v>
      </c>
      <c r="BQ461" s="44">
        <f t="shared" si="1125"/>
        <v>8442832.4417338371</v>
      </c>
      <c r="BR461" s="44">
        <f t="shared" si="1126"/>
        <v>7743094.0677381055</v>
      </c>
      <c r="BS461" s="44">
        <f t="shared" si="1127"/>
        <v>4727123.1468054382</v>
      </c>
      <c r="BT461" s="44">
        <f t="shared" si="1128"/>
        <v>3718836.3867465761</v>
      </c>
      <c r="BU461" s="44">
        <f t="shared" si="1129"/>
        <v>468183.53531642986</v>
      </c>
      <c r="BV461" s="44">
        <f t="shared" si="1130"/>
        <v>250923.82531636296</v>
      </c>
      <c r="BW461" s="44">
        <f t="shared" si="1131"/>
        <v>2178511.0015964769</v>
      </c>
      <c r="BX461" s="44">
        <f t="shared" si="1132"/>
        <v>15277.320162919645</v>
      </c>
      <c r="BY461" s="44">
        <f t="shared" si="1133"/>
        <v>13591.450806608182</v>
      </c>
      <c r="CA461" s="44">
        <f t="shared" si="1134"/>
        <v>0</v>
      </c>
    </row>
    <row r="462" spans="1:79" x14ac:dyDescent="0.3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3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3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3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380916405.87870067</v>
      </c>
      <c r="I465" s="24">
        <f t="shared" ref="I465:BF465" si="1268">I288+I447+I455+I457+I461+I453+I459+I463</f>
        <v>465540988.14889693</v>
      </c>
      <c r="J465" s="24">
        <f t="shared" si="1268"/>
        <v>71719262.972402349</v>
      </c>
      <c r="K465" s="24"/>
      <c r="L465" s="24">
        <f t="shared" si="1268"/>
        <v>158021836.20750931</v>
      </c>
      <c r="M465" s="24">
        <f t="shared" si="1268"/>
        <v>168858066.39401573</v>
      </c>
      <c r="N465" s="24">
        <f t="shared" si="1268"/>
        <v>49327036.417023703</v>
      </c>
      <c r="O465" s="24"/>
      <c r="P465" s="24">
        <f t="shared" si="1268"/>
        <v>47784371.428690635</v>
      </c>
      <c r="Q465" s="24">
        <f t="shared" si="1268"/>
        <v>54881943.730922312</v>
      </c>
      <c r="R465" s="24">
        <f t="shared" si="1268"/>
        <v>10974196.930023976</v>
      </c>
      <c r="S465" s="24"/>
      <c r="T465" s="24">
        <f t="shared" ref="T465:V465" si="1269">T288+T447+T455+T457+T461+T453+T459+T463</f>
        <v>4689620.7866695439</v>
      </c>
      <c r="U465" s="24">
        <f t="shared" si="1269"/>
        <v>6496720.4412137344</v>
      </c>
      <c r="V465" s="24">
        <f t="shared" si="1269"/>
        <v>173793.14549225604</v>
      </c>
      <c r="W465" s="24"/>
      <c r="X465" s="24">
        <f t="shared" si="1268"/>
        <v>56382731.856145114</v>
      </c>
      <c r="Y465" s="24">
        <f t="shared" si="1268"/>
        <v>75590782.95965375</v>
      </c>
      <c r="Z465" s="24">
        <f t="shared" si="1268"/>
        <v>1904594.8549745143</v>
      </c>
      <c r="AA465" s="24"/>
      <c r="AB465" s="24">
        <f t="shared" si="1268"/>
        <v>51125541.490636408</v>
      </c>
      <c r="AC465" s="24">
        <f t="shared" si="1268"/>
        <v>72619586.580116048</v>
      </c>
      <c r="AD465" s="24">
        <f t="shared" si="1268"/>
        <v>378836.12557267537</v>
      </c>
      <c r="AE465" s="24"/>
      <c r="AF465" s="24">
        <f t="shared" si="1268"/>
        <v>31340014.145544048</v>
      </c>
      <c r="AG465" s="24">
        <f t="shared" si="1268"/>
        <v>32129937.596694838</v>
      </c>
      <c r="AH465" s="24">
        <f t="shared" si="1268"/>
        <v>480252.47318933264</v>
      </c>
      <c r="AI465" s="24"/>
      <c r="AJ465" s="24">
        <f t="shared" si="1268"/>
        <v>23874174.845771901</v>
      </c>
      <c r="AK465" s="24">
        <f t="shared" si="1268"/>
        <v>43992752.187863782</v>
      </c>
      <c r="AL465" s="24">
        <f t="shared" si="1268"/>
        <v>215603.74226648829</v>
      </c>
      <c r="AM465" s="24"/>
      <c r="AN465" s="24">
        <f t="shared" si="1268"/>
        <v>3107899.6625329363</v>
      </c>
      <c r="AO465" s="24">
        <f t="shared" si="1268"/>
        <v>4308846.4649753729</v>
      </c>
      <c r="AP465" s="24">
        <f t="shared" si="1268"/>
        <v>2563.7401924818873</v>
      </c>
      <c r="AQ465" s="24"/>
      <c r="AR465" s="24">
        <f t="shared" si="1268"/>
        <v>1624760.5826128663</v>
      </c>
      <c r="AS465" s="24">
        <f t="shared" si="1268"/>
        <v>2327151.9063661136</v>
      </c>
      <c r="AT465" s="24">
        <f t="shared" si="1268"/>
        <v>2563.7401924818873</v>
      </c>
      <c r="AU465" s="24"/>
      <c r="AV465" s="24">
        <f t="shared" si="1268"/>
        <v>2800077.2298629847</v>
      </c>
      <c r="AW465" s="24">
        <f t="shared" si="1268"/>
        <v>4074901.8087671525</v>
      </c>
      <c r="AX465" s="24">
        <f t="shared" si="1268"/>
        <v>8202578.3710789504</v>
      </c>
      <c r="AY465" s="24"/>
      <c r="AZ465" s="24">
        <f t="shared" si="1268"/>
        <v>90604.306911921274</v>
      </c>
      <c r="BA465" s="24">
        <f t="shared" si="1268"/>
        <v>132707.67411970941</v>
      </c>
      <c r="BB465" s="24">
        <f t="shared" si="1268"/>
        <v>8838.4852319385154</v>
      </c>
      <c r="BC465" s="24"/>
      <c r="BD465" s="24">
        <f t="shared" si="1268"/>
        <v>74773.335813001613</v>
      </c>
      <c r="BE465" s="24">
        <f t="shared" si="1268"/>
        <v>127590.40418838244</v>
      </c>
      <c r="BF465" s="24">
        <f t="shared" si="1268"/>
        <v>48404.9471635554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376206939.01854879</v>
      </c>
      <c r="BO465" s="44">
        <f t="shared" ref="BO465:BO476" si="1272">SUM(P465:R465)</f>
        <v>113640512.08963692</v>
      </c>
      <c r="BP465" s="44">
        <f t="shared" ref="BP465:BP476" si="1273">SUM(T465:V465)</f>
        <v>11360134.373375535</v>
      </c>
      <c r="BQ465" s="44">
        <f t="shared" ref="BQ465:BQ476" si="1274">SUM(X465:Z465)</f>
        <v>133878109.67077337</v>
      </c>
      <c r="BR465" s="44">
        <f t="shared" ref="BR465:BR476" si="1275">SUM(AB465:AD465)</f>
        <v>124123964.19632514</v>
      </c>
      <c r="BS465" s="44">
        <f t="shared" ref="BS465:BS476" si="1276">SUM(AF465:AH465)</f>
        <v>63950204.215428218</v>
      </c>
      <c r="BT465" s="44">
        <f t="shared" ref="BT465:BT476" si="1277">SUM(AJ465:AL465)</f>
        <v>68082530.775902167</v>
      </c>
      <c r="BU465" s="44">
        <f t="shared" ref="BU465:BU476" si="1278">SUM(AN465:AP465)</f>
        <v>7419309.867700791</v>
      </c>
      <c r="BV465" s="44">
        <f t="shared" ref="BV465:BV476" si="1279">SUM(AR465:AT465)</f>
        <v>3954476.2291714619</v>
      </c>
      <c r="BW465" s="44">
        <f t="shared" ref="BW465:BW476" si="1280">SUM(AV465:AX465)</f>
        <v>15077557.409709089</v>
      </c>
      <c r="BX465" s="44">
        <f t="shared" ref="BX465:BX476" si="1281">SUM(AZ465:BB465)</f>
        <v>232150.46626356919</v>
      </c>
      <c r="BY465" s="44">
        <f t="shared" ref="BY465:BY476" si="1282">SUM(BD465:BF465)</f>
        <v>250768.68716493945</v>
      </c>
      <c r="CA465" s="44">
        <f t="shared" ref="CA465:CA476" si="1283">SUM(BN465:BY465)-BM465</f>
        <v>0</v>
      </c>
    </row>
    <row r="466" spans="1:79" x14ac:dyDescent="0.3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3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3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3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3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3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3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3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3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3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3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3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3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3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3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3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3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3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3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3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3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3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3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3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3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3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3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3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3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3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3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3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35">
      <c r="E498" s="95"/>
      <c r="F498" s="95"/>
      <c r="G498" s="105"/>
      <c r="I498" s="25"/>
      <c r="J498" s="25"/>
      <c r="Y498" s="44"/>
      <c r="Z498" s="44"/>
    </row>
    <row r="499" spans="2:26" x14ac:dyDescent="0.35">
      <c r="E499" s="95"/>
      <c r="F499" s="95"/>
      <c r="G499" s="105"/>
      <c r="I499" s="25"/>
      <c r="J499" s="25"/>
      <c r="Y499" s="44"/>
      <c r="Z499" s="44"/>
    </row>
    <row r="500" spans="2:26" x14ac:dyDescent="0.35">
      <c r="E500" s="95"/>
      <c r="F500" s="95"/>
      <c r="G500" s="105"/>
      <c r="I500" s="25"/>
      <c r="J500" s="25"/>
      <c r="Y500" s="44"/>
      <c r="Z500" s="44"/>
    </row>
    <row r="501" spans="2:26" x14ac:dyDescent="0.35">
      <c r="E501" s="95"/>
      <c r="F501" s="95"/>
      <c r="G501" s="105"/>
      <c r="I501" s="25"/>
      <c r="J501" s="25"/>
      <c r="Y501" s="44"/>
      <c r="Z501" s="44"/>
    </row>
    <row r="502" spans="2:26" x14ac:dyDescent="0.35">
      <c r="E502" s="95"/>
      <c r="F502" s="95"/>
      <c r="G502" s="105"/>
      <c r="I502" s="25"/>
      <c r="J502" s="25"/>
      <c r="Y502" s="44"/>
      <c r="Z502" s="44"/>
    </row>
    <row r="503" spans="2:26" x14ac:dyDescent="0.35">
      <c r="E503" s="95"/>
      <c r="F503" s="95"/>
      <c r="G503" s="105"/>
      <c r="I503" s="25"/>
      <c r="J503" s="25"/>
      <c r="Y503" s="44"/>
      <c r="Z503" s="44"/>
    </row>
    <row r="504" spans="2:26" x14ac:dyDescent="0.35">
      <c r="E504" s="95"/>
      <c r="F504" s="95"/>
      <c r="G504" s="105"/>
      <c r="I504" s="25"/>
      <c r="J504" s="25"/>
      <c r="Y504" s="44"/>
      <c r="Z504" s="44"/>
    </row>
    <row r="505" spans="2:26" x14ac:dyDescent="0.35">
      <c r="E505" s="95"/>
      <c r="F505" s="95"/>
      <c r="G505" s="105"/>
      <c r="I505" s="25"/>
      <c r="J505" s="25"/>
      <c r="Y505" s="44"/>
      <c r="Z505" s="44"/>
    </row>
    <row r="506" spans="2:26" x14ac:dyDescent="0.35">
      <c r="E506" s="95"/>
      <c r="F506" s="95"/>
      <c r="G506" s="105"/>
      <c r="I506" s="25"/>
      <c r="J506" s="25"/>
      <c r="Y506" s="44"/>
      <c r="Z506" s="44"/>
    </row>
    <row r="507" spans="2:26" x14ac:dyDescent="0.35">
      <c r="E507" s="95"/>
      <c r="F507" s="95"/>
      <c r="G507" s="105"/>
      <c r="I507" s="25"/>
      <c r="J507" s="25"/>
      <c r="Y507" s="44"/>
      <c r="Z507" s="44"/>
    </row>
    <row r="508" spans="2:26" x14ac:dyDescent="0.35">
      <c r="E508" s="95"/>
      <c r="F508" s="95"/>
      <c r="G508" s="105"/>
      <c r="I508" s="25"/>
      <c r="J508" s="25"/>
      <c r="Y508" s="44"/>
      <c r="Z508" s="44"/>
    </row>
    <row r="509" spans="2:26" x14ac:dyDescent="0.35">
      <c r="E509" s="95"/>
      <c r="F509" s="95"/>
      <c r="G509" s="105"/>
      <c r="I509" s="25"/>
      <c r="J509" s="25"/>
      <c r="Y509" s="44"/>
      <c r="Z509" s="44"/>
    </row>
    <row r="510" spans="2:26" x14ac:dyDescent="0.3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3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3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3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3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3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3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3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35">
      <c r="E518" s="95"/>
      <c r="F518" s="95"/>
      <c r="G518" s="105"/>
      <c r="V518" s="24"/>
      <c r="Y518" s="44"/>
      <c r="Z518" s="44"/>
    </row>
    <row r="519" spans="5:26" x14ac:dyDescent="0.35">
      <c r="E519" s="95"/>
      <c r="F519" s="95"/>
      <c r="G519" s="105"/>
      <c r="V519" s="24"/>
      <c r="Y519" s="44"/>
      <c r="Z519" s="44"/>
    </row>
    <row r="520" spans="5:26" x14ac:dyDescent="0.35">
      <c r="E520" s="95"/>
      <c r="F520" s="95"/>
      <c r="G520" s="105"/>
      <c r="V520" s="24"/>
      <c r="Y520" s="44"/>
      <c r="Z520" s="44"/>
    </row>
    <row r="521" spans="5:26" x14ac:dyDescent="0.35">
      <c r="E521" s="95"/>
      <c r="F521" s="95"/>
      <c r="G521" s="105"/>
      <c r="V521" s="24"/>
      <c r="Y521" s="44"/>
      <c r="Z521" s="44"/>
    </row>
    <row r="522" spans="5:26" x14ac:dyDescent="0.35">
      <c r="E522" s="95"/>
      <c r="F522" s="95"/>
      <c r="G522" s="105"/>
      <c r="V522" s="24"/>
      <c r="Y522" s="44"/>
      <c r="Z522" s="44"/>
    </row>
    <row r="523" spans="5:26" x14ac:dyDescent="0.35">
      <c r="E523" s="95"/>
      <c r="F523" s="95"/>
      <c r="G523" s="105"/>
      <c r="V523" s="24"/>
      <c r="Y523" s="44"/>
      <c r="Z523" s="44"/>
    </row>
    <row r="524" spans="5:26" x14ac:dyDescent="0.35">
      <c r="E524" s="95"/>
      <c r="F524" s="95"/>
      <c r="G524" s="105"/>
      <c r="V524" s="24"/>
      <c r="Y524" s="44"/>
      <c r="Z524" s="44"/>
    </row>
    <row r="525" spans="5:26" x14ac:dyDescent="0.35">
      <c r="E525" s="95"/>
      <c r="F525" s="95"/>
      <c r="G525" s="105"/>
      <c r="V525" s="24"/>
      <c r="Y525" s="44"/>
      <c r="Z525" s="44"/>
    </row>
    <row r="526" spans="5:26" x14ac:dyDescent="0.35">
      <c r="E526" s="95"/>
      <c r="F526" s="95"/>
      <c r="G526" s="105"/>
      <c r="V526" s="24"/>
      <c r="Y526" s="44"/>
      <c r="Z526" s="44"/>
    </row>
    <row r="527" spans="5:26" x14ac:dyDescent="0.35">
      <c r="E527" s="95"/>
      <c r="F527" s="95"/>
      <c r="G527" s="105"/>
      <c r="V527" s="24"/>
      <c r="Y527" s="44"/>
      <c r="Z527" s="44"/>
    </row>
    <row r="528" spans="5:26" x14ac:dyDescent="0.35">
      <c r="E528" s="95"/>
      <c r="F528" s="95"/>
      <c r="G528" s="105"/>
      <c r="V528" s="24"/>
      <c r="Y528" s="44"/>
      <c r="Z528" s="44"/>
    </row>
    <row r="529" spans="5:26" x14ac:dyDescent="0.35">
      <c r="E529" s="95"/>
      <c r="F529" s="95"/>
      <c r="G529" s="105"/>
      <c r="V529" s="24"/>
      <c r="Y529" s="44"/>
      <c r="Z529" s="44"/>
    </row>
    <row r="530" spans="5:26" x14ac:dyDescent="0.35">
      <c r="E530" s="95"/>
      <c r="F530" s="95"/>
      <c r="G530" s="105"/>
      <c r="V530" s="24"/>
      <c r="Y530" s="44"/>
      <c r="Z530" s="44"/>
    </row>
    <row r="531" spans="5:26" x14ac:dyDescent="0.35">
      <c r="E531" s="95"/>
      <c r="F531" s="95"/>
      <c r="G531" s="105"/>
      <c r="V531" s="24"/>
      <c r="Y531" s="44"/>
      <c r="Z531" s="44"/>
    </row>
    <row r="532" spans="5:26" x14ac:dyDescent="0.35">
      <c r="E532" s="95"/>
      <c r="F532" s="95"/>
      <c r="G532" s="105"/>
      <c r="V532" s="24"/>
      <c r="Y532" s="44"/>
      <c r="Z532" s="44"/>
    </row>
    <row r="533" spans="5:26" x14ac:dyDescent="0.35">
      <c r="E533" s="95"/>
      <c r="F533" s="95"/>
      <c r="G533" s="105"/>
      <c r="V533" s="24"/>
      <c r="Y533" s="44"/>
      <c r="Z533" s="44"/>
    </row>
    <row r="534" spans="5:26" x14ac:dyDescent="0.35">
      <c r="E534" s="95"/>
      <c r="F534" s="95"/>
      <c r="G534" s="105"/>
      <c r="V534" s="24"/>
      <c r="Y534" s="44"/>
      <c r="Z534" s="44"/>
    </row>
    <row r="535" spans="5:26" x14ac:dyDescent="0.35">
      <c r="E535" s="95"/>
      <c r="F535" s="95"/>
      <c r="G535" s="105"/>
      <c r="V535" s="24"/>
      <c r="Y535" s="44"/>
    </row>
    <row r="536" spans="5:26" x14ac:dyDescent="0.35">
      <c r="E536" s="95"/>
      <c r="F536" s="95"/>
      <c r="G536" s="105"/>
      <c r="V536" s="24"/>
      <c r="Y536" s="44"/>
    </row>
    <row r="537" spans="5:26" x14ac:dyDescent="0.35">
      <c r="E537" s="95"/>
      <c r="F537" s="95"/>
      <c r="G537" s="105"/>
      <c r="V537" s="24"/>
      <c r="Y537" s="44"/>
    </row>
    <row r="538" spans="5:26" x14ac:dyDescent="0.35">
      <c r="E538" s="95"/>
      <c r="F538" s="95"/>
      <c r="G538" s="105"/>
      <c r="V538" s="24"/>
      <c r="Y538" s="44"/>
    </row>
    <row r="539" spans="5:26" x14ac:dyDescent="0.35">
      <c r="E539" s="95"/>
      <c r="F539" s="95"/>
      <c r="G539" s="105"/>
      <c r="V539" s="24"/>
      <c r="Y539" s="44"/>
    </row>
    <row r="540" spans="5:26" x14ac:dyDescent="0.35">
      <c r="E540" s="95"/>
      <c r="F540" s="95"/>
      <c r="G540" s="105"/>
      <c r="V540" s="24"/>
      <c r="Y540" s="44"/>
    </row>
    <row r="541" spans="5:26" x14ac:dyDescent="0.35">
      <c r="E541" s="95"/>
      <c r="F541" s="95"/>
      <c r="G541" s="105"/>
      <c r="V541" s="24"/>
      <c r="Y541" s="44"/>
    </row>
    <row r="542" spans="5:26" x14ac:dyDescent="0.35">
      <c r="E542" s="95"/>
      <c r="F542" s="95"/>
      <c r="G542" s="105"/>
      <c r="V542" s="24"/>
      <c r="Y542" s="44"/>
    </row>
    <row r="543" spans="5:26" x14ac:dyDescent="0.35">
      <c r="E543" s="95"/>
      <c r="F543" s="95"/>
      <c r="G543" s="105"/>
      <c r="V543" s="24"/>
      <c r="Y543" s="44"/>
    </row>
    <row r="544" spans="5:26" x14ac:dyDescent="0.35">
      <c r="E544" s="95"/>
      <c r="F544" s="95"/>
      <c r="G544" s="105"/>
      <c r="V544" s="24"/>
      <c r="Y544" s="44"/>
    </row>
    <row r="545" spans="5:25" x14ac:dyDescent="0.35">
      <c r="E545" s="95"/>
      <c r="F545" s="95"/>
      <c r="G545" s="105"/>
      <c r="V545" s="24"/>
      <c r="Y545" s="44"/>
    </row>
    <row r="546" spans="5:25" x14ac:dyDescent="0.35">
      <c r="E546" s="95"/>
      <c r="F546" s="95"/>
      <c r="G546" s="105"/>
      <c r="V546" s="24"/>
      <c r="Y546" s="44"/>
    </row>
    <row r="547" spans="5:25" x14ac:dyDescent="0.35">
      <c r="E547" s="95"/>
      <c r="F547" s="95"/>
      <c r="G547" s="105"/>
      <c r="V547" s="24"/>
      <c r="Y547" s="44"/>
    </row>
    <row r="548" spans="5:25" x14ac:dyDescent="0.35">
      <c r="E548" s="95"/>
      <c r="F548" s="95"/>
      <c r="G548" s="105"/>
      <c r="V548" s="24"/>
      <c r="Y548" s="44"/>
    </row>
    <row r="549" spans="5:25" x14ac:dyDescent="0.35">
      <c r="E549" s="95"/>
      <c r="F549" s="95"/>
      <c r="G549" s="105"/>
      <c r="V549" s="24"/>
      <c r="Y549" s="44"/>
    </row>
    <row r="550" spans="5:25" x14ac:dyDescent="0.35">
      <c r="E550" s="95"/>
      <c r="F550" s="95"/>
      <c r="G550" s="105"/>
      <c r="V550" s="24"/>
      <c r="Y550" s="44"/>
    </row>
    <row r="551" spans="5:25" x14ac:dyDescent="0.35">
      <c r="E551" s="95"/>
      <c r="F551" s="95"/>
      <c r="G551" s="105"/>
      <c r="V551" s="24"/>
      <c r="Y551" s="44"/>
    </row>
    <row r="552" spans="5:25" x14ac:dyDescent="0.35">
      <c r="E552" s="95"/>
      <c r="F552" s="95"/>
      <c r="G552" s="105"/>
      <c r="V552" s="24"/>
      <c r="Y552" s="44"/>
    </row>
    <row r="553" spans="5:25" x14ac:dyDescent="0.35">
      <c r="E553" s="95"/>
      <c r="F553" s="95"/>
      <c r="G553" s="105"/>
      <c r="V553" s="24"/>
      <c r="Y553" s="44"/>
    </row>
    <row r="554" spans="5:25" x14ac:dyDescent="0.35">
      <c r="E554" s="95"/>
      <c r="F554" s="95"/>
      <c r="G554" s="105"/>
      <c r="V554" s="24"/>
      <c r="Y554" s="44"/>
    </row>
    <row r="555" spans="5:25" x14ac:dyDescent="0.35">
      <c r="E555" s="95"/>
      <c r="F555" s="95"/>
      <c r="G555" s="105"/>
      <c r="V555" s="24"/>
      <c r="Y555" s="44"/>
    </row>
    <row r="556" spans="5:25" x14ac:dyDescent="0.35">
      <c r="E556" s="95"/>
      <c r="F556" s="95"/>
      <c r="G556" s="105"/>
      <c r="V556" s="24"/>
      <c r="Y556" s="44"/>
    </row>
    <row r="557" spans="5:25" x14ac:dyDescent="0.35">
      <c r="E557" s="95"/>
      <c r="F557" s="95"/>
      <c r="G557" s="105"/>
      <c r="V557" s="24"/>
      <c r="Y557" s="44"/>
    </row>
    <row r="558" spans="5:25" x14ac:dyDescent="0.35">
      <c r="E558" s="95"/>
      <c r="F558" s="95"/>
      <c r="G558" s="105"/>
      <c r="V558" s="24"/>
      <c r="Y558" s="44"/>
    </row>
    <row r="559" spans="5:25" x14ac:dyDescent="0.35">
      <c r="E559" s="95"/>
      <c r="F559" s="95"/>
      <c r="G559" s="105"/>
      <c r="V559" s="24"/>
      <c r="Y559" s="44"/>
    </row>
    <row r="560" spans="5:25" x14ac:dyDescent="0.35">
      <c r="E560" s="95"/>
      <c r="F560" s="95"/>
      <c r="G560" s="105"/>
      <c r="V560" s="24"/>
      <c r="Y560" s="44"/>
    </row>
    <row r="561" spans="5:25" x14ac:dyDescent="0.35">
      <c r="E561" s="95"/>
      <c r="F561" s="95"/>
      <c r="G561" s="105"/>
      <c r="V561" s="24"/>
      <c r="Y561" s="44"/>
    </row>
    <row r="562" spans="5:25" x14ac:dyDescent="0.35">
      <c r="E562" s="95"/>
      <c r="F562" s="95"/>
      <c r="G562" s="105"/>
      <c r="V562" s="24"/>
      <c r="Y562" s="44"/>
    </row>
    <row r="563" spans="5:25" x14ac:dyDescent="0.35">
      <c r="E563" s="95"/>
      <c r="F563" s="95"/>
      <c r="G563" s="105"/>
      <c r="V563" s="24"/>
      <c r="Y563" s="44"/>
    </row>
    <row r="564" spans="5:25" x14ac:dyDescent="0.35">
      <c r="E564" s="95"/>
      <c r="F564" s="95"/>
      <c r="G564" s="105"/>
      <c r="V564" s="24"/>
      <c r="Y564" s="44"/>
    </row>
    <row r="565" spans="5:25" x14ac:dyDescent="0.35">
      <c r="E565" s="95"/>
      <c r="F565" s="95"/>
      <c r="G565" s="105"/>
      <c r="V565" s="24"/>
      <c r="Y565" s="44"/>
    </row>
    <row r="566" spans="5:25" x14ac:dyDescent="0.35">
      <c r="E566" s="95"/>
      <c r="F566" s="95"/>
      <c r="G566" s="105"/>
      <c r="V566" s="24"/>
      <c r="Y566" s="44"/>
    </row>
    <row r="567" spans="5:25" x14ac:dyDescent="0.35">
      <c r="E567" s="95"/>
      <c r="F567" s="95"/>
      <c r="G567" s="105"/>
      <c r="V567" s="24"/>
      <c r="Y567" s="44"/>
    </row>
    <row r="568" spans="5:25" x14ac:dyDescent="0.35">
      <c r="E568" s="95"/>
      <c r="F568" s="95"/>
      <c r="G568" s="105"/>
      <c r="V568" s="24"/>
      <c r="Y568" s="44"/>
    </row>
    <row r="569" spans="5:25" x14ac:dyDescent="0.35">
      <c r="E569" s="95"/>
      <c r="F569" s="95"/>
      <c r="G569" s="105"/>
      <c r="V569" s="24"/>
      <c r="Y569" s="44"/>
    </row>
    <row r="570" spans="5:25" x14ac:dyDescent="0.35">
      <c r="E570" s="95"/>
      <c r="F570" s="95"/>
      <c r="G570" s="105"/>
      <c r="V570" s="24"/>
      <c r="Y570" s="44"/>
    </row>
    <row r="571" spans="5:25" x14ac:dyDescent="0.35">
      <c r="E571" s="95"/>
      <c r="F571" s="95"/>
      <c r="G571" s="105"/>
      <c r="V571" s="24"/>
      <c r="Y571" s="44"/>
    </row>
    <row r="572" spans="5:25" x14ac:dyDescent="0.35">
      <c r="E572" s="95"/>
      <c r="F572" s="95"/>
      <c r="G572" s="105"/>
      <c r="V572" s="24"/>
      <c r="Y572" s="44"/>
    </row>
    <row r="573" spans="5:25" x14ac:dyDescent="0.35">
      <c r="E573" s="95"/>
      <c r="F573" s="95"/>
      <c r="G573" s="105"/>
      <c r="V573" s="24"/>
      <c r="Y573" s="44"/>
    </row>
    <row r="574" spans="5:25" x14ac:dyDescent="0.35">
      <c r="E574" s="95"/>
      <c r="F574" s="95"/>
      <c r="G574" s="105"/>
      <c r="V574" s="24"/>
      <c r="Y574" s="44"/>
    </row>
    <row r="575" spans="5:25" x14ac:dyDescent="0.35">
      <c r="E575" s="95"/>
      <c r="F575" s="95"/>
      <c r="G575" s="105"/>
      <c r="V575" s="24"/>
      <c r="Y575" s="44"/>
    </row>
    <row r="576" spans="5:25" x14ac:dyDescent="0.35">
      <c r="E576" s="95"/>
      <c r="F576" s="95"/>
      <c r="G576" s="105"/>
      <c r="V576" s="24"/>
      <c r="Y576" s="44"/>
    </row>
    <row r="577" spans="5:25" x14ac:dyDescent="0.35">
      <c r="E577" s="95"/>
      <c r="F577" s="95"/>
      <c r="G577" s="105"/>
      <c r="V577" s="24"/>
      <c r="Y577" s="44"/>
    </row>
    <row r="578" spans="5:25" x14ac:dyDescent="0.35">
      <c r="E578" s="95"/>
      <c r="F578" s="95"/>
      <c r="G578" s="105"/>
      <c r="V578" s="24"/>
      <c r="Y578" s="44"/>
    </row>
    <row r="579" spans="5:25" x14ac:dyDescent="0.35">
      <c r="E579" s="95"/>
      <c r="F579" s="95"/>
      <c r="G579" s="105"/>
      <c r="V579" s="24"/>
      <c r="Y579" s="44"/>
    </row>
    <row r="580" spans="5:25" x14ac:dyDescent="0.35">
      <c r="E580" s="95"/>
      <c r="F580" s="95"/>
      <c r="G580" s="105"/>
      <c r="V580" s="24"/>
      <c r="Y580" s="44"/>
    </row>
    <row r="581" spans="5:25" x14ac:dyDescent="0.35">
      <c r="E581" s="95"/>
      <c r="F581" s="95"/>
      <c r="G581" s="105"/>
      <c r="V581" s="24"/>
      <c r="Y581" s="44"/>
    </row>
    <row r="582" spans="5:25" x14ac:dyDescent="0.35">
      <c r="E582" s="95"/>
      <c r="F582" s="95"/>
      <c r="G582" s="105"/>
      <c r="V582" s="24"/>
      <c r="Y582" s="44"/>
    </row>
    <row r="583" spans="5:25" x14ac:dyDescent="0.35">
      <c r="E583" s="95"/>
      <c r="F583" s="95"/>
      <c r="G583" s="105"/>
      <c r="V583" s="24"/>
      <c r="Y583" s="44"/>
    </row>
    <row r="584" spans="5:25" x14ac:dyDescent="0.35">
      <c r="E584" s="95"/>
      <c r="F584" s="95"/>
      <c r="G584" s="105"/>
      <c r="V584" s="24"/>
      <c r="Y584" s="44"/>
    </row>
    <row r="585" spans="5:25" x14ac:dyDescent="0.35">
      <c r="E585" s="95"/>
      <c r="F585" s="95"/>
      <c r="G585" s="105"/>
      <c r="V585" s="24"/>
      <c r="Y585" s="44"/>
    </row>
    <row r="586" spans="5:25" x14ac:dyDescent="0.35">
      <c r="E586" s="95"/>
      <c r="F586" s="95"/>
      <c r="G586" s="105"/>
      <c r="V586" s="24"/>
      <c r="Y586" s="44"/>
    </row>
    <row r="587" spans="5:25" x14ac:dyDescent="0.35">
      <c r="E587" s="95"/>
      <c r="F587" s="95"/>
      <c r="G587" s="105"/>
      <c r="V587" s="24"/>
      <c r="Y587" s="44"/>
    </row>
    <row r="588" spans="5:25" x14ac:dyDescent="0.35">
      <c r="E588" s="95"/>
      <c r="F588" s="95"/>
      <c r="G588" s="105"/>
      <c r="V588" s="24"/>
      <c r="Y588" s="44"/>
    </row>
    <row r="589" spans="5:25" x14ac:dyDescent="0.35">
      <c r="E589" s="95"/>
      <c r="F589" s="95"/>
      <c r="G589" s="105"/>
      <c r="V589" s="24"/>
      <c r="Y589" s="44"/>
    </row>
    <row r="590" spans="5:25" x14ac:dyDescent="0.35">
      <c r="E590" s="95"/>
      <c r="F590" s="95"/>
      <c r="G590" s="105"/>
      <c r="V590" s="24"/>
      <c r="Y590" s="44"/>
    </row>
    <row r="591" spans="5:25" x14ac:dyDescent="0.35">
      <c r="E591" s="95"/>
      <c r="F591" s="95"/>
      <c r="G591" s="105"/>
      <c r="V591" s="24"/>
      <c r="Y591" s="44"/>
    </row>
    <row r="592" spans="5:25" x14ac:dyDescent="0.35">
      <c r="E592" s="95"/>
      <c r="F592" s="95"/>
      <c r="G592" s="105"/>
      <c r="V592" s="24"/>
      <c r="Y592" s="44"/>
    </row>
    <row r="593" spans="5:25" x14ac:dyDescent="0.35">
      <c r="E593" s="95"/>
      <c r="F593" s="95"/>
      <c r="G593" s="105"/>
      <c r="V593" s="24"/>
      <c r="Y593" s="44"/>
    </row>
    <row r="594" spans="5:25" x14ac:dyDescent="0.35">
      <c r="E594" s="95"/>
      <c r="F594" s="95"/>
      <c r="G594" s="105"/>
      <c r="V594" s="24"/>
      <c r="Y594" s="44"/>
    </row>
    <row r="595" spans="5:25" x14ac:dyDescent="0.35">
      <c r="E595" s="95"/>
      <c r="F595" s="95"/>
      <c r="G595" s="105"/>
      <c r="V595" s="24"/>
      <c r="Y595" s="44"/>
    </row>
    <row r="596" spans="5:25" x14ac:dyDescent="0.35">
      <c r="E596" s="95"/>
      <c r="F596" s="95"/>
      <c r="G596" s="105"/>
      <c r="V596" s="24"/>
      <c r="Y596" s="44"/>
    </row>
    <row r="597" spans="5:25" x14ac:dyDescent="0.35">
      <c r="E597" s="95"/>
      <c r="F597" s="95"/>
      <c r="G597" s="105"/>
      <c r="V597" s="24"/>
      <c r="Y597" s="44"/>
    </row>
    <row r="598" spans="5:25" x14ac:dyDescent="0.35">
      <c r="E598" s="95"/>
      <c r="F598" s="95"/>
      <c r="G598" s="105"/>
      <c r="V598" s="24"/>
      <c r="Y598" s="44"/>
    </row>
    <row r="599" spans="5:25" x14ac:dyDescent="0.35">
      <c r="E599" s="95"/>
      <c r="F599" s="95"/>
      <c r="G599" s="105"/>
      <c r="V599" s="24"/>
      <c r="Y599" s="44"/>
    </row>
    <row r="600" spans="5:25" x14ac:dyDescent="0.35">
      <c r="E600" s="95"/>
      <c r="F600" s="95"/>
      <c r="G600" s="105"/>
      <c r="V600" s="24"/>
      <c r="Y600" s="44"/>
    </row>
    <row r="601" spans="5:25" x14ac:dyDescent="0.35">
      <c r="E601" s="95"/>
      <c r="F601" s="95"/>
      <c r="G601" s="105"/>
      <c r="V601" s="24"/>
      <c r="Y601" s="44"/>
    </row>
    <row r="602" spans="5:25" x14ac:dyDescent="0.35">
      <c r="E602" s="95"/>
      <c r="F602" s="95"/>
      <c r="G602" s="105"/>
      <c r="V602" s="24"/>
      <c r="Y602" s="44"/>
    </row>
    <row r="603" spans="5:25" x14ac:dyDescent="0.3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35">
      <c r="E604" s="95"/>
      <c r="F604" s="95"/>
      <c r="G604" s="105"/>
      <c r="V604" s="24"/>
      <c r="Y604" s="44">
        <f t="shared" si="1284"/>
        <v>0</v>
      </c>
    </row>
    <row r="605" spans="5:25" x14ac:dyDescent="0.35">
      <c r="E605" s="95"/>
      <c r="F605" s="95"/>
      <c r="G605" s="105"/>
      <c r="V605" s="24"/>
      <c r="Y605" s="44">
        <f t="shared" si="1284"/>
        <v>0</v>
      </c>
    </row>
    <row r="606" spans="5:25" x14ac:dyDescent="0.35">
      <c r="E606" s="95"/>
      <c r="F606" s="95"/>
      <c r="G606" s="105"/>
      <c r="V606" s="24"/>
      <c r="Y606" s="44">
        <f t="shared" si="1284"/>
        <v>0</v>
      </c>
    </row>
    <row r="607" spans="5:25" x14ac:dyDescent="0.35">
      <c r="E607" s="95"/>
      <c r="F607" s="95"/>
      <c r="G607" s="105"/>
      <c r="V607" s="24"/>
      <c r="Y607" s="44">
        <f t="shared" si="1284"/>
        <v>0</v>
      </c>
    </row>
    <row r="608" spans="5:25" x14ac:dyDescent="0.35">
      <c r="E608" s="95"/>
      <c r="F608" s="95"/>
      <c r="G608" s="105"/>
      <c r="V608" s="24"/>
      <c r="Y608" s="44">
        <f t="shared" si="1284"/>
        <v>0</v>
      </c>
    </row>
    <row r="609" spans="5:25" x14ac:dyDescent="0.35">
      <c r="E609" s="95"/>
      <c r="F609" s="95"/>
      <c r="G609" s="105"/>
      <c r="V609" s="24"/>
      <c r="Y609" s="44">
        <f t="shared" si="1284"/>
        <v>0</v>
      </c>
    </row>
    <row r="610" spans="5:25" x14ac:dyDescent="0.35">
      <c r="E610" s="95"/>
      <c r="F610" s="95"/>
      <c r="G610" s="105"/>
      <c r="V610" s="24"/>
      <c r="Y610" s="44">
        <f t="shared" si="1284"/>
        <v>0</v>
      </c>
    </row>
    <row r="611" spans="5:25" x14ac:dyDescent="0.35">
      <c r="E611" s="95"/>
      <c r="F611" s="95"/>
      <c r="G611" s="105"/>
      <c r="V611" s="24"/>
      <c r="Y611" s="44">
        <f t="shared" si="1284"/>
        <v>0</v>
      </c>
    </row>
    <row r="612" spans="5:25" x14ac:dyDescent="0.35">
      <c r="E612" s="95"/>
      <c r="F612" s="95"/>
      <c r="G612" s="105"/>
      <c r="V612" s="24"/>
      <c r="Y612" s="44">
        <f t="shared" si="1284"/>
        <v>0</v>
      </c>
    </row>
    <row r="613" spans="5:25" x14ac:dyDescent="0.35">
      <c r="E613" s="95"/>
      <c r="F613" s="95"/>
      <c r="G613" s="105"/>
      <c r="V613" s="24"/>
      <c r="Y613" s="44">
        <f t="shared" si="1284"/>
        <v>0</v>
      </c>
    </row>
    <row r="614" spans="5:25" x14ac:dyDescent="0.35">
      <c r="E614" s="95"/>
      <c r="F614" s="95"/>
      <c r="G614" s="105"/>
      <c r="V614" s="24"/>
      <c r="Y614" s="44">
        <f t="shared" si="1284"/>
        <v>0</v>
      </c>
    </row>
    <row r="615" spans="5:25" x14ac:dyDescent="0.35">
      <c r="E615" s="95"/>
      <c r="F615" s="95"/>
      <c r="G615" s="105"/>
      <c r="V615" s="24"/>
      <c r="Y615" s="44">
        <f t="shared" si="1284"/>
        <v>0</v>
      </c>
    </row>
    <row r="616" spans="5:25" x14ac:dyDescent="0.35">
      <c r="E616" s="95"/>
      <c r="F616" s="95"/>
      <c r="G616" s="105"/>
      <c r="V616" s="24"/>
      <c r="Y616" s="44">
        <f t="shared" si="1284"/>
        <v>0</v>
      </c>
    </row>
    <row r="617" spans="5:25" x14ac:dyDescent="0.35">
      <c r="E617" s="95"/>
      <c r="F617" s="95"/>
      <c r="G617" s="105"/>
      <c r="V617" s="24"/>
      <c r="Y617" s="44">
        <f t="shared" si="1284"/>
        <v>0</v>
      </c>
    </row>
    <row r="618" spans="5:25" x14ac:dyDescent="0.35">
      <c r="E618" s="95"/>
      <c r="F618" s="95"/>
      <c r="G618" s="105"/>
      <c r="V618" s="24"/>
      <c r="Y618" s="44">
        <f t="shared" si="1284"/>
        <v>0</v>
      </c>
    </row>
    <row r="619" spans="5:25" x14ac:dyDescent="0.35">
      <c r="E619" s="95"/>
      <c r="F619" s="95"/>
      <c r="G619" s="105"/>
      <c r="V619" s="24"/>
      <c r="Y619" s="44">
        <f t="shared" si="1284"/>
        <v>0</v>
      </c>
    </row>
    <row r="620" spans="5:25" x14ac:dyDescent="0.35">
      <c r="E620" s="95"/>
      <c r="F620" s="95"/>
      <c r="G620" s="105"/>
      <c r="V620" s="24"/>
      <c r="Y620" s="44">
        <f t="shared" si="1284"/>
        <v>0</v>
      </c>
    </row>
    <row r="621" spans="5:25" x14ac:dyDescent="0.35">
      <c r="E621" s="95"/>
      <c r="F621" s="95"/>
      <c r="G621" s="105"/>
      <c r="V621" s="24"/>
      <c r="Y621" s="44">
        <f t="shared" si="1284"/>
        <v>0</v>
      </c>
    </row>
    <row r="622" spans="5:25" x14ac:dyDescent="0.35">
      <c r="E622" s="95"/>
      <c r="F622" s="95"/>
      <c r="G622" s="105"/>
      <c r="V622" s="24"/>
      <c r="Y622" s="44">
        <f t="shared" si="1284"/>
        <v>0</v>
      </c>
    </row>
    <row r="623" spans="5:25" x14ac:dyDescent="0.35">
      <c r="E623" s="95"/>
      <c r="F623" s="95"/>
      <c r="G623" s="105"/>
      <c r="V623" s="24"/>
      <c r="Y623" s="44">
        <f t="shared" si="1284"/>
        <v>0</v>
      </c>
    </row>
    <row r="624" spans="5:25" x14ac:dyDescent="0.35">
      <c r="E624" s="95"/>
      <c r="F624" s="95"/>
      <c r="G624" s="105"/>
      <c r="V624" s="24"/>
      <c r="Y624" s="44">
        <f t="shared" si="1284"/>
        <v>0</v>
      </c>
    </row>
    <row r="625" spans="5:25" x14ac:dyDescent="0.35">
      <c r="E625" s="95"/>
      <c r="F625" s="95"/>
      <c r="G625" s="105"/>
      <c r="V625" s="24"/>
      <c r="Y625" s="44">
        <f t="shared" si="1284"/>
        <v>0</v>
      </c>
    </row>
    <row r="626" spans="5:25" x14ac:dyDescent="0.35">
      <c r="E626" s="95"/>
      <c r="F626" s="95"/>
      <c r="G626" s="105"/>
      <c r="V626" s="24"/>
      <c r="Y626" s="44">
        <f t="shared" si="1284"/>
        <v>0</v>
      </c>
    </row>
    <row r="627" spans="5:25" x14ac:dyDescent="0.35">
      <c r="E627" s="95"/>
      <c r="F627" s="95"/>
      <c r="G627" s="105"/>
      <c r="V627" s="24"/>
      <c r="Y627" s="44">
        <f t="shared" si="1284"/>
        <v>0</v>
      </c>
    </row>
    <row r="628" spans="5:25" x14ac:dyDescent="0.35">
      <c r="E628" s="95"/>
      <c r="F628" s="95"/>
      <c r="G628" s="105"/>
      <c r="V628" s="24"/>
      <c r="Y628" s="44">
        <f t="shared" si="1284"/>
        <v>0</v>
      </c>
    </row>
    <row r="629" spans="5:25" x14ac:dyDescent="0.35">
      <c r="E629" s="95"/>
      <c r="F629" s="95"/>
      <c r="G629" s="105"/>
      <c r="V629" s="24"/>
      <c r="Y629" s="44">
        <f t="shared" si="1284"/>
        <v>0</v>
      </c>
    </row>
    <row r="630" spans="5:25" x14ac:dyDescent="0.35">
      <c r="E630" s="95"/>
      <c r="F630" s="95"/>
      <c r="G630" s="105"/>
      <c r="V630" s="24"/>
      <c r="Y630" s="44">
        <f t="shared" si="1284"/>
        <v>0</v>
      </c>
    </row>
    <row r="631" spans="5:25" x14ac:dyDescent="0.35">
      <c r="E631" s="95"/>
      <c r="F631" s="95"/>
      <c r="G631" s="105"/>
      <c r="V631" s="24"/>
      <c r="Y631" s="44">
        <f t="shared" si="1284"/>
        <v>0</v>
      </c>
    </row>
    <row r="632" spans="5:25" x14ac:dyDescent="0.35">
      <c r="E632" s="95"/>
      <c r="F632" s="95"/>
      <c r="G632" s="105"/>
      <c r="V632" s="24"/>
      <c r="Y632" s="44">
        <f t="shared" si="1284"/>
        <v>0</v>
      </c>
    </row>
    <row r="633" spans="5:25" x14ac:dyDescent="0.35">
      <c r="E633" s="95"/>
      <c r="F633" s="95"/>
      <c r="G633" s="105"/>
      <c r="V633" s="24"/>
      <c r="Y633" s="44">
        <f t="shared" si="1284"/>
        <v>0</v>
      </c>
    </row>
    <row r="634" spans="5:25" x14ac:dyDescent="0.35">
      <c r="E634" s="95"/>
      <c r="F634" s="95"/>
      <c r="G634" s="105"/>
      <c r="V634" s="24"/>
      <c r="Y634" s="44">
        <f t="shared" si="1284"/>
        <v>0</v>
      </c>
    </row>
    <row r="635" spans="5:25" x14ac:dyDescent="0.35">
      <c r="E635" s="95"/>
      <c r="F635" s="95"/>
      <c r="G635" s="105"/>
      <c r="V635" s="24"/>
      <c r="Y635" s="44">
        <f t="shared" si="1284"/>
        <v>0</v>
      </c>
    </row>
    <row r="636" spans="5:25" x14ac:dyDescent="0.3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35">
      <c r="E637" s="95"/>
      <c r="F637" s="95"/>
      <c r="G637" s="105"/>
      <c r="V637" s="24"/>
      <c r="Y637" s="44">
        <f t="shared" si="1285"/>
        <v>0</v>
      </c>
    </row>
    <row r="638" spans="5:25" x14ac:dyDescent="0.35">
      <c r="E638" s="95"/>
      <c r="F638" s="95"/>
      <c r="G638" s="105"/>
      <c r="V638" s="24"/>
      <c r="Y638" s="44">
        <f t="shared" si="1285"/>
        <v>0</v>
      </c>
    </row>
    <row r="639" spans="5:25" x14ac:dyDescent="0.35">
      <c r="E639" s="95"/>
      <c r="F639" s="95"/>
      <c r="G639" s="105"/>
      <c r="V639" s="24"/>
      <c r="Y639" s="44">
        <f t="shared" si="1285"/>
        <v>0</v>
      </c>
    </row>
    <row r="640" spans="5:25" x14ac:dyDescent="0.35">
      <c r="E640" s="95"/>
      <c r="F640" s="95"/>
      <c r="G640" s="105"/>
      <c r="V640" s="24"/>
      <c r="Y640" s="44">
        <f t="shared" si="1285"/>
        <v>0</v>
      </c>
    </row>
    <row r="641" spans="5:25" x14ac:dyDescent="0.35">
      <c r="E641" s="95"/>
      <c r="F641" s="95"/>
      <c r="G641" s="105"/>
      <c r="V641" s="24"/>
      <c r="Y641" s="44">
        <f t="shared" si="1285"/>
        <v>0</v>
      </c>
    </row>
    <row r="642" spans="5:25" x14ac:dyDescent="0.35">
      <c r="E642" s="95"/>
      <c r="F642" s="95"/>
      <c r="G642" s="105"/>
      <c r="V642" s="24"/>
      <c r="Y642" s="44">
        <f t="shared" si="1285"/>
        <v>0</v>
      </c>
    </row>
    <row r="643" spans="5:25" x14ac:dyDescent="0.35">
      <c r="E643" s="95"/>
      <c r="F643" s="95"/>
      <c r="G643" s="105"/>
      <c r="V643" s="24"/>
      <c r="Y643" s="44">
        <f t="shared" si="1285"/>
        <v>0</v>
      </c>
    </row>
    <row r="644" spans="5:25" x14ac:dyDescent="0.35">
      <c r="E644" s="95"/>
      <c r="F644" s="95"/>
      <c r="G644" s="105"/>
      <c r="V644" s="24"/>
      <c r="Y644" s="44">
        <f t="shared" si="1285"/>
        <v>0</v>
      </c>
    </row>
    <row r="645" spans="5:25" x14ac:dyDescent="0.35">
      <c r="E645" s="95"/>
      <c r="F645" s="95"/>
      <c r="G645" s="105"/>
      <c r="V645" s="24"/>
      <c r="Y645" s="44">
        <f t="shared" si="1285"/>
        <v>0</v>
      </c>
    </row>
    <row r="646" spans="5:25" x14ac:dyDescent="0.35">
      <c r="E646" s="95"/>
      <c r="F646" s="95"/>
      <c r="G646" s="105"/>
      <c r="V646" s="24"/>
      <c r="Y646" s="44">
        <f t="shared" si="1285"/>
        <v>0</v>
      </c>
    </row>
    <row r="647" spans="5:25" x14ac:dyDescent="0.35">
      <c r="E647" s="95"/>
      <c r="F647" s="95"/>
      <c r="G647" s="105"/>
      <c r="V647" s="24"/>
      <c r="Y647" s="44">
        <f t="shared" si="1285"/>
        <v>0</v>
      </c>
    </row>
    <row r="648" spans="5:25" x14ac:dyDescent="0.35">
      <c r="E648" s="95"/>
      <c r="F648" s="95"/>
      <c r="G648" s="105"/>
      <c r="V648" s="24"/>
      <c r="Y648" s="44">
        <f t="shared" si="1285"/>
        <v>0</v>
      </c>
    </row>
    <row r="649" spans="5:25" x14ac:dyDescent="0.35">
      <c r="E649" s="82"/>
      <c r="F649" s="82"/>
      <c r="G649" s="105"/>
      <c r="V649" s="24"/>
      <c r="Y649" s="44">
        <f t="shared" si="1285"/>
        <v>0</v>
      </c>
    </row>
    <row r="650" spans="5:25" x14ac:dyDescent="0.35">
      <c r="E650" s="82"/>
      <c r="F650" s="82"/>
      <c r="G650" s="105"/>
      <c r="V650" s="24"/>
      <c r="Y650" s="44">
        <f t="shared" si="1285"/>
        <v>0</v>
      </c>
    </row>
    <row r="651" spans="5:25" x14ac:dyDescent="0.35">
      <c r="E651" s="82"/>
      <c r="F651" s="82"/>
      <c r="G651" s="105"/>
      <c r="V651" s="24"/>
      <c r="Y651" s="44">
        <f t="shared" si="1285"/>
        <v>0</v>
      </c>
    </row>
    <row r="652" spans="5:25" x14ac:dyDescent="0.35">
      <c r="E652" s="82"/>
      <c r="F652" s="82"/>
      <c r="G652" s="105"/>
      <c r="V652" s="24"/>
      <c r="Y652" s="44">
        <f t="shared" si="1285"/>
        <v>0</v>
      </c>
    </row>
    <row r="653" spans="5:25" x14ac:dyDescent="0.35">
      <c r="E653" s="82"/>
      <c r="F653" s="82"/>
      <c r="G653" s="105"/>
      <c r="V653" s="24"/>
      <c r="Y653" s="44">
        <f t="shared" si="1285"/>
        <v>0</v>
      </c>
    </row>
    <row r="654" spans="5:25" x14ac:dyDescent="0.35">
      <c r="E654" s="82"/>
      <c r="F654" s="82"/>
      <c r="G654" s="105"/>
      <c r="V654" s="24"/>
      <c r="Y654" s="44">
        <f t="shared" si="1285"/>
        <v>0</v>
      </c>
    </row>
    <row r="655" spans="5:25" x14ac:dyDescent="0.35">
      <c r="E655" s="82"/>
      <c r="F655" s="82"/>
      <c r="G655" s="105"/>
      <c r="V655" s="24"/>
      <c r="Y655" s="44">
        <f t="shared" si="1285"/>
        <v>0</v>
      </c>
    </row>
    <row r="656" spans="5:25" x14ac:dyDescent="0.35">
      <c r="E656" s="82"/>
      <c r="F656" s="82"/>
      <c r="G656" s="105"/>
      <c r="V656" s="24"/>
      <c r="Y656" s="44">
        <f t="shared" si="1285"/>
        <v>0</v>
      </c>
    </row>
    <row r="657" spans="5:25" x14ac:dyDescent="0.35">
      <c r="E657" s="82"/>
      <c r="F657" s="82"/>
      <c r="G657" s="105"/>
      <c r="V657" s="24"/>
      <c r="Y657" s="44">
        <f t="shared" si="1285"/>
        <v>0</v>
      </c>
    </row>
    <row r="658" spans="5:25" x14ac:dyDescent="0.35">
      <c r="E658" s="82"/>
      <c r="F658" s="82"/>
      <c r="G658" s="105"/>
      <c r="V658" s="24"/>
      <c r="Y658" s="44">
        <f t="shared" si="1285"/>
        <v>0</v>
      </c>
    </row>
    <row r="659" spans="5:25" x14ac:dyDescent="0.35">
      <c r="E659" s="82"/>
      <c r="F659" s="82"/>
      <c r="G659" s="105"/>
      <c r="V659" s="24"/>
      <c r="Y659" s="44">
        <f t="shared" si="1285"/>
        <v>0</v>
      </c>
    </row>
    <row r="660" spans="5:25" x14ac:dyDescent="0.35">
      <c r="E660" s="82"/>
      <c r="F660" s="82"/>
      <c r="G660" s="105"/>
      <c r="V660" s="24"/>
      <c r="Y660" s="44">
        <f t="shared" si="1285"/>
        <v>0</v>
      </c>
    </row>
    <row r="661" spans="5:25" x14ac:dyDescent="0.35">
      <c r="E661" s="82"/>
      <c r="F661" s="82"/>
      <c r="G661" s="105"/>
      <c r="V661" s="24"/>
      <c r="Y661" s="44">
        <f t="shared" si="1285"/>
        <v>0</v>
      </c>
    </row>
    <row r="662" spans="5:25" x14ac:dyDescent="0.35">
      <c r="E662" s="82"/>
      <c r="F662" s="82"/>
      <c r="G662" s="105"/>
      <c r="V662" s="24"/>
      <c r="Y662" s="44">
        <f t="shared" si="1285"/>
        <v>0</v>
      </c>
    </row>
    <row r="663" spans="5:25" x14ac:dyDescent="0.35">
      <c r="E663" s="82"/>
      <c r="F663" s="82"/>
      <c r="G663" s="105"/>
      <c r="V663" s="24"/>
      <c r="Y663" s="44">
        <f t="shared" si="1285"/>
        <v>0</v>
      </c>
    </row>
    <row r="664" spans="5:25" x14ac:dyDescent="0.35">
      <c r="E664" s="82"/>
      <c r="F664" s="82"/>
      <c r="G664" s="105"/>
      <c r="V664" s="24"/>
      <c r="Y664" s="44">
        <f t="shared" si="1285"/>
        <v>0</v>
      </c>
    </row>
    <row r="665" spans="5:25" x14ac:dyDescent="0.35">
      <c r="E665" s="82"/>
      <c r="F665" s="82"/>
      <c r="G665" s="105"/>
      <c r="V665" s="24"/>
      <c r="Y665" s="44">
        <f t="shared" si="1285"/>
        <v>0</v>
      </c>
    </row>
    <row r="666" spans="5:25" x14ac:dyDescent="0.35">
      <c r="E666" s="82"/>
      <c r="F666" s="82"/>
      <c r="G666" s="105"/>
      <c r="V666" s="24"/>
      <c r="Y666" s="44">
        <f t="shared" si="1285"/>
        <v>0</v>
      </c>
    </row>
    <row r="667" spans="5:25" x14ac:dyDescent="0.35">
      <c r="E667" s="82"/>
      <c r="F667" s="82"/>
      <c r="G667" s="105"/>
      <c r="V667" s="24"/>
      <c r="Y667" s="44">
        <f t="shared" si="1285"/>
        <v>0</v>
      </c>
    </row>
    <row r="668" spans="5:25" x14ac:dyDescent="0.35">
      <c r="E668" s="82"/>
      <c r="F668" s="82"/>
      <c r="G668" s="105"/>
      <c r="V668" s="24"/>
      <c r="Y668" s="44">
        <f t="shared" si="1285"/>
        <v>0</v>
      </c>
    </row>
    <row r="669" spans="5:25" x14ac:dyDescent="0.35">
      <c r="E669" s="82"/>
      <c r="F669" s="82"/>
      <c r="G669" s="105"/>
      <c r="V669" s="24"/>
      <c r="Y669" s="44">
        <f t="shared" si="1285"/>
        <v>0</v>
      </c>
    </row>
    <row r="670" spans="5:25" x14ac:dyDescent="0.35">
      <c r="E670" s="82"/>
      <c r="F670" s="82"/>
      <c r="G670" s="105"/>
      <c r="V670" s="24"/>
      <c r="Y670" s="44">
        <f t="shared" si="1285"/>
        <v>0</v>
      </c>
    </row>
    <row r="671" spans="5:25" x14ac:dyDescent="0.35">
      <c r="E671" s="82"/>
      <c r="F671" s="82"/>
      <c r="G671" s="105"/>
      <c r="V671" s="24"/>
      <c r="Y671" s="44">
        <f t="shared" si="1285"/>
        <v>0</v>
      </c>
    </row>
    <row r="672" spans="5:25" x14ac:dyDescent="0.35">
      <c r="E672" s="82"/>
      <c r="F672" s="82"/>
      <c r="G672" s="105"/>
      <c r="V672" s="24"/>
      <c r="Y672" s="44">
        <f t="shared" si="1285"/>
        <v>0</v>
      </c>
    </row>
    <row r="673" spans="5:25" x14ac:dyDescent="0.35">
      <c r="E673" s="82"/>
      <c r="F673" s="82"/>
      <c r="G673" s="105"/>
      <c r="V673" s="24"/>
      <c r="Y673" s="44">
        <f t="shared" si="1285"/>
        <v>0</v>
      </c>
    </row>
    <row r="674" spans="5:25" x14ac:dyDescent="0.35">
      <c r="E674" s="82"/>
      <c r="F674" s="82"/>
      <c r="G674" s="105"/>
      <c r="V674" s="24"/>
      <c r="Y674" s="44">
        <f t="shared" si="1285"/>
        <v>0</v>
      </c>
    </row>
    <row r="675" spans="5:25" x14ac:dyDescent="0.35">
      <c r="E675" s="82"/>
      <c r="F675" s="82"/>
      <c r="G675" s="105"/>
      <c r="V675" s="24"/>
      <c r="Y675" s="44">
        <f t="shared" si="1285"/>
        <v>0</v>
      </c>
    </row>
    <row r="676" spans="5:25" x14ac:dyDescent="0.35">
      <c r="E676" s="82"/>
      <c r="F676" s="82"/>
      <c r="G676" s="105"/>
      <c r="V676" s="24"/>
      <c r="Y676" s="44">
        <f t="shared" si="1285"/>
        <v>0</v>
      </c>
    </row>
    <row r="677" spans="5:25" x14ac:dyDescent="0.35">
      <c r="E677" s="82"/>
      <c r="F677" s="82"/>
      <c r="G677" s="105"/>
      <c r="V677" s="24"/>
      <c r="Y677" s="44">
        <f t="shared" si="1285"/>
        <v>0</v>
      </c>
    </row>
    <row r="678" spans="5:25" x14ac:dyDescent="0.35">
      <c r="E678" s="82"/>
      <c r="F678" s="82"/>
      <c r="G678" s="105"/>
      <c r="V678" s="24"/>
      <c r="Y678" s="44">
        <f t="shared" si="1285"/>
        <v>0</v>
      </c>
    </row>
    <row r="679" spans="5:25" x14ac:dyDescent="0.35">
      <c r="E679" s="82"/>
      <c r="F679" s="82"/>
      <c r="G679" s="105"/>
      <c r="V679" s="24"/>
      <c r="Y679" s="44">
        <f t="shared" si="1285"/>
        <v>0</v>
      </c>
    </row>
    <row r="680" spans="5:25" x14ac:dyDescent="0.35">
      <c r="E680" s="82"/>
      <c r="F680" s="82"/>
      <c r="G680" s="105"/>
      <c r="V680" s="24"/>
      <c r="Y680" s="44">
        <f t="shared" si="1285"/>
        <v>0</v>
      </c>
    </row>
    <row r="681" spans="5:25" x14ac:dyDescent="0.35">
      <c r="E681" s="82"/>
      <c r="F681" s="82"/>
      <c r="G681" s="105"/>
      <c r="V681" s="24"/>
      <c r="Y681" s="44">
        <f t="shared" si="1285"/>
        <v>0</v>
      </c>
    </row>
    <row r="682" spans="5:25" x14ac:dyDescent="0.35">
      <c r="E682" s="82"/>
      <c r="F682" s="82"/>
      <c r="G682" s="105"/>
      <c r="V682" s="24"/>
      <c r="Y682" s="44">
        <f t="shared" si="1285"/>
        <v>0</v>
      </c>
    </row>
    <row r="683" spans="5:25" x14ac:dyDescent="0.35">
      <c r="E683" s="82"/>
      <c r="F683" s="82"/>
      <c r="G683" s="105"/>
      <c r="V683" s="24"/>
      <c r="Y683" s="44">
        <f t="shared" si="1285"/>
        <v>0</v>
      </c>
    </row>
    <row r="684" spans="5:25" x14ac:dyDescent="0.35">
      <c r="E684" s="82"/>
      <c r="F684" s="82"/>
      <c r="G684" s="105"/>
      <c r="V684" s="24"/>
      <c r="Y684" s="44">
        <f t="shared" si="1285"/>
        <v>0</v>
      </c>
    </row>
    <row r="685" spans="5:25" x14ac:dyDescent="0.35">
      <c r="E685" s="82"/>
      <c r="F685" s="82"/>
      <c r="G685" s="105"/>
      <c r="V685" s="24"/>
      <c r="Y685" s="44">
        <f t="shared" si="1285"/>
        <v>0</v>
      </c>
    </row>
    <row r="686" spans="5:25" x14ac:dyDescent="0.35">
      <c r="E686" s="82"/>
      <c r="F686" s="82"/>
      <c r="G686" s="105"/>
      <c r="V686" s="24"/>
      <c r="Y686" s="44">
        <f t="shared" si="1285"/>
        <v>0</v>
      </c>
    </row>
    <row r="687" spans="5:25" x14ac:dyDescent="0.35">
      <c r="E687" s="82"/>
      <c r="F687" s="82"/>
      <c r="G687" s="105"/>
      <c r="V687" s="24"/>
      <c r="Y687" s="44">
        <f t="shared" si="1285"/>
        <v>0</v>
      </c>
    </row>
    <row r="688" spans="5:25" x14ac:dyDescent="0.35">
      <c r="E688" s="82"/>
      <c r="F688" s="82"/>
      <c r="G688" s="105"/>
      <c r="V688" s="24"/>
      <c r="Y688" s="44">
        <f t="shared" si="1285"/>
        <v>0</v>
      </c>
    </row>
    <row r="689" spans="5:25" x14ac:dyDescent="0.35">
      <c r="E689" s="82"/>
      <c r="F689" s="82"/>
      <c r="G689" s="105"/>
      <c r="V689" s="24"/>
      <c r="Y689" s="44">
        <f t="shared" si="1285"/>
        <v>0</v>
      </c>
    </row>
    <row r="690" spans="5:25" x14ac:dyDescent="0.35">
      <c r="E690" s="82"/>
      <c r="F690" s="82"/>
      <c r="G690" s="105"/>
      <c r="V690" s="24"/>
      <c r="Y690" s="44">
        <f t="shared" si="1285"/>
        <v>0</v>
      </c>
    </row>
    <row r="691" spans="5:25" x14ac:dyDescent="0.35">
      <c r="E691" s="82"/>
      <c r="F691" s="82"/>
      <c r="G691" s="105"/>
      <c r="V691" s="24"/>
      <c r="Y691" s="44">
        <f t="shared" si="1285"/>
        <v>0</v>
      </c>
    </row>
    <row r="692" spans="5:25" x14ac:dyDescent="0.35">
      <c r="E692" s="82"/>
      <c r="F692" s="82"/>
      <c r="G692" s="105"/>
      <c r="V692" s="24"/>
      <c r="Y692" s="44">
        <f t="shared" si="1285"/>
        <v>0</v>
      </c>
    </row>
    <row r="693" spans="5:25" x14ac:dyDescent="0.35">
      <c r="E693" s="82"/>
      <c r="F693" s="82"/>
      <c r="G693" s="105"/>
      <c r="V693" s="24"/>
      <c r="Y693" s="44">
        <f t="shared" si="1285"/>
        <v>0</v>
      </c>
    </row>
    <row r="694" spans="5:25" x14ac:dyDescent="0.35">
      <c r="E694" s="82"/>
      <c r="F694" s="82"/>
      <c r="G694" s="105"/>
      <c r="V694" s="24"/>
      <c r="Y694" s="44">
        <f t="shared" si="1285"/>
        <v>0</v>
      </c>
    </row>
    <row r="695" spans="5:25" x14ac:dyDescent="0.35">
      <c r="E695" s="82"/>
      <c r="F695" s="82"/>
      <c r="G695" s="105"/>
      <c r="V695" s="24"/>
      <c r="Y695" s="44">
        <f t="shared" si="1285"/>
        <v>0</v>
      </c>
    </row>
    <row r="696" spans="5:25" x14ac:dyDescent="0.35">
      <c r="E696" s="82"/>
      <c r="F696" s="82"/>
      <c r="G696" s="105"/>
      <c r="V696" s="24"/>
      <c r="Y696" s="44">
        <f t="shared" si="1285"/>
        <v>0</v>
      </c>
    </row>
    <row r="697" spans="5:25" x14ac:dyDescent="0.35">
      <c r="E697" s="82"/>
      <c r="F697" s="82"/>
      <c r="G697" s="105"/>
      <c r="V697" s="24"/>
      <c r="Y697" s="44">
        <f t="shared" si="1285"/>
        <v>0</v>
      </c>
    </row>
    <row r="698" spans="5:25" x14ac:dyDescent="0.35">
      <c r="E698" s="82"/>
      <c r="F698" s="82"/>
      <c r="G698" s="105"/>
      <c r="V698" s="24"/>
      <c r="Y698" s="44">
        <f t="shared" si="1285"/>
        <v>0</v>
      </c>
    </row>
    <row r="699" spans="5:25" x14ac:dyDescent="0.35">
      <c r="E699" s="82"/>
      <c r="F699" s="82"/>
      <c r="G699" s="105"/>
      <c r="Y699" s="44">
        <f t="shared" si="1285"/>
        <v>0</v>
      </c>
    </row>
    <row r="700" spans="5:25" x14ac:dyDescent="0.35">
      <c r="E700" s="82"/>
      <c r="F700" s="82"/>
      <c r="G700" s="105"/>
      <c r="Y700" s="44">
        <f t="shared" ref="Y700:Y763" si="1286">SUM(I700:S700)-H700</f>
        <v>0</v>
      </c>
    </row>
    <row r="701" spans="5:25" x14ac:dyDescent="0.35">
      <c r="E701" s="82"/>
      <c r="F701" s="82"/>
      <c r="G701" s="105"/>
      <c r="Y701" s="44">
        <f t="shared" si="1286"/>
        <v>0</v>
      </c>
    </row>
    <row r="702" spans="5:25" x14ac:dyDescent="0.35">
      <c r="E702" s="82"/>
      <c r="F702" s="82"/>
      <c r="G702" s="105"/>
      <c r="Y702" s="44">
        <f t="shared" si="1286"/>
        <v>0</v>
      </c>
    </row>
    <row r="703" spans="5:25" x14ac:dyDescent="0.35">
      <c r="E703" s="82"/>
      <c r="F703" s="82"/>
      <c r="G703" s="105"/>
      <c r="Y703" s="44">
        <f t="shared" si="1286"/>
        <v>0</v>
      </c>
    </row>
    <row r="704" spans="5:25" x14ac:dyDescent="0.35">
      <c r="E704" s="82"/>
      <c r="F704" s="82"/>
      <c r="G704" s="105"/>
      <c r="Y704" s="44">
        <f t="shared" si="1286"/>
        <v>0</v>
      </c>
    </row>
    <row r="705" spans="5:25" x14ac:dyDescent="0.35">
      <c r="E705" s="82"/>
      <c r="F705" s="82"/>
      <c r="G705" s="105"/>
      <c r="Y705" s="44">
        <f t="shared" si="1286"/>
        <v>0</v>
      </c>
    </row>
    <row r="706" spans="5:25" x14ac:dyDescent="0.35">
      <c r="E706" s="82"/>
      <c r="F706" s="82"/>
      <c r="G706" s="105"/>
      <c r="Y706" s="44">
        <f t="shared" si="1286"/>
        <v>0</v>
      </c>
    </row>
    <row r="707" spans="5:25" x14ac:dyDescent="0.35">
      <c r="E707" s="82"/>
      <c r="F707" s="82"/>
      <c r="G707" s="105"/>
      <c r="Y707" s="44">
        <f t="shared" si="1286"/>
        <v>0</v>
      </c>
    </row>
    <row r="708" spans="5:25" x14ac:dyDescent="0.35">
      <c r="E708" s="82"/>
      <c r="F708" s="82"/>
      <c r="G708" s="105"/>
      <c r="Y708" s="44">
        <f t="shared" si="1286"/>
        <v>0</v>
      </c>
    </row>
    <row r="709" spans="5:25" x14ac:dyDescent="0.35">
      <c r="E709" s="82"/>
      <c r="F709" s="82"/>
      <c r="G709" s="105"/>
      <c r="Y709" s="44">
        <f t="shared" si="1286"/>
        <v>0</v>
      </c>
    </row>
    <row r="710" spans="5:25" x14ac:dyDescent="0.35">
      <c r="E710" s="82"/>
      <c r="F710" s="82"/>
      <c r="G710" s="105"/>
      <c r="Y710" s="44">
        <f t="shared" si="1286"/>
        <v>0</v>
      </c>
    </row>
    <row r="711" spans="5:25" x14ac:dyDescent="0.35">
      <c r="E711" s="82"/>
      <c r="F711" s="82"/>
      <c r="G711" s="105"/>
      <c r="Y711" s="44">
        <f t="shared" si="1286"/>
        <v>0</v>
      </c>
    </row>
    <row r="712" spans="5:25" x14ac:dyDescent="0.35">
      <c r="E712" s="82"/>
      <c r="F712" s="82"/>
      <c r="G712" s="105"/>
      <c r="Y712" s="44">
        <f t="shared" si="1286"/>
        <v>0</v>
      </c>
    </row>
    <row r="713" spans="5:25" x14ac:dyDescent="0.35">
      <c r="E713" s="82"/>
      <c r="F713" s="82"/>
      <c r="G713" s="105"/>
      <c r="Y713" s="44">
        <f t="shared" si="1286"/>
        <v>0</v>
      </c>
    </row>
    <row r="714" spans="5:25" x14ac:dyDescent="0.35">
      <c r="E714" s="82"/>
      <c r="F714" s="82"/>
      <c r="G714" s="105"/>
      <c r="Y714" s="44">
        <f t="shared" si="1286"/>
        <v>0</v>
      </c>
    </row>
    <row r="715" spans="5:25" x14ac:dyDescent="0.35">
      <c r="E715" s="82"/>
      <c r="F715" s="82"/>
      <c r="G715" s="105"/>
      <c r="Y715" s="44">
        <f t="shared" si="1286"/>
        <v>0</v>
      </c>
    </row>
    <row r="716" spans="5:25" x14ac:dyDescent="0.35">
      <c r="E716" s="82"/>
      <c r="F716" s="82"/>
      <c r="G716" s="105"/>
      <c r="Y716" s="44">
        <f t="shared" si="1286"/>
        <v>0</v>
      </c>
    </row>
    <row r="717" spans="5:25" x14ac:dyDescent="0.35">
      <c r="E717" s="82"/>
      <c r="F717" s="82"/>
      <c r="G717" s="105"/>
      <c r="Y717" s="44">
        <f t="shared" si="1286"/>
        <v>0</v>
      </c>
    </row>
    <row r="718" spans="5:25" x14ac:dyDescent="0.35">
      <c r="E718" s="82"/>
      <c r="F718" s="82"/>
      <c r="G718" s="105"/>
      <c r="Y718" s="44">
        <f t="shared" si="1286"/>
        <v>0</v>
      </c>
    </row>
    <row r="719" spans="5:25" x14ac:dyDescent="0.35">
      <c r="E719" s="82"/>
      <c r="F719" s="82"/>
      <c r="G719" s="105"/>
      <c r="Y719" s="44">
        <f t="shared" si="1286"/>
        <v>0</v>
      </c>
    </row>
    <row r="720" spans="5:25" x14ac:dyDescent="0.35">
      <c r="E720" s="82"/>
      <c r="F720" s="82"/>
      <c r="G720" s="105"/>
      <c r="Y720" s="44">
        <f t="shared" si="1286"/>
        <v>0</v>
      </c>
    </row>
    <row r="721" spans="5:25" x14ac:dyDescent="0.35">
      <c r="E721" s="82"/>
      <c r="F721" s="82"/>
      <c r="G721" s="105"/>
      <c r="Y721" s="44">
        <f t="shared" si="1286"/>
        <v>0</v>
      </c>
    </row>
    <row r="722" spans="5:25" x14ac:dyDescent="0.35">
      <c r="E722" s="82"/>
      <c r="F722" s="82"/>
      <c r="G722" s="105"/>
      <c r="Y722" s="44">
        <f t="shared" si="1286"/>
        <v>0</v>
      </c>
    </row>
    <row r="723" spans="5:25" x14ac:dyDescent="0.35">
      <c r="E723" s="82"/>
      <c r="F723" s="82"/>
      <c r="G723" s="105"/>
      <c r="Y723" s="44">
        <f t="shared" si="1286"/>
        <v>0</v>
      </c>
    </row>
    <row r="724" spans="5:25" x14ac:dyDescent="0.35">
      <c r="E724" s="82"/>
      <c r="F724" s="82"/>
      <c r="G724" s="105"/>
      <c r="Y724" s="44">
        <f t="shared" si="1286"/>
        <v>0</v>
      </c>
    </row>
    <row r="725" spans="5:25" x14ac:dyDescent="0.35">
      <c r="E725" s="82"/>
      <c r="F725" s="82"/>
      <c r="G725" s="105"/>
      <c r="Y725" s="44">
        <f t="shared" si="1286"/>
        <v>0</v>
      </c>
    </row>
    <row r="726" spans="5:25" x14ac:dyDescent="0.35">
      <c r="E726" s="82"/>
      <c r="F726" s="82"/>
      <c r="G726" s="105"/>
      <c r="Y726" s="44">
        <f t="shared" si="1286"/>
        <v>0</v>
      </c>
    </row>
    <row r="727" spans="5:25" x14ac:dyDescent="0.35">
      <c r="E727" s="82"/>
      <c r="F727" s="82"/>
      <c r="G727" s="105"/>
      <c r="Y727" s="44">
        <f t="shared" si="1286"/>
        <v>0</v>
      </c>
    </row>
    <row r="728" spans="5:25" x14ac:dyDescent="0.35">
      <c r="E728" s="82"/>
      <c r="F728" s="82"/>
      <c r="G728" s="105"/>
      <c r="Y728" s="44">
        <f t="shared" si="1286"/>
        <v>0</v>
      </c>
    </row>
    <row r="729" spans="5:25" x14ac:dyDescent="0.35">
      <c r="E729" s="82"/>
      <c r="F729" s="82"/>
      <c r="G729" s="105"/>
      <c r="Y729" s="44">
        <f t="shared" si="1286"/>
        <v>0</v>
      </c>
    </row>
    <row r="730" spans="5:25" x14ac:dyDescent="0.35">
      <c r="E730" s="82"/>
      <c r="F730" s="82"/>
      <c r="G730" s="105"/>
      <c r="Y730" s="44">
        <f t="shared" si="1286"/>
        <v>0</v>
      </c>
    </row>
    <row r="731" spans="5:25" x14ac:dyDescent="0.35">
      <c r="E731" s="82"/>
      <c r="F731" s="82"/>
      <c r="G731" s="105"/>
      <c r="Y731" s="44">
        <f t="shared" si="1286"/>
        <v>0</v>
      </c>
    </row>
    <row r="732" spans="5:25" x14ac:dyDescent="0.35">
      <c r="E732" s="82"/>
      <c r="F732" s="82"/>
      <c r="G732" s="105"/>
      <c r="Y732" s="44">
        <f t="shared" si="1286"/>
        <v>0</v>
      </c>
    </row>
    <row r="733" spans="5:25" x14ac:dyDescent="0.35">
      <c r="E733" s="82"/>
      <c r="F733" s="82"/>
      <c r="G733" s="105"/>
      <c r="Y733" s="44">
        <f t="shared" si="1286"/>
        <v>0</v>
      </c>
    </row>
    <row r="734" spans="5:25" x14ac:dyDescent="0.35">
      <c r="E734" s="82"/>
      <c r="F734" s="82"/>
      <c r="G734" s="105"/>
      <c r="Y734" s="44">
        <f t="shared" si="1286"/>
        <v>0</v>
      </c>
    </row>
    <row r="735" spans="5:25" x14ac:dyDescent="0.35">
      <c r="E735" s="82"/>
      <c r="F735" s="82"/>
      <c r="G735" s="105"/>
      <c r="Y735" s="44">
        <f t="shared" si="1286"/>
        <v>0</v>
      </c>
    </row>
    <row r="736" spans="5:25" x14ac:dyDescent="0.35">
      <c r="E736" s="82"/>
      <c r="F736" s="82"/>
      <c r="G736" s="105"/>
      <c r="Y736" s="44">
        <f t="shared" si="1286"/>
        <v>0</v>
      </c>
    </row>
    <row r="737" spans="5:25" x14ac:dyDescent="0.35">
      <c r="E737" s="82"/>
      <c r="F737" s="82"/>
      <c r="G737" s="105"/>
      <c r="Y737" s="44">
        <f t="shared" si="1286"/>
        <v>0</v>
      </c>
    </row>
    <row r="738" spans="5:25" x14ac:dyDescent="0.35">
      <c r="E738" s="82"/>
      <c r="F738" s="82"/>
      <c r="G738" s="105"/>
      <c r="Y738" s="44">
        <f t="shared" si="1286"/>
        <v>0</v>
      </c>
    </row>
    <row r="739" spans="5:25" x14ac:dyDescent="0.35">
      <c r="E739" s="82"/>
      <c r="F739" s="82"/>
      <c r="G739" s="105"/>
      <c r="Y739" s="44">
        <f t="shared" si="1286"/>
        <v>0</v>
      </c>
    </row>
    <row r="740" spans="5:25" x14ac:dyDescent="0.35">
      <c r="E740" s="82"/>
      <c r="F740" s="82"/>
      <c r="G740" s="105"/>
      <c r="Y740" s="44">
        <f t="shared" si="1286"/>
        <v>0</v>
      </c>
    </row>
    <row r="741" spans="5:25" x14ac:dyDescent="0.35">
      <c r="E741" s="82"/>
      <c r="F741" s="82"/>
      <c r="G741" s="105"/>
      <c r="Y741" s="44">
        <f t="shared" si="1286"/>
        <v>0</v>
      </c>
    </row>
    <row r="742" spans="5:25" x14ac:dyDescent="0.35">
      <c r="E742" s="82"/>
      <c r="F742" s="82"/>
      <c r="G742" s="105"/>
      <c r="Y742" s="44">
        <f t="shared" si="1286"/>
        <v>0</v>
      </c>
    </row>
    <row r="743" spans="5:25" x14ac:dyDescent="0.35">
      <c r="E743" s="82"/>
      <c r="F743" s="82"/>
      <c r="G743" s="105"/>
      <c r="Y743" s="44">
        <f t="shared" si="1286"/>
        <v>0</v>
      </c>
    </row>
    <row r="744" spans="5:25" x14ac:dyDescent="0.35">
      <c r="E744" s="82"/>
      <c r="F744" s="82"/>
      <c r="G744" s="105"/>
      <c r="Y744" s="44">
        <f t="shared" si="1286"/>
        <v>0</v>
      </c>
    </row>
    <row r="745" spans="5:25" x14ac:dyDescent="0.35">
      <c r="E745" s="82"/>
      <c r="F745" s="82"/>
      <c r="G745" s="105"/>
      <c r="Y745" s="44">
        <f t="shared" si="1286"/>
        <v>0</v>
      </c>
    </row>
    <row r="746" spans="5:25" x14ac:dyDescent="0.35">
      <c r="E746" s="82"/>
      <c r="F746" s="82"/>
      <c r="G746" s="105"/>
      <c r="Y746" s="44">
        <f t="shared" si="1286"/>
        <v>0</v>
      </c>
    </row>
    <row r="747" spans="5:25" x14ac:dyDescent="0.35">
      <c r="E747" s="82"/>
      <c r="F747" s="82"/>
      <c r="G747" s="105"/>
      <c r="Y747" s="44">
        <f t="shared" si="1286"/>
        <v>0</v>
      </c>
    </row>
    <row r="748" spans="5:25" x14ac:dyDescent="0.35">
      <c r="E748" s="82"/>
      <c r="F748" s="82"/>
      <c r="G748" s="105"/>
      <c r="Y748" s="44">
        <f t="shared" si="1286"/>
        <v>0</v>
      </c>
    </row>
    <row r="749" spans="5:25" x14ac:dyDescent="0.35">
      <c r="E749" s="82"/>
      <c r="F749" s="82"/>
      <c r="G749" s="105"/>
      <c r="Y749" s="44">
        <f t="shared" si="1286"/>
        <v>0</v>
      </c>
    </row>
    <row r="750" spans="5:25" x14ac:dyDescent="0.35">
      <c r="E750" s="82"/>
      <c r="F750" s="82"/>
      <c r="G750" s="105"/>
      <c r="Y750" s="44">
        <f t="shared" si="1286"/>
        <v>0</v>
      </c>
    </row>
    <row r="751" spans="5:25" x14ac:dyDescent="0.35">
      <c r="E751" s="82"/>
      <c r="F751" s="82"/>
      <c r="G751" s="105"/>
      <c r="Y751" s="44">
        <f t="shared" si="1286"/>
        <v>0</v>
      </c>
    </row>
    <row r="752" spans="5:25" x14ac:dyDescent="0.35">
      <c r="E752" s="82"/>
      <c r="F752" s="82"/>
      <c r="G752" s="105"/>
      <c r="Y752" s="44">
        <f t="shared" si="1286"/>
        <v>0</v>
      </c>
    </row>
    <row r="753" spans="5:25" x14ac:dyDescent="0.35">
      <c r="E753" s="82"/>
      <c r="F753" s="82"/>
      <c r="G753" s="105"/>
      <c r="Y753" s="44">
        <f t="shared" si="1286"/>
        <v>0</v>
      </c>
    </row>
    <row r="754" spans="5:25" x14ac:dyDescent="0.35">
      <c r="E754" s="82"/>
      <c r="F754" s="82"/>
      <c r="G754" s="105"/>
      <c r="Y754" s="44">
        <f t="shared" si="1286"/>
        <v>0</v>
      </c>
    </row>
    <row r="755" spans="5:25" x14ac:dyDescent="0.35">
      <c r="E755" s="82"/>
      <c r="F755" s="82"/>
      <c r="G755" s="105"/>
      <c r="Y755" s="44">
        <f t="shared" si="1286"/>
        <v>0</v>
      </c>
    </row>
    <row r="756" spans="5:25" x14ac:dyDescent="0.35">
      <c r="E756" s="82"/>
      <c r="F756" s="82"/>
      <c r="G756" s="105"/>
      <c r="Y756" s="44">
        <f t="shared" si="1286"/>
        <v>0</v>
      </c>
    </row>
    <row r="757" spans="5:25" x14ac:dyDescent="0.35">
      <c r="E757" s="82"/>
      <c r="F757" s="82"/>
      <c r="G757" s="105"/>
      <c r="Y757" s="44">
        <f t="shared" si="1286"/>
        <v>0</v>
      </c>
    </row>
    <row r="758" spans="5:25" x14ac:dyDescent="0.35">
      <c r="E758" s="82"/>
      <c r="F758" s="82"/>
      <c r="G758" s="105"/>
      <c r="Y758" s="44">
        <f t="shared" si="1286"/>
        <v>0</v>
      </c>
    </row>
    <row r="759" spans="5:25" x14ac:dyDescent="0.35">
      <c r="E759" s="82"/>
      <c r="F759" s="82"/>
      <c r="G759" s="105"/>
      <c r="Y759" s="44">
        <f t="shared" si="1286"/>
        <v>0</v>
      </c>
    </row>
    <row r="760" spans="5:25" x14ac:dyDescent="0.35">
      <c r="E760" s="82"/>
      <c r="F760" s="82"/>
      <c r="G760" s="105"/>
      <c r="Y760" s="44">
        <f t="shared" si="1286"/>
        <v>0</v>
      </c>
    </row>
    <row r="761" spans="5:25" x14ac:dyDescent="0.35">
      <c r="E761" s="82"/>
      <c r="F761" s="82"/>
      <c r="G761" s="105"/>
      <c r="Y761" s="44">
        <f t="shared" si="1286"/>
        <v>0</v>
      </c>
    </row>
    <row r="762" spans="5:25" x14ac:dyDescent="0.35">
      <c r="E762" s="82"/>
      <c r="F762" s="82"/>
      <c r="G762" s="105"/>
      <c r="Y762" s="44">
        <f t="shared" si="1286"/>
        <v>0</v>
      </c>
    </row>
    <row r="763" spans="5:25" x14ac:dyDescent="0.35">
      <c r="E763" s="82"/>
      <c r="F763" s="82"/>
      <c r="G763" s="105"/>
      <c r="Y763" s="44">
        <f t="shared" si="1286"/>
        <v>0</v>
      </c>
    </row>
    <row r="764" spans="5:25" x14ac:dyDescent="0.35">
      <c r="G764" s="105"/>
      <c r="Y764" s="44">
        <f t="shared" ref="Y764:Y827" si="1287">SUM(I764:S764)-H764</f>
        <v>0</v>
      </c>
    </row>
    <row r="765" spans="5:25" x14ac:dyDescent="0.35">
      <c r="G765" s="105"/>
      <c r="Y765" s="44">
        <f t="shared" si="1287"/>
        <v>0</v>
      </c>
    </row>
    <row r="766" spans="5:25" x14ac:dyDescent="0.35">
      <c r="G766" s="105"/>
      <c r="Y766" s="44">
        <f t="shared" si="1287"/>
        <v>0</v>
      </c>
    </row>
    <row r="767" spans="5:25" x14ac:dyDescent="0.35">
      <c r="G767" s="105"/>
      <c r="Y767" s="44">
        <f t="shared" si="1287"/>
        <v>0</v>
      </c>
    </row>
    <row r="768" spans="5:25" x14ac:dyDescent="0.35">
      <c r="G768" s="105"/>
      <c r="Y768" s="44">
        <f t="shared" si="1287"/>
        <v>0</v>
      </c>
    </row>
    <row r="769" spans="7:25" x14ac:dyDescent="0.35">
      <c r="G769" s="105"/>
      <c r="Y769" s="44">
        <f t="shared" si="1287"/>
        <v>0</v>
      </c>
    </row>
    <row r="770" spans="7:25" x14ac:dyDescent="0.35">
      <c r="G770" s="105"/>
      <c r="Y770" s="44">
        <f t="shared" si="1287"/>
        <v>0</v>
      </c>
    </row>
    <row r="771" spans="7:25" x14ac:dyDescent="0.35">
      <c r="G771" s="105"/>
      <c r="Y771" s="44">
        <f t="shared" si="1287"/>
        <v>0</v>
      </c>
    </row>
    <row r="772" spans="7:25" x14ac:dyDescent="0.35">
      <c r="G772" s="105"/>
      <c r="Y772" s="44">
        <f t="shared" si="1287"/>
        <v>0</v>
      </c>
    </row>
    <row r="773" spans="7:25" x14ac:dyDescent="0.35">
      <c r="G773" s="105"/>
      <c r="Y773" s="44">
        <f t="shared" si="1287"/>
        <v>0</v>
      </c>
    </row>
    <row r="774" spans="7:25" x14ac:dyDescent="0.35">
      <c r="G774" s="105"/>
      <c r="Y774" s="44">
        <f t="shared" si="1287"/>
        <v>0</v>
      </c>
    </row>
    <row r="775" spans="7:25" x14ac:dyDescent="0.35">
      <c r="G775" s="105"/>
      <c r="Y775" s="44">
        <f t="shared" si="1287"/>
        <v>0</v>
      </c>
    </row>
    <row r="776" spans="7:25" x14ac:dyDescent="0.35">
      <c r="G776" s="105"/>
      <c r="Y776" s="44">
        <f t="shared" si="1287"/>
        <v>0</v>
      </c>
    </row>
    <row r="777" spans="7:25" x14ac:dyDescent="0.35">
      <c r="G777" s="105"/>
      <c r="Y777" s="44">
        <f t="shared" si="1287"/>
        <v>0</v>
      </c>
    </row>
    <row r="778" spans="7:25" x14ac:dyDescent="0.35">
      <c r="G778" s="105"/>
      <c r="Y778" s="44">
        <f t="shared" si="1287"/>
        <v>0</v>
      </c>
    </row>
    <row r="779" spans="7:25" x14ac:dyDescent="0.35">
      <c r="G779" s="105"/>
      <c r="Y779" s="44">
        <f t="shared" si="1287"/>
        <v>0</v>
      </c>
    </row>
    <row r="780" spans="7:25" x14ac:dyDescent="0.35">
      <c r="G780" s="105"/>
      <c r="Y780" s="44">
        <f t="shared" si="1287"/>
        <v>0</v>
      </c>
    </row>
    <row r="781" spans="7:25" x14ac:dyDescent="0.35">
      <c r="G781" s="105"/>
      <c r="Y781" s="44">
        <f t="shared" si="1287"/>
        <v>0</v>
      </c>
    </row>
    <row r="782" spans="7:25" x14ac:dyDescent="0.35">
      <c r="G782" s="105"/>
      <c r="Y782" s="44">
        <f t="shared" si="1287"/>
        <v>0</v>
      </c>
    </row>
    <row r="783" spans="7:25" x14ac:dyDescent="0.35">
      <c r="G783" s="105"/>
      <c r="Y783" s="44">
        <f t="shared" si="1287"/>
        <v>0</v>
      </c>
    </row>
    <row r="784" spans="7:25" x14ac:dyDescent="0.35">
      <c r="G784" s="105"/>
      <c r="Y784" s="44">
        <f t="shared" si="1287"/>
        <v>0</v>
      </c>
    </row>
    <row r="785" spans="7:25" x14ac:dyDescent="0.35">
      <c r="G785" s="105"/>
      <c r="Y785" s="44">
        <f t="shared" si="1287"/>
        <v>0</v>
      </c>
    </row>
    <row r="786" spans="7:25" x14ac:dyDescent="0.35">
      <c r="G786" s="105"/>
      <c r="Y786" s="44">
        <f t="shared" si="1287"/>
        <v>0</v>
      </c>
    </row>
    <row r="787" spans="7:25" x14ac:dyDescent="0.35">
      <c r="G787" s="105"/>
      <c r="Y787" s="44">
        <f t="shared" si="1287"/>
        <v>0</v>
      </c>
    </row>
    <row r="788" spans="7:25" x14ac:dyDescent="0.35">
      <c r="G788" s="105"/>
      <c r="Y788" s="44">
        <f t="shared" si="1287"/>
        <v>0</v>
      </c>
    </row>
    <row r="789" spans="7:25" x14ac:dyDescent="0.35">
      <c r="G789" s="105"/>
      <c r="Y789" s="44">
        <f t="shared" si="1287"/>
        <v>0</v>
      </c>
    </row>
    <row r="790" spans="7:25" x14ac:dyDescent="0.35">
      <c r="G790" s="105"/>
      <c r="Y790" s="44">
        <f t="shared" si="1287"/>
        <v>0</v>
      </c>
    </row>
    <row r="791" spans="7:25" x14ac:dyDescent="0.35">
      <c r="G791" s="105"/>
      <c r="Y791" s="44">
        <f t="shared" si="1287"/>
        <v>0</v>
      </c>
    </row>
    <row r="792" spans="7:25" x14ac:dyDescent="0.35">
      <c r="G792" s="105"/>
      <c r="Y792" s="44">
        <f t="shared" si="1287"/>
        <v>0</v>
      </c>
    </row>
    <row r="793" spans="7:25" x14ac:dyDescent="0.35">
      <c r="Y793" s="44">
        <f t="shared" si="1287"/>
        <v>0</v>
      </c>
    </row>
    <row r="794" spans="7:25" x14ac:dyDescent="0.35">
      <c r="Y794" s="44">
        <f t="shared" si="1287"/>
        <v>0</v>
      </c>
    </row>
    <row r="795" spans="7:25" x14ac:dyDescent="0.35">
      <c r="Y795" s="44">
        <f t="shared" si="1287"/>
        <v>0</v>
      </c>
    </row>
    <row r="796" spans="7:25" x14ac:dyDescent="0.35">
      <c r="Y796" s="44">
        <f t="shared" si="1287"/>
        <v>0</v>
      </c>
    </row>
    <row r="797" spans="7:25" x14ac:dyDescent="0.35">
      <c r="Y797" s="44">
        <f t="shared" si="1287"/>
        <v>0</v>
      </c>
    </row>
    <row r="798" spans="7:25" x14ac:dyDescent="0.35">
      <c r="Y798" s="44">
        <f t="shared" si="1287"/>
        <v>0</v>
      </c>
    </row>
    <row r="799" spans="7:25" x14ac:dyDescent="0.35">
      <c r="Y799" s="44">
        <f t="shared" si="1287"/>
        <v>0</v>
      </c>
    </row>
    <row r="800" spans="7:25" x14ac:dyDescent="0.35">
      <c r="Y800" s="44">
        <f t="shared" si="1287"/>
        <v>0</v>
      </c>
    </row>
    <row r="801" spans="25:25" x14ac:dyDescent="0.35">
      <c r="Y801" s="44">
        <f t="shared" si="1287"/>
        <v>0</v>
      </c>
    </row>
    <row r="802" spans="25:25" x14ac:dyDescent="0.35">
      <c r="Y802" s="44">
        <f t="shared" si="1287"/>
        <v>0</v>
      </c>
    </row>
    <row r="803" spans="25:25" x14ac:dyDescent="0.35">
      <c r="Y803" s="44">
        <f t="shared" si="1287"/>
        <v>0</v>
      </c>
    </row>
    <row r="804" spans="25:25" x14ac:dyDescent="0.35">
      <c r="Y804" s="44">
        <f t="shared" si="1287"/>
        <v>0</v>
      </c>
    </row>
    <row r="805" spans="25:25" x14ac:dyDescent="0.35">
      <c r="Y805" s="44">
        <f t="shared" si="1287"/>
        <v>0</v>
      </c>
    </row>
    <row r="806" spans="25:25" x14ac:dyDescent="0.35">
      <c r="Y806" s="44">
        <f t="shared" si="1287"/>
        <v>0</v>
      </c>
    </row>
    <row r="807" spans="25:25" x14ac:dyDescent="0.35">
      <c r="Y807" s="44">
        <f t="shared" si="1287"/>
        <v>0</v>
      </c>
    </row>
    <row r="808" spans="25:25" x14ac:dyDescent="0.35">
      <c r="Y808" s="44">
        <f t="shared" si="1287"/>
        <v>0</v>
      </c>
    </row>
    <row r="809" spans="25:25" x14ac:dyDescent="0.35">
      <c r="Y809" s="44">
        <f t="shared" si="1287"/>
        <v>0</v>
      </c>
    </row>
    <row r="810" spans="25:25" x14ac:dyDescent="0.35">
      <c r="Y810" s="44">
        <f t="shared" si="1287"/>
        <v>0</v>
      </c>
    </row>
    <row r="811" spans="25:25" x14ac:dyDescent="0.35">
      <c r="Y811" s="44">
        <f t="shared" si="1287"/>
        <v>0</v>
      </c>
    </row>
    <row r="812" spans="25:25" x14ac:dyDescent="0.35">
      <c r="Y812" s="44">
        <f t="shared" si="1287"/>
        <v>0</v>
      </c>
    </row>
    <row r="813" spans="25:25" x14ac:dyDescent="0.35">
      <c r="Y813" s="44">
        <f t="shared" si="1287"/>
        <v>0</v>
      </c>
    </row>
    <row r="814" spans="25:25" x14ac:dyDescent="0.35">
      <c r="Y814" s="44">
        <f t="shared" si="1287"/>
        <v>0</v>
      </c>
    </row>
    <row r="815" spans="25:25" x14ac:dyDescent="0.35">
      <c r="Y815" s="44">
        <f t="shared" si="1287"/>
        <v>0</v>
      </c>
    </row>
    <row r="816" spans="25:25" x14ac:dyDescent="0.35">
      <c r="Y816" s="44">
        <f t="shared" si="1287"/>
        <v>0</v>
      </c>
    </row>
    <row r="817" spans="25:25" x14ac:dyDescent="0.35">
      <c r="Y817" s="44">
        <f t="shared" si="1287"/>
        <v>0</v>
      </c>
    </row>
    <row r="818" spans="25:25" x14ac:dyDescent="0.35">
      <c r="Y818" s="44">
        <f t="shared" si="1287"/>
        <v>0</v>
      </c>
    </row>
    <row r="819" spans="25:25" x14ac:dyDescent="0.35">
      <c r="Y819" s="44">
        <f t="shared" si="1287"/>
        <v>0</v>
      </c>
    </row>
    <row r="820" spans="25:25" x14ac:dyDescent="0.35">
      <c r="Y820" s="44">
        <f t="shared" si="1287"/>
        <v>0</v>
      </c>
    </row>
    <row r="821" spans="25:25" x14ac:dyDescent="0.35">
      <c r="Y821" s="44">
        <f t="shared" si="1287"/>
        <v>0</v>
      </c>
    </row>
    <row r="822" spans="25:25" x14ac:dyDescent="0.35">
      <c r="Y822" s="44">
        <f t="shared" si="1287"/>
        <v>0</v>
      </c>
    </row>
    <row r="823" spans="25:25" x14ac:dyDescent="0.35">
      <c r="Y823" s="44">
        <f t="shared" si="1287"/>
        <v>0</v>
      </c>
    </row>
    <row r="824" spans="25:25" x14ac:dyDescent="0.35">
      <c r="Y824" s="44">
        <f t="shared" si="1287"/>
        <v>0</v>
      </c>
    </row>
    <row r="825" spans="25:25" x14ac:dyDescent="0.35">
      <c r="Y825" s="44">
        <f t="shared" si="1287"/>
        <v>0</v>
      </c>
    </row>
    <row r="826" spans="25:25" x14ac:dyDescent="0.35">
      <c r="Y826" s="44">
        <f t="shared" si="1287"/>
        <v>0</v>
      </c>
    </row>
    <row r="827" spans="25:25" x14ac:dyDescent="0.35">
      <c r="Y827" s="44">
        <f t="shared" si="1287"/>
        <v>0</v>
      </c>
    </row>
    <row r="828" spans="25:25" x14ac:dyDescent="0.35">
      <c r="Y828" s="44">
        <f t="shared" ref="Y828:Y891" si="1288">SUM(I828:S828)-H828</f>
        <v>0</v>
      </c>
    </row>
    <row r="829" spans="25:25" x14ac:dyDescent="0.35">
      <c r="Y829" s="44">
        <f t="shared" si="1288"/>
        <v>0</v>
      </c>
    </row>
    <row r="830" spans="25:25" x14ac:dyDescent="0.35">
      <c r="Y830" s="44">
        <f t="shared" si="1288"/>
        <v>0</v>
      </c>
    </row>
    <row r="831" spans="25:25" x14ac:dyDescent="0.35">
      <c r="Y831" s="44">
        <f t="shared" si="1288"/>
        <v>0</v>
      </c>
    </row>
    <row r="832" spans="25:25" x14ac:dyDescent="0.35">
      <c r="Y832" s="44">
        <f t="shared" si="1288"/>
        <v>0</v>
      </c>
    </row>
    <row r="833" spans="25:25" x14ac:dyDescent="0.35">
      <c r="Y833" s="44">
        <f t="shared" si="1288"/>
        <v>0</v>
      </c>
    </row>
    <row r="834" spans="25:25" x14ac:dyDescent="0.35">
      <c r="Y834" s="44">
        <f t="shared" si="1288"/>
        <v>0</v>
      </c>
    </row>
    <row r="835" spans="25:25" x14ac:dyDescent="0.35">
      <c r="Y835" s="44">
        <f t="shared" si="1288"/>
        <v>0</v>
      </c>
    </row>
    <row r="836" spans="25:25" x14ac:dyDescent="0.35">
      <c r="Y836" s="44">
        <f t="shared" si="1288"/>
        <v>0</v>
      </c>
    </row>
    <row r="837" spans="25:25" x14ac:dyDescent="0.35">
      <c r="Y837" s="44">
        <f t="shared" si="1288"/>
        <v>0</v>
      </c>
    </row>
    <row r="838" spans="25:25" x14ac:dyDescent="0.35">
      <c r="Y838" s="44">
        <f t="shared" si="1288"/>
        <v>0</v>
      </c>
    </row>
    <row r="839" spans="25:25" x14ac:dyDescent="0.35">
      <c r="Y839" s="44">
        <f t="shared" si="1288"/>
        <v>0</v>
      </c>
    </row>
    <row r="840" spans="25:25" x14ac:dyDescent="0.35">
      <c r="Y840" s="44">
        <f t="shared" si="1288"/>
        <v>0</v>
      </c>
    </row>
    <row r="841" spans="25:25" x14ac:dyDescent="0.35">
      <c r="Y841" s="44">
        <f t="shared" si="1288"/>
        <v>0</v>
      </c>
    </row>
    <row r="842" spans="25:25" x14ac:dyDescent="0.35">
      <c r="Y842" s="44">
        <f t="shared" si="1288"/>
        <v>0</v>
      </c>
    </row>
    <row r="843" spans="25:25" x14ac:dyDescent="0.35">
      <c r="Y843" s="44">
        <f t="shared" si="1288"/>
        <v>0</v>
      </c>
    </row>
    <row r="844" spans="25:25" x14ac:dyDescent="0.35">
      <c r="Y844" s="44">
        <f t="shared" si="1288"/>
        <v>0</v>
      </c>
    </row>
    <row r="845" spans="25:25" x14ac:dyDescent="0.35">
      <c r="Y845" s="44">
        <f t="shared" si="1288"/>
        <v>0</v>
      </c>
    </row>
    <row r="846" spans="25:25" x14ac:dyDescent="0.35">
      <c r="Y846" s="44">
        <f t="shared" si="1288"/>
        <v>0</v>
      </c>
    </row>
    <row r="847" spans="25:25" x14ac:dyDescent="0.35">
      <c r="Y847" s="44">
        <f t="shared" si="1288"/>
        <v>0</v>
      </c>
    </row>
    <row r="848" spans="25:25" x14ac:dyDescent="0.35">
      <c r="Y848" s="44">
        <f t="shared" si="1288"/>
        <v>0</v>
      </c>
    </row>
    <row r="849" spans="25:25" x14ac:dyDescent="0.35">
      <c r="Y849" s="44">
        <f t="shared" si="1288"/>
        <v>0</v>
      </c>
    </row>
    <row r="850" spans="25:25" x14ac:dyDescent="0.35">
      <c r="Y850" s="44">
        <f t="shared" si="1288"/>
        <v>0</v>
      </c>
    </row>
    <row r="851" spans="25:25" x14ac:dyDescent="0.35">
      <c r="Y851" s="44">
        <f t="shared" si="1288"/>
        <v>0</v>
      </c>
    </row>
    <row r="852" spans="25:25" x14ac:dyDescent="0.35">
      <c r="Y852" s="44">
        <f t="shared" si="1288"/>
        <v>0</v>
      </c>
    </row>
    <row r="853" spans="25:25" x14ac:dyDescent="0.35">
      <c r="Y853" s="44">
        <f t="shared" si="1288"/>
        <v>0</v>
      </c>
    </row>
    <row r="854" spans="25:25" x14ac:dyDescent="0.35">
      <c r="Y854" s="44">
        <f t="shared" si="1288"/>
        <v>0</v>
      </c>
    </row>
    <row r="855" spans="25:25" x14ac:dyDescent="0.35">
      <c r="Y855" s="44">
        <f t="shared" si="1288"/>
        <v>0</v>
      </c>
    </row>
    <row r="856" spans="25:25" x14ac:dyDescent="0.35">
      <c r="Y856" s="44">
        <f t="shared" si="1288"/>
        <v>0</v>
      </c>
    </row>
    <row r="857" spans="25:25" x14ac:dyDescent="0.35">
      <c r="Y857" s="44">
        <f t="shared" si="1288"/>
        <v>0</v>
      </c>
    </row>
    <row r="858" spans="25:25" x14ac:dyDescent="0.35">
      <c r="Y858" s="44">
        <f t="shared" si="1288"/>
        <v>0</v>
      </c>
    </row>
    <row r="859" spans="25:25" x14ac:dyDescent="0.35">
      <c r="Y859" s="44">
        <f t="shared" si="1288"/>
        <v>0</v>
      </c>
    </row>
    <row r="860" spans="25:25" x14ac:dyDescent="0.35">
      <c r="Y860" s="44">
        <f t="shared" si="1288"/>
        <v>0</v>
      </c>
    </row>
    <row r="861" spans="25:25" x14ac:dyDescent="0.35">
      <c r="Y861" s="44">
        <f t="shared" si="1288"/>
        <v>0</v>
      </c>
    </row>
    <row r="862" spans="25:25" x14ac:dyDescent="0.35">
      <c r="Y862" s="44">
        <f t="shared" si="1288"/>
        <v>0</v>
      </c>
    </row>
    <row r="863" spans="25:25" x14ac:dyDescent="0.35">
      <c r="Y863" s="44">
        <f t="shared" si="1288"/>
        <v>0</v>
      </c>
    </row>
    <row r="864" spans="25:25" x14ac:dyDescent="0.35">
      <c r="Y864" s="44">
        <f t="shared" si="1288"/>
        <v>0</v>
      </c>
    </row>
    <row r="865" spans="25:25" x14ac:dyDescent="0.35">
      <c r="Y865" s="44">
        <f t="shared" si="1288"/>
        <v>0</v>
      </c>
    </row>
    <row r="866" spans="25:25" x14ac:dyDescent="0.35">
      <c r="Y866" s="44">
        <f t="shared" si="1288"/>
        <v>0</v>
      </c>
    </row>
    <row r="867" spans="25:25" x14ac:dyDescent="0.35">
      <c r="Y867" s="44">
        <f t="shared" si="1288"/>
        <v>0</v>
      </c>
    </row>
    <row r="868" spans="25:25" x14ac:dyDescent="0.35">
      <c r="Y868" s="44">
        <f t="shared" si="1288"/>
        <v>0</v>
      </c>
    </row>
    <row r="869" spans="25:25" x14ac:dyDescent="0.35">
      <c r="Y869" s="44">
        <f t="shared" si="1288"/>
        <v>0</v>
      </c>
    </row>
    <row r="870" spans="25:25" x14ac:dyDescent="0.35">
      <c r="Y870" s="44">
        <f t="shared" si="1288"/>
        <v>0</v>
      </c>
    </row>
    <row r="871" spans="25:25" x14ac:dyDescent="0.35">
      <c r="Y871" s="44">
        <f t="shared" si="1288"/>
        <v>0</v>
      </c>
    </row>
    <row r="872" spans="25:25" x14ac:dyDescent="0.35">
      <c r="Y872" s="44">
        <f t="shared" si="1288"/>
        <v>0</v>
      </c>
    </row>
    <row r="873" spans="25:25" x14ac:dyDescent="0.35">
      <c r="Y873" s="44">
        <f t="shared" si="1288"/>
        <v>0</v>
      </c>
    </row>
    <row r="874" spans="25:25" x14ac:dyDescent="0.35">
      <c r="Y874" s="44">
        <f t="shared" si="1288"/>
        <v>0</v>
      </c>
    </row>
    <row r="875" spans="25:25" x14ac:dyDescent="0.35">
      <c r="Y875" s="44">
        <f t="shared" si="1288"/>
        <v>0</v>
      </c>
    </row>
    <row r="876" spans="25:25" x14ac:dyDescent="0.35">
      <c r="Y876" s="44">
        <f t="shared" si="1288"/>
        <v>0</v>
      </c>
    </row>
    <row r="877" spans="25:25" x14ac:dyDescent="0.35">
      <c r="Y877" s="44">
        <f t="shared" si="1288"/>
        <v>0</v>
      </c>
    </row>
    <row r="878" spans="25:25" x14ac:dyDescent="0.35">
      <c r="Y878" s="44">
        <f t="shared" si="1288"/>
        <v>0</v>
      </c>
    </row>
    <row r="879" spans="25:25" x14ac:dyDescent="0.35">
      <c r="Y879" s="44">
        <f t="shared" si="1288"/>
        <v>0</v>
      </c>
    </row>
    <row r="880" spans="25:25" x14ac:dyDescent="0.35">
      <c r="Y880" s="44">
        <f t="shared" si="1288"/>
        <v>0</v>
      </c>
    </row>
    <row r="881" spans="25:25" x14ac:dyDescent="0.35">
      <c r="Y881" s="44">
        <f t="shared" si="1288"/>
        <v>0</v>
      </c>
    </row>
    <row r="882" spans="25:25" x14ac:dyDescent="0.35">
      <c r="Y882" s="44">
        <f t="shared" si="1288"/>
        <v>0</v>
      </c>
    </row>
    <row r="883" spans="25:25" x14ac:dyDescent="0.35">
      <c r="Y883" s="44">
        <f t="shared" si="1288"/>
        <v>0</v>
      </c>
    </row>
    <row r="884" spans="25:25" x14ac:dyDescent="0.35">
      <c r="Y884" s="44">
        <f t="shared" si="1288"/>
        <v>0</v>
      </c>
    </row>
    <row r="885" spans="25:25" x14ac:dyDescent="0.35">
      <c r="Y885" s="44">
        <f t="shared" si="1288"/>
        <v>0</v>
      </c>
    </row>
    <row r="886" spans="25:25" x14ac:dyDescent="0.35">
      <c r="Y886" s="44">
        <f t="shared" si="1288"/>
        <v>0</v>
      </c>
    </row>
    <row r="887" spans="25:25" x14ac:dyDescent="0.35">
      <c r="Y887" s="44">
        <f t="shared" si="1288"/>
        <v>0</v>
      </c>
    </row>
    <row r="888" spans="25:25" x14ac:dyDescent="0.35">
      <c r="Y888" s="44">
        <f t="shared" si="1288"/>
        <v>0</v>
      </c>
    </row>
    <row r="889" spans="25:25" x14ac:dyDescent="0.35">
      <c r="Y889" s="44">
        <f t="shared" si="1288"/>
        <v>0</v>
      </c>
    </row>
    <row r="890" spans="25:25" x14ac:dyDescent="0.35">
      <c r="Y890" s="44">
        <f t="shared" si="1288"/>
        <v>0</v>
      </c>
    </row>
    <row r="891" spans="25:25" x14ac:dyDescent="0.35">
      <c r="Y891" s="44">
        <f t="shared" si="1288"/>
        <v>0</v>
      </c>
    </row>
    <row r="892" spans="25:25" x14ac:dyDescent="0.35">
      <c r="Y892" s="44">
        <f t="shared" ref="Y892:Y955" si="1289">SUM(I892:S892)-H892</f>
        <v>0</v>
      </c>
    </row>
    <row r="893" spans="25:25" x14ac:dyDescent="0.35">
      <c r="Y893" s="44">
        <f t="shared" si="1289"/>
        <v>0</v>
      </c>
    </row>
    <row r="894" spans="25:25" x14ac:dyDescent="0.35">
      <c r="Y894" s="44">
        <f t="shared" si="1289"/>
        <v>0</v>
      </c>
    </row>
    <row r="895" spans="25:25" x14ac:dyDescent="0.35">
      <c r="Y895" s="44">
        <f t="shared" si="1289"/>
        <v>0</v>
      </c>
    </row>
    <row r="896" spans="25:25" x14ac:dyDescent="0.35">
      <c r="Y896" s="44">
        <f t="shared" si="1289"/>
        <v>0</v>
      </c>
    </row>
    <row r="897" spans="25:25" x14ac:dyDescent="0.35">
      <c r="Y897" s="44">
        <f t="shared" si="1289"/>
        <v>0</v>
      </c>
    </row>
    <row r="898" spans="25:25" x14ac:dyDescent="0.35">
      <c r="Y898" s="44">
        <f t="shared" si="1289"/>
        <v>0</v>
      </c>
    </row>
    <row r="899" spans="25:25" x14ac:dyDescent="0.35">
      <c r="Y899" s="44">
        <f t="shared" si="1289"/>
        <v>0</v>
      </c>
    </row>
    <row r="900" spans="25:25" x14ac:dyDescent="0.35">
      <c r="Y900" s="44">
        <f t="shared" si="1289"/>
        <v>0</v>
      </c>
    </row>
    <row r="901" spans="25:25" x14ac:dyDescent="0.35">
      <c r="Y901" s="44">
        <f t="shared" si="1289"/>
        <v>0</v>
      </c>
    </row>
    <row r="902" spans="25:25" x14ac:dyDescent="0.35">
      <c r="Y902" s="44">
        <f t="shared" si="1289"/>
        <v>0</v>
      </c>
    </row>
    <row r="903" spans="25:25" x14ac:dyDescent="0.35">
      <c r="Y903" s="44">
        <f t="shared" si="1289"/>
        <v>0</v>
      </c>
    </row>
    <row r="904" spans="25:25" x14ac:dyDescent="0.35">
      <c r="Y904" s="44">
        <f t="shared" si="1289"/>
        <v>0</v>
      </c>
    </row>
    <row r="905" spans="25:25" x14ac:dyDescent="0.35">
      <c r="Y905" s="44">
        <f t="shared" si="1289"/>
        <v>0</v>
      </c>
    </row>
    <row r="906" spans="25:25" x14ac:dyDescent="0.35">
      <c r="Y906" s="44">
        <f t="shared" si="1289"/>
        <v>0</v>
      </c>
    </row>
    <row r="907" spans="25:25" x14ac:dyDescent="0.35">
      <c r="Y907" s="44">
        <f t="shared" si="1289"/>
        <v>0</v>
      </c>
    </row>
    <row r="908" spans="25:25" x14ac:dyDescent="0.35">
      <c r="Y908" s="44">
        <f t="shared" si="1289"/>
        <v>0</v>
      </c>
    </row>
    <row r="909" spans="25:25" x14ac:dyDescent="0.35">
      <c r="Y909" s="44">
        <f t="shared" si="1289"/>
        <v>0</v>
      </c>
    </row>
    <row r="910" spans="25:25" x14ac:dyDescent="0.35">
      <c r="Y910" s="44">
        <f t="shared" si="1289"/>
        <v>0</v>
      </c>
    </row>
    <row r="911" spans="25:25" x14ac:dyDescent="0.35">
      <c r="Y911" s="44">
        <f t="shared" si="1289"/>
        <v>0</v>
      </c>
    </row>
    <row r="912" spans="25:25" x14ac:dyDescent="0.35">
      <c r="Y912" s="44">
        <f t="shared" si="1289"/>
        <v>0</v>
      </c>
    </row>
    <row r="913" spans="25:25" x14ac:dyDescent="0.35">
      <c r="Y913" s="44">
        <f t="shared" si="1289"/>
        <v>0</v>
      </c>
    </row>
    <row r="914" spans="25:25" x14ac:dyDescent="0.35">
      <c r="Y914" s="44">
        <f t="shared" si="1289"/>
        <v>0</v>
      </c>
    </row>
    <row r="915" spans="25:25" x14ac:dyDescent="0.35">
      <c r="Y915" s="44">
        <f t="shared" si="1289"/>
        <v>0</v>
      </c>
    </row>
    <row r="916" spans="25:25" x14ac:dyDescent="0.35">
      <c r="Y916" s="44">
        <f t="shared" si="1289"/>
        <v>0</v>
      </c>
    </row>
    <row r="917" spans="25:25" x14ac:dyDescent="0.35">
      <c r="Y917" s="44">
        <f t="shared" si="1289"/>
        <v>0</v>
      </c>
    </row>
    <row r="918" spans="25:25" x14ac:dyDescent="0.35">
      <c r="Y918" s="44">
        <f t="shared" si="1289"/>
        <v>0</v>
      </c>
    </row>
    <row r="919" spans="25:25" x14ac:dyDescent="0.35">
      <c r="Y919" s="44">
        <f t="shared" si="1289"/>
        <v>0</v>
      </c>
    </row>
    <row r="920" spans="25:25" x14ac:dyDescent="0.35">
      <c r="Y920" s="44">
        <f t="shared" si="1289"/>
        <v>0</v>
      </c>
    </row>
    <row r="921" spans="25:25" x14ac:dyDescent="0.35">
      <c r="Y921" s="44">
        <f t="shared" si="1289"/>
        <v>0</v>
      </c>
    </row>
    <row r="922" spans="25:25" x14ac:dyDescent="0.35">
      <c r="Y922" s="44">
        <f t="shared" si="1289"/>
        <v>0</v>
      </c>
    </row>
    <row r="923" spans="25:25" x14ac:dyDescent="0.35">
      <c r="Y923" s="44">
        <f t="shared" si="1289"/>
        <v>0</v>
      </c>
    </row>
    <row r="924" spans="25:25" x14ac:dyDescent="0.35">
      <c r="Y924" s="44">
        <f t="shared" si="1289"/>
        <v>0</v>
      </c>
    </row>
    <row r="925" spans="25:25" x14ac:dyDescent="0.35">
      <c r="Y925" s="44">
        <f t="shared" si="1289"/>
        <v>0</v>
      </c>
    </row>
    <row r="926" spans="25:25" x14ac:dyDescent="0.35">
      <c r="Y926" s="44">
        <f t="shared" si="1289"/>
        <v>0</v>
      </c>
    </row>
    <row r="927" spans="25:25" x14ac:dyDescent="0.35">
      <c r="Y927" s="44">
        <f t="shared" si="1289"/>
        <v>0</v>
      </c>
    </row>
    <row r="928" spans="25:25" x14ac:dyDescent="0.35">
      <c r="Y928" s="44">
        <f t="shared" si="1289"/>
        <v>0</v>
      </c>
    </row>
    <row r="929" spans="25:25" x14ac:dyDescent="0.35">
      <c r="Y929" s="44">
        <f t="shared" si="1289"/>
        <v>0</v>
      </c>
    </row>
    <row r="930" spans="25:25" x14ac:dyDescent="0.35">
      <c r="Y930" s="44">
        <f t="shared" si="1289"/>
        <v>0</v>
      </c>
    </row>
    <row r="931" spans="25:25" x14ac:dyDescent="0.35">
      <c r="Y931" s="44">
        <f t="shared" si="1289"/>
        <v>0</v>
      </c>
    </row>
    <row r="932" spans="25:25" x14ac:dyDescent="0.35">
      <c r="Y932" s="44">
        <f t="shared" si="1289"/>
        <v>0</v>
      </c>
    </row>
    <row r="933" spans="25:25" x14ac:dyDescent="0.35">
      <c r="Y933" s="44">
        <f t="shared" si="1289"/>
        <v>0</v>
      </c>
    </row>
    <row r="934" spans="25:25" x14ac:dyDescent="0.35">
      <c r="Y934" s="44">
        <f t="shared" si="1289"/>
        <v>0</v>
      </c>
    </row>
    <row r="935" spans="25:25" x14ac:dyDescent="0.35">
      <c r="Y935" s="44">
        <f t="shared" si="1289"/>
        <v>0</v>
      </c>
    </row>
    <row r="936" spans="25:25" x14ac:dyDescent="0.35">
      <c r="Y936" s="44">
        <f t="shared" si="1289"/>
        <v>0</v>
      </c>
    </row>
    <row r="937" spans="25:25" x14ac:dyDescent="0.35">
      <c r="Y937" s="44">
        <f t="shared" si="1289"/>
        <v>0</v>
      </c>
    </row>
    <row r="938" spans="25:25" x14ac:dyDescent="0.35">
      <c r="Y938" s="44">
        <f t="shared" si="1289"/>
        <v>0</v>
      </c>
    </row>
    <row r="939" spans="25:25" x14ac:dyDescent="0.35">
      <c r="Y939" s="44">
        <f t="shared" si="1289"/>
        <v>0</v>
      </c>
    </row>
    <row r="940" spans="25:25" x14ac:dyDescent="0.35">
      <c r="Y940" s="44">
        <f t="shared" si="1289"/>
        <v>0</v>
      </c>
    </row>
    <row r="941" spans="25:25" x14ac:dyDescent="0.35">
      <c r="Y941" s="44">
        <f t="shared" si="1289"/>
        <v>0</v>
      </c>
    </row>
    <row r="942" spans="25:25" x14ac:dyDescent="0.35">
      <c r="Y942" s="44">
        <f t="shared" si="1289"/>
        <v>0</v>
      </c>
    </row>
    <row r="943" spans="25:25" x14ac:dyDescent="0.35">
      <c r="Y943" s="44">
        <f t="shared" si="1289"/>
        <v>0</v>
      </c>
    </row>
    <row r="944" spans="25:25" x14ac:dyDescent="0.35">
      <c r="Y944" s="44">
        <f t="shared" si="1289"/>
        <v>0</v>
      </c>
    </row>
    <row r="945" spans="25:25" x14ac:dyDescent="0.35">
      <c r="Y945" s="44">
        <f t="shared" si="1289"/>
        <v>0</v>
      </c>
    </row>
    <row r="946" spans="25:25" x14ac:dyDescent="0.35">
      <c r="Y946" s="44">
        <f t="shared" si="1289"/>
        <v>0</v>
      </c>
    </row>
    <row r="947" spans="25:25" x14ac:dyDescent="0.35">
      <c r="Y947" s="44">
        <f t="shared" si="1289"/>
        <v>0</v>
      </c>
    </row>
    <row r="948" spans="25:25" x14ac:dyDescent="0.35">
      <c r="Y948" s="44">
        <f t="shared" si="1289"/>
        <v>0</v>
      </c>
    </row>
    <row r="949" spans="25:25" x14ac:dyDescent="0.35">
      <c r="Y949" s="44">
        <f t="shared" si="1289"/>
        <v>0</v>
      </c>
    </row>
    <row r="950" spans="25:25" x14ac:dyDescent="0.35">
      <c r="Y950" s="44">
        <f t="shared" si="1289"/>
        <v>0</v>
      </c>
    </row>
    <row r="951" spans="25:25" x14ac:dyDescent="0.35">
      <c r="Y951" s="44">
        <f t="shared" si="1289"/>
        <v>0</v>
      </c>
    </row>
    <row r="952" spans="25:25" x14ac:dyDescent="0.35">
      <c r="Y952" s="44">
        <f t="shared" si="1289"/>
        <v>0</v>
      </c>
    </row>
    <row r="953" spans="25:25" x14ac:dyDescent="0.35">
      <c r="Y953" s="44">
        <f t="shared" si="1289"/>
        <v>0</v>
      </c>
    </row>
    <row r="954" spans="25:25" x14ac:dyDescent="0.35">
      <c r="Y954" s="44">
        <f t="shared" si="1289"/>
        <v>0</v>
      </c>
    </row>
    <row r="955" spans="25:25" x14ac:dyDescent="0.35">
      <c r="Y955" s="44">
        <f t="shared" si="1289"/>
        <v>0</v>
      </c>
    </row>
    <row r="956" spans="25:25" x14ac:dyDescent="0.35">
      <c r="Y956" s="44">
        <f t="shared" ref="Y956:Y1019" si="1290">SUM(I956:S956)-H956</f>
        <v>0</v>
      </c>
    </row>
    <row r="957" spans="25:25" x14ac:dyDescent="0.35">
      <c r="Y957" s="44">
        <f t="shared" si="1290"/>
        <v>0</v>
      </c>
    </row>
    <row r="958" spans="25:25" x14ac:dyDescent="0.35">
      <c r="Y958" s="44">
        <f t="shared" si="1290"/>
        <v>0</v>
      </c>
    </row>
    <row r="959" spans="25:25" x14ac:dyDescent="0.35">
      <c r="Y959" s="44">
        <f t="shared" si="1290"/>
        <v>0</v>
      </c>
    </row>
    <row r="960" spans="25:25" x14ac:dyDescent="0.35">
      <c r="Y960" s="44">
        <f t="shared" si="1290"/>
        <v>0</v>
      </c>
    </row>
    <row r="961" spans="25:25" x14ac:dyDescent="0.35">
      <c r="Y961" s="44">
        <f t="shared" si="1290"/>
        <v>0</v>
      </c>
    </row>
    <row r="962" spans="25:25" x14ac:dyDescent="0.35">
      <c r="Y962" s="44">
        <f t="shared" si="1290"/>
        <v>0</v>
      </c>
    </row>
    <row r="963" spans="25:25" x14ac:dyDescent="0.35">
      <c r="Y963" s="44">
        <f t="shared" si="1290"/>
        <v>0</v>
      </c>
    </row>
    <row r="964" spans="25:25" x14ac:dyDescent="0.35">
      <c r="Y964" s="44">
        <f t="shared" si="1290"/>
        <v>0</v>
      </c>
    </row>
    <row r="965" spans="25:25" x14ac:dyDescent="0.35">
      <c r="Y965" s="44">
        <f t="shared" si="1290"/>
        <v>0</v>
      </c>
    </row>
    <row r="966" spans="25:25" x14ac:dyDescent="0.35">
      <c r="Y966" s="44">
        <f t="shared" si="1290"/>
        <v>0</v>
      </c>
    </row>
    <row r="967" spans="25:25" x14ac:dyDescent="0.35">
      <c r="Y967" s="44">
        <f t="shared" si="1290"/>
        <v>0</v>
      </c>
    </row>
    <row r="968" spans="25:25" x14ac:dyDescent="0.35">
      <c r="Y968" s="44">
        <f t="shared" si="1290"/>
        <v>0</v>
      </c>
    </row>
    <row r="969" spans="25:25" x14ac:dyDescent="0.35">
      <c r="Y969" s="44">
        <f t="shared" si="1290"/>
        <v>0</v>
      </c>
    </row>
    <row r="970" spans="25:25" x14ac:dyDescent="0.35">
      <c r="Y970" s="44">
        <f t="shared" si="1290"/>
        <v>0</v>
      </c>
    </row>
    <row r="971" spans="25:25" x14ac:dyDescent="0.35">
      <c r="Y971" s="44">
        <f t="shared" si="1290"/>
        <v>0</v>
      </c>
    </row>
    <row r="972" spans="25:25" x14ac:dyDescent="0.35">
      <c r="Y972" s="44">
        <f t="shared" si="1290"/>
        <v>0</v>
      </c>
    </row>
    <row r="973" spans="25:25" x14ac:dyDescent="0.35">
      <c r="Y973" s="44">
        <f t="shared" si="1290"/>
        <v>0</v>
      </c>
    </row>
    <row r="974" spans="25:25" x14ac:dyDescent="0.35">
      <c r="Y974" s="44">
        <f t="shared" si="1290"/>
        <v>0</v>
      </c>
    </row>
    <row r="975" spans="25:25" x14ac:dyDescent="0.35">
      <c r="Y975" s="44">
        <f t="shared" si="1290"/>
        <v>0</v>
      </c>
    </row>
    <row r="976" spans="25:25" x14ac:dyDescent="0.35">
      <c r="Y976" s="44">
        <f t="shared" si="1290"/>
        <v>0</v>
      </c>
    </row>
    <row r="977" spans="25:25" x14ac:dyDescent="0.35">
      <c r="Y977" s="44">
        <f t="shared" si="1290"/>
        <v>0</v>
      </c>
    </row>
    <row r="978" spans="25:25" x14ac:dyDescent="0.35">
      <c r="Y978" s="44">
        <f t="shared" si="1290"/>
        <v>0</v>
      </c>
    </row>
    <row r="979" spans="25:25" x14ac:dyDescent="0.35">
      <c r="Y979" s="44">
        <f t="shared" si="1290"/>
        <v>0</v>
      </c>
    </row>
    <row r="980" spans="25:25" x14ac:dyDescent="0.35">
      <c r="Y980" s="44">
        <f t="shared" si="1290"/>
        <v>0</v>
      </c>
    </row>
    <row r="981" spans="25:25" x14ac:dyDescent="0.35">
      <c r="Y981" s="44">
        <f t="shared" si="1290"/>
        <v>0</v>
      </c>
    </row>
    <row r="982" spans="25:25" x14ac:dyDescent="0.35">
      <c r="Y982" s="44">
        <f t="shared" si="1290"/>
        <v>0</v>
      </c>
    </row>
    <row r="983" spans="25:25" x14ac:dyDescent="0.35">
      <c r="Y983" s="44">
        <f t="shared" si="1290"/>
        <v>0</v>
      </c>
    </row>
    <row r="984" spans="25:25" x14ac:dyDescent="0.35">
      <c r="Y984" s="44">
        <f t="shared" si="1290"/>
        <v>0</v>
      </c>
    </row>
    <row r="985" spans="25:25" x14ac:dyDescent="0.35">
      <c r="Y985" s="44">
        <f t="shared" si="1290"/>
        <v>0</v>
      </c>
    </row>
    <row r="986" spans="25:25" x14ac:dyDescent="0.35">
      <c r="Y986" s="44">
        <f t="shared" si="1290"/>
        <v>0</v>
      </c>
    </row>
    <row r="987" spans="25:25" x14ac:dyDescent="0.35">
      <c r="Y987" s="44">
        <f t="shared" si="1290"/>
        <v>0</v>
      </c>
    </row>
    <row r="988" spans="25:25" x14ac:dyDescent="0.35">
      <c r="Y988" s="44">
        <f t="shared" si="1290"/>
        <v>0</v>
      </c>
    </row>
    <row r="989" spans="25:25" x14ac:dyDescent="0.35">
      <c r="Y989" s="44">
        <f t="shared" si="1290"/>
        <v>0</v>
      </c>
    </row>
    <row r="990" spans="25:25" x14ac:dyDescent="0.35">
      <c r="Y990" s="44">
        <f t="shared" si="1290"/>
        <v>0</v>
      </c>
    </row>
    <row r="991" spans="25:25" x14ac:dyDescent="0.35">
      <c r="Y991" s="44">
        <f t="shared" si="1290"/>
        <v>0</v>
      </c>
    </row>
    <row r="992" spans="25:25" x14ac:dyDescent="0.35">
      <c r="Y992" s="44">
        <f t="shared" si="1290"/>
        <v>0</v>
      </c>
    </row>
    <row r="993" spans="25:25" x14ac:dyDescent="0.35">
      <c r="Y993" s="44">
        <f t="shared" si="1290"/>
        <v>0</v>
      </c>
    </row>
    <row r="994" spans="25:25" x14ac:dyDescent="0.35">
      <c r="Y994" s="44">
        <f t="shared" si="1290"/>
        <v>0</v>
      </c>
    </row>
    <row r="995" spans="25:25" x14ac:dyDescent="0.35">
      <c r="Y995" s="44">
        <f t="shared" si="1290"/>
        <v>0</v>
      </c>
    </row>
    <row r="996" spans="25:25" x14ac:dyDescent="0.35">
      <c r="Y996" s="44">
        <f t="shared" si="1290"/>
        <v>0</v>
      </c>
    </row>
    <row r="997" spans="25:25" x14ac:dyDescent="0.35">
      <c r="Y997" s="44">
        <f t="shared" si="1290"/>
        <v>0</v>
      </c>
    </row>
    <row r="998" spans="25:25" x14ac:dyDescent="0.35">
      <c r="Y998" s="44">
        <f t="shared" si="1290"/>
        <v>0</v>
      </c>
    </row>
    <row r="999" spans="25:25" x14ac:dyDescent="0.35">
      <c r="Y999" s="44">
        <f t="shared" si="1290"/>
        <v>0</v>
      </c>
    </row>
    <row r="1000" spans="25:25" x14ac:dyDescent="0.35">
      <c r="Y1000" s="44">
        <f t="shared" si="1290"/>
        <v>0</v>
      </c>
    </row>
    <row r="1001" spans="25:25" x14ac:dyDescent="0.35">
      <c r="Y1001" s="44">
        <f t="shared" si="1290"/>
        <v>0</v>
      </c>
    </row>
    <row r="1002" spans="25:25" x14ac:dyDescent="0.35">
      <c r="Y1002" s="44">
        <f t="shared" si="1290"/>
        <v>0</v>
      </c>
    </row>
    <row r="1003" spans="25:25" x14ac:dyDescent="0.35">
      <c r="Y1003" s="44">
        <f t="shared" si="1290"/>
        <v>0</v>
      </c>
    </row>
    <row r="1004" spans="25:25" x14ac:dyDescent="0.35">
      <c r="Y1004" s="44">
        <f t="shared" si="1290"/>
        <v>0</v>
      </c>
    </row>
    <row r="1005" spans="25:25" x14ac:dyDescent="0.35">
      <c r="Y1005" s="44">
        <f t="shared" si="1290"/>
        <v>0</v>
      </c>
    </row>
    <row r="1006" spans="25:25" x14ac:dyDescent="0.35">
      <c r="Y1006" s="44">
        <f t="shared" si="1290"/>
        <v>0</v>
      </c>
    </row>
    <row r="1007" spans="25:25" x14ac:dyDescent="0.35">
      <c r="Y1007" s="44">
        <f t="shared" si="1290"/>
        <v>0</v>
      </c>
    </row>
    <row r="1008" spans="25:25" x14ac:dyDescent="0.35">
      <c r="Y1008" s="44">
        <f t="shared" si="1290"/>
        <v>0</v>
      </c>
    </row>
    <row r="1009" spans="25:25" x14ac:dyDescent="0.35">
      <c r="Y1009" s="44">
        <f t="shared" si="1290"/>
        <v>0</v>
      </c>
    </row>
    <row r="1010" spans="25:25" x14ac:dyDescent="0.35">
      <c r="Y1010" s="44">
        <f t="shared" si="1290"/>
        <v>0</v>
      </c>
    </row>
    <row r="1011" spans="25:25" x14ac:dyDescent="0.35">
      <c r="Y1011" s="44">
        <f t="shared" si="1290"/>
        <v>0</v>
      </c>
    </row>
    <row r="1012" spans="25:25" x14ac:dyDescent="0.35">
      <c r="Y1012" s="44">
        <f t="shared" si="1290"/>
        <v>0</v>
      </c>
    </row>
    <row r="1013" spans="25:25" x14ac:dyDescent="0.35">
      <c r="Y1013" s="44">
        <f t="shared" si="1290"/>
        <v>0</v>
      </c>
    </row>
    <row r="1014" spans="25:25" x14ac:dyDescent="0.35">
      <c r="Y1014" s="44">
        <f t="shared" si="1290"/>
        <v>0</v>
      </c>
    </row>
    <row r="1015" spans="25:25" x14ac:dyDescent="0.35">
      <c r="Y1015" s="44">
        <f t="shared" si="1290"/>
        <v>0</v>
      </c>
    </row>
    <row r="1016" spans="25:25" x14ac:dyDescent="0.35">
      <c r="Y1016" s="44">
        <f t="shared" si="1290"/>
        <v>0</v>
      </c>
    </row>
    <row r="1017" spans="25:25" x14ac:dyDescent="0.35">
      <c r="Y1017" s="44">
        <f t="shared" si="1290"/>
        <v>0</v>
      </c>
    </row>
    <row r="1018" spans="25:25" x14ac:dyDescent="0.35">
      <c r="Y1018" s="44">
        <f t="shared" si="1290"/>
        <v>0</v>
      </c>
    </row>
    <row r="1019" spans="25:25" x14ac:dyDescent="0.35">
      <c r="Y1019" s="44">
        <f t="shared" si="1290"/>
        <v>0</v>
      </c>
    </row>
    <row r="1020" spans="25:25" x14ac:dyDescent="0.35">
      <c r="Y1020" s="44">
        <f t="shared" ref="Y1020:Y1083" si="1291">SUM(I1020:S1020)-H1020</f>
        <v>0</v>
      </c>
    </row>
    <row r="1021" spans="25:25" x14ac:dyDescent="0.35">
      <c r="Y1021" s="44">
        <f t="shared" si="1291"/>
        <v>0</v>
      </c>
    </row>
    <row r="1022" spans="25:25" x14ac:dyDescent="0.35">
      <c r="Y1022" s="44">
        <f t="shared" si="1291"/>
        <v>0</v>
      </c>
    </row>
    <row r="1023" spans="25:25" x14ac:dyDescent="0.35">
      <c r="Y1023" s="44">
        <f t="shared" si="1291"/>
        <v>0</v>
      </c>
    </row>
    <row r="1024" spans="25:25" x14ac:dyDescent="0.35">
      <c r="Y1024" s="44">
        <f t="shared" si="1291"/>
        <v>0</v>
      </c>
    </row>
    <row r="1025" spans="25:25" x14ac:dyDescent="0.35">
      <c r="Y1025" s="44">
        <f t="shared" si="1291"/>
        <v>0</v>
      </c>
    </row>
    <row r="1026" spans="25:25" x14ac:dyDescent="0.35">
      <c r="Y1026" s="44">
        <f t="shared" si="1291"/>
        <v>0</v>
      </c>
    </row>
    <row r="1027" spans="25:25" x14ac:dyDescent="0.35">
      <c r="Y1027" s="44">
        <f t="shared" si="1291"/>
        <v>0</v>
      </c>
    </row>
    <row r="1028" spans="25:25" x14ac:dyDescent="0.35">
      <c r="Y1028" s="44">
        <f t="shared" si="1291"/>
        <v>0</v>
      </c>
    </row>
    <row r="1029" spans="25:25" x14ac:dyDescent="0.35">
      <c r="Y1029" s="44">
        <f t="shared" si="1291"/>
        <v>0</v>
      </c>
    </row>
    <row r="1030" spans="25:25" x14ac:dyDescent="0.35">
      <c r="Y1030" s="44">
        <f t="shared" si="1291"/>
        <v>0</v>
      </c>
    </row>
    <row r="1031" spans="25:25" x14ac:dyDescent="0.35">
      <c r="Y1031" s="44">
        <f t="shared" si="1291"/>
        <v>0</v>
      </c>
    </row>
    <row r="1032" spans="25:25" x14ac:dyDescent="0.35">
      <c r="Y1032" s="44">
        <f t="shared" si="1291"/>
        <v>0</v>
      </c>
    </row>
    <row r="1033" spans="25:25" x14ac:dyDescent="0.35">
      <c r="Y1033" s="44">
        <f t="shared" si="1291"/>
        <v>0</v>
      </c>
    </row>
    <row r="1034" spans="25:25" x14ac:dyDescent="0.35">
      <c r="Y1034" s="44">
        <f t="shared" si="1291"/>
        <v>0</v>
      </c>
    </row>
    <row r="1035" spans="25:25" x14ac:dyDescent="0.35">
      <c r="Y1035" s="44">
        <f t="shared" si="1291"/>
        <v>0</v>
      </c>
    </row>
    <row r="1036" spans="25:25" x14ac:dyDescent="0.35">
      <c r="Y1036" s="44">
        <f t="shared" si="1291"/>
        <v>0</v>
      </c>
    </row>
    <row r="1037" spans="25:25" x14ac:dyDescent="0.35">
      <c r="Y1037" s="44">
        <f t="shared" si="1291"/>
        <v>0</v>
      </c>
    </row>
    <row r="1038" spans="25:25" x14ac:dyDescent="0.35">
      <c r="Y1038" s="44">
        <f t="shared" si="1291"/>
        <v>0</v>
      </c>
    </row>
    <row r="1039" spans="25:25" x14ac:dyDescent="0.35">
      <c r="Y1039" s="44">
        <f t="shared" si="1291"/>
        <v>0</v>
      </c>
    </row>
    <row r="1040" spans="25:25" x14ac:dyDescent="0.35">
      <c r="Y1040" s="44">
        <f t="shared" si="1291"/>
        <v>0</v>
      </c>
    </row>
    <row r="1041" spans="25:25" x14ac:dyDescent="0.35">
      <c r="Y1041" s="44">
        <f t="shared" si="1291"/>
        <v>0</v>
      </c>
    </row>
    <row r="1042" spans="25:25" x14ac:dyDescent="0.35">
      <c r="Y1042" s="44">
        <f t="shared" si="1291"/>
        <v>0</v>
      </c>
    </row>
    <row r="1043" spans="25:25" x14ac:dyDescent="0.35">
      <c r="Y1043" s="44">
        <f t="shared" si="1291"/>
        <v>0</v>
      </c>
    </row>
    <row r="1044" spans="25:25" x14ac:dyDescent="0.35">
      <c r="Y1044" s="44">
        <f t="shared" si="1291"/>
        <v>0</v>
      </c>
    </row>
    <row r="1045" spans="25:25" x14ac:dyDescent="0.35">
      <c r="Y1045" s="44">
        <f t="shared" si="1291"/>
        <v>0</v>
      </c>
    </row>
    <row r="1046" spans="25:25" x14ac:dyDescent="0.35">
      <c r="Y1046" s="44">
        <f t="shared" si="1291"/>
        <v>0</v>
      </c>
    </row>
    <row r="1047" spans="25:25" x14ac:dyDescent="0.35">
      <c r="Y1047" s="44">
        <f t="shared" si="1291"/>
        <v>0</v>
      </c>
    </row>
    <row r="1048" spans="25:25" x14ac:dyDescent="0.35">
      <c r="Y1048" s="44">
        <f t="shared" si="1291"/>
        <v>0</v>
      </c>
    </row>
    <row r="1049" spans="25:25" x14ac:dyDescent="0.35">
      <c r="Y1049" s="44">
        <f t="shared" si="1291"/>
        <v>0</v>
      </c>
    </row>
    <row r="1050" spans="25:25" x14ac:dyDescent="0.35">
      <c r="Y1050" s="44">
        <f t="shared" si="1291"/>
        <v>0</v>
      </c>
    </row>
    <row r="1051" spans="25:25" x14ac:dyDescent="0.35">
      <c r="Y1051" s="44">
        <f t="shared" si="1291"/>
        <v>0</v>
      </c>
    </row>
    <row r="1052" spans="25:25" x14ac:dyDescent="0.35">
      <c r="Y1052" s="44">
        <f t="shared" si="1291"/>
        <v>0</v>
      </c>
    </row>
    <row r="1053" spans="25:25" x14ac:dyDescent="0.35">
      <c r="Y1053" s="44">
        <f t="shared" si="1291"/>
        <v>0</v>
      </c>
    </row>
    <row r="1054" spans="25:25" x14ac:dyDescent="0.35">
      <c r="Y1054" s="44">
        <f t="shared" si="1291"/>
        <v>0</v>
      </c>
    </row>
    <row r="1055" spans="25:25" x14ac:dyDescent="0.35">
      <c r="Y1055" s="44">
        <f t="shared" si="1291"/>
        <v>0</v>
      </c>
    </row>
    <row r="1056" spans="25:25" x14ac:dyDescent="0.35">
      <c r="Y1056" s="44">
        <f t="shared" si="1291"/>
        <v>0</v>
      </c>
    </row>
    <row r="1057" spans="25:25" x14ac:dyDescent="0.35">
      <c r="Y1057" s="44">
        <f t="shared" si="1291"/>
        <v>0</v>
      </c>
    </row>
    <row r="1058" spans="25:25" x14ac:dyDescent="0.35">
      <c r="Y1058" s="44">
        <f t="shared" si="1291"/>
        <v>0</v>
      </c>
    </row>
    <row r="1059" spans="25:25" x14ac:dyDescent="0.35">
      <c r="Y1059" s="44">
        <f t="shared" si="1291"/>
        <v>0</v>
      </c>
    </row>
    <row r="1060" spans="25:25" x14ac:dyDescent="0.35">
      <c r="Y1060" s="44">
        <f t="shared" si="1291"/>
        <v>0</v>
      </c>
    </row>
    <row r="1061" spans="25:25" x14ac:dyDescent="0.35">
      <c r="Y1061" s="44">
        <f t="shared" si="1291"/>
        <v>0</v>
      </c>
    </row>
    <row r="1062" spans="25:25" x14ac:dyDescent="0.35">
      <c r="Y1062" s="44">
        <f t="shared" si="1291"/>
        <v>0</v>
      </c>
    </row>
    <row r="1063" spans="25:25" x14ac:dyDescent="0.35">
      <c r="Y1063" s="44">
        <f t="shared" si="1291"/>
        <v>0</v>
      </c>
    </row>
    <row r="1064" spans="25:25" x14ac:dyDescent="0.35">
      <c r="Y1064" s="44">
        <f t="shared" si="1291"/>
        <v>0</v>
      </c>
    </row>
    <row r="1065" spans="25:25" x14ac:dyDescent="0.35">
      <c r="Y1065" s="44">
        <f t="shared" si="1291"/>
        <v>0</v>
      </c>
    </row>
    <row r="1066" spans="25:25" x14ac:dyDescent="0.35">
      <c r="Y1066" s="44">
        <f t="shared" si="1291"/>
        <v>0</v>
      </c>
    </row>
    <row r="1067" spans="25:25" x14ac:dyDescent="0.35">
      <c r="Y1067" s="44">
        <f t="shared" si="1291"/>
        <v>0</v>
      </c>
    </row>
    <row r="1068" spans="25:25" x14ac:dyDescent="0.35">
      <c r="Y1068" s="44">
        <f t="shared" si="1291"/>
        <v>0</v>
      </c>
    </row>
    <row r="1069" spans="25:25" x14ac:dyDescent="0.35">
      <c r="Y1069" s="44">
        <f t="shared" si="1291"/>
        <v>0</v>
      </c>
    </row>
    <row r="1070" spans="25:25" x14ac:dyDescent="0.35">
      <c r="Y1070" s="44">
        <f t="shared" si="1291"/>
        <v>0</v>
      </c>
    </row>
    <row r="1071" spans="25:25" x14ac:dyDescent="0.35">
      <c r="Y1071" s="44">
        <f t="shared" si="1291"/>
        <v>0</v>
      </c>
    </row>
    <row r="1072" spans="25:25" x14ac:dyDescent="0.35">
      <c r="Y1072" s="44">
        <f t="shared" si="1291"/>
        <v>0</v>
      </c>
    </row>
    <row r="1073" spans="25:25" x14ac:dyDescent="0.35">
      <c r="Y1073" s="44">
        <f t="shared" si="1291"/>
        <v>0</v>
      </c>
    </row>
    <row r="1074" spans="25:25" x14ac:dyDescent="0.35">
      <c r="Y1074" s="44">
        <f t="shared" si="1291"/>
        <v>0</v>
      </c>
    </row>
    <row r="1075" spans="25:25" x14ac:dyDescent="0.35">
      <c r="Y1075" s="44">
        <f t="shared" si="1291"/>
        <v>0</v>
      </c>
    </row>
    <row r="1076" spans="25:25" x14ac:dyDescent="0.35">
      <c r="Y1076" s="44">
        <f t="shared" si="1291"/>
        <v>0</v>
      </c>
    </row>
    <row r="1077" spans="25:25" x14ac:dyDescent="0.35">
      <c r="Y1077" s="44">
        <f t="shared" si="1291"/>
        <v>0</v>
      </c>
    </row>
    <row r="1078" spans="25:25" x14ac:dyDescent="0.35">
      <c r="Y1078" s="44">
        <f t="shared" si="1291"/>
        <v>0</v>
      </c>
    </row>
    <row r="1079" spans="25:25" x14ac:dyDescent="0.35">
      <c r="Y1079" s="44">
        <f t="shared" si="1291"/>
        <v>0</v>
      </c>
    </row>
    <row r="1080" spans="25:25" x14ac:dyDescent="0.35">
      <c r="Y1080" s="44">
        <f t="shared" si="1291"/>
        <v>0</v>
      </c>
    </row>
    <row r="1081" spans="25:25" x14ac:dyDescent="0.35">
      <c r="Y1081" s="44">
        <f t="shared" si="1291"/>
        <v>0</v>
      </c>
    </row>
    <row r="1082" spans="25:25" x14ac:dyDescent="0.35">
      <c r="Y1082" s="44">
        <f t="shared" si="1291"/>
        <v>0</v>
      </c>
    </row>
    <row r="1083" spans="25:25" x14ac:dyDescent="0.35">
      <c r="Y1083" s="44">
        <f t="shared" si="1291"/>
        <v>0</v>
      </c>
    </row>
    <row r="1084" spans="25:25" x14ac:dyDescent="0.35">
      <c r="Y1084" s="44">
        <f t="shared" ref="Y1084:Y1089" si="1292">SUM(I1084:S1084)-H1084</f>
        <v>0</v>
      </c>
    </row>
    <row r="1085" spans="25:25" x14ac:dyDescent="0.35">
      <c r="Y1085" s="44">
        <f t="shared" si="1292"/>
        <v>0</v>
      </c>
    </row>
    <row r="1086" spans="25:25" x14ac:dyDescent="0.35">
      <c r="Y1086" s="44">
        <f t="shared" si="1292"/>
        <v>0</v>
      </c>
    </row>
    <row r="1087" spans="25:25" x14ac:dyDescent="0.35">
      <c r="Y1087" s="44">
        <f t="shared" si="1292"/>
        <v>0</v>
      </c>
    </row>
    <row r="1088" spans="25:25" x14ac:dyDescent="0.35">
      <c r="Y1088" s="44">
        <f t="shared" si="1292"/>
        <v>0</v>
      </c>
    </row>
    <row r="1089" spans="25:25" x14ac:dyDescent="0.3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D50" activePane="bottomRight" state="frozen"/>
      <selection pane="topRight" activeCell="D1" sqref="D1"/>
      <selection pane="bottomLeft" activeCell="A9" sqref="A9"/>
      <selection pane="bottomRight" activeCell="D61" sqref="D61"/>
    </sheetView>
  </sheetViews>
  <sheetFormatPr defaultRowHeight="14.5" x14ac:dyDescent="0.35"/>
  <cols>
    <col min="1" max="1" width="4.1796875" customWidth="1"/>
    <col min="3" max="3" width="50.7265625" bestFit="1" customWidth="1"/>
    <col min="4" max="4" width="10.453125" bestFit="1" customWidth="1"/>
    <col min="5" max="5" width="13.26953125" bestFit="1" customWidth="1"/>
    <col min="6" max="6" width="15.54296875" style="25" bestFit="1" customWidth="1"/>
    <col min="7" max="8" width="15.453125" bestFit="1" customWidth="1"/>
    <col min="9" max="9" width="10.54296875" customWidth="1"/>
    <col min="10" max="10" width="4.453125" style="28" customWidth="1"/>
    <col min="11" max="11" width="13.7265625" bestFit="1" customWidth="1"/>
    <col min="12" max="13" width="11" customWidth="1"/>
    <col min="14" max="14" width="4.26953125" style="28" customWidth="1"/>
    <col min="15" max="15" width="18.26953125" bestFit="1" customWidth="1"/>
    <col min="16" max="16" width="11.54296875" customWidth="1"/>
    <col min="17" max="17" width="15.453125" bestFit="1" customWidth="1"/>
    <col min="18" max="18" width="5.54296875" customWidth="1"/>
    <col min="19" max="19" width="15.453125" bestFit="1" customWidth="1"/>
    <col min="20" max="20" width="12.1796875" bestFit="1" customWidth="1"/>
    <col min="21" max="21" width="15.453125" bestFit="1" customWidth="1"/>
    <col min="23" max="23" width="13.81640625" bestFit="1" customWidth="1"/>
    <col min="24" max="24" width="12.453125" bestFit="1" customWidth="1"/>
  </cols>
  <sheetData>
    <row r="1" spans="1:24" x14ac:dyDescent="0.3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35">
      <c r="J2"/>
      <c r="N2"/>
    </row>
    <row r="3" spans="1:24" x14ac:dyDescent="0.35">
      <c r="J3"/>
      <c r="N3"/>
    </row>
    <row r="8" spans="1:24" ht="13.5" customHeight="1" x14ac:dyDescent="0.35"/>
    <row r="9" spans="1:24" s="2" customFormat="1" x14ac:dyDescent="0.35">
      <c r="B9" s="2" t="s">
        <v>6</v>
      </c>
      <c r="D9" s="180" t="s">
        <v>256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"/>
      <c r="S9" s="180" t="s">
        <v>8</v>
      </c>
      <c r="T9" s="180"/>
      <c r="U9" s="180"/>
    </row>
    <row r="10" spans="1:24" s="2" customFormat="1" x14ac:dyDescent="0.3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3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3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3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3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3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3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1256.5677814895823</v>
      </c>
      <c r="H16" s="47">
        <f>INDEX(classify,$E16,'Function-Classif'!H$1)*$F16</f>
        <v>0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545.15231098016966</v>
      </c>
      <c r="P16" s="47">
        <f>INDEX(classify,$E16,'Function-Classif'!P$1)*$F16</f>
        <v>0</v>
      </c>
      <c r="Q16" s="47">
        <f>INDEX(classify,$E16,'Function-Classif'!Q$1)*$F16</f>
        <v>197.51998996250896</v>
      </c>
      <c r="R16" s="24"/>
      <c r="S16" s="24">
        <f>+G16+K16+O16</f>
        <v>2042.7400100374914</v>
      </c>
      <c r="T16" s="24">
        <f t="shared" ref="T16:U16" si="0">+H16+L16+P16</f>
        <v>0</v>
      </c>
      <c r="U16" s="24">
        <f t="shared" si="0"/>
        <v>197.51998996250896</v>
      </c>
      <c r="W16" s="44">
        <f>SUM(G16:Q16)-F16</f>
        <v>0</v>
      </c>
      <c r="X16" s="44">
        <f>SUM(S16:U16)-F16</f>
        <v>0</v>
      </c>
    </row>
    <row r="17" spans="2:24" x14ac:dyDescent="0.3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3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3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1256.5677814895823</v>
      </c>
      <c r="H19" s="21">
        <f>SUM(H16:H18)</f>
        <v>0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545.15231098016966</v>
      </c>
      <c r="P19" s="21">
        <f>SUM(P16:P18)</f>
        <v>0</v>
      </c>
      <c r="Q19" s="21">
        <f>SUM(Q16:Q18)</f>
        <v>197.51998996250896</v>
      </c>
      <c r="R19" s="21"/>
      <c r="S19" s="21">
        <f>SUM(S16:S18)</f>
        <v>2042.7400100374914</v>
      </c>
      <c r="T19" s="21">
        <f>SUM(T16:T18)</f>
        <v>0</v>
      </c>
      <c r="U19" s="21">
        <f>SUM(U16:U18)</f>
        <v>197.51998996250896</v>
      </c>
      <c r="W19" s="44">
        <f t="shared" si="4"/>
        <v>0</v>
      </c>
      <c r="X19" s="44">
        <f t="shared" si="5"/>
        <v>0</v>
      </c>
    </row>
    <row r="20" spans="2:24" x14ac:dyDescent="0.3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3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3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3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35">
      <c r="B24" s="6"/>
      <c r="C24" s="6" t="s">
        <v>1</v>
      </c>
      <c r="D24" s="37">
        <v>1</v>
      </c>
      <c r="F24" s="21">
        <f>E23*D24</f>
        <v>2305549928</v>
      </c>
      <c r="G24" s="24">
        <f>F24</f>
        <v>2305549928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2305549928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35">
      <c r="B25" s="6"/>
      <c r="C25" s="6" t="s">
        <v>2</v>
      </c>
      <c r="D25" s="37">
        <f>1-D24</f>
        <v>0</v>
      </c>
      <c r="F25" s="21">
        <f>D25*E23</f>
        <v>0</v>
      </c>
      <c r="G25" s="24"/>
      <c r="H25" s="24">
        <f>F25</f>
        <v>0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0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3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3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2305549928</v>
      </c>
      <c r="H27" s="22">
        <f t="shared" ref="H27:U27" si="9">SUM(H24:H26)</f>
        <v>0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2305549928</v>
      </c>
      <c r="T27" s="22">
        <f t="shared" si="9"/>
        <v>0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3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3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3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3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3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3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3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3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3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3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35">
      <c r="B38" s="10"/>
      <c r="C38" s="11" t="s">
        <v>339</v>
      </c>
      <c r="D38" s="39">
        <v>1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386565842</v>
      </c>
      <c r="P38" s="24"/>
      <c r="Q38" s="24"/>
      <c r="R38" s="24"/>
      <c r="S38" s="24">
        <f t="shared" ref="S38:S39" si="19">+G38+K38+O38</f>
        <v>386565842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35">
      <c r="B39" s="10"/>
      <c r="C39" s="11" t="s">
        <v>340</v>
      </c>
      <c r="D39" s="39">
        <f>1-D38</f>
        <v>0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0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0</v>
      </c>
      <c r="W39" s="44"/>
      <c r="X39" s="44"/>
    </row>
    <row r="40" spans="2:24" x14ac:dyDescent="0.3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3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3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3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3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3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35">
      <c r="B46" s="10"/>
      <c r="C46" s="11" t="s">
        <v>339</v>
      </c>
      <c r="D46" s="39">
        <v>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290015468</v>
      </c>
      <c r="P46" s="24"/>
      <c r="Q46" s="24"/>
      <c r="R46" s="24"/>
      <c r="S46" s="24">
        <f t="shared" ref="S46:S47" si="25">+G46+K46+O46</f>
        <v>290015468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35">
      <c r="B47" s="10"/>
      <c r="C47" s="11" t="s">
        <v>340</v>
      </c>
      <c r="D47" s="39">
        <f>1-D46</f>
        <v>0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0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0</v>
      </c>
      <c r="W47" s="44"/>
      <c r="X47" s="44"/>
    </row>
    <row r="48" spans="2:24" x14ac:dyDescent="0.3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3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3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3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3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3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3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3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3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3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3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3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3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3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3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1000245183.6218625</v>
      </c>
      <c r="P62" s="21">
        <f>SUM(P35:P61)</f>
        <v>0</v>
      </c>
      <c r="Q62" s="21">
        <f>SUM(Q35:Q61)</f>
        <v>362409577.37813747</v>
      </c>
      <c r="R62" s="21"/>
      <c r="S62" s="21">
        <f>SUM(S35:S61)</f>
        <v>1000245183.6218625</v>
      </c>
      <c r="T62" s="21">
        <f>SUM(T35:T61)</f>
        <v>0</v>
      </c>
      <c r="U62" s="21">
        <f>SUM(U35:U61)</f>
        <v>362409577.37813747</v>
      </c>
      <c r="W62" s="44">
        <f t="shared" si="10"/>
        <v>0</v>
      </c>
      <c r="X62" s="44">
        <f t="shared" si="11"/>
        <v>0</v>
      </c>
    </row>
    <row r="63" spans="2:24" x14ac:dyDescent="0.3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35">
      <c r="B64" s="9" t="s">
        <v>29</v>
      </c>
      <c r="F64" s="22">
        <f>F62+F32+F27</f>
        <v>4110427911.48</v>
      </c>
      <c r="G64" s="22">
        <f>G62+G32+G27</f>
        <v>2305549928</v>
      </c>
      <c r="H64" s="22">
        <f>H62+H32+H27</f>
        <v>0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1000245183.6218625</v>
      </c>
      <c r="P64" s="22">
        <f>P62+P32+P27</f>
        <v>0</v>
      </c>
      <c r="Q64" s="22">
        <f>Q62+Q32+Q27</f>
        <v>362409577.37813747</v>
      </c>
      <c r="R64" s="22"/>
      <c r="S64" s="22">
        <f>S62+S32+S27</f>
        <v>3748018334.1018624</v>
      </c>
      <c r="T64" s="22">
        <f>T62+T32+T27</f>
        <v>0</v>
      </c>
      <c r="U64" s="22">
        <f>U62+U32+U27</f>
        <v>362409577.37813747</v>
      </c>
      <c r="W64" s="44">
        <f t="shared" si="10"/>
        <v>0</v>
      </c>
      <c r="X64" s="44">
        <f t="shared" si="11"/>
        <v>0</v>
      </c>
    </row>
    <row r="65" spans="2:28" x14ac:dyDescent="0.3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3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3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3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8880554.103552863</v>
      </c>
      <c r="H68" s="47">
        <f>INDEX(classify,$E68,'Function-Classif'!H$1)*$F68</f>
        <v>0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3852760.4031015881</v>
      </c>
      <c r="P68" s="47">
        <f>INDEX(classify,$E68,'Function-Classif'!P$1)*$F68</f>
        <v>0</v>
      </c>
      <c r="Q68" s="47">
        <f>INDEX(classify,$E68,'Function-Classif'!Q$1)*$F68</f>
        <v>1395935.0090258715</v>
      </c>
      <c r="R68" s="24"/>
      <c r="S68" s="24">
        <f>+G68+K68+O68</f>
        <v>14436676.990974128</v>
      </c>
      <c r="T68" s="24">
        <f t="shared" ref="T68" si="40">+H68+L68+P68</f>
        <v>0</v>
      </c>
      <c r="U68" s="24">
        <f t="shared" ref="U68" si="41">+I68+M68+Q68</f>
        <v>1395935.0090258715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3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3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113435281.42111374</v>
      </c>
      <c r="H70" s="47">
        <f>INDEX(classify,$E70,'Function-Classif'!H$1)*$F70</f>
        <v>0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49213028.317580447</v>
      </c>
      <c r="P70" s="47">
        <f>INDEX(classify,$E70,'Function-Classif'!P$1)*$F70</f>
        <v>0</v>
      </c>
      <c r="Q70" s="47">
        <f>INDEX(classify,$E70,'Function-Classif'!Q$1)*$F70</f>
        <v>17830900.949196845</v>
      </c>
      <c r="R70" s="24"/>
      <c r="S70" s="24">
        <f>+G70+K70+O70</f>
        <v>184406119.05080318</v>
      </c>
      <c r="T70" s="24">
        <f t="shared" ref="T70" si="42">+H70+L70+P70</f>
        <v>0</v>
      </c>
      <c r="U70" s="24">
        <f t="shared" ref="U70" si="43">+I70+M70+Q70</f>
        <v>17830900.949196845</v>
      </c>
      <c r="W70" s="44">
        <f t="shared" si="10"/>
        <v>0</v>
      </c>
      <c r="X70" s="44">
        <f t="shared" si="11"/>
        <v>0</v>
      </c>
    </row>
    <row r="71" spans="2:28" x14ac:dyDescent="0.3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3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211410</v>
      </c>
      <c r="H72" s="47">
        <f>INDEX(classify,$E72,'Function-Classif'!H$1)*$F72</f>
        <v>0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211410</v>
      </c>
      <c r="T72" s="24">
        <f t="shared" ref="T72:T73" si="45">+H72+L72+P72</f>
        <v>0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3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2139980.6297819563</v>
      </c>
      <c r="P73" s="47">
        <f>INDEX(classify,$E73,'Function-Classif'!P$1)*$F73</f>
        <v>0</v>
      </c>
      <c r="Q73" s="47">
        <f>INDEX(classify,$E73,'Function-Classif'!Q$1)*$F73</f>
        <v>775359.37021804403</v>
      </c>
      <c r="R73" s="24"/>
      <c r="S73" s="24">
        <f t="shared" si="44"/>
        <v>2139980.6297819563</v>
      </c>
      <c r="T73" s="24">
        <f t="shared" si="45"/>
        <v>0</v>
      </c>
      <c r="U73" s="24">
        <f t="shared" si="46"/>
        <v>775359.37021804403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3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3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3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2428078430.0924482</v>
      </c>
      <c r="H76" s="21">
        <f>H64+H68+SUM(H70:H73)+H19</f>
        <v>0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1055451498.1246375</v>
      </c>
      <c r="P76" s="21">
        <f>P64+P68+SUM(P70:P73)+P19</f>
        <v>0</v>
      </c>
      <c r="Q76" s="21">
        <f>Q64+Q68+SUM(Q70:Q73)+Q19</f>
        <v>382411970.22656822</v>
      </c>
      <c r="R76" s="24"/>
      <c r="S76" s="21">
        <f>S64+S68+SUM(S70:S73)+S19</f>
        <v>3949214563.5134315</v>
      </c>
      <c r="T76" s="21">
        <f>T64+T68+SUM(T70:T73)+T19</f>
        <v>0</v>
      </c>
      <c r="U76" s="21">
        <f>U64+U68+SUM(U70:U73)+U19</f>
        <v>382411970.22656822</v>
      </c>
      <c r="W76" s="44">
        <f t="shared" si="10"/>
        <v>0</v>
      </c>
      <c r="X76" s="44">
        <f t="shared" si="11"/>
        <v>0</v>
      </c>
    </row>
    <row r="77" spans="2:28" x14ac:dyDescent="0.3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3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3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3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67084848</v>
      </c>
      <c r="H80" s="47">
        <f>INDEX(classify,$E80,'Function-Classif'!H$1)*$F80</f>
        <v>0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67084848</v>
      </c>
      <c r="T80" s="24">
        <f t="shared" ref="T80:T83" si="48">+H80+L80+P80</f>
        <v>0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3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3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22702378.405066505</v>
      </c>
      <c r="P82" s="47">
        <f>INDEX(classify,$E82,'Function-Classif'!P$1)*$F82</f>
        <v>0</v>
      </c>
      <c r="Q82" s="47">
        <f>INDEX(classify,$E82,'Function-Classif'!Q$1)*$F82</f>
        <v>8225542.5949334959</v>
      </c>
      <c r="R82" s="24"/>
      <c r="S82" s="24">
        <f t="shared" si="47"/>
        <v>22702378.405066505</v>
      </c>
      <c r="T82" s="24">
        <f t="shared" si="48"/>
        <v>0</v>
      </c>
      <c r="U82" s="24">
        <f t="shared" si="49"/>
        <v>8225542.5949334959</v>
      </c>
      <c r="W82" s="44">
        <f t="shared" si="10"/>
        <v>0</v>
      </c>
      <c r="X82" s="44">
        <f t="shared" si="11"/>
        <v>0</v>
      </c>
    </row>
    <row r="83" spans="2:24" x14ac:dyDescent="0.3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10470743.979616778</v>
      </c>
      <c r="H83" s="47">
        <f>INDEX(classify,$E83,'Function-Classif'!H$1)*$F83</f>
        <v>0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4542652.1054066261</v>
      </c>
      <c r="P83" s="47">
        <f>INDEX(classify,$E83,'Function-Classif'!P$1)*$F83</f>
        <v>0</v>
      </c>
      <c r="Q83" s="47">
        <f>INDEX(classify,$E83,'Function-Classif'!Q$1)*$F83</f>
        <v>1645897.0826883751</v>
      </c>
      <c r="R83" s="24"/>
      <c r="S83" s="24">
        <f t="shared" si="47"/>
        <v>17021769.917311624</v>
      </c>
      <c r="T83" s="24">
        <f t="shared" si="48"/>
        <v>0</v>
      </c>
      <c r="U83" s="24">
        <f t="shared" si="49"/>
        <v>1645897.0826883751</v>
      </c>
      <c r="W83" s="44">
        <f t="shared" si="10"/>
        <v>0</v>
      </c>
      <c r="X83" s="44">
        <f t="shared" si="11"/>
        <v>0</v>
      </c>
    </row>
    <row r="84" spans="2:24" x14ac:dyDescent="0.3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3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77555591.979616776</v>
      </c>
      <c r="H85" s="21">
        <f>SUM(H80:H84)</f>
        <v>0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27245030.510473132</v>
      </c>
      <c r="P85" s="21">
        <f>SUM(P80:P84)</f>
        <v>0</v>
      </c>
      <c r="Q85" s="21">
        <f>SUM(Q80:Q84)</f>
        <v>9871439.6776218712</v>
      </c>
      <c r="R85" s="24"/>
      <c r="S85" s="21">
        <f>SUM(S80:S84)</f>
        <v>113670290.32237813</v>
      </c>
      <c r="T85" s="21">
        <f>SUM(T80:T84)</f>
        <v>0</v>
      </c>
      <c r="U85" s="21">
        <f>SUM(U80:U84)</f>
        <v>9871439.6776218712</v>
      </c>
      <c r="W85" s="44">
        <f t="shared" si="10"/>
        <v>0</v>
      </c>
      <c r="X85" s="44">
        <f t="shared" si="11"/>
        <v>0</v>
      </c>
    </row>
    <row r="86" spans="2:24" ht="15" thickBot="1" x14ac:dyDescent="0.4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" thickTop="1" x14ac:dyDescent="0.3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2505634022.0720649</v>
      </c>
      <c r="H87" s="21">
        <f>H76+H85</f>
        <v>0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1082696528.6351106</v>
      </c>
      <c r="P87" s="21">
        <f>P76+P85</f>
        <v>0</v>
      </c>
      <c r="Q87" s="21">
        <f>Q76+Q85</f>
        <v>392283409.90419006</v>
      </c>
      <c r="R87" s="24"/>
      <c r="S87" s="21">
        <f>S76+S85</f>
        <v>4062884853.8358097</v>
      </c>
      <c r="T87" s="21">
        <f>T76+T85</f>
        <v>0</v>
      </c>
      <c r="U87" s="21">
        <f>U76+U85</f>
        <v>392283409.90419006</v>
      </c>
      <c r="W87" s="44">
        <f t="shared" si="10"/>
        <v>0</v>
      </c>
      <c r="X87" s="44">
        <f t="shared" si="11"/>
        <v>0</v>
      </c>
    </row>
    <row r="88" spans="2:24" x14ac:dyDescent="0.3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3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3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903942138</v>
      </c>
      <c r="H90" s="47">
        <f>INDEX(classify,$E90,'Function-Classif'!H$1)*$F90</f>
        <v>0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903942138</v>
      </c>
      <c r="T90" s="24">
        <f t="shared" ref="T90:T97" si="51">+H90+L90+P90</f>
        <v>0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3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3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3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3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3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372920664.156416</v>
      </c>
      <c r="P95" s="47">
        <f>INDEX(classify,$E95,'Function-Classif'!P$1)*$F95</f>
        <v>0</v>
      </c>
      <c r="Q95" s="47">
        <f>INDEX(classify,$E95,'Function-Classif'!Q$1)*$F95</f>
        <v>135116891.84358403</v>
      </c>
      <c r="R95" s="24"/>
      <c r="S95" s="24">
        <f t="shared" si="50"/>
        <v>372920664.156416</v>
      </c>
      <c r="T95" s="24">
        <f t="shared" si="51"/>
        <v>0</v>
      </c>
      <c r="U95" s="24">
        <f t="shared" si="52"/>
        <v>135116891.84358403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3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39891964.444365367</v>
      </c>
      <c r="H96" s="47">
        <f>INDEX(classify,$E96,'Function-Classif'!H$1)*$F96</f>
        <v>0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17306823.337937728</v>
      </c>
      <c r="P96" s="47">
        <f>INDEX(classify,$E96,'Function-Classif'!P$1)*$F96</f>
        <v>0</v>
      </c>
      <c r="Q96" s="47">
        <f>INDEX(classify,$E96,'Function-Classif'!Q$1)*$F96</f>
        <v>6270621.0780728478</v>
      </c>
      <c r="R96" s="24"/>
      <c r="S96" s="24">
        <f t="shared" si="50"/>
        <v>64850390.921927154</v>
      </c>
      <c r="T96" s="24">
        <f t="shared" si="51"/>
        <v>0</v>
      </c>
      <c r="U96" s="24">
        <f t="shared" si="52"/>
        <v>6270621.0780728478</v>
      </c>
      <c r="W96" s="44">
        <f t="shared" si="53"/>
        <v>0</v>
      </c>
      <c r="X96" s="44">
        <f t="shared" si="54"/>
        <v>0</v>
      </c>
    </row>
    <row r="97" spans="2:24" x14ac:dyDescent="0.3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22987468.45441043</v>
      </c>
      <c r="H97" s="65">
        <f>INDEX(classify,$E97,'Function-Classif'!H$1)*$F97</f>
        <v>0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9972937.1834204476</v>
      </c>
      <c r="P97" s="65">
        <f>INDEX(classify,$E97,'Function-Classif'!P$1)*$F97</f>
        <v>0</v>
      </c>
      <c r="Q97" s="65">
        <f>INDEX(classify,$E97,'Function-Classif'!Q$1)*$F97</f>
        <v>3613402.0028718072</v>
      </c>
      <c r="R97" s="41"/>
      <c r="S97" s="41">
        <f t="shared" si="50"/>
        <v>37369588.997128196</v>
      </c>
      <c r="T97" s="41">
        <f t="shared" si="51"/>
        <v>0</v>
      </c>
      <c r="U97" s="41">
        <f t="shared" si="52"/>
        <v>3613402.0028718072</v>
      </c>
      <c r="W97" s="44">
        <f t="shared" si="53"/>
        <v>0</v>
      </c>
      <c r="X97" s="44">
        <f t="shared" si="54"/>
        <v>0</v>
      </c>
    </row>
    <row r="98" spans="2:24" x14ac:dyDescent="0.3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966821570.89877582</v>
      </c>
      <c r="H98" s="21">
        <f>SUM(H90:H97)</f>
        <v>0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400200424.67777413</v>
      </c>
      <c r="P98" s="21">
        <f>SUM(P90:P97)</f>
        <v>0</v>
      </c>
      <c r="Q98" s="21">
        <f>SUM(Q90:Q97)</f>
        <v>145000914.92452869</v>
      </c>
      <c r="R98" s="21"/>
      <c r="S98" s="21">
        <f>SUM(S90:S97)</f>
        <v>1539051831.0754714</v>
      </c>
      <c r="T98" s="21">
        <f>SUM(T90:T97)</f>
        <v>0</v>
      </c>
      <c r="U98" s="21">
        <f>SUM(U90:U97)</f>
        <v>145000914.92452869</v>
      </c>
      <c r="W98" s="44">
        <f t="shared" si="53"/>
        <v>0</v>
      </c>
      <c r="X98" s="44">
        <f t="shared" si="54"/>
        <v>0</v>
      </c>
    </row>
    <row r="99" spans="2:24" ht="15" thickBot="1" x14ac:dyDescent="0.4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" thickTop="1" x14ac:dyDescent="0.3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1538812451.1732891</v>
      </c>
      <c r="H100" s="21">
        <f>H87-H98</f>
        <v>0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682496103.95733643</v>
      </c>
      <c r="P100" s="21">
        <f>P87-P98</f>
        <v>0</v>
      </c>
      <c r="Q100" s="21">
        <f>Q87-Q98</f>
        <v>247282494.97966138</v>
      </c>
      <c r="R100" s="21"/>
      <c r="S100" s="21">
        <f>S87-S98</f>
        <v>2523833022.7603383</v>
      </c>
      <c r="T100" s="21">
        <f>T87-T98</f>
        <v>0</v>
      </c>
      <c r="U100" s="21">
        <f>U87-U98</f>
        <v>247282494.97966138</v>
      </c>
      <c r="W100" s="44">
        <f t="shared" si="53"/>
        <v>0</v>
      </c>
      <c r="X100" s="44">
        <f t="shared" si="54"/>
        <v>0</v>
      </c>
    </row>
    <row r="101" spans="2:24" x14ac:dyDescent="0.3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3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3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9655412.4157045595</v>
      </c>
      <c r="H103" s="47">
        <f>INDEX(classify,$E103,'Function-Classif'!H$1)*$F103</f>
        <v>51365920.482212529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5958265.9108129051</v>
      </c>
      <c r="P103" s="47">
        <f>INDEX(classify,$E103,'Function-Classif'!P$1)*$F103</f>
        <v>0</v>
      </c>
      <c r="Q103" s="47">
        <f>INDEX(classify,$E103,'Function-Classif'!Q$1)*$F103</f>
        <v>6203497.4866136741</v>
      </c>
      <c r="R103" s="24"/>
      <c r="S103" s="24">
        <f t="shared" ref="S103:S106" si="55">+G103+K103+O103</f>
        <v>18273306.031173795</v>
      </c>
      <c r="T103" s="24">
        <f t="shared" ref="T103:T106" si="56">+H103+L103+P103</f>
        <v>51365920.482212529</v>
      </c>
      <c r="U103" s="24">
        <f t="shared" ref="U103:U106" si="57">+I103+M103+Q103</f>
        <v>6203497.4866136741</v>
      </c>
      <c r="W103" s="44">
        <f t="shared" si="53"/>
        <v>0</v>
      </c>
      <c r="X103" s="44">
        <f t="shared" si="54"/>
        <v>0</v>
      </c>
    </row>
    <row r="104" spans="2:24" x14ac:dyDescent="0.3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20682075.642426729</v>
      </c>
      <c r="H104" s="47">
        <f>INDEX(classify,$E104,'Function-Classif'!H$1)*$F104</f>
        <v>0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8990207.0092090219</v>
      </c>
      <c r="P104" s="47">
        <f>INDEX(classify,$E104,'Function-Classif'!P$1)*$F104</f>
        <v>0</v>
      </c>
      <c r="Q104" s="47">
        <f>INDEX(classify,$E104,'Function-Classif'!Q$1)*$F104</f>
        <v>3257338.476704061</v>
      </c>
      <c r="R104" s="24"/>
      <c r="S104" s="24">
        <f t="shared" si="55"/>
        <v>33638927.523295939</v>
      </c>
      <c r="T104" s="24">
        <f t="shared" si="56"/>
        <v>0</v>
      </c>
      <c r="U104" s="24">
        <f t="shared" si="57"/>
        <v>3257338.476704061</v>
      </c>
      <c r="W104" s="44">
        <f t="shared" si="53"/>
        <v>0</v>
      </c>
      <c r="X104" s="44">
        <f t="shared" si="54"/>
        <v>0</v>
      </c>
    </row>
    <row r="105" spans="2:24" s="135" customFormat="1" x14ac:dyDescent="0.35">
      <c r="B105" s="43" t="s">
        <v>453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36289311</v>
      </c>
      <c r="H105" s="47">
        <f>INDEX(classify,$E105,'Function-Classif'!H$1)*$F105</f>
        <v>0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36289311</v>
      </c>
      <c r="T105" s="24">
        <f t="shared" ref="T105" si="59">+H105+L105+P105</f>
        <v>0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3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7832049.8367109271</v>
      </c>
      <c r="H106" s="65">
        <f>INDEX(classify,$E106,'Function-Classif'!H$1)*$F106</f>
        <v>0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3404481.7626540307</v>
      </c>
      <c r="P106" s="65">
        <f>INDEX(classify,$E106,'Function-Classif'!P$1)*$F106</f>
        <v>0</v>
      </c>
      <c r="Q106" s="65">
        <f>INDEX(classify,$E106,'Function-Classif'!Q$1)*$F106</f>
        <v>1233514.3592767972</v>
      </c>
      <c r="R106" s="41"/>
      <c r="S106" s="41">
        <f t="shared" si="55"/>
        <v>12738651.640723204</v>
      </c>
      <c r="T106" s="41">
        <f t="shared" si="56"/>
        <v>0</v>
      </c>
      <c r="U106" s="41">
        <f t="shared" si="57"/>
        <v>1233514.3592767972</v>
      </c>
      <c r="W106" s="44">
        <f t="shared" si="53"/>
        <v>0</v>
      </c>
      <c r="X106" s="44">
        <f t="shared" si="54"/>
        <v>0</v>
      </c>
    </row>
    <row r="107" spans="2:24" x14ac:dyDescent="0.3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74458848.894842222</v>
      </c>
      <c r="H107" s="21">
        <f>SUM(H103:H106)</f>
        <v>51365920.482212529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18352954.682675958</v>
      </c>
      <c r="P107" s="21">
        <f>SUM(P103:P106)</f>
        <v>0</v>
      </c>
      <c r="Q107" s="21">
        <f>SUM(Q103:Q106)</f>
        <v>10694350.322594533</v>
      </c>
      <c r="R107" s="21"/>
      <c r="S107" s="21">
        <f>SUM(S103:S106)</f>
        <v>100940196.19519293</v>
      </c>
      <c r="T107" s="21">
        <f>SUM(T103:T106)</f>
        <v>51365920.482212529</v>
      </c>
      <c r="U107" s="21">
        <f>SUM(U103:U106)</f>
        <v>10694350.322594533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3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3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3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3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3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5" x14ac:dyDescent="0.3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5" x14ac:dyDescent="0.35">
      <c r="B114" s="15" t="s">
        <v>454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306314966.77866811</v>
      </c>
      <c r="H114" s="47">
        <f>INDEX(classify,$E114,'Function-Classif'!H$1)*$F114</f>
        <v>0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133150802.12307404</v>
      </c>
      <c r="P114" s="47">
        <f>INDEX(classify,$E114,'Function-Classif'!P$1)*$F114</f>
        <v>0</v>
      </c>
      <c r="Q114" s="47">
        <f>INDEX(classify,$E114,'Function-Classif'!Q$1)*$F114</f>
        <v>48243297.45858179</v>
      </c>
      <c r="R114" s="24"/>
      <c r="S114" s="24">
        <f t="shared" si="68"/>
        <v>498214354.54141825</v>
      </c>
      <c r="T114" s="24">
        <f t="shared" si="69"/>
        <v>0</v>
      </c>
      <c r="U114" s="24">
        <f t="shared" si="70"/>
        <v>48243297.45858179</v>
      </c>
      <c r="W114" s="44">
        <f t="shared" si="63"/>
        <v>0</v>
      </c>
      <c r="X114" s="44">
        <f t="shared" si="64"/>
        <v>0</v>
      </c>
    </row>
    <row r="115" spans="2:24" ht="15.5" x14ac:dyDescent="0.3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5" x14ac:dyDescent="0.3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5" x14ac:dyDescent="0.3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5" x14ac:dyDescent="0.3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306314966.77866811</v>
      </c>
      <c r="H118" s="21">
        <f>SUM(H112:H117)</f>
        <v>0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133150802.12307404</v>
      </c>
      <c r="P118" s="21">
        <f>SUM(P112:P117)</f>
        <v>0</v>
      </c>
      <c r="Q118" s="21">
        <f>SUM(Q112:Q117)</f>
        <v>48243297.45858179</v>
      </c>
      <c r="R118" s="21"/>
      <c r="S118" s="21">
        <f>SUM(S112:S117)</f>
        <v>498214354.54141825</v>
      </c>
      <c r="T118" s="21">
        <f>SUM(T112:T117)</f>
        <v>0</v>
      </c>
      <c r="U118" s="21">
        <f>SUM(U112:U117)</f>
        <v>48243297.45858179</v>
      </c>
      <c r="W118" s="44">
        <f t="shared" si="63"/>
        <v>0</v>
      </c>
      <c r="X118" s="44">
        <f t="shared" si="64"/>
        <v>0</v>
      </c>
    </row>
    <row r="119" spans="2:24" ht="15.5" x14ac:dyDescent="0.3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5" x14ac:dyDescent="0.3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5" x14ac:dyDescent="0.3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5" x14ac:dyDescent="0.3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5" x14ac:dyDescent="0.3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5" x14ac:dyDescent="0.3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5" x14ac:dyDescent="0.3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5" x14ac:dyDescent="0.3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5" x14ac:dyDescent="0.3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3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3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306314966.77866811</v>
      </c>
      <c r="H129" s="21">
        <f>H118+H127</f>
        <v>0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133150802.12307404</v>
      </c>
      <c r="P129" s="21">
        <f>P118+P127</f>
        <v>0</v>
      </c>
      <c r="Q129" s="21">
        <f>Q118+Q127</f>
        <v>48243297.45858179</v>
      </c>
      <c r="R129" s="21"/>
      <c r="S129" s="21">
        <f>S118+S127</f>
        <v>498214354.54141825</v>
      </c>
      <c r="T129" s="21">
        <f>T118+T127</f>
        <v>0</v>
      </c>
      <c r="U129" s="21">
        <f>U118+U127</f>
        <v>48243297.45858179</v>
      </c>
      <c r="W129" s="44">
        <f t="shared" si="63"/>
        <v>0</v>
      </c>
      <c r="X129" s="44">
        <f t="shared" si="64"/>
        <v>0</v>
      </c>
    </row>
    <row r="130" spans="1:24" x14ac:dyDescent="0.3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3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5868998.4609399671</v>
      </c>
      <c r="P131" s="47">
        <f>INDEX(classify,$E131,'Function-Classif'!P$1)*$F131</f>
        <v>0</v>
      </c>
      <c r="Q131" s="47">
        <f>INDEX(classify,$E131,'Function-Classif'!Q$1)*$F131</f>
        <v>855405.53906003362</v>
      </c>
      <c r="R131" s="24"/>
      <c r="S131" s="24">
        <f t="shared" ref="S131" si="74">+G131+K131+O131</f>
        <v>5868998.4609399671</v>
      </c>
      <c r="T131" s="24">
        <f t="shared" ref="T131" si="75">+H131+L131+P131</f>
        <v>0</v>
      </c>
      <c r="U131" s="24">
        <f t="shared" ref="U131" si="76">+I131+M131+Q131</f>
        <v>855405.53906003362</v>
      </c>
      <c r="W131" s="44">
        <f t="shared" si="63"/>
        <v>0</v>
      </c>
      <c r="X131" s="44">
        <f t="shared" si="64"/>
        <v>0</v>
      </c>
    </row>
    <row r="132" spans="1:24" x14ac:dyDescent="0.3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3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1306956333.289463</v>
      </c>
      <c r="H133" s="21">
        <f>H100+H107+H109-H129-H131</f>
        <v>51365920.482212529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561829258.05599833</v>
      </c>
      <c r="P133" s="21">
        <f>P100+P107+P109-P129-P131</f>
        <v>0</v>
      </c>
      <c r="Q133" s="21">
        <f>Q100+Q107+Q109-Q129-Q131</f>
        <v>208878142.3046141</v>
      </c>
      <c r="R133" s="21"/>
      <c r="S133" s="21">
        <f>S100+S107+S109-S129-S131</f>
        <v>2120689865.9531729</v>
      </c>
      <c r="T133" s="21">
        <f>T100+T107+T109-T129-T131</f>
        <v>51365920.482212529</v>
      </c>
      <c r="U133" s="21">
        <f>U100+U107+U109-U129-U131</f>
        <v>208878142.3046141</v>
      </c>
      <c r="W133" s="44">
        <f t="shared" si="63"/>
        <v>0</v>
      </c>
      <c r="X133" s="44">
        <f t="shared" si="64"/>
        <v>0</v>
      </c>
    </row>
    <row r="134" spans="1:24" x14ac:dyDescent="0.3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3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3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3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3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4163687.3891608324</v>
      </c>
      <c r="H138" s="47">
        <f>INDEX(classify,$E138,'Function-Classif'!H$1)*$F138</f>
        <v>759297.61083916796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4163687.3891608324</v>
      </c>
      <c r="T138" s="24">
        <f t="shared" ref="T138:T144" si="78">+H138+L138+P138</f>
        <v>759297.61083916796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3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3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18526106</v>
      </c>
      <c r="H140" s="47">
        <f>INDEX(classify,$E140,'Function-Classif'!H$1)*$F140</f>
        <v>0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18526106</v>
      </c>
      <c r="T140" s="24">
        <f t="shared" ref="T140:T141" si="81">+H140+L140+P140</f>
        <v>0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3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2617219</v>
      </c>
      <c r="H141" s="47">
        <f>INDEX(classify,$E141,'Function-Classif'!H$1)*$F141</f>
        <v>0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2617219</v>
      </c>
      <c r="T141" s="24">
        <f t="shared" si="81"/>
        <v>0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3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9946165</v>
      </c>
      <c r="H142" s="47">
        <f>INDEX(classify,$E142,'Function-Classif'!H$1)*$F142</f>
        <v>0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9946165</v>
      </c>
      <c r="T142" s="24">
        <f t="shared" si="78"/>
        <v>0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3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3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3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35253177.389160834</v>
      </c>
      <c r="H145" s="24">
        <f>SUM(H138:H144)</f>
        <v>294672019.61083919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35253177.389160834</v>
      </c>
      <c r="T145" s="24">
        <f>SUM(T138:T144)</f>
        <v>294672019.61083919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3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3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3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3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4128301</v>
      </c>
      <c r="H149" s="47">
        <f>INDEX(classify,$E149,'Function-Classif'!H$1)*$F149</f>
        <v>0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4128301</v>
      </c>
      <c r="T149" s="24">
        <f t="shared" si="84"/>
        <v>0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3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3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3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3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4128301</v>
      </c>
      <c r="H153" s="24">
        <f>SUM(H148:H152)</f>
        <v>55103160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4128301</v>
      </c>
      <c r="T153" s="24">
        <f>SUM(T148:T152)</f>
        <v>55103160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3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35">
      <c r="B155" s="9" t="s">
        <v>97</v>
      </c>
      <c r="D155" s="6"/>
      <c r="E155" s="6"/>
      <c r="F155" s="24">
        <f>F145+F153</f>
        <v>389156658</v>
      </c>
      <c r="G155" s="24">
        <f>G145+G153</f>
        <v>39381478.389160834</v>
      </c>
      <c r="H155" s="24">
        <f>H145+H153</f>
        <v>349775179.61083919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39381478.389160834</v>
      </c>
      <c r="T155" s="24">
        <f>T145+T153</f>
        <v>349775179.61083919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3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3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3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121406</v>
      </c>
      <c r="H158" s="47">
        <f>INDEX(classify,$E158,'Function-Classif'!H$1)*$F158</f>
        <v>0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121406</v>
      </c>
      <c r="T158" s="24">
        <f t="shared" ref="T158:T161" si="90">+H158+L158+P158</f>
        <v>0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3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40614</v>
      </c>
      <c r="H159" s="47">
        <f>INDEX(classify,$E159,'Function-Classif'!H$1)*$F159</f>
        <v>0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40614</v>
      </c>
      <c r="T159" s="24">
        <f t="shared" si="90"/>
        <v>0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3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3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180161</v>
      </c>
      <c r="H161" s="47">
        <f>INDEX(classify,$E161,'Function-Classif'!H$1)*$F161</f>
        <v>0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180161</v>
      </c>
      <c r="T161" s="24">
        <f t="shared" si="90"/>
        <v>0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3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348792</v>
      </c>
      <c r="H162" s="47">
        <f>INDEX(classify,$E162,'Function-Classif'!H$1)*$F162</f>
        <v>0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348792</v>
      </c>
      <c r="T162" s="24">
        <f t="shared" ref="T162" si="93">+H162+L162+P162</f>
        <v>0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3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545400</v>
      </c>
      <c r="H163" s="47">
        <f>INDEX(classify,$E163,'Function-Classif'!H$1)*$F163</f>
        <v>0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545400</v>
      </c>
      <c r="T163" s="24">
        <f t="shared" ref="T163" si="96">+H163+L163+P163</f>
        <v>0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3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1236373</v>
      </c>
      <c r="H164" s="24">
        <f>SUM(H158:H163)</f>
        <v>0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1236373</v>
      </c>
      <c r="T164" s="24">
        <f>SUM(T158:T163)</f>
        <v>0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3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3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3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3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244992</v>
      </c>
      <c r="H168" s="47">
        <f>INDEX(classify,$E168,'Function-Classif'!H$1)*$F168</f>
        <v>0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244992</v>
      </c>
      <c r="T168" s="24">
        <f t="shared" ref="T168:T171" si="99">+H168+L168+P168</f>
        <v>0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3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190785</v>
      </c>
      <c r="H169" s="47">
        <f>INDEX(classify,$E169,'Function-Classif'!H$1)*$F169</f>
        <v>0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190785</v>
      </c>
      <c r="T169" s="24">
        <f t="shared" si="99"/>
        <v>0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3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3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3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435777</v>
      </c>
      <c r="H172" s="24">
        <f>SUM(H167:H171)</f>
        <v>430091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435777</v>
      </c>
      <c r="T172" s="24">
        <f>SUM(T167:T171)</f>
        <v>430091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3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3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1672150</v>
      </c>
      <c r="H174" s="24">
        <f>H172+H164</f>
        <v>430091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1672150</v>
      </c>
      <c r="T174" s="24">
        <f>T172+T164</f>
        <v>430091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3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3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3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604185</v>
      </c>
      <c r="H177" s="47">
        <f>INDEX(classify,$E177,'Function-Classif'!H$1)*$F177</f>
        <v>0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604185</v>
      </c>
      <c r="T177" s="24">
        <f t="shared" ref="T177:T181" si="102">+H177+L177+P177</f>
        <v>0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3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3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280735</v>
      </c>
      <c r="H179" s="47">
        <f>INDEX(classify,$E179,'Function-Classif'!H$1)*$F179</f>
        <v>0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280735</v>
      </c>
      <c r="T179" s="24">
        <f t="shared" si="102"/>
        <v>0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3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1105538</v>
      </c>
      <c r="H180" s="47">
        <f>INDEX(classify,$E180,'Function-Classif'!H$1)*$F180</f>
        <v>0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1105538</v>
      </c>
      <c r="T180" s="24">
        <f t="shared" si="102"/>
        <v>0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3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5706</v>
      </c>
      <c r="H181" s="65">
        <f>INDEX(classify,$E181,'Function-Classif'!H$1)*$F181</f>
        <v>0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5706</v>
      </c>
      <c r="T181" s="41">
        <f t="shared" si="102"/>
        <v>0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3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1996164</v>
      </c>
      <c r="H182" s="24">
        <f>SUM(H177:H181)</f>
        <v>57317664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1996164</v>
      </c>
      <c r="T182" s="24">
        <f>SUM(T177:T181)</f>
        <v>57317664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3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3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3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256698</v>
      </c>
      <c r="H185" s="47">
        <f>INDEX(classify,$E185,'Function-Classif'!H$1)*$F185</f>
        <v>0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256698</v>
      </c>
      <c r="T185" s="24">
        <f t="shared" ref="T185:T188" si="105">+H185+L185+P185</f>
        <v>0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3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560673</v>
      </c>
      <c r="H186" s="47">
        <f>INDEX(classify,$E186,'Function-Classif'!H$1)*$F186</f>
        <v>0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560673</v>
      </c>
      <c r="T186" s="24">
        <f t="shared" si="105"/>
        <v>0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3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2652503</v>
      </c>
      <c r="H187" s="47">
        <f>INDEX(classify,$E187,'Function-Classif'!H$1)*$F187</f>
        <v>0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2652503</v>
      </c>
      <c r="T187" s="24">
        <f t="shared" si="105"/>
        <v>0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3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1112788</v>
      </c>
      <c r="H188" s="65">
        <f>INDEX(classify,$E188,'Function-Classif'!H$1)*$F188</f>
        <v>0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1112788</v>
      </c>
      <c r="T188" s="41">
        <f t="shared" si="105"/>
        <v>0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3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4582662</v>
      </c>
      <c r="H189" s="24">
        <f>SUM(H185:H188)</f>
        <v>0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4582662</v>
      </c>
      <c r="T189" s="24">
        <f>SUM(T185:T188)</f>
        <v>0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3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3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6578826</v>
      </c>
      <c r="H191" s="24">
        <f>H189+H182</f>
        <v>57317664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6578826</v>
      </c>
      <c r="T191" s="24">
        <f>T189+T182</f>
        <v>57317664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3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3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47632454.389160834</v>
      </c>
      <c r="H193" s="24">
        <f>H191+H174+H155</f>
        <v>407522934.61083919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47632454.389160834</v>
      </c>
      <c r="T193" s="24">
        <f>T191+T174+T155</f>
        <v>407522934.61083919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3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3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3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3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3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3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3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1248388</v>
      </c>
      <c r="H200" s="47">
        <f>INDEX(classify,$E200,'Function-Classif'!H$1)*$F200</f>
        <v>0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1248388</v>
      </c>
      <c r="T200" s="24">
        <f t="shared" si="108"/>
        <v>0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3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3807</v>
      </c>
      <c r="H201" s="65">
        <f>INDEX(classify,$E201,'Function-Classif'!H$1)*$F201</f>
        <v>0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3807</v>
      </c>
      <c r="T201" s="41">
        <f t="shared" si="108"/>
        <v>0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3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17468982.924744591</v>
      </c>
      <c r="H202" s="24">
        <f>SUM(H196:H201)</f>
        <v>37720890.075255409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17468982.924744591</v>
      </c>
      <c r="T202" s="24">
        <f>SUM(T196:T201)</f>
        <v>37720890.075255409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3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3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65101437.313905425</v>
      </c>
      <c r="H204" s="24">
        <f>H193+H202</f>
        <v>445243824.68609458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65101437.313905425</v>
      </c>
      <c r="T204" s="24">
        <f>T193+T202</f>
        <v>445243824.68609458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3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3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3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3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3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3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3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3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3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3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3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3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3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3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3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3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3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3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3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3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880033.38105873007</v>
      </c>
      <c r="P224" s="47">
        <f>INDEX(classify,$E224,'Function-Classif'!P$1)*$F224</f>
        <v>0</v>
      </c>
      <c r="Q224" s="47">
        <f>INDEX(classify,$E224,'Function-Classif'!Q$1)*$F224</f>
        <v>934590.61894127016</v>
      </c>
      <c r="R224" s="24"/>
      <c r="S224" s="24">
        <f t="shared" ref="S224:S234" si="116">+G224+K224+O224</f>
        <v>880033.38105873007</v>
      </c>
      <c r="T224" s="24">
        <f t="shared" ref="T224:T234" si="117">+H224+L224+P224</f>
        <v>0</v>
      </c>
      <c r="U224" s="24">
        <f t="shared" ref="U224:U234" si="118">+I224+M224+Q224</f>
        <v>934590.61894127016</v>
      </c>
      <c r="W224" s="44">
        <f t="shared" si="114"/>
        <v>0</v>
      </c>
      <c r="X224" s="44">
        <f t="shared" si="115"/>
        <v>0</v>
      </c>
    </row>
    <row r="225" spans="2:24" x14ac:dyDescent="0.3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3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3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4947129.552992193</v>
      </c>
      <c r="P227" s="24">
        <f t="shared" si="119"/>
        <v>0</v>
      </c>
      <c r="Q227" s="24">
        <f t="shared" si="119"/>
        <v>933542.44700780755</v>
      </c>
      <c r="R227" s="24"/>
      <c r="S227" s="24">
        <f t="shared" si="116"/>
        <v>4947129.552992193</v>
      </c>
      <c r="T227" s="24">
        <f t="shared" si="117"/>
        <v>0</v>
      </c>
      <c r="U227" s="24">
        <f t="shared" si="118"/>
        <v>933542.44700780755</v>
      </c>
      <c r="W227" s="44">
        <f t="shared" si="114"/>
        <v>0</v>
      </c>
      <c r="X227" s="44">
        <f t="shared" si="115"/>
        <v>0</v>
      </c>
    </row>
    <row r="228" spans="2:24" x14ac:dyDescent="0.3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494688.30470885814</v>
      </c>
      <c r="P228" s="47">
        <f>INDEX(classify,$E228,'Function-Classif'!P$1)*$F228</f>
        <v>0</v>
      </c>
      <c r="Q228" s="47">
        <f>INDEX(classify,$E228,'Function-Classif'!Q$1)*$F228</f>
        <v>41036.695291141841</v>
      </c>
      <c r="R228" s="24"/>
      <c r="S228" s="24">
        <f t="shared" si="116"/>
        <v>494688.30470885814</v>
      </c>
      <c r="T228" s="24">
        <f t="shared" si="117"/>
        <v>0</v>
      </c>
      <c r="U228" s="24">
        <f t="shared" si="118"/>
        <v>41036.695291141841</v>
      </c>
      <c r="W228" s="44">
        <f t="shared" si="114"/>
        <v>0</v>
      </c>
      <c r="X228" s="44">
        <f t="shared" si="115"/>
        <v>0</v>
      </c>
    </row>
    <row r="229" spans="2:24" x14ac:dyDescent="0.3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3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3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3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-58136.08905950281</v>
      </c>
      <c r="P232" s="47">
        <f>INDEX(classify,$E232,'Function-Classif'!P$1)*$F232</f>
        <v>0</v>
      </c>
      <c r="Q232" s="47">
        <f>INDEX(classify,$E232,'Function-Classif'!Q$1)*$F232</f>
        <v>-21063.910940497193</v>
      </c>
      <c r="R232" s="24"/>
      <c r="S232" s="24">
        <f t="shared" ref="S232" si="120">+G232+K232+O232</f>
        <v>-58136.08905950281</v>
      </c>
      <c r="T232" s="24">
        <f t="shared" ref="T232" si="121">+H232+L232+P232</f>
        <v>0</v>
      </c>
      <c r="U232" s="24">
        <f t="shared" ref="U232" si="122">+I232+M232+Q232</f>
        <v>-21063.910940497193</v>
      </c>
      <c r="W232" s="44">
        <f t="shared" si="114"/>
        <v>0</v>
      </c>
      <c r="X232" s="44">
        <f t="shared" si="115"/>
        <v>0</v>
      </c>
    </row>
    <row r="233" spans="2:24" x14ac:dyDescent="0.3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4106030.1193789477</v>
      </c>
      <c r="P233" s="47">
        <f>INDEX(classify,$E233,'Function-Classif'!P$1)*$F233</f>
        <v>0</v>
      </c>
      <c r="Q233" s="47">
        <f>INDEX(classify,$E233,'Function-Classif'!Q$1)*$F233</f>
        <v>1487699.8806210526</v>
      </c>
      <c r="R233" s="24"/>
      <c r="S233" s="24">
        <f t="shared" si="116"/>
        <v>4106030.1193789477</v>
      </c>
      <c r="T233" s="24">
        <f t="shared" si="117"/>
        <v>0</v>
      </c>
      <c r="U233" s="24">
        <f t="shared" si="118"/>
        <v>1487699.8806210526</v>
      </c>
      <c r="W233" s="44">
        <f t="shared" si="114"/>
        <v>0</v>
      </c>
      <c r="X233" s="44">
        <f t="shared" si="115"/>
        <v>0</v>
      </c>
    </row>
    <row r="234" spans="2:24" x14ac:dyDescent="0.3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3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5993.4490804399047</v>
      </c>
      <c r="P235" s="47">
        <f>INDEX(classify,$E235,'Function-Classif'!P$1)*$F235</f>
        <v>0</v>
      </c>
      <c r="Q235" s="47">
        <f>INDEX(classify,$E235,'Function-Classif'!Q$1)*$F235</f>
        <v>2171.5509195600957</v>
      </c>
      <c r="R235" s="24"/>
      <c r="S235" s="24">
        <f t="shared" ref="S235" si="123">+G235+K235+O235</f>
        <v>5993.4490804399047</v>
      </c>
      <c r="T235" s="24">
        <f t="shared" ref="T235" si="124">+H235+L235+P235</f>
        <v>0</v>
      </c>
      <c r="U235" s="24">
        <f t="shared" ref="U235" si="125">+I235+M235+Q235</f>
        <v>2171.5509195600957</v>
      </c>
      <c r="W235" s="44">
        <f t="shared" si="114"/>
        <v>0</v>
      </c>
      <c r="X235" s="44">
        <f t="shared" si="115"/>
        <v>0</v>
      </c>
    </row>
    <row r="236" spans="2:24" x14ac:dyDescent="0.3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13059069.718159666</v>
      </c>
      <c r="P236" s="24">
        <f>SUM(P224:P235)</f>
        <v>0</v>
      </c>
      <c r="Q236" s="24">
        <f>SUM(Q224:Q235)</f>
        <v>11655518.281840336</v>
      </c>
      <c r="R236" s="24"/>
      <c r="S236" s="24">
        <f>SUM(S224:S235)</f>
        <v>13059069.718159666</v>
      </c>
      <c r="T236" s="24">
        <f>SUM(T224:T235)</f>
        <v>0</v>
      </c>
      <c r="U236" s="24">
        <f>SUM(U224:U235)</f>
        <v>11655518.281840336</v>
      </c>
      <c r="W236" s="44">
        <f t="shared" si="114"/>
        <v>0</v>
      </c>
      <c r="X236" s="44">
        <f t="shared" si="115"/>
        <v>0</v>
      </c>
    </row>
    <row r="237" spans="2:24" x14ac:dyDescent="0.3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3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3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66428.673585557044</v>
      </c>
      <c r="P239" s="47">
        <f>INDEX(classify,$E239,'Function-Classif'!P$1)*$F239</f>
        <v>0</v>
      </c>
      <c r="Q239" s="47">
        <f>INDEX(classify,$E239,'Function-Classif'!Q$1)*$F239</f>
        <v>11421.32641444296</v>
      </c>
      <c r="R239" s="24"/>
      <c r="S239" s="24">
        <f t="shared" ref="S239:S247" si="126">+G239+K239+O239</f>
        <v>66428.673585557044</v>
      </c>
      <c r="T239" s="24">
        <f t="shared" ref="T239:T247" si="127">+H239+L239+P239</f>
        <v>0</v>
      </c>
      <c r="U239" s="24">
        <f t="shared" ref="U239:U247" si="128">+I239+M239+Q239</f>
        <v>11421.32641444296</v>
      </c>
      <c r="W239" s="44">
        <f t="shared" si="114"/>
        <v>0</v>
      </c>
      <c r="X239" s="44">
        <f t="shared" si="115"/>
        <v>0</v>
      </c>
    </row>
    <row r="240" spans="2:24" x14ac:dyDescent="0.3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3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3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19908532.123501234</v>
      </c>
      <c r="P242" s="24">
        <f t="shared" si="129"/>
        <v>0</v>
      </c>
      <c r="Q242" s="24">
        <f t="shared" si="129"/>
        <v>3756816.8764987695</v>
      </c>
      <c r="R242" s="24"/>
      <c r="S242" s="24">
        <f t="shared" si="126"/>
        <v>19908532.123501234</v>
      </c>
      <c r="T242" s="24">
        <f t="shared" si="127"/>
        <v>0</v>
      </c>
      <c r="U242" s="24">
        <f t="shared" si="128"/>
        <v>3756816.8764987695</v>
      </c>
      <c r="W242" s="44">
        <f t="shared" si="114"/>
        <v>0</v>
      </c>
      <c r="X242" s="44">
        <f t="shared" si="115"/>
        <v>0</v>
      </c>
    </row>
    <row r="243" spans="2:24" x14ac:dyDescent="0.3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1481185.753859493</v>
      </c>
      <c r="P243" s="24">
        <f t="shared" si="130"/>
        <v>0</v>
      </c>
      <c r="Q243" s="24">
        <f t="shared" si="130"/>
        <v>122871.24614050698</v>
      </c>
      <c r="R243" s="24"/>
      <c r="S243" s="24">
        <f t="shared" si="126"/>
        <v>1481185.753859493</v>
      </c>
      <c r="T243" s="24">
        <f t="shared" si="127"/>
        <v>0</v>
      </c>
      <c r="U243" s="24">
        <f t="shared" si="128"/>
        <v>122871.24614050698</v>
      </c>
      <c r="W243" s="44">
        <f t="shared" si="114"/>
        <v>0</v>
      </c>
      <c r="X243" s="44">
        <f t="shared" si="115"/>
        <v>0</v>
      </c>
    </row>
    <row r="244" spans="2:24" x14ac:dyDescent="0.3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35">
      <c r="B245" s="6">
        <v>596</v>
      </c>
      <c r="C245" s="6" t="s">
        <v>158</v>
      </c>
      <c r="D245" s="6" t="s">
        <v>458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3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3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493152.58819474612</v>
      </c>
      <c r="P247" s="65">
        <f>INDEX(classify,$E247,'Function-Classif'!P$1)*$F247</f>
        <v>0</v>
      </c>
      <c r="Q247" s="65">
        <f>INDEX(classify,$E247,'Function-Classif'!Q$1)*$F247</f>
        <v>178679.41180525391</v>
      </c>
      <c r="R247" s="41"/>
      <c r="S247" s="41">
        <f t="shared" si="126"/>
        <v>493152.58819474612</v>
      </c>
      <c r="T247" s="41">
        <f t="shared" si="127"/>
        <v>0</v>
      </c>
      <c r="U247" s="41">
        <f t="shared" si="128"/>
        <v>178679.41180525391</v>
      </c>
      <c r="W247" s="44">
        <f t="shared" si="114"/>
        <v>0</v>
      </c>
      <c r="X247" s="44">
        <f t="shared" si="115"/>
        <v>0</v>
      </c>
    </row>
    <row r="248" spans="2:24" x14ac:dyDescent="0.3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23314143.129873529</v>
      </c>
      <c r="P248" s="24">
        <f>SUM(P239:P247)</f>
        <v>0</v>
      </c>
      <c r="Q248" s="24">
        <f>SUM(Q239:Q247)</f>
        <v>5990784.8701264728</v>
      </c>
      <c r="R248" s="24"/>
      <c r="S248" s="24">
        <f>SUM(S239:S247)</f>
        <v>23314143.129873529</v>
      </c>
      <c r="T248" s="24">
        <f>SUM(T239:T247)</f>
        <v>0</v>
      </c>
      <c r="U248" s="24">
        <f>SUM(U239:U247)</f>
        <v>5990784.8701264728</v>
      </c>
      <c r="W248" s="44">
        <f t="shared" si="114"/>
        <v>0</v>
      </c>
      <c r="X248" s="44">
        <f t="shared" si="115"/>
        <v>0</v>
      </c>
    </row>
    <row r="249" spans="2:24" x14ac:dyDescent="0.3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3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36373212.848033197</v>
      </c>
      <c r="P250" s="24">
        <f>P248+P236</f>
        <v>0</v>
      </c>
      <c r="Q250" s="24">
        <f>Q248+Q236</f>
        <v>17646303.15196681</v>
      </c>
      <c r="R250" s="24"/>
      <c r="S250" s="24">
        <f>S248+S236</f>
        <v>36373212.848033197</v>
      </c>
      <c r="T250" s="24">
        <f>T248+T236</f>
        <v>0</v>
      </c>
      <c r="U250" s="24">
        <f>U248+U236</f>
        <v>17646303.15196681</v>
      </c>
      <c r="W250" s="44">
        <f t="shared" si="114"/>
        <v>0</v>
      </c>
      <c r="X250" s="44">
        <f t="shared" si="115"/>
        <v>0</v>
      </c>
    </row>
    <row r="251" spans="2:24" x14ac:dyDescent="0.3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3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3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3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3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3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3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3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3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3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3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3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3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3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3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3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3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3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3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3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3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3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3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3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9247604.6727124676</v>
      </c>
      <c r="H274" s="47">
        <f>INDEX(classify,$E274,'Function-Classif'!H$1)*$F274</f>
        <v>6907179.8176434152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3868221.9364681337</v>
      </c>
      <c r="P274" s="47">
        <f>INDEX(classify,$E274,'Function-Classif'!P$1)*$F274</f>
        <v>0</v>
      </c>
      <c r="Q274" s="47">
        <f>INDEX(classify,$E274,'Function-Classif'!Q$1)*$F274</f>
        <v>5669549.7263303511</v>
      </c>
      <c r="R274" s="24"/>
      <c r="S274" s="24">
        <f t="shared" ref="S274:S285" si="140">+G274+K274+O274</f>
        <v>14754105.456026236</v>
      </c>
      <c r="T274" s="24">
        <f t="shared" ref="T274:T285" si="141">+H274+L274+P274</f>
        <v>6907179.8176434152</v>
      </c>
      <c r="U274" s="24">
        <f t="shared" ref="U274:U285" si="142">+I274+M274+Q274</f>
        <v>5669549.7263303511</v>
      </c>
      <c r="W274" s="44">
        <f t="shared" si="114"/>
        <v>0</v>
      </c>
      <c r="X274" s="44">
        <f t="shared" si="115"/>
        <v>0</v>
      </c>
    </row>
    <row r="275" spans="2:24" x14ac:dyDescent="0.3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1999814.7886875814</v>
      </c>
      <c r="H275" s="47">
        <f>INDEX(classify,$E275,'Function-Classif'!H$1)*$F275</f>
        <v>1493692.7816785772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836511.47602589696</v>
      </c>
      <c r="P275" s="47">
        <f>INDEX(classify,$E275,'Function-Classif'!P$1)*$F275</f>
        <v>0</v>
      </c>
      <c r="Q275" s="47">
        <f>INDEX(classify,$E275,'Function-Classif'!Q$1)*$F275</f>
        <v>1226052.5605480319</v>
      </c>
      <c r="R275" s="24"/>
      <c r="S275" s="24">
        <f t="shared" si="140"/>
        <v>3190607.6577733918</v>
      </c>
      <c r="T275" s="24">
        <f t="shared" si="141"/>
        <v>1493692.7816785772</v>
      </c>
      <c r="U275" s="24">
        <f t="shared" si="142"/>
        <v>1226052.5605480319</v>
      </c>
      <c r="W275" s="44">
        <f t="shared" si="114"/>
        <v>0</v>
      </c>
      <c r="X275" s="44">
        <f t="shared" si="115"/>
        <v>0</v>
      </c>
    </row>
    <row r="276" spans="2:24" x14ac:dyDescent="0.3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-1461986.0664770103</v>
      </c>
      <c r="H276" s="47">
        <f>INDEX(classify,$E276,'Function-Classif'!H$1)*$F276</f>
        <v>-1091980.1407431841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-611540.69332619361</v>
      </c>
      <c r="P276" s="47">
        <f>INDEX(classify,$E276,'Function-Classif'!P$1)*$F276</f>
        <v>0</v>
      </c>
      <c r="Q276" s="47">
        <f>INDEX(classify,$E276,'Function-Classif'!Q$1)*$F276</f>
        <v>-896318.88434329908</v>
      </c>
      <c r="R276" s="24"/>
      <c r="S276" s="24">
        <f t="shared" si="140"/>
        <v>-2332527.974913517</v>
      </c>
      <c r="T276" s="24">
        <f t="shared" si="141"/>
        <v>-1091980.1407431841</v>
      </c>
      <c r="U276" s="24">
        <f t="shared" si="142"/>
        <v>-896318.88434329908</v>
      </c>
      <c r="W276" s="44">
        <f t="shared" si="114"/>
        <v>0</v>
      </c>
      <c r="X276" s="44">
        <f t="shared" si="115"/>
        <v>0</v>
      </c>
    </row>
    <row r="277" spans="2:24" x14ac:dyDescent="0.3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5370935.7194266319</v>
      </c>
      <c r="H277" s="47">
        <f>INDEX(classify,$E277,'Function-Classif'!H$1)*$F277</f>
        <v>4011635.4576176228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2246632.7340474897</v>
      </c>
      <c r="P277" s="47">
        <f>INDEX(classify,$E277,'Function-Classif'!P$1)*$F277</f>
        <v>0</v>
      </c>
      <c r="Q277" s="47">
        <f>INDEX(classify,$E277,'Function-Classif'!Q$1)*$F277</f>
        <v>3292829.6803242853</v>
      </c>
      <c r="R277" s="24"/>
      <c r="S277" s="24">
        <f t="shared" si="140"/>
        <v>8569067.8620580938</v>
      </c>
      <c r="T277" s="24">
        <f t="shared" si="141"/>
        <v>4011635.4576176228</v>
      </c>
      <c r="U277" s="24">
        <f t="shared" si="142"/>
        <v>3292829.6803242853</v>
      </c>
      <c r="W277" s="44">
        <f t="shared" si="114"/>
        <v>0</v>
      </c>
      <c r="X277" s="44">
        <f t="shared" si="115"/>
        <v>0</v>
      </c>
    </row>
    <row r="278" spans="2:24" x14ac:dyDescent="0.3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2593026.8626573971</v>
      </c>
      <c r="H278" s="47">
        <f>INDEX(classify,$E278,'Function-Classif'!H$1)*$F278</f>
        <v>0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1120459.3959556357</v>
      </c>
      <c r="P278" s="47">
        <f>INDEX(classify,$E278,'Function-Classif'!P$1)*$F278</f>
        <v>0</v>
      </c>
      <c r="Q278" s="47">
        <f>INDEX(classify,$E278,'Function-Classif'!Q$1)*$F278</f>
        <v>405965.68002186553</v>
      </c>
      <c r="R278" s="24"/>
      <c r="S278" s="24">
        <f t="shared" si="140"/>
        <v>4204592.3199781347</v>
      </c>
      <c r="T278" s="24">
        <f t="shared" si="141"/>
        <v>0</v>
      </c>
      <c r="U278" s="24">
        <f t="shared" si="142"/>
        <v>405965.68002186553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3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959263.67097827489</v>
      </c>
      <c r="H279" s="47">
        <f>INDEX(classify,$E279,'Function-Classif'!H$1)*$F279</f>
        <v>716488.96146381448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401254.69310819084</v>
      </c>
      <c r="P279" s="47">
        <f>INDEX(classify,$E279,'Function-Classif'!P$1)*$F279</f>
        <v>0</v>
      </c>
      <c r="Q279" s="47">
        <f>INDEX(classify,$E279,'Function-Classif'!Q$1)*$F279</f>
        <v>588108.30217705457</v>
      </c>
      <c r="R279" s="24"/>
      <c r="S279" s="24">
        <f t="shared" si="140"/>
        <v>1530458.7363591311</v>
      </c>
      <c r="T279" s="24">
        <f t="shared" si="141"/>
        <v>716488.96146381448</v>
      </c>
      <c r="U279" s="24">
        <f t="shared" si="142"/>
        <v>588108.30217705457</v>
      </c>
      <c r="W279" s="44">
        <f t="shared" si="143"/>
        <v>0</v>
      </c>
      <c r="X279" s="44">
        <f t="shared" si="144"/>
        <v>0</v>
      </c>
    </row>
    <row r="280" spans="2:24" x14ac:dyDescent="0.3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9879068.8758405857</v>
      </c>
      <c r="H280" s="47">
        <f>INDEX(classify,$E280,'Function-Classif'!H$1)*$F280</f>
        <v>7378830.2561922204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4132359.9234478567</v>
      </c>
      <c r="P280" s="47">
        <f>INDEX(classify,$E280,'Function-Classif'!P$1)*$F280</f>
        <v>0</v>
      </c>
      <c r="Q280" s="47">
        <f>INDEX(classify,$E280,'Function-Classif'!Q$1)*$F280</f>
        <v>6056689.7292541917</v>
      </c>
      <c r="R280" s="24"/>
      <c r="S280" s="24">
        <f t="shared" si="140"/>
        <v>15761576.014553592</v>
      </c>
      <c r="T280" s="24">
        <f t="shared" si="141"/>
        <v>7378830.2561922204</v>
      </c>
      <c r="U280" s="24">
        <f t="shared" si="142"/>
        <v>6056689.7292541917</v>
      </c>
      <c r="W280" s="44">
        <f t="shared" si="143"/>
        <v>0</v>
      </c>
      <c r="X280" s="44">
        <f t="shared" si="144"/>
        <v>0</v>
      </c>
    </row>
    <row r="281" spans="2:24" x14ac:dyDescent="0.3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789669.52748886321</v>
      </c>
      <c r="H281" s="47">
        <f>INDEX(classify,$E281,'Function-Classif'!H$1)*$F281</f>
        <v>0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341220.00605423225</v>
      </c>
      <c r="P281" s="47">
        <f>INDEX(classify,$E281,'Function-Classif'!P$1)*$F281</f>
        <v>0</v>
      </c>
      <c r="Q281" s="47">
        <f>INDEX(classify,$E281,'Function-Classif'!Q$1)*$F281</f>
        <v>123631.0858696715</v>
      </c>
      <c r="R281" s="24"/>
      <c r="S281" s="24">
        <f t="shared" si="140"/>
        <v>1280448.9141303287</v>
      </c>
      <c r="T281" s="24">
        <f t="shared" si="141"/>
        <v>0</v>
      </c>
      <c r="U281" s="24">
        <f t="shared" si="142"/>
        <v>123631.0858696715</v>
      </c>
      <c r="W281" s="44">
        <f t="shared" si="143"/>
        <v>0</v>
      </c>
      <c r="X281" s="44">
        <f t="shared" si="144"/>
        <v>0</v>
      </c>
    </row>
    <row r="282" spans="2:24" x14ac:dyDescent="0.3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-77628.782466802644</v>
      </c>
      <c r="H282" s="47">
        <f>INDEX(classify,$E282,'Function-Classif'!H$1)*$F282</f>
        <v>-57982.14548521088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-32471.690763930594</v>
      </c>
      <c r="P282" s="47">
        <f>INDEX(classify,$E282,'Function-Classif'!P$1)*$F282</f>
        <v>0</v>
      </c>
      <c r="Q282" s="47">
        <f>INDEX(classify,$E282,'Function-Classif'!Q$1)*$F282</f>
        <v>-47592.891128738651</v>
      </c>
      <c r="R282" s="24"/>
      <c r="S282" s="24">
        <f t="shared" si="140"/>
        <v>-123852.96338605048</v>
      </c>
      <c r="T282" s="24">
        <f t="shared" si="141"/>
        <v>-57982.14548521088</v>
      </c>
      <c r="U282" s="24">
        <f t="shared" si="142"/>
        <v>-47592.891128738651</v>
      </c>
      <c r="W282" s="44">
        <f t="shared" si="143"/>
        <v>0</v>
      </c>
      <c r="X282" s="44">
        <f t="shared" si="144"/>
        <v>0</v>
      </c>
    </row>
    <row r="283" spans="2:24" x14ac:dyDescent="0.3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1257569.8317669525</v>
      </c>
      <c r="H283" s="47">
        <f>INDEX(classify,$E283,'Function-Classif'!H$1)*$F283</f>
        <v>939298.47443512129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526034.51185966574</v>
      </c>
      <c r="P283" s="47">
        <f>INDEX(classify,$E283,'Function-Classif'!P$1)*$F283</f>
        <v>0</v>
      </c>
      <c r="Q283" s="47">
        <f>INDEX(classify,$E283,'Function-Classif'!Q$1)*$F283</f>
        <v>770994.75462810125</v>
      </c>
      <c r="R283" s="24"/>
      <c r="S283" s="24">
        <f t="shared" si="140"/>
        <v>2006391.7709367778</v>
      </c>
      <c r="T283" s="24">
        <f t="shared" si="141"/>
        <v>939298.47443512129</v>
      </c>
      <c r="U283" s="24">
        <f t="shared" si="142"/>
        <v>770994.75462810125</v>
      </c>
      <c r="W283" s="44">
        <f t="shared" si="143"/>
        <v>0</v>
      </c>
      <c r="X283" s="44">
        <f t="shared" si="144"/>
        <v>0</v>
      </c>
    </row>
    <row r="284" spans="2:24" x14ac:dyDescent="0.3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630356.42605435522</v>
      </c>
      <c r="H284" s="47">
        <f>INDEX(classify,$E284,'Function-Classif'!H$1)*$F284</f>
        <v>0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273475.30906559463</v>
      </c>
      <c r="P284" s="47">
        <f>INDEX(classify,$E284,'Function-Classif'!P$1)*$F284</f>
        <v>0</v>
      </c>
      <c r="Q284" s="47">
        <f>INDEX(classify,$E284,'Function-Classif'!Q$1)*$F284</f>
        <v>99085.77697214458</v>
      </c>
      <c r="R284" s="24"/>
      <c r="S284" s="24">
        <f t="shared" si="140"/>
        <v>1024739.2230278554</v>
      </c>
      <c r="T284" s="24">
        <f t="shared" si="141"/>
        <v>0</v>
      </c>
      <c r="U284" s="24">
        <f t="shared" si="142"/>
        <v>99085.77697214458</v>
      </c>
      <c r="W284" s="44">
        <f t="shared" si="143"/>
        <v>0</v>
      </c>
      <c r="X284" s="44">
        <f t="shared" si="144"/>
        <v>0</v>
      </c>
    </row>
    <row r="285" spans="2:24" x14ac:dyDescent="0.3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346334.3923431994</v>
      </c>
      <c r="H285" s="65">
        <f>INDEX(classify,$E285,'Function-Classif'!H$1)*$F285</f>
        <v>0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150254.52437909195</v>
      </c>
      <c r="P285" s="65">
        <f>INDEX(classify,$E285,'Function-Classif'!P$1)*$F285</f>
        <v>0</v>
      </c>
      <c r="Q285" s="65">
        <f>INDEX(classify,$E285,'Function-Classif'!Q$1)*$F285</f>
        <v>54440.330801898359</v>
      </c>
      <c r="R285" s="41"/>
      <c r="S285" s="41">
        <f t="shared" si="140"/>
        <v>563018.66919810162</v>
      </c>
      <c r="T285" s="41">
        <f t="shared" si="141"/>
        <v>0</v>
      </c>
      <c r="U285" s="41">
        <f t="shared" si="142"/>
        <v>54440.330801898359</v>
      </c>
      <c r="W285" s="44">
        <f t="shared" si="143"/>
        <v>0</v>
      </c>
      <c r="X285" s="44">
        <f t="shared" si="144"/>
        <v>0</v>
      </c>
    </row>
    <row r="286" spans="2:24" x14ac:dyDescent="0.3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31534029.919012498</v>
      </c>
      <c r="H286" s="24">
        <f>SUM(H274:H285)</f>
        <v>20297163.462802377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13252412.126321664</v>
      </c>
      <c r="P286" s="24">
        <f>SUM(P274:P285)</f>
        <v>0</v>
      </c>
      <c r="Q286" s="24">
        <f>SUM(Q274:Q285)</f>
        <v>17343435.851455554</v>
      </c>
      <c r="R286" s="24"/>
      <c r="S286" s="24">
        <f>SUM(S274:S285)</f>
        <v>50428625.685742073</v>
      </c>
      <c r="T286" s="24">
        <f>SUM(T274:T285)</f>
        <v>20297163.462802377</v>
      </c>
      <c r="U286" s="24">
        <f>SUM(U274:U285)</f>
        <v>17343435.851455554</v>
      </c>
      <c r="W286" s="44">
        <f t="shared" si="143"/>
        <v>0</v>
      </c>
      <c r="X286" s="44">
        <f t="shared" si="144"/>
        <v>0</v>
      </c>
    </row>
    <row r="287" spans="2:24" ht="15" thickBot="1" x14ac:dyDescent="0.4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" thickTop="1" x14ac:dyDescent="0.3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96635467.23291792</v>
      </c>
      <c r="H288" s="24">
        <f t="shared" si="145"/>
        <v>465540988.14889693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49625624.974354863</v>
      </c>
      <c r="P288" s="24">
        <f t="shared" si="145"/>
        <v>0</v>
      </c>
      <c r="Q288" s="24">
        <f t="shared" si="145"/>
        <v>51668127.003422365</v>
      </c>
      <c r="R288" s="24"/>
      <c r="S288" s="24">
        <f>S286+S271+S258+S248+S236+S221+S204</f>
        <v>168412786.84768069</v>
      </c>
      <c r="T288" s="24">
        <f>T286+T271+T258+T248+T236+T221+T204</f>
        <v>465540988.14889693</v>
      </c>
      <c r="U288" s="24">
        <f>U286+U271+U258+U248+U236+U221+U204</f>
        <v>51668127.003422365</v>
      </c>
      <c r="W288" s="44">
        <f t="shared" si="143"/>
        <v>0</v>
      </c>
      <c r="X288" s="44">
        <f t="shared" si="144"/>
        <v>0</v>
      </c>
    </row>
    <row r="289" spans="1:24" x14ac:dyDescent="0.3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3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80418679.308173329</v>
      </c>
      <c r="H290" s="24">
        <f t="shared" si="146"/>
        <v>427820098.07364154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49625624.974354863</v>
      </c>
      <c r="P290" s="24">
        <f t="shared" si="146"/>
        <v>0</v>
      </c>
      <c r="Q290" s="24">
        <f t="shared" si="146"/>
        <v>51668127.003422365</v>
      </c>
      <c r="R290" s="24"/>
      <c r="S290" s="24">
        <f>S288-SUM(S196:S199)</f>
        <v>152195998.92293608</v>
      </c>
      <c r="T290" s="24">
        <f>T288-SUM(T196:T199)</f>
        <v>427820098.07364154</v>
      </c>
      <c r="U290" s="24">
        <f>U288-SUM(U196:U199)</f>
        <v>51668127.003422365</v>
      </c>
      <c r="W290" s="44">
        <f t="shared" si="143"/>
        <v>0</v>
      </c>
      <c r="X290" s="44">
        <f t="shared" si="144"/>
        <v>0</v>
      </c>
    </row>
    <row r="291" spans="1:24" x14ac:dyDescent="0.3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3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3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3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3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2654067.4322446957</v>
      </c>
      <c r="H295" s="47">
        <f>INDEX(classify,$E295,'Function-Classif'!H$1)*$F295</f>
        <v>484000.56775530416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2654067.4322446957</v>
      </c>
      <c r="T295" s="24">
        <f t="shared" ref="T295:T300" si="148">+H295+L295+P295</f>
        <v>484000.56775530416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3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3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8374877</v>
      </c>
      <c r="H297" s="47">
        <f>INDEX(classify,$E297,'Function-Classif'!H$1)*$F297</f>
        <v>0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8374877</v>
      </c>
      <c r="T297" s="24">
        <f t="shared" si="148"/>
        <v>0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3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2130001</v>
      </c>
      <c r="H298" s="47">
        <f>INDEX(classify,$E298,'Function-Classif'!H$1)*$F298</f>
        <v>0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2130001</v>
      </c>
      <c r="T298" s="24">
        <f t="shared" si="148"/>
        <v>0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3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1491734</v>
      </c>
      <c r="H299" s="47">
        <f>INDEX(classify,$E299,'Function-Classif'!H$1)*$F299</f>
        <v>0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1491734</v>
      </c>
      <c r="T299" s="24">
        <f t="shared" si="148"/>
        <v>0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3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3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14650679.432244696</v>
      </c>
      <c r="H301" s="24">
        <f>SUM(H295:H300)</f>
        <v>2671724.5677553043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14650679.432244696</v>
      </c>
      <c r="T301" s="24">
        <f>SUM(T295:T300)</f>
        <v>2671724.5677553043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3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3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3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3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3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3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3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3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3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3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14650679.432244696</v>
      </c>
      <c r="H311" s="24">
        <f>H309+H301</f>
        <v>13068253.567755304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14650679.432244696</v>
      </c>
      <c r="T311" s="24">
        <f>T309+T301</f>
        <v>13068253.567755304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3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3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3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95870</v>
      </c>
      <c r="H314" s="47">
        <f>INDEX(classify,$E314,'Function-Classif'!H$1)*$F314</f>
        <v>0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95870</v>
      </c>
      <c r="T314" s="24">
        <f t="shared" ref="T314" si="154">+H314+L314+P314</f>
        <v>0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3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3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3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180161</v>
      </c>
      <c r="H317" s="47">
        <f>INDEX(classify,$E317,'Function-Classif'!H$1)*$F317</f>
        <v>0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180161</v>
      </c>
      <c r="T317" s="24">
        <f t="shared" si="157"/>
        <v>0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3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60427</v>
      </c>
      <c r="H318" s="47">
        <f>INDEX(classify,$E318,'Function-Classif'!H$1)*$F318</f>
        <v>0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60427</v>
      </c>
      <c r="T318" s="24">
        <f t="shared" si="157"/>
        <v>0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3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3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336458</v>
      </c>
      <c r="H320" s="24">
        <f t="shared" ref="H320:U320" si="159">SUM(H314:H319)</f>
        <v>0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336458</v>
      </c>
      <c r="T320" s="24">
        <f t="shared" si="159"/>
        <v>0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3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3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3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3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46873</v>
      </c>
      <c r="H324" s="47">
        <f>INDEX(classify,$E324,'Function-Classif'!H$1)*$F324</f>
        <v>0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46873</v>
      </c>
      <c r="T324" s="24">
        <f t="shared" ref="T324:T327" si="161">+H324+L324+P324</f>
        <v>0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3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46873</v>
      </c>
      <c r="H325" s="47">
        <f>INDEX(classify,$E325,'Function-Classif'!H$1)*$F325</f>
        <v>0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46873</v>
      </c>
      <c r="T325" s="24">
        <f t="shared" ref="T325" si="164">+H325+L325+P325</f>
        <v>0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3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3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3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93746</v>
      </c>
      <c r="H328" s="24">
        <f>SUM(H323:H327)</f>
        <v>151040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93746</v>
      </c>
      <c r="T328" s="24">
        <f>SUM(T323:T327)</f>
        <v>151040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3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3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430204</v>
      </c>
      <c r="H330" s="24">
        <f>H328+H320</f>
        <v>151040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430204</v>
      </c>
      <c r="T330" s="24">
        <f>T328+T320</f>
        <v>151040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3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3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3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468874</v>
      </c>
      <c r="H333" s="47">
        <f>INDEX(classify,$E333,'Function-Classif'!H$1)*$F333</f>
        <v>0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468874</v>
      </c>
      <c r="T333" s="24">
        <f t="shared" ref="T333:T337" si="167">+H333+L333+P333</f>
        <v>0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3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3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161301</v>
      </c>
      <c r="H335" s="47">
        <f>INDEX(classify,$E335,'Function-Classif'!H$1)*$F335</f>
        <v>0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161301</v>
      </c>
      <c r="T335" s="24">
        <f t="shared" si="167"/>
        <v>0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3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354300</v>
      </c>
      <c r="H336" s="47">
        <f>INDEX(classify,$E336,'Function-Classif'!H$1)*$F336</f>
        <v>0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354300</v>
      </c>
      <c r="T336" s="24">
        <f t="shared" si="167"/>
        <v>0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3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3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984475</v>
      </c>
      <c r="H338" s="24">
        <f>SUM(H333:H337)</f>
        <v>0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984475</v>
      </c>
      <c r="T338" s="24">
        <f>SUM(T333:T337)</f>
        <v>0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3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3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3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230613</v>
      </c>
      <c r="H341" s="47">
        <f>INDEX(classify,$E341,'Function-Classif'!H$1)*$F341</f>
        <v>0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230613</v>
      </c>
      <c r="T341" s="24">
        <f t="shared" ref="T341:T344" si="170">+H341+L341+P341</f>
        <v>0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3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3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606788</v>
      </c>
      <c r="H343" s="47">
        <f>INDEX(classify,$E343,'Function-Classif'!H$1)*$F343</f>
        <v>0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606788</v>
      </c>
      <c r="T343" s="24">
        <f t="shared" si="170"/>
        <v>0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3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-160951</v>
      </c>
      <c r="H344" s="65">
        <f>INDEX(classify,$E344,'Function-Classif'!H$1)*$F344</f>
        <v>0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-160951</v>
      </c>
      <c r="T344" s="41">
        <f t="shared" si="170"/>
        <v>0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3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676450</v>
      </c>
      <c r="H345" s="24">
        <f>SUM(H341:H344)</f>
        <v>0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676450</v>
      </c>
      <c r="T345" s="24">
        <f>SUM(T341:T344)</f>
        <v>0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3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3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1660925</v>
      </c>
      <c r="H347" s="24">
        <f>H345+H338</f>
        <v>0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1660925</v>
      </c>
      <c r="T347" s="24">
        <f>T345+T338</f>
        <v>0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3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3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16741808.432244696</v>
      </c>
      <c r="H349" s="24">
        <f>H347+H330+H311</f>
        <v>13219293.567755304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16741808.432244696</v>
      </c>
      <c r="T349" s="24">
        <f>T347+T330+T311</f>
        <v>13219293.567755304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3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3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3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3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956703</v>
      </c>
      <c r="H353" s="47">
        <f>INDEX(classify,$E353,'Function-Classif'!H$1)*$F353</f>
        <v>0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956703</v>
      </c>
      <c r="T353" s="24">
        <f t="shared" si="175"/>
        <v>0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3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3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956703</v>
      </c>
      <c r="H355" s="24">
        <f>SUM(H352:H354)</f>
        <v>0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956703</v>
      </c>
      <c r="T355" s="24">
        <f>SUM(T352:T354)</f>
        <v>0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3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3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3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3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3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3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3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3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3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3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3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3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3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3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3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3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435520.55828610389</v>
      </c>
      <c r="P371" s="47">
        <f>INDEX(classify,$E371,'Function-Classif'!P$1)*$F371</f>
        <v>0</v>
      </c>
      <c r="Q371" s="47">
        <f>INDEX(classify,$E371,'Function-Classif'!Q$1)*$F371</f>
        <v>462520.44171389611</v>
      </c>
      <c r="R371" s="24"/>
      <c r="S371" s="24">
        <f t="shared" ref="S371:S381" si="180">+G371+K371+O371</f>
        <v>435520.55828610389</v>
      </c>
      <c r="T371" s="24">
        <f t="shared" ref="T371:T381" si="181">+H371+L371+P371</f>
        <v>0</v>
      </c>
      <c r="U371" s="24">
        <f t="shared" ref="U371:U381" si="182">+I371+M371+Q371</f>
        <v>462520.44171389611</v>
      </c>
      <c r="W371" s="44">
        <f t="shared" si="172"/>
        <v>0</v>
      </c>
      <c r="X371" s="44">
        <f t="shared" si="173"/>
        <v>0</v>
      </c>
    </row>
    <row r="372" spans="2:24" x14ac:dyDescent="0.3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3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3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1465375.9084162482</v>
      </c>
      <c r="P374" s="24">
        <f t="shared" si="183"/>
        <v>0</v>
      </c>
      <c r="Q374" s="24">
        <f t="shared" si="183"/>
        <v>276522.09158375196</v>
      </c>
      <c r="R374" s="24"/>
      <c r="S374" s="24">
        <f t="shared" si="180"/>
        <v>1465375.9084162482</v>
      </c>
      <c r="T374" s="24">
        <f t="shared" si="181"/>
        <v>0</v>
      </c>
      <c r="U374" s="24">
        <f t="shared" si="182"/>
        <v>276522.09158375196</v>
      </c>
      <c r="W374" s="44">
        <f>SUM(G374:Q374)-F374</f>
        <v>0</v>
      </c>
      <c r="X374" s="44">
        <f t="shared" si="173"/>
        <v>0</v>
      </c>
    </row>
    <row r="375" spans="2:24" x14ac:dyDescent="0.3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155595.61978320355</v>
      </c>
      <c r="P375" s="47">
        <f>INDEX(classify,$E375,'Function-Classif'!P$1)*$F375</f>
        <v>0</v>
      </c>
      <c r="Q375" s="47">
        <f>INDEX(classify,$E375,'Function-Classif'!Q$1)*$F375</f>
        <v>12907.38021679644</v>
      </c>
      <c r="R375" s="24"/>
      <c r="S375" s="24">
        <f t="shared" ref="S375" si="184">+G375+K375+O375</f>
        <v>155595.61978320355</v>
      </c>
      <c r="T375" s="24">
        <f t="shared" ref="T375" si="185">+H375+L375+P375</f>
        <v>0</v>
      </c>
      <c r="U375" s="24">
        <f t="shared" ref="U375" si="186">+I375+M375+Q375</f>
        <v>12907.38021679644</v>
      </c>
      <c r="W375" s="44">
        <f t="shared" si="172"/>
        <v>0</v>
      </c>
      <c r="X375" s="44">
        <f t="shared" si="173"/>
        <v>0</v>
      </c>
    </row>
    <row r="376" spans="2:24" x14ac:dyDescent="0.3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3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3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3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3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1130080.4224994252</v>
      </c>
      <c r="P380" s="47">
        <f>INDEX(classify,$E380,'Function-Classif'!P$1)*$F380</f>
        <v>0</v>
      </c>
      <c r="Q380" s="47">
        <f>INDEX(classify,$E380,'Function-Classif'!Q$1)*$F380</f>
        <v>409451.57750057481</v>
      </c>
      <c r="R380" s="24"/>
      <c r="S380" s="24">
        <f t="shared" si="180"/>
        <v>1130080.4224994252</v>
      </c>
      <c r="T380" s="24">
        <f t="shared" si="181"/>
        <v>0</v>
      </c>
      <c r="U380" s="24">
        <f t="shared" si="182"/>
        <v>409451.57750057481</v>
      </c>
      <c r="W380" s="44">
        <f t="shared" si="172"/>
        <v>0</v>
      </c>
      <c r="X380" s="44">
        <f t="shared" si="173"/>
        <v>0</v>
      </c>
    </row>
    <row r="381" spans="2:24" x14ac:dyDescent="0.3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3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4611956.5089849811</v>
      </c>
      <c r="P382" s="24">
        <f>SUM(P371:P381)</f>
        <v>0</v>
      </c>
      <c r="Q382" s="24">
        <f>SUM(Q371:Q381)</f>
        <v>4897872.4910150198</v>
      </c>
      <c r="R382" s="24"/>
      <c r="S382" s="24">
        <f>SUM(S371:S381)</f>
        <v>4611956.5089849811</v>
      </c>
      <c r="T382" s="24">
        <f>SUM(T371:T381)</f>
        <v>0</v>
      </c>
      <c r="U382" s="24">
        <f>SUM(U371:U381)</f>
        <v>4897872.4910150198</v>
      </c>
      <c r="W382" s="44">
        <f t="shared" si="172"/>
        <v>0</v>
      </c>
      <c r="X382" s="44">
        <f t="shared" si="173"/>
        <v>0</v>
      </c>
    </row>
    <row r="383" spans="2:24" x14ac:dyDescent="0.3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3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3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3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3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3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2173815.6028616363</v>
      </c>
      <c r="P388" s="24">
        <f t="shared" si="190"/>
        <v>0</v>
      </c>
      <c r="Q388" s="24">
        <f t="shared" si="190"/>
        <v>410207.39713836374</v>
      </c>
      <c r="R388" s="24"/>
      <c r="S388" s="24">
        <f t="shared" si="187"/>
        <v>2173815.6028616363</v>
      </c>
      <c r="T388" s="24">
        <f t="shared" si="188"/>
        <v>0</v>
      </c>
      <c r="U388" s="24">
        <f t="shared" si="189"/>
        <v>410207.39713836374</v>
      </c>
      <c r="W388" s="44">
        <f t="shared" si="172"/>
        <v>0</v>
      </c>
      <c r="X388" s="44">
        <f t="shared" si="173"/>
        <v>0</v>
      </c>
    </row>
    <row r="389" spans="2:24" x14ac:dyDescent="0.3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372684.11924120615</v>
      </c>
      <c r="P389" s="24">
        <f t="shared" si="191"/>
        <v>0</v>
      </c>
      <c r="Q389" s="24">
        <f t="shared" si="191"/>
        <v>30915.880758793868</v>
      </c>
      <c r="R389" s="24"/>
      <c r="S389" s="24">
        <f t="shared" si="187"/>
        <v>372684.11924120615</v>
      </c>
      <c r="T389" s="24">
        <f t="shared" si="188"/>
        <v>0</v>
      </c>
      <c r="U389" s="24">
        <f t="shared" si="189"/>
        <v>30915.880758793868</v>
      </c>
      <c r="W389" s="44">
        <f t="shared" si="172"/>
        <v>0</v>
      </c>
      <c r="X389" s="44">
        <f t="shared" si="173"/>
        <v>0</v>
      </c>
    </row>
    <row r="390" spans="2:24" x14ac:dyDescent="0.3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35">
      <c r="B391" s="6">
        <v>596</v>
      </c>
      <c r="C391" s="6" t="s">
        <v>158</v>
      </c>
      <c r="D391" s="6" t="s">
        <v>458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3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3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3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2791233.0290643424</v>
      </c>
      <c r="P394" s="24">
        <f>SUM(P385:P393)</f>
        <v>0</v>
      </c>
      <c r="Q394" s="24">
        <f>SUM(Q385:Q393)</f>
        <v>479906.97093565756</v>
      </c>
      <c r="R394" s="24"/>
      <c r="S394" s="24">
        <f>SUM(S385:S393)</f>
        <v>2791233.0290643424</v>
      </c>
      <c r="T394" s="24">
        <f>SUM(T385:T393)</f>
        <v>0</v>
      </c>
      <c r="U394" s="24">
        <f>SUM(U385:U393)</f>
        <v>479906.97093565756</v>
      </c>
      <c r="W394" s="44">
        <f t="shared" si="172"/>
        <v>0</v>
      </c>
      <c r="X394" s="44">
        <f t="shared" si="173"/>
        <v>0</v>
      </c>
    </row>
    <row r="395" spans="2:24" x14ac:dyDescent="0.3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3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7403189.5380493235</v>
      </c>
      <c r="P396" s="24">
        <f>P394+P382</f>
        <v>0</v>
      </c>
      <c r="Q396" s="24">
        <f>Q394+Q382</f>
        <v>5377779.4619506774</v>
      </c>
      <c r="R396" s="24"/>
      <c r="S396" s="24">
        <f>S394+S382</f>
        <v>7403189.5380493235</v>
      </c>
      <c r="T396" s="24">
        <f>T394+T382</f>
        <v>0</v>
      </c>
      <c r="U396" s="24">
        <f>U394+U382</f>
        <v>5377779.4619506774</v>
      </c>
      <c r="W396" s="44">
        <f t="shared" si="172"/>
        <v>0</v>
      </c>
      <c r="X396" s="44">
        <f t="shared" si="173"/>
        <v>0</v>
      </c>
    </row>
    <row r="397" spans="2:24" x14ac:dyDescent="0.3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3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3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3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3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3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3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3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3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3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3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3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3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3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3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3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3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3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3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3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3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3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3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17698511.432244696</v>
      </c>
      <c r="H419" s="24">
        <f>H417+H404+H396+H368+H355+H349</f>
        <v>13219293.567755304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7403189.5380493235</v>
      </c>
      <c r="P419" s="24">
        <f>P417+P404+P396+P368+P355+P349</f>
        <v>0</v>
      </c>
      <c r="Q419" s="24">
        <f>Q417+Q404+Q396+Q368+Q355+Q349</f>
        <v>10850657.461950678</v>
      </c>
      <c r="R419" s="24"/>
      <c r="S419" s="24">
        <f>S417+S404+S396+S368+S355+S349</f>
        <v>28237117.970294021</v>
      </c>
      <c r="T419" s="24">
        <f>T417+T404+T396+T368+T355+T349</f>
        <v>13219293.567755304</v>
      </c>
      <c r="U419" s="24">
        <f>U417+U404+U396+U368+U355+U349</f>
        <v>10850657.461950678</v>
      </c>
      <c r="W419" s="44">
        <f t="shared" si="197"/>
        <v>0</v>
      </c>
      <c r="X419" s="44">
        <f t="shared" si="198"/>
        <v>0</v>
      </c>
    </row>
    <row r="420" spans="2:24" x14ac:dyDescent="0.3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3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3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7181477.8207832212</v>
      </c>
      <c r="H422" s="47">
        <f>INDEX(classify,$E422,'Function-Classif'!H$1)*$F422</f>
        <v>5363957.5241507506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3003972.4907990517</v>
      </c>
      <c r="P422" s="47">
        <f>INDEX(classify,$E422,'Function-Classif'!P$1)*$F422</f>
        <v>0</v>
      </c>
      <c r="Q422" s="47">
        <f>INDEX(classify,$E422,'Function-Classif'!Q$1)*$F422</f>
        <v>4402842.3634513374</v>
      </c>
      <c r="R422" s="24"/>
      <c r="S422" s="24">
        <f t="shared" ref="S422:S433" si="202">+G422+K422+O422</f>
        <v>11457700.112397913</v>
      </c>
      <c r="T422" s="24">
        <f t="shared" ref="T422:T433" si="203">+H422+L422+P422</f>
        <v>5363957.5241507506</v>
      </c>
      <c r="U422" s="24">
        <f t="shared" ref="U422:U433" si="204">+I422+M422+Q422</f>
        <v>4402842.3634513374</v>
      </c>
      <c r="W422" s="44">
        <f t="shared" si="197"/>
        <v>0</v>
      </c>
      <c r="X422" s="44">
        <f t="shared" si="198"/>
        <v>0</v>
      </c>
    </row>
    <row r="423" spans="2:24" x14ac:dyDescent="0.3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3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-820030.06074968749</v>
      </c>
      <c r="H424" s="47">
        <f>INDEX(classify,$E424,'Function-Classif'!H$1)*$F424</f>
        <v>-612493.21158640925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-343014.04329223157</v>
      </c>
      <c r="P424" s="47">
        <f>INDEX(classify,$E424,'Function-Classif'!P$1)*$F424</f>
        <v>0</v>
      </c>
      <c r="Q424" s="47">
        <f>INDEX(classify,$E424,'Function-Classif'!Q$1)*$F424</f>
        <v>-502746.53502703935</v>
      </c>
      <c r="R424" s="24"/>
      <c r="S424" s="24">
        <f t="shared" si="202"/>
        <v>-1308318.2533865515</v>
      </c>
      <c r="T424" s="24">
        <f t="shared" si="203"/>
        <v>-612493.21158640925</v>
      </c>
      <c r="U424" s="24">
        <f t="shared" si="204"/>
        <v>-502746.53502703935</v>
      </c>
      <c r="W424" s="44">
        <f t="shared" si="197"/>
        <v>0</v>
      </c>
      <c r="X424" s="44">
        <f t="shared" si="198"/>
        <v>0</v>
      </c>
    </row>
    <row r="425" spans="2:24" x14ac:dyDescent="0.3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3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3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3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3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3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3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3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3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241588.06516597289</v>
      </c>
      <c r="H433" s="65">
        <f>INDEX(classify,$E433,'Function-Classif'!H$1)*$F433</f>
        <v>0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104811.13233249792</v>
      </c>
      <c r="P433" s="65">
        <f>INDEX(classify,$E433,'Function-Classif'!P$1)*$F433</f>
        <v>0</v>
      </c>
      <c r="Q433" s="65">
        <f>INDEX(classify,$E433,'Function-Classif'!Q$1)*$F433</f>
        <v>37975.247264479178</v>
      </c>
      <c r="R433" s="41"/>
      <c r="S433" s="41">
        <f t="shared" si="202"/>
        <v>392737.75273552083</v>
      </c>
      <c r="T433" s="41">
        <f t="shared" si="203"/>
        <v>0</v>
      </c>
      <c r="U433" s="41">
        <f t="shared" si="204"/>
        <v>37975.247264479178</v>
      </c>
      <c r="W433" s="44">
        <f t="shared" si="197"/>
        <v>0</v>
      </c>
      <c r="X433" s="44">
        <f t="shared" si="198"/>
        <v>0</v>
      </c>
    </row>
    <row r="434" spans="1:24" x14ac:dyDescent="0.3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6603035.8251995072</v>
      </c>
      <c r="H434" s="24">
        <f>SUM(H422:H433)</f>
        <v>4751464.3125643414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2765769.5798393181</v>
      </c>
      <c r="P434" s="24">
        <f>SUM(P422:P433)</f>
        <v>0</v>
      </c>
      <c r="Q434" s="24">
        <f>SUM(Q422:Q433)</f>
        <v>3938071.0756887775</v>
      </c>
      <c r="R434" s="24"/>
      <c r="S434" s="24">
        <f>SUM(S422:S433)</f>
        <v>10542119.611746883</v>
      </c>
      <c r="T434" s="24">
        <f>SUM(T422:T433)</f>
        <v>4751464.3125643414</v>
      </c>
      <c r="U434" s="24">
        <f>SUM(U422:U433)</f>
        <v>3938071.0756887775</v>
      </c>
      <c r="W434" s="44">
        <f t="shared" si="197"/>
        <v>0</v>
      </c>
      <c r="X434" s="44">
        <f t="shared" si="198"/>
        <v>0</v>
      </c>
    </row>
    <row r="435" spans="1:24" x14ac:dyDescent="0.3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3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24301547.257444203</v>
      </c>
      <c r="H436" s="24">
        <f>H434+H417+H404+H394+H382+H368+H355+H349</f>
        <v>17970757.880319647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10168959.117888641</v>
      </c>
      <c r="P436" s="24">
        <f>P434+P417+P404+P394+P382+P368+P355+P349</f>
        <v>0</v>
      </c>
      <c r="Q436" s="24">
        <f>Q434+Q417+Q404+Q394+Q382+Q368+Q355+Q349</f>
        <v>14788728.537639454</v>
      </c>
      <c r="R436" s="24"/>
      <c r="S436" s="24">
        <f>S434+S417+S404+S394+S382+S368+S355+S349</f>
        <v>38779237.582040906</v>
      </c>
      <c r="T436" s="24">
        <f>T434+T417+T404+T394+T382+T368+T355+T349</f>
        <v>17970757.880319647</v>
      </c>
      <c r="U436" s="24">
        <f>U434+U417+U404+U394+U382+U368+U355+U349</f>
        <v>14788728.537639454</v>
      </c>
      <c r="W436" s="44">
        <f t="shared" si="197"/>
        <v>0</v>
      </c>
      <c r="X436" s="44">
        <f t="shared" si="198"/>
        <v>0</v>
      </c>
    </row>
    <row r="437" spans="1:24" x14ac:dyDescent="0.3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3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3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51173949</v>
      </c>
      <c r="H439" s="47">
        <f>INDEX(classify,$E439,'Function-Classif'!H$1)*$F439</f>
        <v>0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51173949</v>
      </c>
      <c r="T439" s="24">
        <f t="shared" ref="T439:T446" si="206">+H439+L439+P439</f>
        <v>0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3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4023933</v>
      </c>
      <c r="H440" s="47">
        <f>INDEX(classify,$E440,'Function-Classif'!H$1)*$F440</f>
        <v>0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4023933</v>
      </c>
      <c r="T440" s="24">
        <f t="shared" si="206"/>
        <v>0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3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16258222</v>
      </c>
      <c r="H441" s="47">
        <f>INDEX(classify,$E441,'Function-Classif'!H$1)*$F441</f>
        <v>0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16258222</v>
      </c>
      <c r="T441" s="24">
        <f t="shared" si="206"/>
        <v>0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3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3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3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27686519.649737403</v>
      </c>
      <c r="P444" s="47">
        <f>INDEX(classify,$E444,'Function-Classif'!P$1)*$F444</f>
        <v>0</v>
      </c>
      <c r="Q444" s="47">
        <f>INDEX(classify,$E444,'Function-Classif'!Q$1)*$F444</f>
        <v>10031400.350262599</v>
      </c>
      <c r="R444" s="24"/>
      <c r="S444" s="24">
        <f t="shared" si="205"/>
        <v>27686519.649737403</v>
      </c>
      <c r="T444" s="24">
        <f t="shared" si="206"/>
        <v>0</v>
      </c>
      <c r="U444" s="24">
        <f t="shared" si="207"/>
        <v>10031400.350262599</v>
      </c>
      <c r="W444" s="44">
        <f t="shared" si="197"/>
        <v>0</v>
      </c>
      <c r="X444" s="44">
        <f t="shared" si="198"/>
        <v>0</v>
      </c>
    </row>
    <row r="445" spans="1:24" x14ac:dyDescent="0.3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11249125.981694359</v>
      </c>
      <c r="H445" s="47">
        <f>INDEX(classify,$E445,'Function-Classif'!H$1)*$F445</f>
        <v>0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4880347.1772593679</v>
      </c>
      <c r="P445" s="47">
        <f>INDEX(classify,$E445,'Function-Classif'!P$1)*$F445</f>
        <v>0</v>
      </c>
      <c r="Q445" s="47">
        <f>INDEX(classify,$E445,'Function-Classif'!Q$1)*$F445</f>
        <v>1768251.0117817225</v>
      </c>
      <c r="R445" s="24"/>
      <c r="S445" s="24">
        <f t="shared" si="205"/>
        <v>18287146.988218278</v>
      </c>
      <c r="T445" s="24">
        <f t="shared" si="206"/>
        <v>0</v>
      </c>
      <c r="U445" s="24">
        <f t="shared" si="207"/>
        <v>1768251.0117817225</v>
      </c>
      <c r="W445" s="44">
        <f t="shared" si="197"/>
        <v>0</v>
      </c>
      <c r="X445" s="44">
        <f t="shared" si="198"/>
        <v>0</v>
      </c>
    </row>
    <row r="446" spans="1:24" x14ac:dyDescent="0.3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3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82705229.981694356</v>
      </c>
      <c r="H447" s="24">
        <f>SUM(H439:H446)</f>
        <v>0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32566866.82699677</v>
      </c>
      <c r="P447" s="24">
        <f>SUM(P439:P446)</f>
        <v>0</v>
      </c>
      <c r="Q447" s="24">
        <f>SUM(Q439:Q446)</f>
        <v>11799651.362044321</v>
      </c>
      <c r="R447" s="24"/>
      <c r="S447" s="24">
        <f>SUM(S439:S446)</f>
        <v>127042875.63795568</v>
      </c>
      <c r="T447" s="24">
        <f>SUM(T439:T446)</f>
        <v>0</v>
      </c>
      <c r="U447" s="24">
        <f>SUM(U439:U446)</f>
        <v>11799651.362044321</v>
      </c>
      <c r="W447" s="44">
        <f t="shared" si="197"/>
        <v>0</v>
      </c>
      <c r="X447" s="44">
        <f t="shared" si="198"/>
        <v>0</v>
      </c>
    </row>
    <row r="448" spans="1:24" x14ac:dyDescent="0.3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3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3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3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3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3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3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3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18294773.161512505</v>
      </c>
      <c r="H455" s="47">
        <f>INDEX(classify,$E455,'Function-Classif'!H$1)*$F455</f>
        <v>0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7905259.5948374635</v>
      </c>
      <c r="P455" s="47">
        <f>INDEX(classify,$E455,'Function-Classif'!P$1)*$F455</f>
        <v>0</v>
      </c>
      <c r="Q455" s="47">
        <f>INDEX(classify,$E455,'Function-Classif'!Q$1)*$F455</f>
        <v>2864239.5242090845</v>
      </c>
      <c r="R455" s="24"/>
      <c r="S455" s="24">
        <f t="shared" ref="S455" si="211">+G455+K455+O455</f>
        <v>29664969.475790918</v>
      </c>
      <c r="T455" s="24">
        <f t="shared" ref="T455" si="212">+H455+L455+P455</f>
        <v>0</v>
      </c>
      <c r="U455" s="24">
        <f t="shared" ref="U455" si="213">+I455+M455+Q455</f>
        <v>2864239.5242090845</v>
      </c>
      <c r="W455" s="44">
        <f t="shared" si="197"/>
        <v>0</v>
      </c>
      <c r="X455" s="44">
        <f t="shared" si="198"/>
        <v>0</v>
      </c>
    </row>
    <row r="456" spans="1:24" x14ac:dyDescent="0.3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3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3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35">
      <c r="B459" s="6" t="s">
        <v>455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-563836.34817179036</v>
      </c>
      <c r="H459" s="47">
        <f>INDEX(classify,$E459,'Function-Classif'!H$1)*$F459</f>
        <v>0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-243636.40160787114</v>
      </c>
      <c r="P459" s="47">
        <f>INDEX(classify,$E459,'Function-Classif'!P$1)*$F459</f>
        <v>0</v>
      </c>
      <c r="Q459" s="47">
        <f>INDEX(classify,$E459,'Function-Classif'!Q$1)*$F459</f>
        <v>-88274.521873647594</v>
      </c>
      <c r="R459" s="24"/>
      <c r="S459" s="24">
        <f t="shared" ref="S459" si="217">+G459+K459+O459</f>
        <v>-914260.47812635242</v>
      </c>
      <c r="T459" s="24">
        <f t="shared" ref="T459" si="218">+H459+L459+P459</f>
        <v>0</v>
      </c>
      <c r="U459" s="24">
        <f t="shared" ref="U459" si="219">+I459+M459+Q459</f>
        <v>-88274.521873647594</v>
      </c>
      <c r="W459" s="44">
        <f t="shared" si="197"/>
        <v>0</v>
      </c>
      <c r="X459" s="44">
        <f t="shared" si="198"/>
        <v>0</v>
      </c>
    </row>
    <row r="460" spans="1:24" x14ac:dyDescent="0.3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3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34973817.05017747</v>
      </c>
      <c r="H461" s="47">
        <f>INDEX(classify,$E461,'Function-Classif'!H$1)*$F461</f>
        <v>0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15112354.789161434</v>
      </c>
      <c r="P461" s="47">
        <f>INDEX(classify,$E461,'Function-Classif'!P$1)*$F461</f>
        <v>0</v>
      </c>
      <c r="Q461" s="47">
        <f>INDEX(classify,$E461,'Function-Classif'!Q$1)*$F461</f>
        <v>5475519.6046002321</v>
      </c>
      <c r="R461" s="24"/>
      <c r="S461" s="24">
        <f t="shared" ref="S461" si="220">+G461+K461+O461</f>
        <v>56710034.395399772</v>
      </c>
      <c r="T461" s="24">
        <f t="shared" ref="T461" si="221">+H461+L461+P461</f>
        <v>0</v>
      </c>
      <c r="U461" s="24">
        <f t="shared" ref="U461" si="222">+I461+M461+Q461</f>
        <v>5475519.6046002321</v>
      </c>
      <c r="W461" s="44">
        <f t="shared" si="197"/>
        <v>0</v>
      </c>
      <c r="X461" s="44">
        <f t="shared" si="198"/>
        <v>0</v>
      </c>
    </row>
    <row r="462" spans="1:24" x14ac:dyDescent="0.3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3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3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3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232045451.07813045</v>
      </c>
      <c r="H465" s="24">
        <f t="shared" ref="H465:Q465" si="226">H288+H447+H455+H457+H461+H453+H459+H463</f>
        <v>465540988.14889693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104966469.78374265</v>
      </c>
      <c r="P465" s="24">
        <f t="shared" si="226"/>
        <v>0</v>
      </c>
      <c r="Q465" s="24">
        <f t="shared" si="226"/>
        <v>71719262.972402349</v>
      </c>
      <c r="R465" s="24"/>
      <c r="S465" s="24">
        <f>S288+S447+S455+S457+S461+S453+S459+S463</f>
        <v>380916405.87870067</v>
      </c>
      <c r="T465" s="24">
        <f>T288+T447+T455+T457+T461+T453+T459+T463</f>
        <v>465540988.14889693</v>
      </c>
      <c r="U465" s="24">
        <f>U288+U447+U455+U457+U461+U453+U459+U463</f>
        <v>71719262.972402349</v>
      </c>
      <c r="W465" s="44">
        <f t="shared" si="197"/>
        <v>0</v>
      </c>
      <c r="X465" s="44">
        <f t="shared" si="198"/>
        <v>0</v>
      </c>
    </row>
    <row r="466" spans="2:24" x14ac:dyDescent="0.3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3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3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3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3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3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3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3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3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3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3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3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3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3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3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3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3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3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3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3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3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3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3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35">
      <c r="W489" s="44">
        <f t="shared" si="230"/>
        <v>0</v>
      </c>
      <c r="X489" s="44">
        <f t="shared" si="231"/>
        <v>0</v>
      </c>
    </row>
    <row r="490" spans="6:24" x14ac:dyDescent="0.35">
      <c r="W490" s="44">
        <f t="shared" si="230"/>
        <v>0</v>
      </c>
      <c r="X490" s="44">
        <f t="shared" si="231"/>
        <v>0</v>
      </c>
    </row>
    <row r="491" spans="6:24" x14ac:dyDescent="0.35">
      <c r="W491" s="44">
        <f t="shared" si="230"/>
        <v>0</v>
      </c>
      <c r="X491" s="44">
        <f t="shared" si="231"/>
        <v>0</v>
      </c>
    </row>
    <row r="492" spans="6:24" x14ac:dyDescent="0.35">
      <c r="W492" s="44">
        <f t="shared" si="230"/>
        <v>0</v>
      </c>
      <c r="X492" s="44">
        <f t="shared" si="231"/>
        <v>0</v>
      </c>
    </row>
    <row r="493" spans="6:24" x14ac:dyDescent="0.35">
      <c r="W493" s="44">
        <f t="shared" si="230"/>
        <v>0</v>
      </c>
      <c r="X493" s="44">
        <f t="shared" si="231"/>
        <v>0</v>
      </c>
    </row>
    <row r="494" spans="6:24" x14ac:dyDescent="0.35">
      <c r="W494" s="44">
        <f t="shared" si="230"/>
        <v>0</v>
      </c>
      <c r="X494" s="44">
        <f t="shared" si="231"/>
        <v>0</v>
      </c>
    </row>
    <row r="495" spans="6:24" x14ac:dyDescent="0.35">
      <c r="W495" s="44">
        <f t="shared" si="230"/>
        <v>0</v>
      </c>
      <c r="X495" s="44">
        <f t="shared" si="231"/>
        <v>0</v>
      </c>
    </row>
    <row r="496" spans="6:24" x14ac:dyDescent="0.35">
      <c r="W496" s="44">
        <f t="shared" si="230"/>
        <v>0</v>
      </c>
      <c r="X496" s="44">
        <f t="shared" si="231"/>
        <v>0</v>
      </c>
    </row>
    <row r="497" spans="23:24" x14ac:dyDescent="0.35">
      <c r="W497" s="44">
        <f t="shared" si="230"/>
        <v>0</v>
      </c>
      <c r="X497" s="44">
        <f t="shared" si="231"/>
        <v>0</v>
      </c>
    </row>
    <row r="498" spans="23:24" x14ac:dyDescent="0.35">
      <c r="W498" s="44">
        <f t="shared" si="230"/>
        <v>0</v>
      </c>
      <c r="X498" s="44">
        <f t="shared" si="231"/>
        <v>0</v>
      </c>
    </row>
    <row r="499" spans="23:24" x14ac:dyDescent="0.35">
      <c r="W499" s="44">
        <f t="shared" si="230"/>
        <v>0</v>
      </c>
      <c r="X499" s="44">
        <f t="shared" si="231"/>
        <v>0</v>
      </c>
    </row>
    <row r="500" spans="23:24" x14ac:dyDescent="0.35">
      <c r="W500" s="44">
        <f t="shared" si="230"/>
        <v>0</v>
      </c>
      <c r="X500" s="44">
        <f t="shared" si="231"/>
        <v>0</v>
      </c>
    </row>
    <row r="501" spans="23:24" x14ac:dyDescent="0.35">
      <c r="W501" s="44">
        <f t="shared" si="230"/>
        <v>0</v>
      </c>
      <c r="X501" s="44">
        <f t="shared" si="231"/>
        <v>0</v>
      </c>
    </row>
    <row r="502" spans="23:24" x14ac:dyDescent="0.35">
      <c r="W502" s="44">
        <f t="shared" si="230"/>
        <v>0</v>
      </c>
      <c r="X502" s="44">
        <f t="shared" si="231"/>
        <v>0</v>
      </c>
    </row>
    <row r="503" spans="23:24" x14ac:dyDescent="0.35">
      <c r="W503" s="44">
        <f t="shared" si="230"/>
        <v>0</v>
      </c>
      <c r="X503" s="44">
        <f t="shared" si="231"/>
        <v>0</v>
      </c>
    </row>
    <row r="504" spans="23:24" x14ac:dyDescent="0.35">
      <c r="W504" s="44">
        <f t="shared" si="230"/>
        <v>0</v>
      </c>
      <c r="X504" s="44">
        <f t="shared" si="231"/>
        <v>0</v>
      </c>
    </row>
    <row r="505" spans="23:24" x14ac:dyDescent="0.35">
      <c r="W505" s="44">
        <f t="shared" si="230"/>
        <v>0</v>
      </c>
      <c r="X505" s="44">
        <f t="shared" si="231"/>
        <v>0</v>
      </c>
    </row>
    <row r="506" spans="23:24" x14ac:dyDescent="0.35">
      <c r="W506" s="44">
        <f t="shared" si="230"/>
        <v>0</v>
      </c>
      <c r="X506" s="44">
        <f t="shared" si="231"/>
        <v>0</v>
      </c>
    </row>
    <row r="507" spans="23:24" x14ac:dyDescent="0.35">
      <c r="W507" s="44">
        <f t="shared" si="230"/>
        <v>0</v>
      </c>
      <c r="X507" s="44">
        <f t="shared" si="231"/>
        <v>0</v>
      </c>
    </row>
    <row r="508" spans="23:24" x14ac:dyDescent="0.35">
      <c r="W508" s="44">
        <f t="shared" si="230"/>
        <v>0</v>
      </c>
      <c r="X508" s="44">
        <f t="shared" si="231"/>
        <v>0</v>
      </c>
    </row>
    <row r="509" spans="23:24" x14ac:dyDescent="0.35">
      <c r="W509" s="44">
        <f t="shared" si="230"/>
        <v>0</v>
      </c>
      <c r="X509" s="44">
        <f t="shared" si="231"/>
        <v>0</v>
      </c>
    </row>
    <row r="510" spans="23:24" x14ac:dyDescent="0.35">
      <c r="W510" s="44">
        <f t="shared" si="230"/>
        <v>0</v>
      </c>
      <c r="X510" s="44">
        <f t="shared" si="231"/>
        <v>0</v>
      </c>
    </row>
    <row r="511" spans="23:24" x14ac:dyDescent="0.35">
      <c r="W511" s="44">
        <f t="shared" si="230"/>
        <v>0</v>
      </c>
      <c r="X511" s="44">
        <f t="shared" si="231"/>
        <v>0</v>
      </c>
    </row>
    <row r="512" spans="23:24" x14ac:dyDescent="0.35">
      <c r="W512" s="44">
        <f t="shared" si="230"/>
        <v>0</v>
      </c>
      <c r="X512" s="44">
        <f t="shared" si="231"/>
        <v>0</v>
      </c>
    </row>
    <row r="513" spans="23:24" x14ac:dyDescent="0.35">
      <c r="W513" s="44">
        <f t="shared" si="230"/>
        <v>0</v>
      </c>
      <c r="X513" s="44">
        <f t="shared" si="231"/>
        <v>0</v>
      </c>
    </row>
    <row r="514" spans="23:24" x14ac:dyDescent="0.35">
      <c r="W514" s="44">
        <f t="shared" si="230"/>
        <v>0</v>
      </c>
      <c r="X514" s="44">
        <f t="shared" si="231"/>
        <v>0</v>
      </c>
    </row>
    <row r="515" spans="23:24" x14ac:dyDescent="0.35">
      <c r="W515" s="44">
        <f t="shared" si="230"/>
        <v>0</v>
      </c>
      <c r="X515" s="44">
        <f t="shared" si="231"/>
        <v>0</v>
      </c>
    </row>
    <row r="516" spans="23:24" x14ac:dyDescent="0.35">
      <c r="W516" s="44">
        <f t="shared" si="230"/>
        <v>0</v>
      </c>
      <c r="X516" s="44">
        <f t="shared" si="231"/>
        <v>0</v>
      </c>
    </row>
    <row r="517" spans="23:24" x14ac:dyDescent="0.35">
      <c r="W517" s="44">
        <f t="shared" si="230"/>
        <v>0</v>
      </c>
      <c r="X517" s="44">
        <f t="shared" si="231"/>
        <v>0</v>
      </c>
    </row>
    <row r="518" spans="23:24" x14ac:dyDescent="0.35">
      <c r="W518" s="44">
        <f t="shared" si="230"/>
        <v>0</v>
      </c>
      <c r="X518" s="44">
        <f t="shared" si="231"/>
        <v>0</v>
      </c>
    </row>
    <row r="519" spans="23:24" x14ac:dyDescent="0.35">
      <c r="W519" s="44">
        <f t="shared" si="230"/>
        <v>0</v>
      </c>
      <c r="X519" s="44">
        <f t="shared" si="231"/>
        <v>0</v>
      </c>
    </row>
    <row r="520" spans="23:24" x14ac:dyDescent="0.35">
      <c r="W520" s="44">
        <f t="shared" si="230"/>
        <v>0</v>
      </c>
      <c r="X520" s="44">
        <f t="shared" si="231"/>
        <v>0</v>
      </c>
    </row>
    <row r="521" spans="23:24" x14ac:dyDescent="0.35">
      <c r="W521" s="44">
        <f t="shared" si="230"/>
        <v>0</v>
      </c>
      <c r="X521" s="44">
        <f t="shared" si="231"/>
        <v>0</v>
      </c>
    </row>
    <row r="522" spans="23:24" x14ac:dyDescent="0.35">
      <c r="W522" s="44">
        <f t="shared" si="230"/>
        <v>0</v>
      </c>
      <c r="X522" s="44">
        <f t="shared" si="231"/>
        <v>0</v>
      </c>
    </row>
    <row r="523" spans="23:24" x14ac:dyDescent="0.35">
      <c r="W523" s="44">
        <f t="shared" si="230"/>
        <v>0</v>
      </c>
      <c r="X523" s="44">
        <f t="shared" si="231"/>
        <v>0</v>
      </c>
    </row>
    <row r="524" spans="23:24" x14ac:dyDescent="0.35">
      <c r="W524" s="44">
        <f t="shared" si="230"/>
        <v>0</v>
      </c>
      <c r="X524" s="44">
        <f t="shared" si="231"/>
        <v>0</v>
      </c>
    </row>
    <row r="525" spans="23:24" x14ac:dyDescent="0.35">
      <c r="W525" s="44">
        <f t="shared" si="230"/>
        <v>0</v>
      </c>
      <c r="X525" s="44">
        <f t="shared" si="231"/>
        <v>0</v>
      </c>
    </row>
    <row r="526" spans="23:24" x14ac:dyDescent="0.35">
      <c r="W526" s="44">
        <f t="shared" si="230"/>
        <v>0</v>
      </c>
      <c r="X526" s="44">
        <f t="shared" si="231"/>
        <v>0</v>
      </c>
    </row>
    <row r="527" spans="23:24" x14ac:dyDescent="0.35">
      <c r="W527" s="44">
        <f t="shared" si="230"/>
        <v>0</v>
      </c>
      <c r="X527" s="44">
        <f t="shared" si="231"/>
        <v>0</v>
      </c>
    </row>
    <row r="528" spans="23:24" x14ac:dyDescent="0.35">
      <c r="W528" s="44">
        <f t="shared" si="230"/>
        <v>0</v>
      </c>
      <c r="X528" s="44">
        <f t="shared" si="231"/>
        <v>0</v>
      </c>
    </row>
    <row r="529" spans="23:24" x14ac:dyDescent="0.35">
      <c r="W529" s="44">
        <f t="shared" si="230"/>
        <v>0</v>
      </c>
      <c r="X529" s="44">
        <f t="shared" si="231"/>
        <v>0</v>
      </c>
    </row>
    <row r="530" spans="23:24" x14ac:dyDescent="0.35">
      <c r="W530" s="44">
        <f t="shared" si="230"/>
        <v>0</v>
      </c>
      <c r="X530" s="44">
        <f t="shared" si="231"/>
        <v>0</v>
      </c>
    </row>
    <row r="531" spans="23:24" x14ac:dyDescent="0.35">
      <c r="W531" s="44">
        <f t="shared" si="230"/>
        <v>0</v>
      </c>
      <c r="X531" s="44">
        <f t="shared" si="231"/>
        <v>0</v>
      </c>
    </row>
    <row r="532" spans="23:24" x14ac:dyDescent="0.35">
      <c r="W532" s="44">
        <f t="shared" si="230"/>
        <v>0</v>
      </c>
      <c r="X532" s="44">
        <f t="shared" si="231"/>
        <v>0</v>
      </c>
    </row>
    <row r="533" spans="23:24" x14ac:dyDescent="0.35">
      <c r="W533" s="44">
        <f t="shared" si="230"/>
        <v>0</v>
      </c>
      <c r="X533" s="44">
        <f t="shared" si="231"/>
        <v>0</v>
      </c>
    </row>
    <row r="534" spans="23:24" x14ac:dyDescent="0.3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35">
      <c r="W535" s="44">
        <f t="shared" si="235"/>
        <v>0</v>
      </c>
      <c r="X535" s="44">
        <f t="shared" si="236"/>
        <v>0</v>
      </c>
    </row>
    <row r="536" spans="23:24" x14ac:dyDescent="0.35">
      <c r="W536" s="44">
        <f t="shared" si="235"/>
        <v>0</v>
      </c>
      <c r="X536" s="44">
        <f t="shared" si="236"/>
        <v>0</v>
      </c>
    </row>
    <row r="537" spans="23:24" x14ac:dyDescent="0.35">
      <c r="W537" s="44">
        <f t="shared" si="235"/>
        <v>0</v>
      </c>
      <c r="X537" s="44">
        <f t="shared" si="236"/>
        <v>0</v>
      </c>
    </row>
    <row r="538" spans="23:24" x14ac:dyDescent="0.35">
      <c r="W538" s="44">
        <f t="shared" si="235"/>
        <v>0</v>
      </c>
      <c r="X538" s="44">
        <f t="shared" si="236"/>
        <v>0</v>
      </c>
    </row>
    <row r="539" spans="23:24" x14ac:dyDescent="0.35">
      <c r="W539" s="44">
        <f t="shared" si="235"/>
        <v>0</v>
      </c>
      <c r="X539" s="44">
        <f t="shared" si="236"/>
        <v>0</v>
      </c>
    </row>
    <row r="540" spans="23:24" x14ac:dyDescent="0.35">
      <c r="W540" s="44">
        <f t="shared" si="235"/>
        <v>0</v>
      </c>
      <c r="X540" s="44">
        <f t="shared" si="236"/>
        <v>0</v>
      </c>
    </row>
    <row r="541" spans="23:24" x14ac:dyDescent="0.35">
      <c r="W541" s="44">
        <f t="shared" si="235"/>
        <v>0</v>
      </c>
      <c r="X541" s="44">
        <f t="shared" si="236"/>
        <v>0</v>
      </c>
    </row>
    <row r="542" spans="23:24" x14ac:dyDescent="0.35">
      <c r="W542" s="44">
        <f t="shared" si="235"/>
        <v>0</v>
      </c>
      <c r="X542" s="44">
        <f t="shared" si="236"/>
        <v>0</v>
      </c>
    </row>
    <row r="543" spans="23:24" x14ac:dyDescent="0.35">
      <c r="W543" s="44">
        <f t="shared" si="235"/>
        <v>0</v>
      </c>
      <c r="X543" s="44">
        <f t="shared" si="236"/>
        <v>0</v>
      </c>
    </row>
    <row r="544" spans="23:24" x14ac:dyDescent="0.35">
      <c r="W544" s="44">
        <f t="shared" si="235"/>
        <v>0</v>
      </c>
      <c r="X544" s="44">
        <f t="shared" si="236"/>
        <v>0</v>
      </c>
    </row>
    <row r="545" spans="23:24" x14ac:dyDescent="0.35">
      <c r="W545" s="44">
        <f t="shared" si="235"/>
        <v>0</v>
      </c>
      <c r="X545" s="44">
        <f t="shared" si="236"/>
        <v>0</v>
      </c>
    </row>
    <row r="546" spans="23:24" x14ac:dyDescent="0.35">
      <c r="W546" s="44">
        <f t="shared" si="235"/>
        <v>0</v>
      </c>
      <c r="X546" s="44">
        <f t="shared" si="236"/>
        <v>0</v>
      </c>
    </row>
    <row r="547" spans="23:24" x14ac:dyDescent="0.35">
      <c r="W547" s="44">
        <f t="shared" si="235"/>
        <v>0</v>
      </c>
      <c r="X547" s="44">
        <f t="shared" si="236"/>
        <v>0</v>
      </c>
    </row>
    <row r="548" spans="23:24" x14ac:dyDescent="0.35">
      <c r="W548" s="44">
        <f t="shared" si="235"/>
        <v>0</v>
      </c>
      <c r="X548" s="44">
        <f t="shared" si="236"/>
        <v>0</v>
      </c>
    </row>
    <row r="549" spans="23:24" x14ac:dyDescent="0.35">
      <c r="W549" s="44">
        <f t="shared" si="235"/>
        <v>0</v>
      </c>
      <c r="X549" s="44">
        <f t="shared" si="236"/>
        <v>0</v>
      </c>
    </row>
    <row r="550" spans="23:24" x14ac:dyDescent="0.35">
      <c r="W550" s="44">
        <f t="shared" si="235"/>
        <v>0</v>
      </c>
      <c r="X550" s="44">
        <f t="shared" si="236"/>
        <v>0</v>
      </c>
    </row>
    <row r="551" spans="23:24" x14ac:dyDescent="0.35">
      <c r="W551" s="44">
        <f t="shared" si="235"/>
        <v>0</v>
      </c>
      <c r="X551" s="44">
        <f t="shared" si="236"/>
        <v>0</v>
      </c>
    </row>
    <row r="552" spans="23:24" x14ac:dyDescent="0.35">
      <c r="W552" s="44">
        <f t="shared" si="235"/>
        <v>0</v>
      </c>
      <c r="X552" s="44">
        <f t="shared" si="236"/>
        <v>0</v>
      </c>
    </row>
    <row r="553" spans="23:24" x14ac:dyDescent="0.35">
      <c r="W553" s="44">
        <f t="shared" si="235"/>
        <v>0</v>
      </c>
      <c r="X553" s="44">
        <f t="shared" si="236"/>
        <v>0</v>
      </c>
    </row>
    <row r="554" spans="23:24" x14ac:dyDescent="0.35">
      <c r="W554" s="44">
        <f t="shared" si="235"/>
        <v>0</v>
      </c>
      <c r="X554" s="44">
        <f t="shared" si="236"/>
        <v>0</v>
      </c>
    </row>
    <row r="555" spans="23:24" x14ac:dyDescent="0.35">
      <c r="W555" s="44">
        <f t="shared" si="235"/>
        <v>0</v>
      </c>
      <c r="X555" s="44">
        <f t="shared" si="236"/>
        <v>0</v>
      </c>
    </row>
    <row r="556" spans="23:24" x14ac:dyDescent="0.35">
      <c r="W556" s="44">
        <f t="shared" si="235"/>
        <v>0</v>
      </c>
      <c r="X556" s="44">
        <f t="shared" si="236"/>
        <v>0</v>
      </c>
    </row>
    <row r="557" spans="23:24" x14ac:dyDescent="0.35">
      <c r="W557" s="44">
        <f t="shared" si="235"/>
        <v>0</v>
      </c>
      <c r="X557" s="44">
        <f t="shared" si="236"/>
        <v>0</v>
      </c>
    </row>
    <row r="558" spans="23:24" x14ac:dyDescent="0.35">
      <c r="W558" s="44">
        <f t="shared" si="235"/>
        <v>0</v>
      </c>
      <c r="X558" s="44">
        <f t="shared" si="236"/>
        <v>0</v>
      </c>
    </row>
    <row r="559" spans="23:24" x14ac:dyDescent="0.35">
      <c r="W559" s="44">
        <f t="shared" si="235"/>
        <v>0</v>
      </c>
      <c r="X559" s="44">
        <f t="shared" si="236"/>
        <v>0</v>
      </c>
    </row>
    <row r="560" spans="23:24" x14ac:dyDescent="0.35">
      <c r="W560" s="44">
        <f t="shared" si="235"/>
        <v>0</v>
      </c>
      <c r="X560" s="44">
        <f t="shared" si="236"/>
        <v>0</v>
      </c>
    </row>
    <row r="561" spans="23:24" x14ac:dyDescent="0.35">
      <c r="W561" s="44">
        <f t="shared" si="235"/>
        <v>0</v>
      </c>
      <c r="X561" s="44">
        <f t="shared" si="236"/>
        <v>0</v>
      </c>
    </row>
    <row r="562" spans="23:24" x14ac:dyDescent="0.35">
      <c r="W562" s="44">
        <f t="shared" si="235"/>
        <v>0</v>
      </c>
      <c r="X562" s="44">
        <f t="shared" si="236"/>
        <v>0</v>
      </c>
    </row>
    <row r="563" spans="23:24" x14ac:dyDescent="0.35">
      <c r="W563" s="44">
        <f t="shared" si="235"/>
        <v>0</v>
      </c>
      <c r="X563" s="44">
        <f t="shared" si="236"/>
        <v>0</v>
      </c>
    </row>
    <row r="564" spans="23:24" x14ac:dyDescent="0.35">
      <c r="W564" s="44">
        <f t="shared" si="235"/>
        <v>0</v>
      </c>
      <c r="X564" s="44">
        <f t="shared" si="236"/>
        <v>0</v>
      </c>
    </row>
    <row r="565" spans="23:24" x14ac:dyDescent="0.35">
      <c r="W565" s="44">
        <f t="shared" si="235"/>
        <v>0</v>
      </c>
      <c r="X565" s="44">
        <f t="shared" si="236"/>
        <v>0</v>
      </c>
    </row>
    <row r="566" spans="23:24" x14ac:dyDescent="0.35">
      <c r="W566" s="44">
        <f t="shared" si="235"/>
        <v>0</v>
      </c>
      <c r="X566" s="44">
        <f t="shared" si="236"/>
        <v>0</v>
      </c>
    </row>
    <row r="567" spans="23:24" x14ac:dyDescent="0.35">
      <c r="W567" s="44">
        <f t="shared" si="235"/>
        <v>0</v>
      </c>
      <c r="X567" s="44">
        <f t="shared" si="236"/>
        <v>0</v>
      </c>
    </row>
    <row r="568" spans="23:24" x14ac:dyDescent="0.35">
      <c r="W568" s="44">
        <f t="shared" si="235"/>
        <v>0</v>
      </c>
      <c r="X568" s="44">
        <f t="shared" si="236"/>
        <v>0</v>
      </c>
    </row>
    <row r="569" spans="23:24" x14ac:dyDescent="0.35">
      <c r="W569" s="44">
        <f t="shared" si="235"/>
        <v>0</v>
      </c>
      <c r="X569" s="44">
        <f t="shared" si="236"/>
        <v>0</v>
      </c>
    </row>
    <row r="570" spans="23:24" x14ac:dyDescent="0.35">
      <c r="W570" s="44">
        <f t="shared" si="235"/>
        <v>0</v>
      </c>
      <c r="X570" s="44">
        <f t="shared" si="236"/>
        <v>0</v>
      </c>
    </row>
    <row r="571" spans="23:24" x14ac:dyDescent="0.35">
      <c r="W571" s="44">
        <f t="shared" si="235"/>
        <v>0</v>
      </c>
      <c r="X571" s="44">
        <f t="shared" si="236"/>
        <v>0</v>
      </c>
    </row>
    <row r="572" spans="23:24" x14ac:dyDescent="0.35">
      <c r="W572" s="44">
        <f t="shared" si="235"/>
        <v>0</v>
      </c>
      <c r="X572" s="44">
        <f t="shared" si="236"/>
        <v>0</v>
      </c>
    </row>
    <row r="573" spans="23:24" x14ac:dyDescent="0.35">
      <c r="W573" s="44">
        <f t="shared" si="235"/>
        <v>0</v>
      </c>
      <c r="X573" s="44">
        <f t="shared" si="236"/>
        <v>0</v>
      </c>
    </row>
    <row r="574" spans="23:24" x14ac:dyDescent="0.35">
      <c r="W574" s="44">
        <f t="shared" si="235"/>
        <v>0</v>
      </c>
      <c r="X574" s="44">
        <f t="shared" si="236"/>
        <v>0</v>
      </c>
    </row>
    <row r="575" spans="23:24" x14ac:dyDescent="0.35">
      <c r="W575" s="44">
        <f t="shared" si="235"/>
        <v>0</v>
      </c>
      <c r="X575" s="44">
        <f t="shared" si="236"/>
        <v>0</v>
      </c>
    </row>
    <row r="576" spans="23:24" x14ac:dyDescent="0.35">
      <c r="W576" s="44">
        <f t="shared" si="235"/>
        <v>0</v>
      </c>
      <c r="X576" s="44">
        <f t="shared" si="236"/>
        <v>0</v>
      </c>
    </row>
    <row r="577" spans="23:24" x14ac:dyDescent="0.35">
      <c r="W577" s="44">
        <f t="shared" si="235"/>
        <v>0</v>
      </c>
      <c r="X577" s="44">
        <f t="shared" si="236"/>
        <v>0</v>
      </c>
    </row>
    <row r="578" spans="23:24" x14ac:dyDescent="0.35">
      <c r="W578" s="44">
        <f t="shared" si="235"/>
        <v>0</v>
      </c>
      <c r="X578" s="44">
        <f t="shared" si="236"/>
        <v>0</v>
      </c>
    </row>
    <row r="579" spans="23:24" x14ac:dyDescent="0.35">
      <c r="W579" s="44">
        <f t="shared" si="235"/>
        <v>0</v>
      </c>
      <c r="X579" s="44">
        <f t="shared" si="236"/>
        <v>0</v>
      </c>
    </row>
    <row r="580" spans="23:24" x14ac:dyDescent="0.35">
      <c r="W580" s="44">
        <f t="shared" si="235"/>
        <v>0</v>
      </c>
      <c r="X580" s="44">
        <f t="shared" si="236"/>
        <v>0</v>
      </c>
    </row>
    <row r="581" spans="23:24" x14ac:dyDescent="0.35">
      <c r="W581" s="44">
        <f t="shared" si="235"/>
        <v>0</v>
      </c>
      <c r="X581" s="44">
        <f t="shared" si="236"/>
        <v>0</v>
      </c>
    </row>
    <row r="582" spans="23:24" x14ac:dyDescent="0.35">
      <c r="W582" s="44">
        <f t="shared" si="235"/>
        <v>0</v>
      </c>
      <c r="X582" s="44">
        <f t="shared" si="236"/>
        <v>0</v>
      </c>
    </row>
    <row r="583" spans="23:24" x14ac:dyDescent="0.35">
      <c r="W583" s="44">
        <f t="shared" si="235"/>
        <v>0</v>
      </c>
      <c r="X583" s="44">
        <f t="shared" si="236"/>
        <v>0</v>
      </c>
    </row>
    <row r="584" spans="23:24" x14ac:dyDescent="0.35">
      <c r="W584" s="44">
        <f t="shared" si="235"/>
        <v>0</v>
      </c>
      <c r="X584" s="44">
        <f t="shared" si="236"/>
        <v>0</v>
      </c>
    </row>
    <row r="585" spans="23:24" x14ac:dyDescent="0.35">
      <c r="W585" s="44">
        <f t="shared" si="235"/>
        <v>0</v>
      </c>
      <c r="X585" s="44">
        <f t="shared" si="236"/>
        <v>0</v>
      </c>
    </row>
    <row r="586" spans="23:24" x14ac:dyDescent="0.35">
      <c r="W586" s="44">
        <f t="shared" si="235"/>
        <v>0</v>
      </c>
      <c r="X586" s="44">
        <f t="shared" si="236"/>
        <v>0</v>
      </c>
    </row>
    <row r="587" spans="23:24" x14ac:dyDescent="0.35">
      <c r="W587" s="44">
        <f t="shared" si="235"/>
        <v>0</v>
      </c>
      <c r="X587" s="44">
        <f t="shared" si="236"/>
        <v>0</v>
      </c>
    </row>
    <row r="588" spans="23:24" x14ac:dyDescent="0.35">
      <c r="W588" s="44">
        <f t="shared" si="235"/>
        <v>0</v>
      </c>
      <c r="X588" s="44">
        <f t="shared" si="236"/>
        <v>0</v>
      </c>
    </row>
    <row r="589" spans="23:24" x14ac:dyDescent="0.35">
      <c r="W589" s="44">
        <f t="shared" si="235"/>
        <v>0</v>
      </c>
      <c r="X589" s="44">
        <f t="shared" si="236"/>
        <v>0</v>
      </c>
    </row>
    <row r="590" spans="23:24" x14ac:dyDescent="0.35">
      <c r="W590" s="44">
        <f t="shared" si="235"/>
        <v>0</v>
      </c>
      <c r="X590" s="44">
        <f t="shared" si="236"/>
        <v>0</v>
      </c>
    </row>
    <row r="591" spans="23:24" x14ac:dyDescent="0.35">
      <c r="W591" s="44">
        <f t="shared" si="235"/>
        <v>0</v>
      </c>
      <c r="X591" s="44">
        <f t="shared" si="236"/>
        <v>0</v>
      </c>
    </row>
    <row r="592" spans="23:24" x14ac:dyDescent="0.35">
      <c r="W592" s="44">
        <f t="shared" si="235"/>
        <v>0</v>
      </c>
      <c r="X592" s="44">
        <f t="shared" si="236"/>
        <v>0</v>
      </c>
    </row>
    <row r="593" spans="23:24" x14ac:dyDescent="0.35">
      <c r="W593" s="44">
        <f t="shared" si="235"/>
        <v>0</v>
      </c>
      <c r="X593" s="44">
        <f t="shared" si="236"/>
        <v>0</v>
      </c>
    </row>
    <row r="594" spans="23:24" x14ac:dyDescent="0.35">
      <c r="W594" s="44">
        <f t="shared" si="235"/>
        <v>0</v>
      </c>
      <c r="X594" s="44">
        <f t="shared" si="236"/>
        <v>0</v>
      </c>
    </row>
    <row r="595" spans="23:24" x14ac:dyDescent="0.35">
      <c r="W595" s="44">
        <f t="shared" si="235"/>
        <v>0</v>
      </c>
      <c r="X595" s="44">
        <f t="shared" si="236"/>
        <v>0</v>
      </c>
    </row>
    <row r="596" spans="23:24" x14ac:dyDescent="0.35">
      <c r="W596" s="44">
        <f t="shared" si="235"/>
        <v>0</v>
      </c>
      <c r="X596" s="44">
        <f t="shared" si="236"/>
        <v>0</v>
      </c>
    </row>
    <row r="597" spans="23:24" x14ac:dyDescent="0.35">
      <c r="W597" s="44">
        <f t="shared" si="235"/>
        <v>0</v>
      </c>
      <c r="X597" s="44">
        <f t="shared" si="236"/>
        <v>0</v>
      </c>
    </row>
    <row r="598" spans="23:24" x14ac:dyDescent="0.3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35">
      <c r="W599" s="44">
        <f t="shared" si="237"/>
        <v>0</v>
      </c>
      <c r="X599" s="44">
        <f t="shared" si="238"/>
        <v>0</v>
      </c>
    </row>
    <row r="600" spans="23:24" x14ac:dyDescent="0.35">
      <c r="W600" s="44">
        <f t="shared" si="237"/>
        <v>0</v>
      </c>
      <c r="X600" s="44">
        <f t="shared" si="238"/>
        <v>0</v>
      </c>
    </row>
    <row r="601" spans="23:24" x14ac:dyDescent="0.35">
      <c r="W601" s="44">
        <f t="shared" si="237"/>
        <v>0</v>
      </c>
      <c r="X601" s="44">
        <f t="shared" si="238"/>
        <v>0</v>
      </c>
    </row>
    <row r="602" spans="23:24" x14ac:dyDescent="0.35">
      <c r="W602" s="44">
        <f t="shared" si="237"/>
        <v>0</v>
      </c>
      <c r="X602" s="44">
        <f t="shared" si="238"/>
        <v>0</v>
      </c>
    </row>
    <row r="603" spans="23:24" x14ac:dyDescent="0.35">
      <c r="W603" s="44">
        <f t="shared" si="237"/>
        <v>0</v>
      </c>
      <c r="X603" s="44">
        <f t="shared" si="238"/>
        <v>0</v>
      </c>
    </row>
    <row r="604" spans="23:24" x14ac:dyDescent="0.35">
      <c r="W604" s="44">
        <f t="shared" si="237"/>
        <v>0</v>
      </c>
      <c r="X604" s="44">
        <f t="shared" si="238"/>
        <v>0</v>
      </c>
    </row>
    <row r="605" spans="23:24" x14ac:dyDescent="0.35">
      <c r="W605" s="44">
        <f t="shared" si="237"/>
        <v>0</v>
      </c>
      <c r="X605" s="44">
        <f t="shared" si="238"/>
        <v>0</v>
      </c>
    </row>
    <row r="606" spans="23:24" x14ac:dyDescent="0.35">
      <c r="W606" s="44">
        <f t="shared" si="237"/>
        <v>0</v>
      </c>
      <c r="X606" s="44">
        <f t="shared" si="238"/>
        <v>0</v>
      </c>
    </row>
    <row r="607" spans="23:24" x14ac:dyDescent="0.35">
      <c r="W607" s="44">
        <f t="shared" si="237"/>
        <v>0</v>
      </c>
      <c r="X607" s="44">
        <f t="shared" si="238"/>
        <v>0</v>
      </c>
    </row>
    <row r="608" spans="23:24" x14ac:dyDescent="0.35">
      <c r="W608" s="44">
        <f t="shared" si="237"/>
        <v>0</v>
      </c>
      <c r="X608" s="44">
        <f t="shared" si="238"/>
        <v>0</v>
      </c>
    </row>
    <row r="609" spans="23:24" x14ac:dyDescent="0.35">
      <c r="W609" s="44">
        <f t="shared" si="237"/>
        <v>0</v>
      </c>
      <c r="X609" s="44">
        <f t="shared" si="238"/>
        <v>0</v>
      </c>
    </row>
    <row r="610" spans="23:24" x14ac:dyDescent="0.35">
      <c r="W610" s="44">
        <f t="shared" si="237"/>
        <v>0</v>
      </c>
      <c r="X610" s="44">
        <f t="shared" si="238"/>
        <v>0</v>
      </c>
    </row>
    <row r="611" spans="23:24" x14ac:dyDescent="0.35">
      <c r="W611" s="44">
        <f t="shared" si="237"/>
        <v>0</v>
      </c>
      <c r="X611" s="44">
        <f t="shared" si="238"/>
        <v>0</v>
      </c>
    </row>
    <row r="612" spans="23:24" x14ac:dyDescent="0.35">
      <c r="W612" s="44">
        <f t="shared" si="237"/>
        <v>0</v>
      </c>
      <c r="X612" s="44">
        <f t="shared" si="238"/>
        <v>0</v>
      </c>
    </row>
    <row r="613" spans="23:24" x14ac:dyDescent="0.35">
      <c r="W613" s="44">
        <f t="shared" si="237"/>
        <v>0</v>
      </c>
      <c r="X613" s="44">
        <f t="shared" si="238"/>
        <v>0</v>
      </c>
    </row>
    <row r="614" spans="23:24" x14ac:dyDescent="0.35">
      <c r="W614" s="44">
        <f t="shared" si="237"/>
        <v>0</v>
      </c>
      <c r="X614" s="44">
        <f t="shared" si="238"/>
        <v>0</v>
      </c>
    </row>
    <row r="615" spans="23:24" x14ac:dyDescent="0.35">
      <c r="W615" s="44">
        <f t="shared" si="237"/>
        <v>0</v>
      </c>
      <c r="X615" s="44">
        <f t="shared" si="238"/>
        <v>0</v>
      </c>
    </row>
    <row r="616" spans="23:24" x14ac:dyDescent="0.35">
      <c r="W616" s="44">
        <f t="shared" si="237"/>
        <v>0</v>
      </c>
      <c r="X616" s="44">
        <f t="shared" si="238"/>
        <v>0</v>
      </c>
    </row>
    <row r="617" spans="23:24" x14ac:dyDescent="0.35">
      <c r="W617" s="44">
        <f t="shared" si="237"/>
        <v>0</v>
      </c>
      <c r="X617" s="44">
        <f t="shared" si="238"/>
        <v>0</v>
      </c>
    </row>
    <row r="618" spans="23:24" x14ac:dyDescent="0.35">
      <c r="W618" s="44">
        <f t="shared" si="237"/>
        <v>0</v>
      </c>
      <c r="X618" s="44">
        <f t="shared" si="238"/>
        <v>0</v>
      </c>
    </row>
    <row r="619" spans="23:24" x14ac:dyDescent="0.35">
      <c r="W619" s="44">
        <f t="shared" si="237"/>
        <v>0</v>
      </c>
      <c r="X619" s="44">
        <f t="shared" si="238"/>
        <v>0</v>
      </c>
    </row>
    <row r="620" spans="23:24" x14ac:dyDescent="0.35">
      <c r="W620" s="44">
        <f t="shared" si="237"/>
        <v>0</v>
      </c>
      <c r="X620" s="44">
        <f t="shared" si="238"/>
        <v>0</v>
      </c>
    </row>
    <row r="621" spans="23:24" x14ac:dyDescent="0.35">
      <c r="W621" s="44">
        <f t="shared" si="237"/>
        <v>0</v>
      </c>
      <c r="X621" s="44">
        <f t="shared" si="238"/>
        <v>0</v>
      </c>
    </row>
    <row r="622" spans="23:24" x14ac:dyDescent="0.35">
      <c r="W622" s="44">
        <f t="shared" si="237"/>
        <v>0</v>
      </c>
      <c r="X622" s="44">
        <f t="shared" si="238"/>
        <v>0</v>
      </c>
    </row>
    <row r="623" spans="23:24" x14ac:dyDescent="0.35">
      <c r="W623" s="44">
        <f t="shared" si="237"/>
        <v>0</v>
      </c>
      <c r="X623" s="44">
        <f t="shared" si="238"/>
        <v>0</v>
      </c>
    </row>
    <row r="624" spans="23:24" x14ac:dyDescent="0.35">
      <c r="W624" s="44">
        <f t="shared" si="237"/>
        <v>0</v>
      </c>
      <c r="X624" s="44">
        <f t="shared" si="238"/>
        <v>0</v>
      </c>
    </row>
    <row r="625" spans="23:24" x14ac:dyDescent="0.35">
      <c r="W625" s="44">
        <f t="shared" si="237"/>
        <v>0</v>
      </c>
      <c r="X625" s="44">
        <f t="shared" si="238"/>
        <v>0</v>
      </c>
    </row>
    <row r="626" spans="23:24" x14ac:dyDescent="0.35">
      <c r="W626" s="44">
        <f t="shared" si="237"/>
        <v>0</v>
      </c>
      <c r="X626" s="44">
        <f t="shared" si="238"/>
        <v>0</v>
      </c>
    </row>
    <row r="627" spans="23:24" x14ac:dyDescent="0.35">
      <c r="W627" s="44">
        <f t="shared" si="237"/>
        <v>0</v>
      </c>
      <c r="X627" s="44">
        <f t="shared" si="238"/>
        <v>0</v>
      </c>
    </row>
    <row r="628" spans="23:24" x14ac:dyDescent="0.35">
      <c r="W628" s="44">
        <f t="shared" si="237"/>
        <v>0</v>
      </c>
      <c r="X628" s="44">
        <f t="shared" si="238"/>
        <v>0</v>
      </c>
    </row>
    <row r="629" spans="23:24" x14ac:dyDescent="0.35">
      <c r="W629" s="44">
        <f t="shared" si="237"/>
        <v>0</v>
      </c>
      <c r="X629" s="44">
        <f t="shared" si="238"/>
        <v>0</v>
      </c>
    </row>
    <row r="630" spans="23:24" x14ac:dyDescent="0.35">
      <c r="W630" s="44">
        <f t="shared" si="237"/>
        <v>0</v>
      </c>
      <c r="X630" s="44">
        <f t="shared" si="238"/>
        <v>0</v>
      </c>
    </row>
    <row r="631" spans="23:24" x14ac:dyDescent="0.35">
      <c r="W631" s="44">
        <f t="shared" si="237"/>
        <v>0</v>
      </c>
      <c r="X631" s="44">
        <f t="shared" si="238"/>
        <v>0</v>
      </c>
    </row>
    <row r="632" spans="23:24" x14ac:dyDescent="0.35">
      <c r="W632" s="44">
        <f t="shared" si="237"/>
        <v>0</v>
      </c>
      <c r="X632" s="44">
        <f t="shared" si="238"/>
        <v>0</v>
      </c>
    </row>
    <row r="633" spans="23:24" x14ac:dyDescent="0.35">
      <c r="W633" s="44">
        <f t="shared" si="237"/>
        <v>0</v>
      </c>
      <c r="X633" s="44">
        <f t="shared" si="238"/>
        <v>0</v>
      </c>
    </row>
    <row r="634" spans="23:24" x14ac:dyDescent="0.35">
      <c r="W634" s="44">
        <f t="shared" si="237"/>
        <v>0</v>
      </c>
      <c r="X634" s="44">
        <f t="shared" si="238"/>
        <v>0</v>
      </c>
    </row>
    <row r="635" spans="23:24" x14ac:dyDescent="0.35">
      <c r="W635" s="44">
        <f t="shared" si="237"/>
        <v>0</v>
      </c>
      <c r="X635" s="44">
        <f t="shared" si="238"/>
        <v>0</v>
      </c>
    </row>
    <row r="636" spans="23:24" x14ac:dyDescent="0.35">
      <c r="W636" s="44">
        <f t="shared" si="237"/>
        <v>0</v>
      </c>
      <c r="X636" s="44">
        <f t="shared" si="238"/>
        <v>0</v>
      </c>
    </row>
    <row r="637" spans="23:24" x14ac:dyDescent="0.35">
      <c r="W637" s="44">
        <f t="shared" si="237"/>
        <v>0</v>
      </c>
      <c r="X637" s="44">
        <f t="shared" si="238"/>
        <v>0</v>
      </c>
    </row>
    <row r="638" spans="23:24" x14ac:dyDescent="0.35">
      <c r="W638" s="44">
        <f t="shared" si="237"/>
        <v>0</v>
      </c>
      <c r="X638" s="44">
        <f t="shared" si="238"/>
        <v>0</v>
      </c>
    </row>
    <row r="639" spans="23:24" x14ac:dyDescent="0.35">
      <c r="W639" s="44">
        <f t="shared" si="237"/>
        <v>0</v>
      </c>
      <c r="X639" s="44">
        <f t="shared" si="238"/>
        <v>0</v>
      </c>
    </row>
    <row r="640" spans="23:24" x14ac:dyDescent="0.35">
      <c r="W640" s="44">
        <f t="shared" si="237"/>
        <v>0</v>
      </c>
      <c r="X640" s="44">
        <f t="shared" si="238"/>
        <v>0</v>
      </c>
    </row>
    <row r="641" spans="23:24" x14ac:dyDescent="0.35">
      <c r="W641" s="44">
        <f t="shared" si="237"/>
        <v>0</v>
      </c>
      <c r="X641" s="44">
        <f t="shared" si="238"/>
        <v>0</v>
      </c>
    </row>
    <row r="642" spans="23:24" x14ac:dyDescent="0.35">
      <c r="W642" s="44">
        <f t="shared" si="237"/>
        <v>0</v>
      </c>
      <c r="X642" s="44">
        <f t="shared" si="238"/>
        <v>0</v>
      </c>
    </row>
    <row r="643" spans="23:24" x14ac:dyDescent="0.35">
      <c r="W643" s="44">
        <f t="shared" si="237"/>
        <v>0</v>
      </c>
      <c r="X643" s="44">
        <f t="shared" si="238"/>
        <v>0</v>
      </c>
    </row>
    <row r="644" spans="23:24" x14ac:dyDescent="0.35">
      <c r="W644" s="44">
        <f t="shared" si="237"/>
        <v>0</v>
      </c>
      <c r="X644" s="44">
        <f t="shared" si="238"/>
        <v>0</v>
      </c>
    </row>
    <row r="645" spans="23:24" x14ac:dyDescent="0.35">
      <c r="W645" s="44">
        <f t="shared" si="237"/>
        <v>0</v>
      </c>
      <c r="X645" s="44">
        <f t="shared" si="238"/>
        <v>0</v>
      </c>
    </row>
    <row r="646" spans="23:24" x14ac:dyDescent="0.35">
      <c r="W646" s="44">
        <f t="shared" si="237"/>
        <v>0</v>
      </c>
      <c r="X646" s="44">
        <f t="shared" si="238"/>
        <v>0</v>
      </c>
    </row>
    <row r="647" spans="23:24" x14ac:dyDescent="0.35">
      <c r="W647" s="44">
        <f t="shared" si="237"/>
        <v>0</v>
      </c>
      <c r="X647" s="44">
        <f t="shared" si="238"/>
        <v>0</v>
      </c>
    </row>
    <row r="648" spans="23:24" x14ac:dyDescent="0.35">
      <c r="W648" s="44">
        <f t="shared" si="237"/>
        <v>0</v>
      </c>
      <c r="X648" s="44">
        <f t="shared" si="238"/>
        <v>0</v>
      </c>
    </row>
    <row r="649" spans="23:24" x14ac:dyDescent="0.35">
      <c r="W649" s="44">
        <f t="shared" si="237"/>
        <v>0</v>
      </c>
      <c r="X649" s="44">
        <f t="shared" si="238"/>
        <v>0</v>
      </c>
    </row>
    <row r="650" spans="23:24" x14ac:dyDescent="0.35">
      <c r="W650" s="44">
        <f t="shared" si="237"/>
        <v>0</v>
      </c>
      <c r="X650" s="44">
        <f t="shared" si="238"/>
        <v>0</v>
      </c>
    </row>
    <row r="651" spans="23:24" x14ac:dyDescent="0.35">
      <c r="W651" s="44">
        <f t="shared" si="237"/>
        <v>0</v>
      </c>
      <c r="X651" s="44">
        <f t="shared" si="238"/>
        <v>0</v>
      </c>
    </row>
    <row r="652" spans="23:24" x14ac:dyDescent="0.35">
      <c r="W652" s="44">
        <f t="shared" si="237"/>
        <v>0</v>
      </c>
      <c r="X652" s="44">
        <f t="shared" si="238"/>
        <v>0</v>
      </c>
    </row>
    <row r="653" spans="23:24" x14ac:dyDescent="0.35">
      <c r="W653" s="44">
        <f t="shared" si="237"/>
        <v>0</v>
      </c>
      <c r="X653" s="44">
        <f t="shared" si="238"/>
        <v>0</v>
      </c>
    </row>
    <row r="654" spans="23:24" x14ac:dyDescent="0.35">
      <c r="W654" s="44">
        <f t="shared" si="237"/>
        <v>0</v>
      </c>
      <c r="X654" s="44">
        <f t="shared" si="238"/>
        <v>0</v>
      </c>
    </row>
    <row r="655" spans="23:24" x14ac:dyDescent="0.35">
      <c r="W655" s="44">
        <f t="shared" si="237"/>
        <v>0</v>
      </c>
      <c r="X655" s="44">
        <f t="shared" si="238"/>
        <v>0</v>
      </c>
    </row>
    <row r="656" spans="23:24" x14ac:dyDescent="0.35">
      <c r="W656" s="44">
        <f t="shared" si="237"/>
        <v>0</v>
      </c>
      <c r="X656" s="44">
        <f t="shared" si="238"/>
        <v>0</v>
      </c>
    </row>
    <row r="657" spans="23:24" x14ac:dyDescent="0.35">
      <c r="W657" s="44">
        <f t="shared" si="237"/>
        <v>0</v>
      </c>
      <c r="X657" s="44">
        <f t="shared" si="238"/>
        <v>0</v>
      </c>
    </row>
    <row r="658" spans="23:24" x14ac:dyDescent="0.35">
      <c r="W658" s="44">
        <f t="shared" si="237"/>
        <v>0</v>
      </c>
      <c r="X658" s="44">
        <f t="shared" si="238"/>
        <v>0</v>
      </c>
    </row>
    <row r="659" spans="23:24" x14ac:dyDescent="0.35">
      <c r="W659" s="44">
        <f t="shared" si="237"/>
        <v>0</v>
      </c>
      <c r="X659" s="44">
        <f t="shared" si="238"/>
        <v>0</v>
      </c>
    </row>
    <row r="660" spans="23:24" x14ac:dyDescent="0.35">
      <c r="W660" s="44">
        <f t="shared" si="237"/>
        <v>0</v>
      </c>
      <c r="X660" s="44">
        <f t="shared" si="238"/>
        <v>0</v>
      </c>
    </row>
    <row r="661" spans="23:24" x14ac:dyDescent="0.35">
      <c r="W661" s="44">
        <f t="shared" si="237"/>
        <v>0</v>
      </c>
      <c r="X661" s="44">
        <f t="shared" si="238"/>
        <v>0</v>
      </c>
    </row>
    <row r="662" spans="23:24" x14ac:dyDescent="0.3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35">
      <c r="W663" s="44">
        <f t="shared" si="239"/>
        <v>0</v>
      </c>
      <c r="X663" s="44">
        <f t="shared" si="240"/>
        <v>0</v>
      </c>
    </row>
    <row r="664" spans="23:24" x14ac:dyDescent="0.35">
      <c r="W664" s="44">
        <f t="shared" si="239"/>
        <v>0</v>
      </c>
      <c r="X664" s="44">
        <f t="shared" si="240"/>
        <v>0</v>
      </c>
    </row>
    <row r="665" spans="23:24" x14ac:dyDescent="0.35">
      <c r="W665" s="44">
        <f t="shared" si="239"/>
        <v>0</v>
      </c>
      <c r="X665" s="44">
        <f t="shared" si="240"/>
        <v>0</v>
      </c>
    </row>
    <row r="666" spans="23:24" x14ac:dyDescent="0.35">
      <c r="W666" s="44">
        <f t="shared" si="239"/>
        <v>0</v>
      </c>
      <c r="X666" s="44">
        <f t="shared" si="240"/>
        <v>0</v>
      </c>
    </row>
    <row r="667" spans="23:24" x14ac:dyDescent="0.35">
      <c r="W667" s="44">
        <f t="shared" si="239"/>
        <v>0</v>
      </c>
      <c r="X667" s="44">
        <f t="shared" si="240"/>
        <v>0</v>
      </c>
    </row>
    <row r="668" spans="23:24" x14ac:dyDescent="0.35">
      <c r="W668" s="44">
        <f t="shared" si="239"/>
        <v>0</v>
      </c>
      <c r="X668" s="44">
        <f t="shared" si="240"/>
        <v>0</v>
      </c>
    </row>
    <row r="669" spans="23:24" x14ac:dyDescent="0.35">
      <c r="W669" s="44">
        <f t="shared" si="239"/>
        <v>0</v>
      </c>
      <c r="X669" s="44">
        <f t="shared" si="240"/>
        <v>0</v>
      </c>
    </row>
    <row r="670" spans="23:24" x14ac:dyDescent="0.35">
      <c r="W670" s="44">
        <f t="shared" si="239"/>
        <v>0</v>
      </c>
      <c r="X670" s="44">
        <f t="shared" si="240"/>
        <v>0</v>
      </c>
    </row>
    <row r="671" spans="23:24" x14ac:dyDescent="0.35">
      <c r="W671" s="44">
        <f t="shared" si="239"/>
        <v>0</v>
      </c>
      <c r="X671" s="44">
        <f t="shared" si="240"/>
        <v>0</v>
      </c>
    </row>
    <row r="672" spans="23:24" x14ac:dyDescent="0.35">
      <c r="W672" s="44">
        <f t="shared" si="239"/>
        <v>0</v>
      </c>
      <c r="X672" s="44">
        <f t="shared" si="240"/>
        <v>0</v>
      </c>
    </row>
    <row r="673" spans="23:24" x14ac:dyDescent="0.35">
      <c r="W673" s="44">
        <f t="shared" si="239"/>
        <v>0</v>
      </c>
      <c r="X673" s="44">
        <f t="shared" si="240"/>
        <v>0</v>
      </c>
    </row>
    <row r="674" spans="23:24" x14ac:dyDescent="0.35">
      <c r="W674" s="44">
        <f t="shared" si="239"/>
        <v>0</v>
      </c>
      <c r="X674" s="44">
        <f t="shared" si="240"/>
        <v>0</v>
      </c>
    </row>
    <row r="675" spans="23:24" x14ac:dyDescent="0.35">
      <c r="W675" s="44">
        <f t="shared" si="239"/>
        <v>0</v>
      </c>
      <c r="X675" s="44">
        <f t="shared" si="240"/>
        <v>0</v>
      </c>
    </row>
    <row r="676" spans="23:24" x14ac:dyDescent="0.35">
      <c r="W676" s="44">
        <f t="shared" si="239"/>
        <v>0</v>
      </c>
      <c r="X676" s="44">
        <f t="shared" si="240"/>
        <v>0</v>
      </c>
    </row>
    <row r="677" spans="23:24" x14ac:dyDescent="0.35">
      <c r="W677" s="44">
        <f t="shared" si="239"/>
        <v>0</v>
      </c>
      <c r="X677" s="44">
        <f t="shared" si="240"/>
        <v>0</v>
      </c>
    </row>
    <row r="678" spans="23:24" x14ac:dyDescent="0.35">
      <c r="W678" s="44">
        <f t="shared" si="239"/>
        <v>0</v>
      </c>
      <c r="X678" s="44">
        <f t="shared" si="240"/>
        <v>0</v>
      </c>
    </row>
    <row r="679" spans="23:24" x14ac:dyDescent="0.35">
      <c r="W679" s="44">
        <f t="shared" si="239"/>
        <v>0</v>
      </c>
      <c r="X679" s="44">
        <f t="shared" si="240"/>
        <v>0</v>
      </c>
    </row>
    <row r="680" spans="23:24" x14ac:dyDescent="0.35">
      <c r="W680" s="44">
        <f t="shared" si="239"/>
        <v>0</v>
      </c>
      <c r="X680" s="44">
        <f t="shared" si="240"/>
        <v>0</v>
      </c>
    </row>
    <row r="681" spans="23:24" x14ac:dyDescent="0.35">
      <c r="W681" s="44">
        <f t="shared" si="239"/>
        <v>0</v>
      </c>
      <c r="X681" s="44">
        <f t="shared" si="240"/>
        <v>0</v>
      </c>
    </row>
    <row r="682" spans="23:24" x14ac:dyDescent="0.35">
      <c r="W682" s="44">
        <f t="shared" si="239"/>
        <v>0</v>
      </c>
      <c r="X682" s="44">
        <f t="shared" si="240"/>
        <v>0</v>
      </c>
    </row>
    <row r="683" spans="23:24" x14ac:dyDescent="0.35">
      <c r="W683" s="44">
        <f t="shared" si="239"/>
        <v>0</v>
      </c>
      <c r="X683" s="44">
        <f t="shared" si="240"/>
        <v>0</v>
      </c>
    </row>
    <row r="684" spans="23:24" x14ac:dyDescent="0.35">
      <c r="W684" s="44">
        <f t="shared" si="239"/>
        <v>0</v>
      </c>
      <c r="X684" s="44">
        <f t="shared" si="240"/>
        <v>0</v>
      </c>
    </row>
    <row r="685" spans="23:24" x14ac:dyDescent="0.35">
      <c r="W685" s="44">
        <f t="shared" si="239"/>
        <v>0</v>
      </c>
      <c r="X685" s="44">
        <f t="shared" si="240"/>
        <v>0</v>
      </c>
    </row>
    <row r="686" spans="23:24" x14ac:dyDescent="0.35">
      <c r="W686" s="44">
        <f t="shared" si="239"/>
        <v>0</v>
      </c>
      <c r="X686" s="44">
        <f t="shared" si="240"/>
        <v>0</v>
      </c>
    </row>
    <row r="687" spans="23:24" x14ac:dyDescent="0.35">
      <c r="W687" s="44">
        <f t="shared" si="239"/>
        <v>0</v>
      </c>
      <c r="X687" s="44">
        <f t="shared" si="240"/>
        <v>0</v>
      </c>
    </row>
    <row r="688" spans="23:24" x14ac:dyDescent="0.35">
      <c r="W688" s="44">
        <f t="shared" si="239"/>
        <v>0</v>
      </c>
      <c r="X688" s="44">
        <f t="shared" si="240"/>
        <v>0</v>
      </c>
    </row>
    <row r="689" spans="23:24" x14ac:dyDescent="0.35">
      <c r="W689" s="44">
        <f t="shared" si="239"/>
        <v>0</v>
      </c>
      <c r="X689" s="44">
        <f t="shared" si="240"/>
        <v>0</v>
      </c>
    </row>
    <row r="690" spans="23:24" x14ac:dyDescent="0.35">
      <c r="W690" s="44">
        <f t="shared" si="239"/>
        <v>0</v>
      </c>
      <c r="X690" s="44">
        <f t="shared" si="240"/>
        <v>0</v>
      </c>
    </row>
    <row r="691" spans="23:24" x14ac:dyDescent="0.35">
      <c r="W691" s="44">
        <f t="shared" si="239"/>
        <v>0</v>
      </c>
      <c r="X691" s="44">
        <f t="shared" si="240"/>
        <v>0</v>
      </c>
    </row>
    <row r="692" spans="23:24" x14ac:dyDescent="0.35">
      <c r="W692" s="44">
        <f t="shared" ref="W692:W699" si="241">SUM(G692:Q692)-F692</f>
        <v>0</v>
      </c>
    </row>
    <row r="693" spans="23:24" x14ac:dyDescent="0.35">
      <c r="W693" s="44">
        <f t="shared" si="241"/>
        <v>0</v>
      </c>
    </row>
    <row r="694" spans="23:24" x14ac:dyDescent="0.35">
      <c r="W694" s="44">
        <f t="shared" si="241"/>
        <v>0</v>
      </c>
    </row>
    <row r="695" spans="23:24" x14ac:dyDescent="0.35">
      <c r="W695" s="44">
        <f t="shared" si="241"/>
        <v>0</v>
      </c>
    </row>
    <row r="696" spans="23:24" x14ac:dyDescent="0.35">
      <c r="W696" s="44">
        <f t="shared" si="241"/>
        <v>0</v>
      </c>
    </row>
    <row r="697" spans="23:24" x14ac:dyDescent="0.35">
      <c r="W697" s="44">
        <f t="shared" si="241"/>
        <v>0</v>
      </c>
    </row>
    <row r="698" spans="23:24" x14ac:dyDescent="0.35">
      <c r="W698" s="44">
        <f t="shared" si="241"/>
        <v>0</v>
      </c>
    </row>
    <row r="699" spans="23:24" x14ac:dyDescent="0.35">
      <c r="W699" s="44">
        <f t="shared" si="241"/>
        <v>0</v>
      </c>
    </row>
    <row r="700" spans="23:24" x14ac:dyDescent="0.35">
      <c r="W700" s="44">
        <f t="shared" ref="W700:W763" si="242">SUM(G700:Q700)-F700</f>
        <v>0</v>
      </c>
    </row>
    <row r="701" spans="23:24" x14ac:dyDescent="0.35">
      <c r="W701" s="44">
        <f t="shared" si="242"/>
        <v>0</v>
      </c>
    </row>
    <row r="702" spans="23:24" x14ac:dyDescent="0.35">
      <c r="W702" s="44">
        <f t="shared" si="242"/>
        <v>0</v>
      </c>
    </row>
    <row r="703" spans="23:24" x14ac:dyDescent="0.35">
      <c r="W703" s="44">
        <f t="shared" si="242"/>
        <v>0</v>
      </c>
    </row>
    <row r="704" spans="23:24" x14ac:dyDescent="0.35">
      <c r="W704" s="44">
        <f t="shared" si="242"/>
        <v>0</v>
      </c>
    </row>
    <row r="705" spans="23:23" x14ac:dyDescent="0.35">
      <c r="W705" s="44">
        <f t="shared" si="242"/>
        <v>0</v>
      </c>
    </row>
    <row r="706" spans="23:23" x14ac:dyDescent="0.35">
      <c r="W706" s="44">
        <f t="shared" si="242"/>
        <v>0</v>
      </c>
    </row>
    <row r="707" spans="23:23" x14ac:dyDescent="0.35">
      <c r="W707" s="44">
        <f t="shared" si="242"/>
        <v>0</v>
      </c>
    </row>
    <row r="708" spans="23:23" x14ac:dyDescent="0.35">
      <c r="W708" s="44">
        <f t="shared" si="242"/>
        <v>0</v>
      </c>
    </row>
    <row r="709" spans="23:23" x14ac:dyDescent="0.35">
      <c r="W709" s="44">
        <f t="shared" si="242"/>
        <v>0</v>
      </c>
    </row>
    <row r="710" spans="23:23" x14ac:dyDescent="0.35">
      <c r="W710" s="44">
        <f t="shared" si="242"/>
        <v>0</v>
      </c>
    </row>
    <row r="711" spans="23:23" x14ac:dyDescent="0.35">
      <c r="W711" s="44">
        <f t="shared" si="242"/>
        <v>0</v>
      </c>
    </row>
    <row r="712" spans="23:23" x14ac:dyDescent="0.35">
      <c r="W712" s="44">
        <f t="shared" si="242"/>
        <v>0</v>
      </c>
    </row>
    <row r="713" spans="23:23" x14ac:dyDescent="0.35">
      <c r="W713" s="44">
        <f t="shared" si="242"/>
        <v>0</v>
      </c>
    </row>
    <row r="714" spans="23:23" x14ac:dyDescent="0.35">
      <c r="W714" s="44">
        <f t="shared" si="242"/>
        <v>0</v>
      </c>
    </row>
    <row r="715" spans="23:23" x14ac:dyDescent="0.35">
      <c r="W715" s="44">
        <f t="shared" si="242"/>
        <v>0</v>
      </c>
    </row>
    <row r="716" spans="23:23" x14ac:dyDescent="0.35">
      <c r="W716" s="44">
        <f t="shared" si="242"/>
        <v>0</v>
      </c>
    </row>
    <row r="717" spans="23:23" x14ac:dyDescent="0.35">
      <c r="W717" s="44">
        <f t="shared" si="242"/>
        <v>0</v>
      </c>
    </row>
    <row r="718" spans="23:23" x14ac:dyDescent="0.35">
      <c r="W718" s="44">
        <f t="shared" si="242"/>
        <v>0</v>
      </c>
    </row>
    <row r="719" spans="23:23" x14ac:dyDescent="0.35">
      <c r="W719" s="44">
        <f t="shared" si="242"/>
        <v>0</v>
      </c>
    </row>
    <row r="720" spans="23:23" x14ac:dyDescent="0.35">
      <c r="W720" s="44">
        <f t="shared" si="242"/>
        <v>0</v>
      </c>
    </row>
    <row r="721" spans="23:23" x14ac:dyDescent="0.35">
      <c r="W721" s="44">
        <f t="shared" si="242"/>
        <v>0</v>
      </c>
    </row>
    <row r="722" spans="23:23" x14ac:dyDescent="0.35">
      <c r="W722" s="44">
        <f t="shared" si="242"/>
        <v>0</v>
      </c>
    </row>
    <row r="723" spans="23:23" x14ac:dyDescent="0.35">
      <c r="W723" s="44">
        <f t="shared" si="242"/>
        <v>0</v>
      </c>
    </row>
    <row r="724" spans="23:23" x14ac:dyDescent="0.35">
      <c r="W724" s="44">
        <f t="shared" si="242"/>
        <v>0</v>
      </c>
    </row>
    <row r="725" spans="23:23" x14ac:dyDescent="0.35">
      <c r="W725" s="44">
        <f t="shared" si="242"/>
        <v>0</v>
      </c>
    </row>
    <row r="726" spans="23:23" x14ac:dyDescent="0.35">
      <c r="W726" s="44">
        <f t="shared" si="242"/>
        <v>0</v>
      </c>
    </row>
    <row r="727" spans="23:23" x14ac:dyDescent="0.35">
      <c r="W727" s="44">
        <f t="shared" si="242"/>
        <v>0</v>
      </c>
    </row>
    <row r="728" spans="23:23" x14ac:dyDescent="0.35">
      <c r="W728" s="44">
        <f t="shared" si="242"/>
        <v>0</v>
      </c>
    </row>
    <row r="729" spans="23:23" x14ac:dyDescent="0.35">
      <c r="W729" s="44">
        <f t="shared" si="242"/>
        <v>0</v>
      </c>
    </row>
    <row r="730" spans="23:23" x14ac:dyDescent="0.35">
      <c r="W730" s="44">
        <f t="shared" si="242"/>
        <v>0</v>
      </c>
    </row>
    <row r="731" spans="23:23" x14ac:dyDescent="0.35">
      <c r="W731" s="44">
        <f t="shared" si="242"/>
        <v>0</v>
      </c>
    </row>
    <row r="732" spans="23:23" x14ac:dyDescent="0.35">
      <c r="W732" s="44">
        <f t="shared" si="242"/>
        <v>0</v>
      </c>
    </row>
    <row r="733" spans="23:23" x14ac:dyDescent="0.35">
      <c r="W733" s="44">
        <f t="shared" si="242"/>
        <v>0</v>
      </c>
    </row>
    <row r="734" spans="23:23" x14ac:dyDescent="0.35">
      <c r="W734" s="44">
        <f t="shared" si="242"/>
        <v>0</v>
      </c>
    </row>
    <row r="735" spans="23:23" x14ac:dyDescent="0.35">
      <c r="W735" s="44">
        <f t="shared" si="242"/>
        <v>0</v>
      </c>
    </row>
    <row r="736" spans="23:23" x14ac:dyDescent="0.35">
      <c r="W736" s="44">
        <f t="shared" si="242"/>
        <v>0</v>
      </c>
    </row>
    <row r="737" spans="23:23" x14ac:dyDescent="0.35">
      <c r="W737" s="44">
        <f t="shared" si="242"/>
        <v>0</v>
      </c>
    </row>
    <row r="738" spans="23:23" x14ac:dyDescent="0.35">
      <c r="W738" s="44">
        <f t="shared" si="242"/>
        <v>0</v>
      </c>
    </row>
    <row r="739" spans="23:23" x14ac:dyDescent="0.35">
      <c r="W739" s="44">
        <f t="shared" si="242"/>
        <v>0</v>
      </c>
    </row>
    <row r="740" spans="23:23" x14ac:dyDescent="0.35">
      <c r="W740" s="44">
        <f t="shared" si="242"/>
        <v>0</v>
      </c>
    </row>
    <row r="741" spans="23:23" x14ac:dyDescent="0.35">
      <c r="W741" s="44">
        <f t="shared" si="242"/>
        <v>0</v>
      </c>
    </row>
    <row r="742" spans="23:23" x14ac:dyDescent="0.35">
      <c r="W742" s="44">
        <f t="shared" si="242"/>
        <v>0</v>
      </c>
    </row>
    <row r="743" spans="23:23" x14ac:dyDescent="0.35">
      <c r="W743" s="44">
        <f t="shared" si="242"/>
        <v>0</v>
      </c>
    </row>
    <row r="744" spans="23:23" x14ac:dyDescent="0.35">
      <c r="W744" s="44">
        <f t="shared" si="242"/>
        <v>0</v>
      </c>
    </row>
    <row r="745" spans="23:23" x14ac:dyDescent="0.35">
      <c r="W745" s="44">
        <f t="shared" si="242"/>
        <v>0</v>
      </c>
    </row>
    <row r="746" spans="23:23" x14ac:dyDescent="0.35">
      <c r="W746" s="44">
        <f t="shared" si="242"/>
        <v>0</v>
      </c>
    </row>
    <row r="747" spans="23:23" x14ac:dyDescent="0.35">
      <c r="W747" s="44">
        <f t="shared" si="242"/>
        <v>0</v>
      </c>
    </row>
    <row r="748" spans="23:23" x14ac:dyDescent="0.35">
      <c r="W748" s="44">
        <f t="shared" si="242"/>
        <v>0</v>
      </c>
    </row>
    <row r="749" spans="23:23" x14ac:dyDescent="0.35">
      <c r="W749" s="44">
        <f t="shared" si="242"/>
        <v>0</v>
      </c>
    </row>
    <row r="750" spans="23:23" x14ac:dyDescent="0.35">
      <c r="W750" s="44">
        <f t="shared" si="242"/>
        <v>0</v>
      </c>
    </row>
    <row r="751" spans="23:23" x14ac:dyDescent="0.35">
      <c r="W751" s="44">
        <f t="shared" si="242"/>
        <v>0</v>
      </c>
    </row>
    <row r="752" spans="23:23" x14ac:dyDescent="0.35">
      <c r="W752" s="44">
        <f t="shared" si="242"/>
        <v>0</v>
      </c>
    </row>
    <row r="753" spans="23:23" x14ac:dyDescent="0.35">
      <c r="W753" s="44">
        <f t="shared" si="242"/>
        <v>0</v>
      </c>
    </row>
    <row r="754" spans="23:23" x14ac:dyDescent="0.35">
      <c r="W754" s="44">
        <f t="shared" si="242"/>
        <v>0</v>
      </c>
    </row>
    <row r="755" spans="23:23" x14ac:dyDescent="0.35">
      <c r="W755" s="44">
        <f t="shared" si="242"/>
        <v>0</v>
      </c>
    </row>
    <row r="756" spans="23:23" x14ac:dyDescent="0.35">
      <c r="W756" s="44">
        <f t="shared" si="242"/>
        <v>0</v>
      </c>
    </row>
    <row r="757" spans="23:23" x14ac:dyDescent="0.35">
      <c r="W757" s="44">
        <f t="shared" si="242"/>
        <v>0</v>
      </c>
    </row>
    <row r="758" spans="23:23" x14ac:dyDescent="0.35">
      <c r="W758" s="44">
        <f t="shared" si="242"/>
        <v>0</v>
      </c>
    </row>
    <row r="759" spans="23:23" x14ac:dyDescent="0.35">
      <c r="W759" s="44">
        <f t="shared" si="242"/>
        <v>0</v>
      </c>
    </row>
    <row r="760" spans="23:23" x14ac:dyDescent="0.35">
      <c r="W760" s="44">
        <f t="shared" si="242"/>
        <v>0</v>
      </c>
    </row>
    <row r="761" spans="23:23" x14ac:dyDescent="0.35">
      <c r="W761" s="44">
        <f t="shared" si="242"/>
        <v>0</v>
      </c>
    </row>
    <row r="762" spans="23:23" x14ac:dyDescent="0.35">
      <c r="W762" s="44">
        <f t="shared" si="242"/>
        <v>0</v>
      </c>
    </row>
    <row r="763" spans="23:23" x14ac:dyDescent="0.35">
      <c r="W763" s="44">
        <f t="shared" si="242"/>
        <v>0</v>
      </c>
    </row>
    <row r="764" spans="23:23" x14ac:dyDescent="0.35">
      <c r="W764" s="44">
        <f t="shared" ref="W764:W827" si="243">SUM(G764:Q764)-F764</f>
        <v>0</v>
      </c>
    </row>
    <row r="765" spans="23:23" x14ac:dyDescent="0.35">
      <c r="W765" s="44">
        <f t="shared" si="243"/>
        <v>0</v>
      </c>
    </row>
    <row r="766" spans="23:23" x14ac:dyDescent="0.35">
      <c r="W766" s="44">
        <f t="shared" si="243"/>
        <v>0</v>
      </c>
    </row>
    <row r="767" spans="23:23" x14ac:dyDescent="0.35">
      <c r="W767" s="44">
        <f t="shared" si="243"/>
        <v>0</v>
      </c>
    </row>
    <row r="768" spans="23:23" x14ac:dyDescent="0.35">
      <c r="W768" s="44">
        <f t="shared" si="243"/>
        <v>0</v>
      </c>
    </row>
    <row r="769" spans="23:23" x14ac:dyDescent="0.35">
      <c r="W769" s="44">
        <f t="shared" si="243"/>
        <v>0</v>
      </c>
    </row>
    <row r="770" spans="23:23" x14ac:dyDescent="0.35">
      <c r="W770" s="44">
        <f t="shared" si="243"/>
        <v>0</v>
      </c>
    </row>
    <row r="771" spans="23:23" x14ac:dyDescent="0.35">
      <c r="W771" s="44">
        <f t="shared" si="243"/>
        <v>0</v>
      </c>
    </row>
    <row r="772" spans="23:23" x14ac:dyDescent="0.35">
      <c r="W772" s="44">
        <f t="shared" si="243"/>
        <v>0</v>
      </c>
    </row>
    <row r="773" spans="23:23" x14ac:dyDescent="0.35">
      <c r="W773" s="44">
        <f t="shared" si="243"/>
        <v>0</v>
      </c>
    </row>
    <row r="774" spans="23:23" x14ac:dyDescent="0.35">
      <c r="W774" s="44">
        <f t="shared" si="243"/>
        <v>0</v>
      </c>
    </row>
    <row r="775" spans="23:23" x14ac:dyDescent="0.35">
      <c r="W775" s="44">
        <f t="shared" si="243"/>
        <v>0</v>
      </c>
    </row>
    <row r="776" spans="23:23" x14ac:dyDescent="0.35">
      <c r="W776" s="44">
        <f t="shared" si="243"/>
        <v>0</v>
      </c>
    </row>
    <row r="777" spans="23:23" x14ac:dyDescent="0.35">
      <c r="W777" s="44">
        <f t="shared" si="243"/>
        <v>0</v>
      </c>
    </row>
    <row r="778" spans="23:23" x14ac:dyDescent="0.35">
      <c r="W778" s="44">
        <f t="shared" si="243"/>
        <v>0</v>
      </c>
    </row>
    <row r="779" spans="23:23" x14ac:dyDescent="0.35">
      <c r="W779" s="44">
        <f t="shared" si="243"/>
        <v>0</v>
      </c>
    </row>
    <row r="780" spans="23:23" x14ac:dyDescent="0.35">
      <c r="W780" s="44">
        <f t="shared" si="243"/>
        <v>0</v>
      </c>
    </row>
    <row r="781" spans="23:23" x14ac:dyDescent="0.35">
      <c r="W781" s="44">
        <f t="shared" si="243"/>
        <v>0</v>
      </c>
    </row>
    <row r="782" spans="23:23" x14ac:dyDescent="0.35">
      <c r="W782" s="44">
        <f t="shared" si="243"/>
        <v>0</v>
      </c>
    </row>
    <row r="783" spans="23:23" x14ac:dyDescent="0.35">
      <c r="W783" s="44">
        <f t="shared" si="243"/>
        <v>0</v>
      </c>
    </row>
    <row r="784" spans="23:23" x14ac:dyDescent="0.35">
      <c r="W784" s="44">
        <f t="shared" si="243"/>
        <v>0</v>
      </c>
    </row>
    <row r="785" spans="23:23" x14ac:dyDescent="0.35">
      <c r="W785" s="44">
        <f t="shared" si="243"/>
        <v>0</v>
      </c>
    </row>
    <row r="786" spans="23:23" x14ac:dyDescent="0.35">
      <c r="W786" s="44">
        <f t="shared" si="243"/>
        <v>0</v>
      </c>
    </row>
    <row r="787" spans="23:23" x14ac:dyDescent="0.35">
      <c r="W787" s="44">
        <f t="shared" si="243"/>
        <v>0</v>
      </c>
    </row>
    <row r="788" spans="23:23" x14ac:dyDescent="0.35">
      <c r="W788" s="44">
        <f t="shared" si="243"/>
        <v>0</v>
      </c>
    </row>
    <row r="789" spans="23:23" x14ac:dyDescent="0.35">
      <c r="W789" s="44">
        <f t="shared" si="243"/>
        <v>0</v>
      </c>
    </row>
    <row r="790" spans="23:23" x14ac:dyDescent="0.35">
      <c r="W790" s="44">
        <f t="shared" si="243"/>
        <v>0</v>
      </c>
    </row>
    <row r="791" spans="23:23" x14ac:dyDescent="0.35">
      <c r="W791" s="44">
        <f t="shared" si="243"/>
        <v>0</v>
      </c>
    </row>
    <row r="792" spans="23:23" x14ac:dyDescent="0.35">
      <c r="W792" s="44">
        <f t="shared" si="243"/>
        <v>0</v>
      </c>
    </row>
    <row r="793" spans="23:23" x14ac:dyDescent="0.35">
      <c r="W793" s="44">
        <f t="shared" si="243"/>
        <v>0</v>
      </c>
    </row>
    <row r="794" spans="23:23" x14ac:dyDescent="0.35">
      <c r="W794" s="44">
        <f t="shared" si="243"/>
        <v>0</v>
      </c>
    </row>
    <row r="795" spans="23:23" x14ac:dyDescent="0.35">
      <c r="W795" s="44">
        <f t="shared" si="243"/>
        <v>0</v>
      </c>
    </row>
    <row r="796" spans="23:23" x14ac:dyDescent="0.35">
      <c r="W796" s="44">
        <f t="shared" si="243"/>
        <v>0</v>
      </c>
    </row>
    <row r="797" spans="23:23" x14ac:dyDescent="0.35">
      <c r="W797" s="44">
        <f t="shared" si="243"/>
        <v>0</v>
      </c>
    </row>
    <row r="798" spans="23:23" x14ac:dyDescent="0.35">
      <c r="W798" s="44">
        <f t="shared" si="243"/>
        <v>0</v>
      </c>
    </row>
    <row r="799" spans="23:23" x14ac:dyDescent="0.35">
      <c r="W799" s="44">
        <f t="shared" si="243"/>
        <v>0</v>
      </c>
    </row>
    <row r="800" spans="23:23" x14ac:dyDescent="0.35">
      <c r="W800" s="44">
        <f t="shared" si="243"/>
        <v>0</v>
      </c>
    </row>
    <row r="801" spans="23:23" x14ac:dyDescent="0.35">
      <c r="W801" s="44">
        <f t="shared" si="243"/>
        <v>0</v>
      </c>
    </row>
    <row r="802" spans="23:23" x14ac:dyDescent="0.35">
      <c r="W802" s="44">
        <f t="shared" si="243"/>
        <v>0</v>
      </c>
    </row>
    <row r="803" spans="23:23" x14ac:dyDescent="0.35">
      <c r="W803" s="44">
        <f t="shared" si="243"/>
        <v>0</v>
      </c>
    </row>
    <row r="804" spans="23:23" x14ac:dyDescent="0.35">
      <c r="W804" s="44">
        <f t="shared" si="243"/>
        <v>0</v>
      </c>
    </row>
    <row r="805" spans="23:23" x14ac:dyDescent="0.35">
      <c r="W805" s="44">
        <f t="shared" si="243"/>
        <v>0</v>
      </c>
    </row>
    <row r="806" spans="23:23" x14ac:dyDescent="0.35">
      <c r="W806" s="44">
        <f t="shared" si="243"/>
        <v>0</v>
      </c>
    </row>
    <row r="807" spans="23:23" x14ac:dyDescent="0.35">
      <c r="W807" s="44">
        <f t="shared" si="243"/>
        <v>0</v>
      </c>
    </row>
    <row r="808" spans="23:23" x14ac:dyDescent="0.35">
      <c r="W808" s="44">
        <f t="shared" si="243"/>
        <v>0</v>
      </c>
    </row>
    <row r="809" spans="23:23" x14ac:dyDescent="0.35">
      <c r="W809" s="44">
        <f t="shared" si="243"/>
        <v>0</v>
      </c>
    </row>
    <row r="810" spans="23:23" x14ac:dyDescent="0.35">
      <c r="W810" s="44">
        <f t="shared" si="243"/>
        <v>0</v>
      </c>
    </row>
    <row r="811" spans="23:23" x14ac:dyDescent="0.35">
      <c r="W811" s="44">
        <f t="shared" si="243"/>
        <v>0</v>
      </c>
    </row>
    <row r="812" spans="23:23" x14ac:dyDescent="0.35">
      <c r="W812" s="44">
        <f t="shared" si="243"/>
        <v>0</v>
      </c>
    </row>
    <row r="813" spans="23:23" x14ac:dyDescent="0.35">
      <c r="W813" s="44">
        <f t="shared" si="243"/>
        <v>0</v>
      </c>
    </row>
    <row r="814" spans="23:23" x14ac:dyDescent="0.35">
      <c r="W814" s="44">
        <f t="shared" si="243"/>
        <v>0</v>
      </c>
    </row>
    <row r="815" spans="23:23" x14ac:dyDescent="0.35">
      <c r="W815" s="44">
        <f t="shared" si="243"/>
        <v>0</v>
      </c>
    </row>
    <row r="816" spans="23:23" x14ac:dyDescent="0.35">
      <c r="W816" s="44">
        <f t="shared" si="243"/>
        <v>0</v>
      </c>
    </row>
    <row r="817" spans="23:23" x14ac:dyDescent="0.35">
      <c r="W817" s="44">
        <f t="shared" si="243"/>
        <v>0</v>
      </c>
    </row>
    <row r="818" spans="23:23" x14ac:dyDescent="0.35">
      <c r="W818" s="44">
        <f t="shared" si="243"/>
        <v>0</v>
      </c>
    </row>
    <row r="819" spans="23:23" x14ac:dyDescent="0.35">
      <c r="W819" s="44">
        <f t="shared" si="243"/>
        <v>0</v>
      </c>
    </row>
    <row r="820" spans="23:23" x14ac:dyDescent="0.35">
      <c r="W820" s="44">
        <f t="shared" si="243"/>
        <v>0</v>
      </c>
    </row>
    <row r="821" spans="23:23" x14ac:dyDescent="0.35">
      <c r="W821" s="44">
        <f t="shared" si="243"/>
        <v>0</v>
      </c>
    </row>
    <row r="822" spans="23:23" x14ac:dyDescent="0.35">
      <c r="W822" s="44">
        <f t="shared" si="243"/>
        <v>0</v>
      </c>
    </row>
    <row r="823" spans="23:23" x14ac:dyDescent="0.35">
      <c r="W823" s="44">
        <f t="shared" si="243"/>
        <v>0</v>
      </c>
    </row>
    <row r="824" spans="23:23" x14ac:dyDescent="0.35">
      <c r="W824" s="44">
        <f t="shared" si="243"/>
        <v>0</v>
      </c>
    </row>
    <row r="825" spans="23:23" x14ac:dyDescent="0.35">
      <c r="W825" s="44">
        <f t="shared" si="243"/>
        <v>0</v>
      </c>
    </row>
    <row r="826" spans="23:23" x14ac:dyDescent="0.35">
      <c r="W826" s="44">
        <f t="shared" si="243"/>
        <v>0</v>
      </c>
    </row>
    <row r="827" spans="23:23" x14ac:dyDescent="0.35">
      <c r="W827" s="44">
        <f t="shared" si="243"/>
        <v>0</v>
      </c>
    </row>
    <row r="828" spans="23:23" x14ac:dyDescent="0.35">
      <c r="W828" s="44">
        <f t="shared" ref="W828:W891" si="244">SUM(G828:Q828)-F828</f>
        <v>0</v>
      </c>
    </row>
    <row r="829" spans="23:23" x14ac:dyDescent="0.35">
      <c r="W829" s="44">
        <f t="shared" si="244"/>
        <v>0</v>
      </c>
    </row>
    <row r="830" spans="23:23" x14ac:dyDescent="0.35">
      <c r="W830" s="44">
        <f t="shared" si="244"/>
        <v>0</v>
      </c>
    </row>
    <row r="831" spans="23:23" x14ac:dyDescent="0.35">
      <c r="W831" s="44">
        <f t="shared" si="244"/>
        <v>0</v>
      </c>
    </row>
    <row r="832" spans="23:23" x14ac:dyDescent="0.35">
      <c r="W832" s="44">
        <f t="shared" si="244"/>
        <v>0</v>
      </c>
    </row>
    <row r="833" spans="23:23" x14ac:dyDescent="0.35">
      <c r="W833" s="44">
        <f t="shared" si="244"/>
        <v>0</v>
      </c>
    </row>
    <row r="834" spans="23:23" x14ac:dyDescent="0.35">
      <c r="W834" s="44">
        <f t="shared" si="244"/>
        <v>0</v>
      </c>
    </row>
    <row r="835" spans="23:23" x14ac:dyDescent="0.35">
      <c r="W835" s="44">
        <f t="shared" si="244"/>
        <v>0</v>
      </c>
    </row>
    <row r="836" spans="23:23" x14ac:dyDescent="0.35">
      <c r="W836" s="44">
        <f t="shared" si="244"/>
        <v>0</v>
      </c>
    </row>
    <row r="837" spans="23:23" x14ac:dyDescent="0.35">
      <c r="W837" s="44">
        <f t="shared" si="244"/>
        <v>0</v>
      </c>
    </row>
    <row r="838" spans="23:23" x14ac:dyDescent="0.35">
      <c r="W838" s="44">
        <f t="shared" si="244"/>
        <v>0</v>
      </c>
    </row>
    <row r="839" spans="23:23" x14ac:dyDescent="0.35">
      <c r="W839" s="44">
        <f t="shared" si="244"/>
        <v>0</v>
      </c>
    </row>
    <row r="840" spans="23:23" x14ac:dyDescent="0.35">
      <c r="W840" s="44">
        <f t="shared" si="244"/>
        <v>0</v>
      </c>
    </row>
    <row r="841" spans="23:23" x14ac:dyDescent="0.35">
      <c r="W841" s="44">
        <f t="shared" si="244"/>
        <v>0</v>
      </c>
    </row>
    <row r="842" spans="23:23" x14ac:dyDescent="0.35">
      <c r="W842" s="44">
        <f t="shared" si="244"/>
        <v>0</v>
      </c>
    </row>
    <row r="843" spans="23:23" x14ac:dyDescent="0.35">
      <c r="W843" s="44">
        <f t="shared" si="244"/>
        <v>0</v>
      </c>
    </row>
    <row r="844" spans="23:23" x14ac:dyDescent="0.35">
      <c r="W844" s="44">
        <f t="shared" si="244"/>
        <v>0</v>
      </c>
    </row>
    <row r="845" spans="23:23" x14ac:dyDescent="0.35">
      <c r="W845" s="44">
        <f t="shared" si="244"/>
        <v>0</v>
      </c>
    </row>
    <row r="846" spans="23:23" x14ac:dyDescent="0.35">
      <c r="W846" s="44">
        <f t="shared" si="244"/>
        <v>0</v>
      </c>
    </row>
    <row r="847" spans="23:23" x14ac:dyDescent="0.35">
      <c r="W847" s="44">
        <f t="shared" si="244"/>
        <v>0</v>
      </c>
    </row>
    <row r="848" spans="23:23" x14ac:dyDescent="0.35">
      <c r="W848" s="44">
        <f t="shared" si="244"/>
        <v>0</v>
      </c>
    </row>
    <row r="849" spans="23:23" x14ac:dyDescent="0.35">
      <c r="W849" s="44">
        <f t="shared" si="244"/>
        <v>0</v>
      </c>
    </row>
    <row r="850" spans="23:23" x14ac:dyDescent="0.35">
      <c r="W850" s="44">
        <f t="shared" si="244"/>
        <v>0</v>
      </c>
    </row>
    <row r="851" spans="23:23" x14ac:dyDescent="0.35">
      <c r="W851" s="44">
        <f t="shared" si="244"/>
        <v>0</v>
      </c>
    </row>
    <row r="852" spans="23:23" x14ac:dyDescent="0.35">
      <c r="W852" s="44">
        <f t="shared" si="244"/>
        <v>0</v>
      </c>
    </row>
    <row r="853" spans="23:23" x14ac:dyDescent="0.35">
      <c r="W853" s="44">
        <f t="shared" si="244"/>
        <v>0</v>
      </c>
    </row>
    <row r="854" spans="23:23" x14ac:dyDescent="0.35">
      <c r="W854" s="44">
        <f t="shared" si="244"/>
        <v>0</v>
      </c>
    </row>
    <row r="855" spans="23:23" x14ac:dyDescent="0.35">
      <c r="W855" s="44">
        <f t="shared" si="244"/>
        <v>0</v>
      </c>
    </row>
    <row r="856" spans="23:23" x14ac:dyDescent="0.35">
      <c r="W856" s="44">
        <f t="shared" si="244"/>
        <v>0</v>
      </c>
    </row>
    <row r="857" spans="23:23" x14ac:dyDescent="0.35">
      <c r="W857" s="44">
        <f t="shared" si="244"/>
        <v>0</v>
      </c>
    </row>
    <row r="858" spans="23:23" x14ac:dyDescent="0.35">
      <c r="W858" s="44">
        <f t="shared" si="244"/>
        <v>0</v>
      </c>
    </row>
    <row r="859" spans="23:23" x14ac:dyDescent="0.35">
      <c r="W859" s="44">
        <f t="shared" si="244"/>
        <v>0</v>
      </c>
    </row>
    <row r="860" spans="23:23" x14ac:dyDescent="0.35">
      <c r="W860" s="44">
        <f t="shared" si="244"/>
        <v>0</v>
      </c>
    </row>
    <row r="861" spans="23:23" x14ac:dyDescent="0.35">
      <c r="W861" s="44">
        <f t="shared" si="244"/>
        <v>0</v>
      </c>
    </row>
    <row r="862" spans="23:23" x14ac:dyDescent="0.35">
      <c r="W862" s="44">
        <f t="shared" si="244"/>
        <v>0</v>
      </c>
    </row>
    <row r="863" spans="23:23" x14ac:dyDescent="0.35">
      <c r="W863" s="44">
        <f t="shared" si="244"/>
        <v>0</v>
      </c>
    </row>
    <row r="864" spans="23:23" x14ac:dyDescent="0.35">
      <c r="W864" s="44">
        <f t="shared" si="244"/>
        <v>0</v>
      </c>
    </row>
    <row r="865" spans="23:23" x14ac:dyDescent="0.35">
      <c r="W865" s="44">
        <f t="shared" si="244"/>
        <v>0</v>
      </c>
    </row>
    <row r="866" spans="23:23" x14ac:dyDescent="0.35">
      <c r="W866" s="44">
        <f t="shared" si="244"/>
        <v>0</v>
      </c>
    </row>
    <row r="867" spans="23:23" x14ac:dyDescent="0.35">
      <c r="W867" s="44">
        <f t="shared" si="244"/>
        <v>0</v>
      </c>
    </row>
    <row r="868" spans="23:23" x14ac:dyDescent="0.35">
      <c r="W868" s="44">
        <f t="shared" si="244"/>
        <v>0</v>
      </c>
    </row>
    <row r="869" spans="23:23" x14ac:dyDescent="0.35">
      <c r="W869" s="44">
        <f t="shared" si="244"/>
        <v>0</v>
      </c>
    </row>
    <row r="870" spans="23:23" x14ac:dyDescent="0.35">
      <c r="W870" s="44">
        <f t="shared" si="244"/>
        <v>0</v>
      </c>
    </row>
    <row r="871" spans="23:23" x14ac:dyDescent="0.35">
      <c r="W871" s="44">
        <f t="shared" si="244"/>
        <v>0</v>
      </c>
    </row>
    <row r="872" spans="23:23" x14ac:dyDescent="0.35">
      <c r="W872" s="44">
        <f t="shared" si="244"/>
        <v>0</v>
      </c>
    </row>
    <row r="873" spans="23:23" x14ac:dyDescent="0.35">
      <c r="W873" s="44">
        <f t="shared" si="244"/>
        <v>0</v>
      </c>
    </row>
    <row r="874" spans="23:23" x14ac:dyDescent="0.35">
      <c r="W874" s="44">
        <f t="shared" si="244"/>
        <v>0</v>
      </c>
    </row>
    <row r="875" spans="23:23" x14ac:dyDescent="0.35">
      <c r="W875" s="44">
        <f t="shared" si="244"/>
        <v>0</v>
      </c>
    </row>
    <row r="876" spans="23:23" x14ac:dyDescent="0.35">
      <c r="W876" s="44">
        <f t="shared" si="244"/>
        <v>0</v>
      </c>
    </row>
    <row r="877" spans="23:23" x14ac:dyDescent="0.35">
      <c r="W877" s="44">
        <f t="shared" si="244"/>
        <v>0</v>
      </c>
    </row>
    <row r="878" spans="23:23" x14ac:dyDescent="0.35">
      <c r="W878" s="44">
        <f t="shared" si="244"/>
        <v>0</v>
      </c>
    </row>
    <row r="879" spans="23:23" x14ac:dyDescent="0.35">
      <c r="W879" s="44">
        <f t="shared" si="244"/>
        <v>0</v>
      </c>
    </row>
    <row r="880" spans="23:23" x14ac:dyDescent="0.35">
      <c r="W880" s="44">
        <f t="shared" si="244"/>
        <v>0</v>
      </c>
    </row>
    <row r="881" spans="23:23" x14ac:dyDescent="0.35">
      <c r="W881" s="44">
        <f t="shared" si="244"/>
        <v>0</v>
      </c>
    </row>
    <row r="882" spans="23:23" x14ac:dyDescent="0.35">
      <c r="W882" s="44">
        <f t="shared" si="244"/>
        <v>0</v>
      </c>
    </row>
    <row r="883" spans="23:23" x14ac:dyDescent="0.35">
      <c r="W883" s="44">
        <f t="shared" si="244"/>
        <v>0</v>
      </c>
    </row>
    <row r="884" spans="23:23" x14ac:dyDescent="0.35">
      <c r="W884" s="44">
        <f t="shared" si="244"/>
        <v>0</v>
      </c>
    </row>
    <row r="885" spans="23:23" x14ac:dyDescent="0.35">
      <c r="W885" s="44">
        <f t="shared" si="244"/>
        <v>0</v>
      </c>
    </row>
    <row r="886" spans="23:23" x14ac:dyDescent="0.35">
      <c r="W886" s="44">
        <f t="shared" si="244"/>
        <v>0</v>
      </c>
    </row>
    <row r="887" spans="23:23" x14ac:dyDescent="0.35">
      <c r="W887" s="44">
        <f t="shared" si="244"/>
        <v>0</v>
      </c>
    </row>
    <row r="888" spans="23:23" x14ac:dyDescent="0.35">
      <c r="W888" s="44">
        <f t="shared" si="244"/>
        <v>0</v>
      </c>
    </row>
    <row r="889" spans="23:23" x14ac:dyDescent="0.35">
      <c r="W889" s="44">
        <f t="shared" si="244"/>
        <v>0</v>
      </c>
    </row>
    <row r="890" spans="23:23" x14ac:dyDescent="0.35">
      <c r="W890" s="44">
        <f t="shared" si="244"/>
        <v>0</v>
      </c>
    </row>
    <row r="891" spans="23:23" x14ac:dyDescent="0.35">
      <c r="W891" s="44">
        <f t="shared" si="244"/>
        <v>0</v>
      </c>
    </row>
    <row r="892" spans="23:23" x14ac:dyDescent="0.35">
      <c r="W892" s="44">
        <f t="shared" ref="W892:W955" si="245">SUM(G892:Q892)-F892</f>
        <v>0</v>
      </c>
    </row>
    <row r="893" spans="23:23" x14ac:dyDescent="0.35">
      <c r="W893" s="44">
        <f t="shared" si="245"/>
        <v>0</v>
      </c>
    </row>
    <row r="894" spans="23:23" x14ac:dyDescent="0.35">
      <c r="W894" s="44">
        <f t="shared" si="245"/>
        <v>0</v>
      </c>
    </row>
    <row r="895" spans="23:23" x14ac:dyDescent="0.35">
      <c r="W895" s="44">
        <f t="shared" si="245"/>
        <v>0</v>
      </c>
    </row>
    <row r="896" spans="23:23" x14ac:dyDescent="0.35">
      <c r="W896" s="44">
        <f t="shared" si="245"/>
        <v>0</v>
      </c>
    </row>
    <row r="897" spans="23:23" x14ac:dyDescent="0.35">
      <c r="W897" s="44">
        <f t="shared" si="245"/>
        <v>0</v>
      </c>
    </row>
    <row r="898" spans="23:23" x14ac:dyDescent="0.35">
      <c r="W898" s="44">
        <f t="shared" si="245"/>
        <v>0</v>
      </c>
    </row>
    <row r="899" spans="23:23" x14ac:dyDescent="0.35">
      <c r="W899" s="44">
        <f t="shared" si="245"/>
        <v>0</v>
      </c>
    </row>
    <row r="900" spans="23:23" x14ac:dyDescent="0.35">
      <c r="W900" s="44">
        <f t="shared" si="245"/>
        <v>0</v>
      </c>
    </row>
    <row r="901" spans="23:23" x14ac:dyDescent="0.35">
      <c r="W901" s="44">
        <f t="shared" si="245"/>
        <v>0</v>
      </c>
    </row>
    <row r="902" spans="23:23" x14ac:dyDescent="0.35">
      <c r="W902" s="44">
        <f t="shared" si="245"/>
        <v>0</v>
      </c>
    </row>
    <row r="903" spans="23:23" x14ac:dyDescent="0.35">
      <c r="W903" s="44">
        <f t="shared" si="245"/>
        <v>0</v>
      </c>
    </row>
    <row r="904" spans="23:23" x14ac:dyDescent="0.35">
      <c r="W904" s="44">
        <f t="shared" si="245"/>
        <v>0</v>
      </c>
    </row>
    <row r="905" spans="23:23" x14ac:dyDescent="0.35">
      <c r="W905" s="44">
        <f t="shared" si="245"/>
        <v>0</v>
      </c>
    </row>
    <row r="906" spans="23:23" x14ac:dyDescent="0.35">
      <c r="W906" s="44">
        <f t="shared" si="245"/>
        <v>0</v>
      </c>
    </row>
    <row r="907" spans="23:23" x14ac:dyDescent="0.35">
      <c r="W907" s="44">
        <f t="shared" si="245"/>
        <v>0</v>
      </c>
    </row>
    <row r="908" spans="23:23" x14ac:dyDescent="0.35">
      <c r="W908" s="44">
        <f t="shared" si="245"/>
        <v>0</v>
      </c>
    </row>
    <row r="909" spans="23:23" x14ac:dyDescent="0.35">
      <c r="W909" s="44">
        <f t="shared" si="245"/>
        <v>0</v>
      </c>
    </row>
    <row r="910" spans="23:23" x14ac:dyDescent="0.35">
      <c r="W910" s="44">
        <f t="shared" si="245"/>
        <v>0</v>
      </c>
    </row>
    <row r="911" spans="23:23" x14ac:dyDescent="0.35">
      <c r="W911" s="44">
        <f t="shared" si="245"/>
        <v>0</v>
      </c>
    </row>
    <row r="912" spans="23:23" x14ac:dyDescent="0.35">
      <c r="W912" s="44">
        <f t="shared" si="245"/>
        <v>0</v>
      </c>
    </row>
    <row r="913" spans="23:23" x14ac:dyDescent="0.35">
      <c r="W913" s="44">
        <f t="shared" si="245"/>
        <v>0</v>
      </c>
    </row>
    <row r="914" spans="23:23" x14ac:dyDescent="0.35">
      <c r="W914" s="44">
        <f t="shared" si="245"/>
        <v>0</v>
      </c>
    </row>
    <row r="915" spans="23:23" x14ac:dyDescent="0.35">
      <c r="W915" s="44">
        <f t="shared" si="245"/>
        <v>0</v>
      </c>
    </row>
    <row r="916" spans="23:23" x14ac:dyDescent="0.35">
      <c r="W916" s="44">
        <f t="shared" si="245"/>
        <v>0</v>
      </c>
    </row>
    <row r="917" spans="23:23" x14ac:dyDescent="0.35">
      <c r="W917" s="44">
        <f t="shared" si="245"/>
        <v>0</v>
      </c>
    </row>
    <row r="918" spans="23:23" x14ac:dyDescent="0.35">
      <c r="W918" s="44">
        <f t="shared" si="245"/>
        <v>0</v>
      </c>
    </row>
    <row r="919" spans="23:23" x14ac:dyDescent="0.35">
      <c r="W919" s="44">
        <f t="shared" si="245"/>
        <v>0</v>
      </c>
    </row>
    <row r="920" spans="23:23" x14ac:dyDescent="0.35">
      <c r="W920" s="44">
        <f t="shared" si="245"/>
        <v>0</v>
      </c>
    </row>
    <row r="921" spans="23:23" x14ac:dyDescent="0.35">
      <c r="W921" s="44">
        <f t="shared" si="245"/>
        <v>0</v>
      </c>
    </row>
    <row r="922" spans="23:23" x14ac:dyDescent="0.35">
      <c r="W922" s="44">
        <f t="shared" si="245"/>
        <v>0</v>
      </c>
    </row>
    <row r="923" spans="23:23" x14ac:dyDescent="0.35">
      <c r="W923" s="44">
        <f t="shared" si="245"/>
        <v>0</v>
      </c>
    </row>
    <row r="924" spans="23:23" x14ac:dyDescent="0.35">
      <c r="W924" s="44">
        <f t="shared" si="245"/>
        <v>0</v>
      </c>
    </row>
    <row r="925" spans="23:23" x14ac:dyDescent="0.35">
      <c r="W925" s="44">
        <f t="shared" si="245"/>
        <v>0</v>
      </c>
    </row>
    <row r="926" spans="23:23" x14ac:dyDescent="0.35">
      <c r="W926" s="44">
        <f t="shared" si="245"/>
        <v>0</v>
      </c>
    </row>
    <row r="927" spans="23:23" x14ac:dyDescent="0.35">
      <c r="W927" s="44">
        <f t="shared" si="245"/>
        <v>0</v>
      </c>
    </row>
    <row r="928" spans="23:23" x14ac:dyDescent="0.35">
      <c r="W928" s="44">
        <f t="shared" si="245"/>
        <v>0</v>
      </c>
    </row>
    <row r="929" spans="23:23" x14ac:dyDescent="0.35">
      <c r="W929" s="44">
        <f t="shared" si="245"/>
        <v>0</v>
      </c>
    </row>
    <row r="930" spans="23:23" x14ac:dyDescent="0.35">
      <c r="W930" s="44">
        <f t="shared" si="245"/>
        <v>0</v>
      </c>
    </row>
    <row r="931" spans="23:23" x14ac:dyDescent="0.35">
      <c r="W931" s="44">
        <f t="shared" si="245"/>
        <v>0</v>
      </c>
    </row>
    <row r="932" spans="23:23" x14ac:dyDescent="0.35">
      <c r="W932" s="44">
        <f t="shared" si="245"/>
        <v>0</v>
      </c>
    </row>
    <row r="933" spans="23:23" x14ac:dyDescent="0.35">
      <c r="W933" s="44">
        <f t="shared" si="245"/>
        <v>0</v>
      </c>
    </row>
    <row r="934" spans="23:23" x14ac:dyDescent="0.35">
      <c r="W934" s="44">
        <f t="shared" si="245"/>
        <v>0</v>
      </c>
    </row>
    <row r="935" spans="23:23" x14ac:dyDescent="0.35">
      <c r="W935" s="44">
        <f t="shared" si="245"/>
        <v>0</v>
      </c>
    </row>
    <row r="936" spans="23:23" x14ac:dyDescent="0.35">
      <c r="W936" s="44">
        <f t="shared" si="245"/>
        <v>0</v>
      </c>
    </row>
    <row r="937" spans="23:23" x14ac:dyDescent="0.35">
      <c r="W937" s="44">
        <f t="shared" si="245"/>
        <v>0</v>
      </c>
    </row>
    <row r="938" spans="23:23" x14ac:dyDescent="0.35">
      <c r="W938" s="44">
        <f t="shared" si="245"/>
        <v>0</v>
      </c>
    </row>
    <row r="939" spans="23:23" x14ac:dyDescent="0.35">
      <c r="W939" s="44">
        <f t="shared" si="245"/>
        <v>0</v>
      </c>
    </row>
    <row r="940" spans="23:23" x14ac:dyDescent="0.35">
      <c r="W940" s="44">
        <f t="shared" si="245"/>
        <v>0</v>
      </c>
    </row>
    <row r="941" spans="23:23" x14ac:dyDescent="0.35">
      <c r="W941" s="44">
        <f t="shared" si="245"/>
        <v>0</v>
      </c>
    </row>
    <row r="942" spans="23:23" x14ac:dyDescent="0.35">
      <c r="W942" s="44">
        <f t="shared" si="245"/>
        <v>0</v>
      </c>
    </row>
    <row r="943" spans="23:23" x14ac:dyDescent="0.35">
      <c r="W943" s="44">
        <f t="shared" si="245"/>
        <v>0</v>
      </c>
    </row>
    <row r="944" spans="23:23" x14ac:dyDescent="0.35">
      <c r="W944" s="44">
        <f t="shared" si="245"/>
        <v>0</v>
      </c>
    </row>
    <row r="945" spans="23:23" x14ac:dyDescent="0.35">
      <c r="W945" s="44">
        <f t="shared" si="245"/>
        <v>0</v>
      </c>
    </row>
    <row r="946" spans="23:23" x14ac:dyDescent="0.35">
      <c r="W946" s="44">
        <f t="shared" si="245"/>
        <v>0</v>
      </c>
    </row>
    <row r="947" spans="23:23" x14ac:dyDescent="0.35">
      <c r="W947" s="44">
        <f t="shared" si="245"/>
        <v>0</v>
      </c>
    </row>
    <row r="948" spans="23:23" x14ac:dyDescent="0.35">
      <c r="W948" s="44">
        <f t="shared" si="245"/>
        <v>0</v>
      </c>
    </row>
    <row r="949" spans="23:23" x14ac:dyDescent="0.35">
      <c r="W949" s="44">
        <f t="shared" si="245"/>
        <v>0</v>
      </c>
    </row>
    <row r="950" spans="23:23" x14ac:dyDescent="0.35">
      <c r="W950" s="44">
        <f t="shared" si="245"/>
        <v>0</v>
      </c>
    </row>
    <row r="951" spans="23:23" x14ac:dyDescent="0.35">
      <c r="W951" s="44">
        <f t="shared" si="245"/>
        <v>0</v>
      </c>
    </row>
    <row r="952" spans="23:23" x14ac:dyDescent="0.35">
      <c r="W952" s="44">
        <f t="shared" si="245"/>
        <v>0</v>
      </c>
    </row>
    <row r="953" spans="23:23" x14ac:dyDescent="0.35">
      <c r="W953" s="44">
        <f t="shared" si="245"/>
        <v>0</v>
      </c>
    </row>
    <row r="954" spans="23:23" x14ac:dyDescent="0.35">
      <c r="W954" s="44">
        <f t="shared" si="245"/>
        <v>0</v>
      </c>
    </row>
    <row r="955" spans="23:23" x14ac:dyDescent="0.35">
      <c r="W955" s="44">
        <f t="shared" si="245"/>
        <v>0</v>
      </c>
    </row>
    <row r="956" spans="23:23" x14ac:dyDescent="0.35">
      <c r="W956" s="44">
        <f t="shared" ref="W956:W1019" si="246">SUM(G956:Q956)-F956</f>
        <v>0</v>
      </c>
    </row>
    <row r="957" spans="23:23" x14ac:dyDescent="0.35">
      <c r="W957" s="44">
        <f t="shared" si="246"/>
        <v>0</v>
      </c>
    </row>
    <row r="958" spans="23:23" x14ac:dyDescent="0.35">
      <c r="W958" s="44">
        <f t="shared" si="246"/>
        <v>0</v>
      </c>
    </row>
    <row r="959" spans="23:23" x14ac:dyDescent="0.35">
      <c r="W959" s="44">
        <f t="shared" si="246"/>
        <v>0</v>
      </c>
    </row>
    <row r="960" spans="23:23" x14ac:dyDescent="0.35">
      <c r="W960" s="44">
        <f t="shared" si="246"/>
        <v>0</v>
      </c>
    </row>
    <row r="961" spans="23:23" x14ac:dyDescent="0.35">
      <c r="W961" s="44">
        <f t="shared" si="246"/>
        <v>0</v>
      </c>
    </row>
    <row r="962" spans="23:23" x14ac:dyDescent="0.35">
      <c r="W962" s="44">
        <f t="shared" si="246"/>
        <v>0</v>
      </c>
    </row>
    <row r="963" spans="23:23" x14ac:dyDescent="0.35">
      <c r="W963" s="44">
        <f t="shared" si="246"/>
        <v>0</v>
      </c>
    </row>
    <row r="964" spans="23:23" x14ac:dyDescent="0.35">
      <c r="W964" s="44">
        <f t="shared" si="246"/>
        <v>0</v>
      </c>
    </row>
    <row r="965" spans="23:23" x14ac:dyDescent="0.35">
      <c r="W965" s="44">
        <f t="shared" si="246"/>
        <v>0</v>
      </c>
    </row>
    <row r="966" spans="23:23" x14ac:dyDescent="0.35">
      <c r="W966" s="44">
        <f t="shared" si="246"/>
        <v>0</v>
      </c>
    </row>
    <row r="967" spans="23:23" x14ac:dyDescent="0.35">
      <c r="W967" s="44">
        <f t="shared" si="246"/>
        <v>0</v>
      </c>
    </row>
    <row r="968" spans="23:23" x14ac:dyDescent="0.35">
      <c r="W968" s="44">
        <f t="shared" si="246"/>
        <v>0</v>
      </c>
    </row>
    <row r="969" spans="23:23" x14ac:dyDescent="0.35">
      <c r="W969" s="44">
        <f t="shared" si="246"/>
        <v>0</v>
      </c>
    </row>
    <row r="970" spans="23:23" x14ac:dyDescent="0.35">
      <c r="W970" s="44">
        <f t="shared" si="246"/>
        <v>0</v>
      </c>
    </row>
    <row r="971" spans="23:23" x14ac:dyDescent="0.35">
      <c r="W971" s="44">
        <f t="shared" si="246"/>
        <v>0</v>
      </c>
    </row>
    <row r="972" spans="23:23" x14ac:dyDescent="0.35">
      <c r="W972" s="44">
        <f t="shared" si="246"/>
        <v>0</v>
      </c>
    </row>
    <row r="973" spans="23:23" x14ac:dyDescent="0.35">
      <c r="W973" s="44">
        <f t="shared" si="246"/>
        <v>0</v>
      </c>
    </row>
    <row r="974" spans="23:23" x14ac:dyDescent="0.35">
      <c r="W974" s="44">
        <f t="shared" si="246"/>
        <v>0</v>
      </c>
    </row>
    <row r="975" spans="23:23" x14ac:dyDescent="0.35">
      <c r="W975" s="44">
        <f t="shared" si="246"/>
        <v>0</v>
      </c>
    </row>
    <row r="976" spans="23:23" x14ac:dyDescent="0.35">
      <c r="W976" s="44">
        <f t="shared" si="246"/>
        <v>0</v>
      </c>
    </row>
    <row r="977" spans="23:23" x14ac:dyDescent="0.35">
      <c r="W977" s="44">
        <f t="shared" si="246"/>
        <v>0</v>
      </c>
    </row>
    <row r="978" spans="23:23" x14ac:dyDescent="0.35">
      <c r="W978" s="44">
        <f t="shared" si="246"/>
        <v>0</v>
      </c>
    </row>
    <row r="979" spans="23:23" x14ac:dyDescent="0.35">
      <c r="W979" s="44">
        <f t="shared" si="246"/>
        <v>0</v>
      </c>
    </row>
    <row r="980" spans="23:23" x14ac:dyDescent="0.35">
      <c r="W980" s="44">
        <f t="shared" si="246"/>
        <v>0</v>
      </c>
    </row>
    <row r="981" spans="23:23" x14ac:dyDescent="0.35">
      <c r="W981" s="44">
        <f t="shared" si="246"/>
        <v>0</v>
      </c>
    </row>
    <row r="982" spans="23:23" x14ac:dyDescent="0.35">
      <c r="W982" s="44">
        <f t="shared" si="246"/>
        <v>0</v>
      </c>
    </row>
    <row r="983" spans="23:23" x14ac:dyDescent="0.35">
      <c r="W983" s="44">
        <f t="shared" si="246"/>
        <v>0</v>
      </c>
    </row>
    <row r="984" spans="23:23" x14ac:dyDescent="0.35">
      <c r="W984" s="44">
        <f t="shared" si="246"/>
        <v>0</v>
      </c>
    </row>
    <row r="985" spans="23:23" x14ac:dyDescent="0.35">
      <c r="W985" s="44">
        <f t="shared" si="246"/>
        <v>0</v>
      </c>
    </row>
    <row r="986" spans="23:23" x14ac:dyDescent="0.35">
      <c r="W986" s="44">
        <f t="shared" si="246"/>
        <v>0</v>
      </c>
    </row>
    <row r="987" spans="23:23" x14ac:dyDescent="0.35">
      <c r="W987" s="44">
        <f t="shared" si="246"/>
        <v>0</v>
      </c>
    </row>
    <row r="988" spans="23:23" x14ac:dyDescent="0.35">
      <c r="W988" s="44">
        <f t="shared" si="246"/>
        <v>0</v>
      </c>
    </row>
    <row r="989" spans="23:23" x14ac:dyDescent="0.35">
      <c r="W989" s="44">
        <f t="shared" si="246"/>
        <v>0</v>
      </c>
    </row>
    <row r="990" spans="23:23" x14ac:dyDescent="0.35">
      <c r="W990" s="44">
        <f t="shared" si="246"/>
        <v>0</v>
      </c>
    </row>
    <row r="991" spans="23:23" x14ac:dyDescent="0.35">
      <c r="W991" s="44">
        <f t="shared" si="246"/>
        <v>0</v>
      </c>
    </row>
    <row r="992" spans="23:23" x14ac:dyDescent="0.35">
      <c r="W992" s="44">
        <f t="shared" si="246"/>
        <v>0</v>
      </c>
    </row>
    <row r="993" spans="23:23" x14ac:dyDescent="0.35">
      <c r="W993" s="44">
        <f t="shared" si="246"/>
        <v>0</v>
      </c>
    </row>
    <row r="994" spans="23:23" x14ac:dyDescent="0.35">
      <c r="W994" s="44">
        <f t="shared" si="246"/>
        <v>0</v>
      </c>
    </row>
    <row r="995" spans="23:23" x14ac:dyDescent="0.35">
      <c r="W995" s="44">
        <f t="shared" si="246"/>
        <v>0</v>
      </c>
    </row>
    <row r="996" spans="23:23" x14ac:dyDescent="0.35">
      <c r="W996" s="44">
        <f t="shared" si="246"/>
        <v>0</v>
      </c>
    </row>
    <row r="997" spans="23:23" x14ac:dyDescent="0.35">
      <c r="W997" s="44">
        <f t="shared" si="246"/>
        <v>0</v>
      </c>
    </row>
    <row r="998" spans="23:23" x14ac:dyDescent="0.35">
      <c r="W998" s="44">
        <f t="shared" si="246"/>
        <v>0</v>
      </c>
    </row>
    <row r="999" spans="23:23" x14ac:dyDescent="0.35">
      <c r="W999" s="44">
        <f t="shared" si="246"/>
        <v>0</v>
      </c>
    </row>
    <row r="1000" spans="23:23" x14ac:dyDescent="0.35">
      <c r="W1000" s="44">
        <f t="shared" si="246"/>
        <v>0</v>
      </c>
    </row>
    <row r="1001" spans="23:23" x14ac:dyDescent="0.35">
      <c r="W1001" s="44">
        <f t="shared" si="246"/>
        <v>0</v>
      </c>
    </row>
    <row r="1002" spans="23:23" x14ac:dyDescent="0.35">
      <c r="W1002" s="44">
        <f t="shared" si="246"/>
        <v>0</v>
      </c>
    </row>
    <row r="1003" spans="23:23" x14ac:dyDescent="0.35">
      <c r="W1003" s="44">
        <f t="shared" si="246"/>
        <v>0</v>
      </c>
    </row>
    <row r="1004" spans="23:23" x14ac:dyDescent="0.35">
      <c r="W1004" s="44">
        <f t="shared" si="246"/>
        <v>0</v>
      </c>
    </row>
    <row r="1005" spans="23:23" x14ac:dyDescent="0.35">
      <c r="W1005" s="44">
        <f t="shared" si="246"/>
        <v>0</v>
      </c>
    </row>
    <row r="1006" spans="23:23" x14ac:dyDescent="0.35">
      <c r="W1006" s="44">
        <f t="shared" si="246"/>
        <v>0</v>
      </c>
    </row>
    <row r="1007" spans="23:23" x14ac:dyDescent="0.35">
      <c r="W1007" s="44">
        <f t="shared" si="246"/>
        <v>0</v>
      </c>
    </row>
    <row r="1008" spans="23:23" x14ac:dyDescent="0.35">
      <c r="W1008" s="44">
        <f t="shared" si="246"/>
        <v>0</v>
      </c>
    </row>
    <row r="1009" spans="23:23" x14ac:dyDescent="0.35">
      <c r="W1009" s="44">
        <f t="shared" si="246"/>
        <v>0</v>
      </c>
    </row>
    <row r="1010" spans="23:23" x14ac:dyDescent="0.35">
      <c r="W1010" s="44">
        <f t="shared" si="246"/>
        <v>0</v>
      </c>
    </row>
    <row r="1011" spans="23:23" x14ac:dyDescent="0.35">
      <c r="W1011" s="44">
        <f t="shared" si="246"/>
        <v>0</v>
      </c>
    </row>
    <row r="1012" spans="23:23" x14ac:dyDescent="0.35">
      <c r="W1012" s="44">
        <f t="shared" si="246"/>
        <v>0</v>
      </c>
    </row>
    <row r="1013" spans="23:23" x14ac:dyDescent="0.35">
      <c r="W1013" s="44">
        <f t="shared" si="246"/>
        <v>0</v>
      </c>
    </row>
    <row r="1014" spans="23:23" x14ac:dyDescent="0.35">
      <c r="W1014" s="44">
        <f t="shared" si="246"/>
        <v>0</v>
      </c>
    </row>
    <row r="1015" spans="23:23" x14ac:dyDescent="0.35">
      <c r="W1015" s="44">
        <f t="shared" si="246"/>
        <v>0</v>
      </c>
    </row>
    <row r="1016" spans="23:23" x14ac:dyDescent="0.35">
      <c r="W1016" s="44">
        <f t="shared" si="246"/>
        <v>0</v>
      </c>
    </row>
    <row r="1017" spans="23:23" x14ac:dyDescent="0.35">
      <c r="W1017" s="44">
        <f t="shared" si="246"/>
        <v>0</v>
      </c>
    </row>
    <row r="1018" spans="23:23" x14ac:dyDescent="0.35">
      <c r="W1018" s="44">
        <f t="shared" si="246"/>
        <v>0</v>
      </c>
    </row>
    <row r="1019" spans="23:23" x14ac:dyDescent="0.35">
      <c r="W1019" s="44">
        <f t="shared" si="246"/>
        <v>0</v>
      </c>
    </row>
    <row r="1020" spans="23:23" x14ac:dyDescent="0.35">
      <c r="W1020" s="44">
        <f t="shared" ref="W1020:W1083" si="247">SUM(G1020:Q1020)-F1020</f>
        <v>0</v>
      </c>
    </row>
    <row r="1021" spans="23:23" x14ac:dyDescent="0.35">
      <c r="W1021" s="44">
        <f t="shared" si="247"/>
        <v>0</v>
      </c>
    </row>
    <row r="1022" spans="23:23" x14ac:dyDescent="0.35">
      <c r="W1022" s="44">
        <f t="shared" si="247"/>
        <v>0</v>
      </c>
    </row>
    <row r="1023" spans="23:23" x14ac:dyDescent="0.35">
      <c r="W1023" s="44">
        <f t="shared" si="247"/>
        <v>0</v>
      </c>
    </row>
    <row r="1024" spans="23:23" x14ac:dyDescent="0.35">
      <c r="W1024" s="44">
        <f t="shared" si="247"/>
        <v>0</v>
      </c>
    </row>
    <row r="1025" spans="23:23" x14ac:dyDescent="0.35">
      <c r="W1025" s="44">
        <f t="shared" si="247"/>
        <v>0</v>
      </c>
    </row>
    <row r="1026" spans="23:23" x14ac:dyDescent="0.35">
      <c r="W1026" s="44">
        <f t="shared" si="247"/>
        <v>0</v>
      </c>
    </row>
    <row r="1027" spans="23:23" x14ac:dyDescent="0.35">
      <c r="W1027" s="44">
        <f t="shared" si="247"/>
        <v>0</v>
      </c>
    </row>
    <row r="1028" spans="23:23" x14ac:dyDescent="0.35">
      <c r="W1028" s="44">
        <f t="shared" si="247"/>
        <v>0</v>
      </c>
    </row>
    <row r="1029" spans="23:23" x14ac:dyDescent="0.35">
      <c r="W1029" s="44">
        <f t="shared" si="247"/>
        <v>0</v>
      </c>
    </row>
    <row r="1030" spans="23:23" x14ac:dyDescent="0.35">
      <c r="W1030" s="44">
        <f t="shared" si="247"/>
        <v>0</v>
      </c>
    </row>
    <row r="1031" spans="23:23" x14ac:dyDescent="0.35">
      <c r="W1031" s="44">
        <f t="shared" si="247"/>
        <v>0</v>
      </c>
    </row>
    <row r="1032" spans="23:23" x14ac:dyDescent="0.35">
      <c r="W1032" s="44">
        <f t="shared" si="247"/>
        <v>0</v>
      </c>
    </row>
    <row r="1033" spans="23:23" x14ac:dyDescent="0.35">
      <c r="W1033" s="44">
        <f t="shared" si="247"/>
        <v>0</v>
      </c>
    </row>
    <row r="1034" spans="23:23" x14ac:dyDescent="0.35">
      <c r="W1034" s="44">
        <f t="shared" si="247"/>
        <v>0</v>
      </c>
    </row>
    <row r="1035" spans="23:23" x14ac:dyDescent="0.35">
      <c r="W1035" s="44">
        <f t="shared" si="247"/>
        <v>0</v>
      </c>
    </row>
    <row r="1036" spans="23:23" x14ac:dyDescent="0.35">
      <c r="W1036" s="44">
        <f t="shared" si="247"/>
        <v>0</v>
      </c>
    </row>
    <row r="1037" spans="23:23" x14ac:dyDescent="0.35">
      <c r="W1037" s="44">
        <f t="shared" si="247"/>
        <v>0</v>
      </c>
    </row>
    <row r="1038" spans="23:23" x14ac:dyDescent="0.35">
      <c r="W1038" s="44">
        <f t="shared" si="247"/>
        <v>0</v>
      </c>
    </row>
    <row r="1039" spans="23:23" x14ac:dyDescent="0.35">
      <c r="W1039" s="44">
        <f t="shared" si="247"/>
        <v>0</v>
      </c>
    </row>
    <row r="1040" spans="23:23" x14ac:dyDescent="0.35">
      <c r="W1040" s="44">
        <f t="shared" si="247"/>
        <v>0</v>
      </c>
    </row>
    <row r="1041" spans="23:23" x14ac:dyDescent="0.35">
      <c r="W1041" s="44">
        <f t="shared" si="247"/>
        <v>0</v>
      </c>
    </row>
    <row r="1042" spans="23:23" x14ac:dyDescent="0.35">
      <c r="W1042" s="44">
        <f t="shared" si="247"/>
        <v>0</v>
      </c>
    </row>
    <row r="1043" spans="23:23" x14ac:dyDescent="0.35">
      <c r="W1043" s="44">
        <f t="shared" si="247"/>
        <v>0</v>
      </c>
    </row>
    <row r="1044" spans="23:23" x14ac:dyDescent="0.35">
      <c r="W1044" s="44">
        <f t="shared" si="247"/>
        <v>0</v>
      </c>
    </row>
    <row r="1045" spans="23:23" x14ac:dyDescent="0.35">
      <c r="W1045" s="44">
        <f t="shared" si="247"/>
        <v>0</v>
      </c>
    </row>
    <row r="1046" spans="23:23" x14ac:dyDescent="0.35">
      <c r="W1046" s="44">
        <f t="shared" si="247"/>
        <v>0</v>
      </c>
    </row>
    <row r="1047" spans="23:23" x14ac:dyDescent="0.35">
      <c r="W1047" s="44">
        <f t="shared" si="247"/>
        <v>0</v>
      </c>
    </row>
    <row r="1048" spans="23:23" x14ac:dyDescent="0.35">
      <c r="W1048" s="44">
        <f t="shared" si="247"/>
        <v>0</v>
      </c>
    </row>
    <row r="1049" spans="23:23" x14ac:dyDescent="0.35">
      <c r="W1049" s="44">
        <f t="shared" si="247"/>
        <v>0</v>
      </c>
    </row>
    <row r="1050" spans="23:23" x14ac:dyDescent="0.35">
      <c r="W1050" s="44">
        <f t="shared" si="247"/>
        <v>0</v>
      </c>
    </row>
    <row r="1051" spans="23:23" x14ac:dyDescent="0.35">
      <c r="W1051" s="44">
        <f t="shared" si="247"/>
        <v>0</v>
      </c>
    </row>
    <row r="1052" spans="23:23" x14ac:dyDescent="0.35">
      <c r="W1052" s="44">
        <f t="shared" si="247"/>
        <v>0</v>
      </c>
    </row>
    <row r="1053" spans="23:23" x14ac:dyDescent="0.35">
      <c r="W1053" s="44">
        <f t="shared" si="247"/>
        <v>0</v>
      </c>
    </row>
    <row r="1054" spans="23:23" x14ac:dyDescent="0.35">
      <c r="W1054" s="44">
        <f t="shared" si="247"/>
        <v>0</v>
      </c>
    </row>
    <row r="1055" spans="23:23" x14ac:dyDescent="0.35">
      <c r="W1055" s="44">
        <f t="shared" si="247"/>
        <v>0</v>
      </c>
    </row>
    <row r="1056" spans="23:23" x14ac:dyDescent="0.35">
      <c r="W1056" s="44">
        <f t="shared" si="247"/>
        <v>0</v>
      </c>
    </row>
    <row r="1057" spans="23:23" x14ac:dyDescent="0.35">
      <c r="W1057" s="44">
        <f t="shared" si="247"/>
        <v>0</v>
      </c>
    </row>
    <row r="1058" spans="23:23" x14ac:dyDescent="0.35">
      <c r="W1058" s="44">
        <f t="shared" si="247"/>
        <v>0</v>
      </c>
    </row>
    <row r="1059" spans="23:23" x14ac:dyDescent="0.35">
      <c r="W1059" s="44">
        <f t="shared" si="247"/>
        <v>0</v>
      </c>
    </row>
    <row r="1060" spans="23:23" x14ac:dyDescent="0.35">
      <c r="W1060" s="44">
        <f t="shared" si="247"/>
        <v>0</v>
      </c>
    </row>
    <row r="1061" spans="23:23" x14ac:dyDescent="0.35">
      <c r="W1061" s="44">
        <f t="shared" si="247"/>
        <v>0</v>
      </c>
    </row>
    <row r="1062" spans="23:23" x14ac:dyDescent="0.35">
      <c r="W1062" s="44">
        <f t="shared" si="247"/>
        <v>0</v>
      </c>
    </row>
    <row r="1063" spans="23:23" x14ac:dyDescent="0.35">
      <c r="W1063" s="44">
        <f t="shared" si="247"/>
        <v>0</v>
      </c>
    </row>
    <row r="1064" spans="23:23" x14ac:dyDescent="0.35">
      <c r="W1064" s="44">
        <f t="shared" si="247"/>
        <v>0</v>
      </c>
    </row>
    <row r="1065" spans="23:23" x14ac:dyDescent="0.35">
      <c r="W1065" s="44">
        <f t="shared" si="247"/>
        <v>0</v>
      </c>
    </row>
    <row r="1066" spans="23:23" x14ac:dyDescent="0.35">
      <c r="W1066" s="44">
        <f t="shared" si="247"/>
        <v>0</v>
      </c>
    </row>
    <row r="1067" spans="23:23" x14ac:dyDescent="0.35">
      <c r="W1067" s="44">
        <f t="shared" si="247"/>
        <v>0</v>
      </c>
    </row>
    <row r="1068" spans="23:23" x14ac:dyDescent="0.35">
      <c r="W1068" s="44">
        <f t="shared" si="247"/>
        <v>0</v>
      </c>
    </row>
    <row r="1069" spans="23:23" x14ac:dyDescent="0.35">
      <c r="W1069" s="44">
        <f t="shared" si="247"/>
        <v>0</v>
      </c>
    </row>
    <row r="1070" spans="23:23" x14ac:dyDescent="0.35">
      <c r="W1070" s="44">
        <f t="shared" si="247"/>
        <v>0</v>
      </c>
    </row>
    <row r="1071" spans="23:23" x14ac:dyDescent="0.35">
      <c r="W1071" s="44">
        <f t="shared" si="247"/>
        <v>0</v>
      </c>
    </row>
    <row r="1072" spans="23:23" x14ac:dyDescent="0.35">
      <c r="W1072" s="44">
        <f t="shared" si="247"/>
        <v>0</v>
      </c>
    </row>
    <row r="1073" spans="23:23" x14ac:dyDescent="0.35">
      <c r="W1073" s="44">
        <f t="shared" si="247"/>
        <v>0</v>
      </c>
    </row>
    <row r="1074" spans="23:23" x14ac:dyDescent="0.35">
      <c r="W1074" s="44">
        <f t="shared" si="247"/>
        <v>0</v>
      </c>
    </row>
    <row r="1075" spans="23:23" x14ac:dyDescent="0.35">
      <c r="W1075" s="44">
        <f t="shared" si="247"/>
        <v>0</v>
      </c>
    </row>
    <row r="1076" spans="23:23" x14ac:dyDescent="0.35">
      <c r="W1076" s="44">
        <f t="shared" si="247"/>
        <v>0</v>
      </c>
    </row>
    <row r="1077" spans="23:23" x14ac:dyDescent="0.35">
      <c r="W1077" s="44">
        <f t="shared" si="247"/>
        <v>0</v>
      </c>
    </row>
    <row r="1078" spans="23:23" x14ac:dyDescent="0.35">
      <c r="W1078" s="44">
        <f t="shared" si="247"/>
        <v>0</v>
      </c>
    </row>
    <row r="1079" spans="23:23" x14ac:dyDescent="0.35">
      <c r="W1079" s="44">
        <f t="shared" si="247"/>
        <v>0</v>
      </c>
    </row>
    <row r="1080" spans="23:23" x14ac:dyDescent="0.35">
      <c r="W1080" s="44">
        <f t="shared" si="247"/>
        <v>0</v>
      </c>
    </row>
    <row r="1081" spans="23:23" x14ac:dyDescent="0.35">
      <c r="W1081" s="44">
        <f t="shared" si="247"/>
        <v>0</v>
      </c>
    </row>
    <row r="1082" spans="23:23" x14ac:dyDescent="0.35">
      <c r="W1082" s="44">
        <f t="shared" si="247"/>
        <v>0</v>
      </c>
    </row>
    <row r="1083" spans="23:23" x14ac:dyDescent="0.35">
      <c r="W1083" s="44">
        <f t="shared" si="247"/>
        <v>0</v>
      </c>
    </row>
    <row r="1084" spans="23:23" x14ac:dyDescent="0.35">
      <c r="W1084" s="44">
        <f t="shared" ref="W1084:W1089" si="248">SUM(G1084:Q1084)-F1084</f>
        <v>0</v>
      </c>
    </row>
    <row r="1085" spans="23:23" x14ac:dyDescent="0.35">
      <c r="W1085" s="44">
        <f t="shared" si="248"/>
        <v>0</v>
      </c>
    </row>
    <row r="1086" spans="23:23" x14ac:dyDescent="0.35">
      <c r="W1086" s="44">
        <f t="shared" si="248"/>
        <v>0</v>
      </c>
    </row>
    <row r="1087" spans="23:23" x14ac:dyDescent="0.35">
      <c r="W1087" s="44">
        <f t="shared" si="248"/>
        <v>0</v>
      </c>
    </row>
    <row r="1088" spans="23:23" x14ac:dyDescent="0.35">
      <c r="W1088" s="44">
        <f t="shared" si="248"/>
        <v>0</v>
      </c>
    </row>
    <row r="1089" spans="23:23" x14ac:dyDescent="0.3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4.5" x14ac:dyDescent="0.35"/>
  <cols>
    <col min="1" max="1" width="4.1796875" customWidth="1"/>
    <col min="3" max="3" width="55.7265625" bestFit="1" customWidth="1"/>
    <col min="4" max="4" width="17.453125" bestFit="1" customWidth="1"/>
    <col min="5" max="5" width="13.26953125" customWidth="1"/>
    <col min="6" max="6" width="15.54296875" style="25" customWidth="1"/>
    <col min="7" max="8" width="13.54296875" customWidth="1"/>
    <col min="9" max="9" width="10.54296875" customWidth="1"/>
    <col min="10" max="10" width="4.453125" style="28" customWidth="1"/>
    <col min="11" max="11" width="12.54296875" customWidth="1"/>
    <col min="12" max="13" width="11" customWidth="1"/>
    <col min="14" max="14" width="4.26953125" style="28" customWidth="1"/>
    <col min="15" max="15" width="18.26953125" customWidth="1"/>
    <col min="16" max="16" width="11.54296875" customWidth="1"/>
    <col min="17" max="17" width="14.7265625" customWidth="1"/>
    <col min="18" max="18" width="5.54296875" customWidth="1"/>
    <col min="19" max="19" width="13.54296875" customWidth="1"/>
    <col min="21" max="21" width="13.54296875" customWidth="1"/>
    <col min="23" max="23" width="13.81640625" customWidth="1"/>
  </cols>
  <sheetData>
    <row r="8" spans="2:23" ht="13.5" customHeight="1" x14ac:dyDescent="0.35"/>
    <row r="9" spans="2:23" s="2" customFormat="1" x14ac:dyDescent="0.35">
      <c r="B9" s="2" t="s">
        <v>6</v>
      </c>
      <c r="D9" s="180" t="s">
        <v>244</v>
      </c>
      <c r="E9" s="180"/>
      <c r="F9" s="26" t="s">
        <v>8</v>
      </c>
      <c r="G9" s="180" t="s">
        <v>0</v>
      </c>
      <c r="H9" s="180"/>
      <c r="I9" s="180"/>
      <c r="J9" s="26"/>
      <c r="K9" s="180" t="s">
        <v>3</v>
      </c>
      <c r="L9" s="180"/>
      <c r="M9" s="180"/>
      <c r="N9" s="26"/>
      <c r="O9" s="180" t="s">
        <v>4</v>
      </c>
      <c r="P9" s="180"/>
      <c r="Q9" s="180"/>
      <c r="R9" s="46"/>
      <c r="S9" s="180" t="s">
        <v>8</v>
      </c>
      <c r="T9" s="180"/>
      <c r="U9" s="180"/>
    </row>
    <row r="10" spans="2:23" s="2" customFormat="1" x14ac:dyDescent="0.3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35">
      <c r="R11" s="24"/>
      <c r="S11" s="24"/>
      <c r="T11" s="24"/>
      <c r="U11" s="24"/>
    </row>
    <row r="12" spans="2:23" x14ac:dyDescent="0.35">
      <c r="R12" s="24"/>
      <c r="S12" s="24"/>
      <c r="T12" s="24"/>
      <c r="U12" s="24"/>
    </row>
    <row r="13" spans="2:23" x14ac:dyDescent="0.3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0.56090265482112889</v>
      </c>
      <c r="H13" s="48">
        <f>'Function-Classif'!H64/'Function-Classif'!$F64</f>
        <v>0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0.24334332219482094</v>
      </c>
      <c r="P13" s="48">
        <f>'Function-Classif'!P64/'Function-Classif'!$F64</f>
        <v>0</v>
      </c>
      <c r="Q13" s="48">
        <f>'Function-Classif'!Q64/'Function-Classif'!$F64</f>
        <v>8.8168333123168269E-2</v>
      </c>
      <c r="R13" s="24"/>
      <c r="S13" s="50">
        <f>+G13+K13+O13</f>
        <v>0.9118316668768317</v>
      </c>
      <c r="T13" s="50">
        <f t="shared" ref="T13:U13" si="1">+H13+L13+P13</f>
        <v>0</v>
      </c>
      <c r="U13" s="50">
        <f t="shared" si="1"/>
        <v>8.8168333123168269E-2</v>
      </c>
    </row>
    <row r="14" spans="2:23" x14ac:dyDescent="0.3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1</v>
      </c>
      <c r="H14" s="49">
        <f>+'Function-Classif'!H27/'Function-Classif'!$F27</f>
        <v>0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1</v>
      </c>
      <c r="T14" s="50">
        <f t="shared" ref="T14:T32" si="4">+H14+L14+P14</f>
        <v>0</v>
      </c>
      <c r="U14" s="50">
        <f t="shared" ref="U14:U32" si="5">+I14+M14+Q14</f>
        <v>0</v>
      </c>
    </row>
    <row r="15" spans="2:23" x14ac:dyDescent="0.3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3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0.73404152852907589</v>
      </c>
      <c r="P16" s="49">
        <f>+'Function-Classif'!P62/'Function-Classif'!$F62</f>
        <v>0</v>
      </c>
      <c r="Q16" s="49">
        <f>+'Function-Classif'!Q62/'Function-Classif'!$F62</f>
        <v>0.26595847147092416</v>
      </c>
      <c r="R16" s="24"/>
      <c r="S16" s="50">
        <f t="shared" si="3"/>
        <v>0.73404152852907589</v>
      </c>
      <c r="T16" s="50">
        <f t="shared" si="4"/>
        <v>0</v>
      </c>
      <c r="U16" s="50">
        <f t="shared" si="5"/>
        <v>0.26595847147092416</v>
      </c>
      <c r="W16" s="44"/>
    </row>
    <row r="17" spans="1:23" x14ac:dyDescent="0.35">
      <c r="C17" t="s">
        <v>37</v>
      </c>
      <c r="D17" t="s">
        <v>255</v>
      </c>
      <c r="E17">
        <f t="shared" si="2"/>
        <v>5</v>
      </c>
      <c r="F17" s="50">
        <f t="shared" si="0"/>
        <v>1.0000000000000002</v>
      </c>
      <c r="G17" s="49">
        <f>+'Function-Classif'!G76/'Function-Classif'!$F76</f>
        <v>0.5605465778685228</v>
      </c>
      <c r="H17" s="49">
        <f>+'Function-Classif'!H76/'Function-Classif'!$F76</f>
        <v>0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0.2436617030354514</v>
      </c>
      <c r="P17" s="49">
        <f>+'Function-Classif'!P76/'Function-Classif'!$F76</f>
        <v>0</v>
      </c>
      <c r="Q17" s="49">
        <f>+'Function-Classif'!Q76/'Function-Classif'!$F76</f>
        <v>8.8283689105668875E-2</v>
      </c>
      <c r="R17" s="24"/>
      <c r="S17" s="50">
        <f t="shared" si="3"/>
        <v>0.91171631089433125</v>
      </c>
      <c r="T17" s="50">
        <f t="shared" si="4"/>
        <v>0</v>
      </c>
      <c r="U17" s="50">
        <f t="shared" si="5"/>
        <v>8.8283689105668875E-2</v>
      </c>
      <c r="W17" s="44"/>
    </row>
    <row r="18" spans="1:23" s="36" customFormat="1" x14ac:dyDescent="0.3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0.87279087647618536</v>
      </c>
      <c r="P18" s="49">
        <f>SUM('Function-Classif'!P37:P50)/SUM('Function-Classif'!$F37:$F50)</f>
        <v>0</v>
      </c>
      <c r="Q18" s="49">
        <f>SUM('Function-Classif'!Q37:Q50)/SUM('Function-Classif'!$F37:$F50)</f>
        <v>0.12720912352381469</v>
      </c>
      <c r="R18" s="24"/>
      <c r="S18" s="50">
        <f t="shared" si="3"/>
        <v>0.87279087647618536</v>
      </c>
      <c r="T18" s="50">
        <f t="shared" si="4"/>
        <v>0</v>
      </c>
      <c r="U18" s="50">
        <f t="shared" si="5"/>
        <v>0.12720912352381469</v>
      </c>
      <c r="W18" s="44"/>
    </row>
    <row r="19" spans="1:23" x14ac:dyDescent="0.3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0.562410637206472</v>
      </c>
      <c r="H19" s="49">
        <f>'Function-Classif'!H87/'Function-Classif'!$F87</f>
        <v>0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0.24302034503321196</v>
      </c>
      <c r="P19" s="49">
        <f>'Function-Classif'!P87/'Function-Classif'!$F87</f>
        <v>0</v>
      </c>
      <c r="Q19" s="49">
        <f>'Function-Classif'!Q87/'Function-Classif'!$F87</f>
        <v>8.8051311798239065E-2</v>
      </c>
      <c r="R19" s="40"/>
      <c r="S19" s="50">
        <f t="shared" si="3"/>
        <v>0.91194868820176089</v>
      </c>
      <c r="T19" s="50">
        <f t="shared" si="4"/>
        <v>0</v>
      </c>
      <c r="U19" s="50">
        <f t="shared" si="5"/>
        <v>8.8051311798239065E-2</v>
      </c>
      <c r="W19" s="44"/>
    </row>
    <row r="20" spans="1:23" x14ac:dyDescent="0.3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0.33835792696097533</v>
      </c>
      <c r="H20" s="51">
        <f>'Function-Classif'!H419/'Function-Classif'!$F419</f>
        <v>0.25272480030864097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0.14153325123319993</v>
      </c>
      <c r="P20" s="51">
        <f>'Function-Classif'!P419/'Function-Classif'!$F419</f>
        <v>0</v>
      </c>
      <c r="Q20" s="51">
        <f>'Function-Classif'!Q419/'Function-Classif'!$F419</f>
        <v>0.20744151162342281</v>
      </c>
      <c r="R20" s="21"/>
      <c r="S20" s="50">
        <f t="shared" si="3"/>
        <v>0.5398336880679363</v>
      </c>
      <c r="T20" s="50">
        <f t="shared" si="4"/>
        <v>0.25272480030864097</v>
      </c>
      <c r="U20" s="50">
        <f t="shared" si="5"/>
        <v>0.20744151162342281</v>
      </c>
      <c r="W20" s="44"/>
    </row>
    <row r="21" spans="1:23" x14ac:dyDescent="0.35">
      <c r="C21" t="s">
        <v>272</v>
      </c>
      <c r="D21" t="s">
        <v>273</v>
      </c>
      <c r="E21">
        <f t="shared" si="2"/>
        <v>9</v>
      </c>
      <c r="F21" s="50">
        <f t="shared" si="0"/>
        <v>1</v>
      </c>
      <c r="G21" s="51">
        <f>'Function-Classif'!G290/'Function-Classif'!$F290</f>
        <v>0.12730835479623015</v>
      </c>
      <c r="H21" s="51">
        <f>'Function-Classif'!H290/'Function-Classif'!$F290</f>
        <v>0.67726892934663752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7.8560811064920411E-2</v>
      </c>
      <c r="P21" s="51">
        <f>'Function-Classif'!P290/'Function-Classif'!$F290</f>
        <v>0</v>
      </c>
      <c r="Q21" s="51">
        <f>'Function-Classif'!Q290/'Function-Classif'!$F290</f>
        <v>8.1794233638202055E-2</v>
      </c>
      <c r="R21" s="24"/>
      <c r="S21" s="50">
        <f t="shared" si="3"/>
        <v>0.24093683701516044</v>
      </c>
      <c r="T21" s="50">
        <f t="shared" si="4"/>
        <v>0.67726892934663752</v>
      </c>
      <c r="U21" s="50">
        <f t="shared" si="5"/>
        <v>8.1794233638202055E-2</v>
      </c>
      <c r="W21" s="44"/>
    </row>
    <row r="22" spans="1:23" x14ac:dyDescent="0.3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0.84576479293778717</v>
      </c>
      <c r="H22" s="51">
        <f>'Function-Classif'!H301/'Function-Classif'!$F301</f>
        <v>0.15423520706221286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0.84576479293778717</v>
      </c>
      <c r="T22" s="50">
        <f t="shared" si="4"/>
        <v>0.15423520706221286</v>
      </c>
      <c r="U22" s="50">
        <f t="shared" si="5"/>
        <v>0</v>
      </c>
      <c r="W22" s="44"/>
    </row>
    <row r="23" spans="1:23" x14ac:dyDescent="0.3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3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0.38297124835570662</v>
      </c>
      <c r="H24" s="51">
        <f>'Function-Classif'!H328/'Function-Classif'!$F328</f>
        <v>0.61702875164429338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0.38297124835570662</v>
      </c>
      <c r="T24" s="50">
        <f t="shared" si="4"/>
        <v>0.61702875164429338</v>
      </c>
      <c r="U24" s="50">
        <f t="shared" si="5"/>
        <v>0</v>
      </c>
      <c r="W24" s="44"/>
    </row>
    <row r="25" spans="1:23" x14ac:dyDescent="0.3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1</v>
      </c>
      <c r="H25" s="51">
        <f>'Function-Classif'!H338/'Function-Classif'!$F338</f>
        <v>0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1</v>
      </c>
      <c r="T25" s="50">
        <f t="shared" si="4"/>
        <v>0</v>
      </c>
      <c r="U25" s="50">
        <f t="shared" si="5"/>
        <v>0</v>
      </c>
      <c r="W25" s="44"/>
    </row>
    <row r="26" spans="1:23" x14ac:dyDescent="0.3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0.48496734368041539</v>
      </c>
      <c r="P26" s="51">
        <f>'Function-Classif'!P382/'Function-Classif'!$F382</f>
        <v>0</v>
      </c>
      <c r="Q26" s="51">
        <f>'Function-Classif'!Q382/'Function-Classif'!$F382</f>
        <v>0.51503265631958473</v>
      </c>
      <c r="R26" s="24"/>
      <c r="S26" s="50">
        <f t="shared" si="3"/>
        <v>0.48496734368041539</v>
      </c>
      <c r="T26" s="50">
        <f t="shared" si="4"/>
        <v>0</v>
      </c>
      <c r="U26" s="50">
        <f t="shared" si="5"/>
        <v>0.51503265631958473</v>
      </c>
      <c r="W26" s="44"/>
    </row>
    <row r="27" spans="1:23" x14ac:dyDescent="0.35">
      <c r="C27" t="s">
        <v>204</v>
      </c>
      <c r="D27" t="s">
        <v>285</v>
      </c>
      <c r="E27">
        <f t="shared" si="2"/>
        <v>15</v>
      </c>
      <c r="F27" s="50">
        <f t="shared" si="0"/>
        <v>1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0.85329060482411101</v>
      </c>
      <c r="P27" s="51">
        <f>'Function-Classif'!P394/'Function-Classif'!$F394</f>
        <v>0</v>
      </c>
      <c r="Q27" s="51">
        <f>'Function-Classif'!Q394/'Function-Classif'!$F394</f>
        <v>0.14670939517588902</v>
      </c>
      <c r="R27" s="24"/>
      <c r="S27" s="50">
        <f t="shared" si="3"/>
        <v>0.85329060482411101</v>
      </c>
      <c r="T27" s="50">
        <f t="shared" si="4"/>
        <v>0</v>
      </c>
      <c r="U27" s="50">
        <f t="shared" si="5"/>
        <v>0.14670939517588902</v>
      </c>
      <c r="W27" s="44"/>
    </row>
    <row r="28" spans="1:23" x14ac:dyDescent="0.3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0.84576479293778717</v>
      </c>
      <c r="H28" s="51">
        <f>SUM('Function-Classif'!H296:H300)/SUM('Function-Classif'!$F296:$F300)</f>
        <v>0.15423520706221286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0.84576479293778717</v>
      </c>
      <c r="T28" s="50">
        <f t="shared" si="4"/>
        <v>0.15423520706221286</v>
      </c>
      <c r="U28" s="50">
        <f t="shared" si="5"/>
        <v>0</v>
      </c>
      <c r="W28" s="44"/>
    </row>
    <row r="29" spans="1:23" x14ac:dyDescent="0.3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3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0.38297124835570662</v>
      </c>
      <c r="H30" s="51">
        <f>SUM('Function-Classif'!H324:H327)/SUM('Function-Classif'!$F324:$F327)</f>
        <v>0.61702875164429338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0.38297124835570662</v>
      </c>
      <c r="T30" s="50">
        <f t="shared" si="4"/>
        <v>0.61702875164429338</v>
      </c>
      <c r="U30" s="50">
        <f t="shared" si="5"/>
        <v>0</v>
      </c>
      <c r="W30" s="44"/>
    </row>
    <row r="31" spans="1:23" x14ac:dyDescent="0.3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0.48496734368041533</v>
      </c>
      <c r="P31" s="51">
        <f>SUM('Function-Classif'!P372:P381)/SUM('Function-Classif'!$F372:$F381)</f>
        <v>0</v>
      </c>
      <c r="Q31" s="51">
        <f>SUM('Function-Classif'!Q372:Q381)/SUM('Function-Classif'!$F372:$F381)</f>
        <v>0.51503265631958461</v>
      </c>
      <c r="R31" s="24"/>
      <c r="S31" s="50">
        <f t="shared" si="3"/>
        <v>0.48496734368041533</v>
      </c>
      <c r="T31" s="50">
        <f t="shared" si="4"/>
        <v>0</v>
      </c>
      <c r="U31" s="50">
        <f t="shared" si="5"/>
        <v>0.51503265631958461</v>
      </c>
      <c r="W31" s="44"/>
    </row>
    <row r="32" spans="1:23" x14ac:dyDescent="0.3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35">
      <c r="C33" t="s">
        <v>456</v>
      </c>
      <c r="D33" t="s">
        <v>457</v>
      </c>
      <c r="E33">
        <f t="shared" si="2"/>
        <v>21</v>
      </c>
      <c r="F33" s="50">
        <f t="shared" si="0"/>
        <v>1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0.92339970079585265</v>
      </c>
      <c r="P33">
        <f>SUM('Function-Classif'!P46:P50)/'Function-Classif'!$E44</f>
        <v>0</v>
      </c>
      <c r="Q33">
        <f>SUM('Function-Classif'!Q46:Q50)/'Function-Classif'!$E44</f>
        <v>7.6600299204147348E-2</v>
      </c>
      <c r="S33">
        <f>SUM('Function-Classif'!S46:S50)/'Function-Classif'!$E44</f>
        <v>0.92339970079585265</v>
      </c>
      <c r="T33">
        <f>SUM('Function-Classif'!T46:T50)/'Function-Classif'!$E44</f>
        <v>0</v>
      </c>
      <c r="U33">
        <f>SUM('Function-Classif'!U46:U50)/'Function-Classif'!$E44</f>
        <v>7.6600299204147348E-2</v>
      </c>
      <c r="W33" s="44"/>
    </row>
    <row r="34" spans="3:23" x14ac:dyDescent="0.35">
      <c r="C34" t="s">
        <v>459</v>
      </c>
      <c r="D34" t="s">
        <v>460</v>
      </c>
      <c r="E34">
        <f t="shared" si="2"/>
        <v>22</v>
      </c>
      <c r="F34" s="50"/>
      <c r="G34" s="49">
        <f>SUM('Function-Classif'!G315:G319)/SUM('Function-Classif'!$F315:$F319)</f>
        <v>1</v>
      </c>
      <c r="R34" s="24"/>
      <c r="S34" s="24"/>
      <c r="T34" s="24"/>
      <c r="U34" s="24"/>
      <c r="W34" s="44"/>
    </row>
    <row r="35" spans="3:23" x14ac:dyDescent="0.3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3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3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35">
      <c r="C38" t="s">
        <v>1</v>
      </c>
      <c r="D38" t="s">
        <v>245</v>
      </c>
      <c r="F38" s="160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35">
      <c r="C39" s="53" t="s">
        <v>2</v>
      </c>
      <c r="D39" s="53" t="s">
        <v>296</v>
      </c>
      <c r="E39" s="53"/>
      <c r="F39" s="160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3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3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35">
      <c r="F42" s="50"/>
      <c r="R42" s="24"/>
      <c r="S42" s="24"/>
      <c r="T42" s="24"/>
      <c r="U42" s="24"/>
      <c r="W42" s="44"/>
    </row>
    <row r="43" spans="3:23" x14ac:dyDescent="0.35">
      <c r="F43" s="50"/>
      <c r="R43" s="24"/>
      <c r="S43" s="24"/>
      <c r="T43" s="24"/>
      <c r="U43" s="24"/>
      <c r="W43" s="44"/>
    </row>
    <row r="44" spans="3:23" x14ac:dyDescent="0.35">
      <c r="F44" s="50"/>
      <c r="R44" s="24"/>
      <c r="S44" s="24"/>
      <c r="T44" s="24"/>
      <c r="U44" s="24"/>
      <c r="W44" s="44"/>
    </row>
    <row r="45" spans="3:23" x14ac:dyDescent="0.35">
      <c r="F45" s="50"/>
      <c r="R45" s="24"/>
      <c r="S45" s="24"/>
      <c r="T45" s="24"/>
      <c r="U45" s="24"/>
      <c r="W45" s="44"/>
    </row>
    <row r="46" spans="3:23" x14ac:dyDescent="0.35">
      <c r="F46" s="50"/>
      <c r="R46" s="24"/>
      <c r="S46" s="24"/>
      <c r="T46" s="24"/>
      <c r="U46" s="24"/>
      <c r="W46" s="44"/>
    </row>
    <row r="47" spans="3:23" x14ac:dyDescent="0.35">
      <c r="F47" s="50"/>
      <c r="R47" s="24"/>
      <c r="S47" s="24"/>
      <c r="T47" s="24"/>
      <c r="U47" s="24"/>
      <c r="W47" s="44"/>
    </row>
    <row r="48" spans="3:23" x14ac:dyDescent="0.35">
      <c r="F48" s="50"/>
      <c r="R48" s="24"/>
      <c r="S48" s="24"/>
      <c r="T48" s="24"/>
      <c r="U48" s="24"/>
      <c r="W48" s="44"/>
    </row>
    <row r="49" spans="6:28" x14ac:dyDescent="0.35">
      <c r="F49" s="50"/>
      <c r="R49" s="24"/>
      <c r="S49" s="24"/>
      <c r="T49" s="24"/>
      <c r="U49" s="24"/>
      <c r="W49" s="44"/>
    </row>
    <row r="50" spans="6:28" x14ac:dyDescent="0.35">
      <c r="F50" s="50"/>
      <c r="R50" s="24"/>
      <c r="S50" s="24"/>
      <c r="T50" s="24"/>
      <c r="U50" s="24"/>
      <c r="W50" s="44"/>
    </row>
    <row r="51" spans="6:28" x14ac:dyDescent="0.35">
      <c r="F51" s="50"/>
      <c r="R51" s="41"/>
      <c r="S51" s="41"/>
      <c r="T51" s="41"/>
      <c r="U51" s="41"/>
      <c r="W51" s="44"/>
    </row>
    <row r="52" spans="6:28" x14ac:dyDescent="0.35">
      <c r="F52" s="50"/>
      <c r="R52" s="21"/>
      <c r="S52" s="21"/>
      <c r="T52" s="21"/>
      <c r="U52" s="21"/>
      <c r="W52" s="44"/>
    </row>
    <row r="53" spans="6:28" x14ac:dyDescent="0.35">
      <c r="F53" s="50"/>
      <c r="R53" s="41"/>
      <c r="S53" s="41"/>
      <c r="T53" s="41"/>
      <c r="U53" s="41"/>
      <c r="W53" s="44"/>
    </row>
    <row r="54" spans="6:28" x14ac:dyDescent="0.35">
      <c r="F54" s="50"/>
      <c r="R54" s="22"/>
      <c r="S54" s="22"/>
      <c r="T54" s="22"/>
      <c r="U54" s="22"/>
      <c r="W54" s="44"/>
    </row>
    <row r="55" spans="6:28" x14ac:dyDescent="0.35">
      <c r="F55" s="50"/>
      <c r="R55" s="24"/>
      <c r="S55" s="24"/>
      <c r="T55" s="24"/>
      <c r="U55" s="24"/>
      <c r="W55" s="44"/>
    </row>
    <row r="56" spans="6:28" x14ac:dyDescent="0.35">
      <c r="F56" s="50"/>
      <c r="R56" s="24"/>
      <c r="S56" s="24"/>
      <c r="T56" s="24"/>
      <c r="U56" s="24"/>
      <c r="W56" s="44"/>
    </row>
    <row r="57" spans="6:28" x14ac:dyDescent="0.35">
      <c r="F57" s="50"/>
      <c r="R57" s="24"/>
      <c r="S57" s="24"/>
      <c r="T57" s="24"/>
      <c r="U57" s="24"/>
      <c r="W57" s="44"/>
    </row>
    <row r="58" spans="6:28" x14ac:dyDescent="0.3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35">
      <c r="F59" s="50"/>
      <c r="R59" s="24"/>
      <c r="S59" s="24"/>
      <c r="T59" s="24"/>
      <c r="U59" s="24"/>
      <c r="W59" s="44"/>
    </row>
    <row r="60" spans="6:28" x14ac:dyDescent="0.35">
      <c r="F60" s="50"/>
      <c r="R60" s="24"/>
      <c r="S60" s="24"/>
      <c r="T60" s="24"/>
      <c r="U60" s="24"/>
      <c r="W60" s="44"/>
    </row>
    <row r="61" spans="6:28" x14ac:dyDescent="0.35">
      <c r="F61" s="50"/>
      <c r="R61" s="24"/>
      <c r="S61" s="24"/>
      <c r="T61" s="24"/>
      <c r="U61" s="24"/>
      <c r="W61" s="44"/>
    </row>
    <row r="62" spans="6:28" x14ac:dyDescent="0.3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3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35">
      <c r="F64" s="50"/>
      <c r="R64" s="24"/>
      <c r="S64" s="24"/>
      <c r="T64" s="24"/>
      <c r="U64" s="24"/>
      <c r="W64" s="44"/>
    </row>
    <row r="65" spans="6:23" x14ac:dyDescent="0.35">
      <c r="F65" s="50"/>
      <c r="R65" s="24"/>
      <c r="S65" s="24"/>
      <c r="T65" s="24"/>
      <c r="U65" s="24"/>
      <c r="W65" s="44"/>
    </row>
    <row r="66" spans="6:23" x14ac:dyDescent="0.35">
      <c r="F66" s="50"/>
      <c r="R66" s="41"/>
      <c r="S66" s="41"/>
      <c r="T66" s="41"/>
      <c r="U66" s="41"/>
      <c r="W66" s="44"/>
    </row>
    <row r="67" spans="6:23" x14ac:dyDescent="0.35">
      <c r="F67" s="50"/>
      <c r="R67" s="24"/>
      <c r="S67" s="21"/>
      <c r="T67" s="21"/>
      <c r="U67" s="21"/>
      <c r="W67" s="44"/>
    </row>
    <row r="68" spans="6:23" x14ac:dyDescent="0.35">
      <c r="F68" s="50"/>
      <c r="R68" s="24"/>
      <c r="S68" s="24"/>
      <c r="T68" s="24"/>
      <c r="U68" s="24"/>
      <c r="W68" s="44"/>
    </row>
    <row r="69" spans="6:23" x14ac:dyDescent="0.35">
      <c r="F69" s="50"/>
      <c r="R69" s="24"/>
      <c r="S69" s="24"/>
      <c r="T69" s="24"/>
      <c r="U69" s="24"/>
      <c r="W69" s="44"/>
    </row>
    <row r="70" spans="6:23" x14ac:dyDescent="0.35">
      <c r="F70" s="50"/>
      <c r="R70" s="24"/>
      <c r="S70" s="24"/>
      <c r="T70" s="24"/>
      <c r="U70" s="24"/>
      <c r="W70" s="44"/>
    </row>
    <row r="71" spans="6:23" x14ac:dyDescent="0.35">
      <c r="F71" s="50"/>
      <c r="R71" s="24"/>
      <c r="S71" s="24"/>
      <c r="T71" s="24"/>
      <c r="U71" s="24"/>
      <c r="W71" s="44"/>
    </row>
    <row r="72" spans="6:23" x14ac:dyDescent="0.35">
      <c r="F72" s="50"/>
      <c r="R72" s="24"/>
      <c r="S72" s="24"/>
      <c r="T72" s="24"/>
      <c r="U72" s="24"/>
      <c r="W72" s="44"/>
    </row>
    <row r="73" spans="6:23" x14ac:dyDescent="0.35">
      <c r="F73" s="50"/>
      <c r="R73" s="24"/>
      <c r="S73" s="24"/>
      <c r="T73" s="24"/>
      <c r="U73" s="24"/>
      <c r="W73" s="44"/>
    </row>
    <row r="74" spans="6:23" x14ac:dyDescent="0.35">
      <c r="F74" s="50"/>
      <c r="R74" s="24"/>
      <c r="S74" s="24"/>
      <c r="T74" s="24"/>
      <c r="U74" s="24"/>
      <c r="W74" s="44"/>
    </row>
    <row r="75" spans="6:23" x14ac:dyDescent="0.35">
      <c r="F75" s="50"/>
      <c r="R75" s="24"/>
      <c r="S75" s="24"/>
      <c r="T75" s="24"/>
      <c r="U75" s="24"/>
      <c r="W75" s="44"/>
    </row>
    <row r="76" spans="6:23" x14ac:dyDescent="0.35">
      <c r="F76" s="50"/>
      <c r="R76" s="41"/>
      <c r="S76" s="41"/>
      <c r="T76" s="41"/>
      <c r="U76" s="41"/>
      <c r="W76" s="44"/>
    </row>
    <row r="77" spans="6:23" x14ac:dyDescent="0.35">
      <c r="F77" s="50"/>
      <c r="R77" s="24"/>
      <c r="S77" s="21"/>
      <c r="T77" s="21"/>
      <c r="U77" s="21"/>
      <c r="W77" s="44"/>
    </row>
    <row r="78" spans="6:23" ht="15" thickBot="1" x14ac:dyDescent="0.4">
      <c r="F78" s="50"/>
      <c r="R78" s="35"/>
      <c r="S78" s="35"/>
      <c r="T78" s="35"/>
      <c r="U78" s="35"/>
      <c r="W78" s="44"/>
    </row>
    <row r="79" spans="6:23" ht="15" thickTop="1" x14ac:dyDescent="0.35">
      <c r="F79" s="50"/>
      <c r="R79" s="24"/>
      <c r="S79" s="21"/>
      <c r="T79" s="21"/>
      <c r="U79" s="21"/>
      <c r="W79" s="44"/>
    </row>
    <row r="80" spans="6:23" x14ac:dyDescent="0.35">
      <c r="F80" s="50"/>
      <c r="R80" s="24"/>
      <c r="S80" s="24"/>
      <c r="T80" s="24"/>
      <c r="U80" s="24"/>
      <c r="W80" s="44"/>
    </row>
    <row r="81" spans="6:23" x14ac:dyDescent="0.35">
      <c r="F81" s="50"/>
      <c r="R81" s="24"/>
      <c r="S81" s="24"/>
      <c r="T81" s="24"/>
      <c r="U81" s="24"/>
      <c r="W81" s="44"/>
    </row>
    <row r="82" spans="6:23" x14ac:dyDescent="0.35">
      <c r="F82" s="50"/>
      <c r="R82" s="24"/>
      <c r="S82" s="24"/>
      <c r="T82" s="24"/>
      <c r="U82" s="24"/>
      <c r="W82" s="44"/>
    </row>
    <row r="83" spans="6:23" x14ac:dyDescent="0.35">
      <c r="F83" s="50"/>
      <c r="R83" s="24"/>
      <c r="S83" s="24"/>
      <c r="T83" s="24"/>
      <c r="U83" s="24"/>
      <c r="W83" s="44"/>
    </row>
    <row r="84" spans="6:23" x14ac:dyDescent="0.35">
      <c r="F84" s="50"/>
      <c r="R84" s="24"/>
      <c r="S84" s="24"/>
      <c r="T84" s="24"/>
      <c r="U84" s="24"/>
      <c r="W84" s="44"/>
    </row>
    <row r="85" spans="6:23" x14ac:dyDescent="0.35">
      <c r="F85" s="50"/>
      <c r="R85" s="24"/>
      <c r="S85" s="24"/>
      <c r="T85" s="24"/>
      <c r="U85" s="24"/>
      <c r="W85" s="44"/>
    </row>
    <row r="86" spans="6:23" x14ac:dyDescent="0.35">
      <c r="F86" s="50"/>
      <c r="R86" s="24"/>
      <c r="S86" s="24"/>
      <c r="T86" s="24"/>
      <c r="U86" s="24"/>
      <c r="W86" s="44"/>
    </row>
    <row r="87" spans="6:23" x14ac:dyDescent="0.35">
      <c r="F87" s="50"/>
      <c r="R87" s="24"/>
      <c r="S87" s="24"/>
      <c r="T87" s="24"/>
      <c r="U87" s="24"/>
      <c r="W87" s="44"/>
    </row>
    <row r="88" spans="6:23" x14ac:dyDescent="0.35">
      <c r="F88" s="50"/>
      <c r="R88" s="24"/>
      <c r="S88" s="24"/>
      <c r="T88" s="24"/>
      <c r="U88" s="24"/>
      <c r="W88" s="44"/>
    </row>
    <row r="89" spans="6:23" x14ac:dyDescent="0.35">
      <c r="F89" s="50"/>
      <c r="R89" s="24"/>
      <c r="S89" s="24"/>
      <c r="T89" s="24"/>
      <c r="U89" s="24"/>
      <c r="W89" s="44"/>
    </row>
    <row r="90" spans="6:23" x14ac:dyDescent="0.35">
      <c r="F90" s="50"/>
      <c r="R90" s="41"/>
      <c r="S90" s="41"/>
      <c r="T90" s="41"/>
      <c r="U90" s="41"/>
      <c r="W90" s="44"/>
    </row>
    <row r="91" spans="6:23" x14ac:dyDescent="0.35">
      <c r="F91" s="50"/>
      <c r="R91" s="21"/>
      <c r="S91" s="21"/>
      <c r="T91" s="21"/>
      <c r="U91" s="21"/>
      <c r="W91" s="44"/>
    </row>
    <row r="92" spans="6:23" ht="15" thickBot="1" x14ac:dyDescent="0.4">
      <c r="F92" s="50"/>
      <c r="R92" s="35"/>
      <c r="S92" s="35"/>
      <c r="T92" s="35"/>
      <c r="U92" s="35"/>
      <c r="W92" s="44"/>
    </row>
    <row r="93" spans="6:23" ht="15" thickTop="1" x14ac:dyDescent="0.35">
      <c r="F93" s="50"/>
      <c r="R93" s="21"/>
      <c r="S93" s="21"/>
      <c r="T93" s="21"/>
      <c r="U93" s="21"/>
      <c r="W93" s="44"/>
    </row>
    <row r="94" spans="6:23" x14ac:dyDescent="0.35">
      <c r="F94" s="50"/>
      <c r="R94" s="24"/>
      <c r="S94" s="24"/>
      <c r="T94" s="24"/>
      <c r="U94" s="24"/>
      <c r="W94" s="44"/>
    </row>
    <row r="95" spans="6:23" x14ac:dyDescent="0.35">
      <c r="F95" s="50"/>
      <c r="R95" s="24"/>
      <c r="S95" s="24"/>
      <c r="T95" s="24"/>
      <c r="U95" s="24"/>
      <c r="W95" s="44"/>
    </row>
    <row r="96" spans="6:23" x14ac:dyDescent="0.35">
      <c r="F96" s="50"/>
      <c r="R96" s="24"/>
      <c r="S96" s="24"/>
      <c r="T96" s="24"/>
      <c r="U96" s="24"/>
      <c r="W96" s="44"/>
    </row>
    <row r="97" spans="2:23" x14ac:dyDescent="0.35">
      <c r="F97" s="50"/>
      <c r="R97" s="24"/>
      <c r="S97" s="24"/>
      <c r="T97" s="24"/>
      <c r="U97" s="24"/>
      <c r="W97" s="44"/>
    </row>
    <row r="98" spans="2:23" x14ac:dyDescent="0.35">
      <c r="F98" s="50"/>
      <c r="R98" s="24"/>
      <c r="S98" s="24"/>
      <c r="T98" s="24"/>
      <c r="U98" s="24"/>
      <c r="W98" s="44"/>
    </row>
    <row r="99" spans="2:23" x14ac:dyDescent="0.35">
      <c r="F99" s="50"/>
      <c r="R99" s="41"/>
      <c r="S99" s="41"/>
      <c r="T99" s="41"/>
      <c r="U99" s="41"/>
      <c r="W99" s="44"/>
    </row>
    <row r="100" spans="2:23" x14ac:dyDescent="0.3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3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3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3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3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3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5" x14ac:dyDescent="0.3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5" x14ac:dyDescent="0.3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5" x14ac:dyDescent="0.3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5" x14ac:dyDescent="0.3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5" x14ac:dyDescent="0.3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3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5" x14ac:dyDescent="0.3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5" x14ac:dyDescent="0.3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5" x14ac:dyDescent="0.3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5" x14ac:dyDescent="0.3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5" x14ac:dyDescent="0.3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5" x14ac:dyDescent="0.3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5" x14ac:dyDescent="0.3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5" x14ac:dyDescent="0.3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5" x14ac:dyDescent="0.3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3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5" x14ac:dyDescent="0.3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3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3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3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3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" thickBot="1" x14ac:dyDescent="0.4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" thickTop="1" x14ac:dyDescent="0.3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3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3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3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3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3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3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3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3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3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3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3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3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3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3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3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3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3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3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3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3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3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3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3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3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3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3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3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3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3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3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3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3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3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3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3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3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3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3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3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3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3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3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3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3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3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3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3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3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3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3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3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3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3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3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3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3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3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3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3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3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3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3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3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3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3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3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3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3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3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3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3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3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3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3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3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3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3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3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3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3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3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3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3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3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3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3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3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3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3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3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3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3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3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3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3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3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3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3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3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3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3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3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3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3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3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3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3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3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3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3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3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3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3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3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3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3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3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3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3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3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3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3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3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3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3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3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3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3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3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3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3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3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3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3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3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3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3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3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3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3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3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3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3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3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3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3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3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3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3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3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3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3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3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3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3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3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3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3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3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3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3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3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3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3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3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3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" thickBot="1" x14ac:dyDescent="0.4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" thickTop="1" x14ac:dyDescent="0.3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3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3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3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3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3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3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3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3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3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3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3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3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3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3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3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3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3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3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3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3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3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3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3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3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3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3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3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3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3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3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3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3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3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3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3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3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3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3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3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3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3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3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3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3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3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3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3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3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3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3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3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3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3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3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3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3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3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3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3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3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3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3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3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3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3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3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3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3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3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3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3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3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3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3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3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3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3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3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3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3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3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3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3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3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3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3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3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3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3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3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3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3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3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3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3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3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3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3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3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3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3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3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3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3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3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3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3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3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3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3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3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3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3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3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3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3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3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3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3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3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3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3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3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3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3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3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3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3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3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3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3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3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3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3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3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3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3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3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3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3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3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3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3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3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3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3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3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3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3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3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3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3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3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3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3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3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3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3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3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3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3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3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3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3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3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3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3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3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3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3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3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3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3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3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3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3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3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3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3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3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3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3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3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3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3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3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3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3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3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3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3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3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3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3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3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3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3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3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3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3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3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3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3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3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3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3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3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3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3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3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3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35">
      <c r="W508" s="44"/>
    </row>
    <row r="509" spans="6:23" x14ac:dyDescent="0.35">
      <c r="W509" s="44"/>
    </row>
    <row r="510" spans="6:23" x14ac:dyDescent="0.35">
      <c r="W510" s="44"/>
    </row>
    <row r="511" spans="6:23" x14ac:dyDescent="0.35">
      <c r="W511" s="44"/>
    </row>
    <row r="512" spans="6:23" x14ac:dyDescent="0.35">
      <c r="W512" s="44"/>
    </row>
    <row r="513" spans="23:23" x14ac:dyDescent="0.35">
      <c r="W513" s="44"/>
    </row>
    <row r="514" spans="23:23" x14ac:dyDescent="0.35">
      <c r="W514" s="44"/>
    </row>
    <row r="515" spans="23:23" x14ac:dyDescent="0.35">
      <c r="W515" s="44"/>
    </row>
    <row r="516" spans="23:23" x14ac:dyDescent="0.35">
      <c r="W516" s="44"/>
    </row>
    <row r="517" spans="23:23" x14ac:dyDescent="0.35">
      <c r="W517" s="44"/>
    </row>
    <row r="518" spans="23:23" x14ac:dyDescent="0.35">
      <c r="W518" s="44"/>
    </row>
    <row r="519" spans="23:23" x14ac:dyDescent="0.35">
      <c r="W519" s="44"/>
    </row>
    <row r="520" spans="23:23" x14ac:dyDescent="0.35">
      <c r="W520" s="44"/>
    </row>
    <row r="521" spans="23:23" x14ac:dyDescent="0.35">
      <c r="W521" s="44"/>
    </row>
    <row r="522" spans="23:23" x14ac:dyDescent="0.35">
      <c r="W522" s="44"/>
    </row>
    <row r="523" spans="23:23" x14ac:dyDescent="0.35">
      <c r="W523" s="44"/>
    </row>
    <row r="524" spans="23:23" x14ac:dyDescent="0.35">
      <c r="W524" s="44"/>
    </row>
    <row r="525" spans="23:23" x14ac:dyDescent="0.35">
      <c r="W525" s="44"/>
    </row>
    <row r="526" spans="23:23" x14ac:dyDescent="0.35">
      <c r="W526" s="44"/>
    </row>
    <row r="527" spans="23:23" x14ac:dyDescent="0.35">
      <c r="W527" s="44"/>
    </row>
    <row r="528" spans="23:23" x14ac:dyDescent="0.35">
      <c r="W528" s="44"/>
    </row>
    <row r="529" spans="23:23" x14ac:dyDescent="0.35">
      <c r="W529" s="44"/>
    </row>
    <row r="530" spans="23:23" x14ac:dyDescent="0.35">
      <c r="W530" s="44"/>
    </row>
    <row r="531" spans="23:23" x14ac:dyDescent="0.35">
      <c r="W531" s="44"/>
    </row>
    <row r="532" spans="23:23" x14ac:dyDescent="0.35">
      <c r="W532" s="44"/>
    </row>
    <row r="533" spans="23:23" x14ac:dyDescent="0.35">
      <c r="W533" s="44"/>
    </row>
    <row r="534" spans="23:23" x14ac:dyDescent="0.35">
      <c r="W534" s="44"/>
    </row>
    <row r="535" spans="23:23" x14ac:dyDescent="0.35">
      <c r="W535" s="44"/>
    </row>
    <row r="536" spans="23:23" x14ac:dyDescent="0.35">
      <c r="W536" s="44"/>
    </row>
    <row r="537" spans="23:23" x14ac:dyDescent="0.35">
      <c r="W537" s="44"/>
    </row>
    <row r="538" spans="23:23" x14ac:dyDescent="0.35">
      <c r="W538" s="44"/>
    </row>
    <row r="539" spans="23:23" x14ac:dyDescent="0.35">
      <c r="W539" s="44"/>
    </row>
    <row r="540" spans="23:23" x14ac:dyDescent="0.35">
      <c r="W540" s="44"/>
    </row>
    <row r="541" spans="23:23" x14ac:dyDescent="0.35">
      <c r="W541" s="44"/>
    </row>
    <row r="542" spans="23:23" x14ac:dyDescent="0.35">
      <c r="W542" s="44"/>
    </row>
    <row r="543" spans="23:23" x14ac:dyDescent="0.35">
      <c r="W543" s="44"/>
    </row>
    <row r="544" spans="23:23" x14ac:dyDescent="0.35">
      <c r="W544" s="44"/>
    </row>
    <row r="545" spans="23:23" x14ac:dyDescent="0.35">
      <c r="W545" s="44"/>
    </row>
    <row r="546" spans="23:23" x14ac:dyDescent="0.35">
      <c r="W546" s="44"/>
    </row>
    <row r="547" spans="23:23" x14ac:dyDescent="0.35">
      <c r="W547" s="44"/>
    </row>
    <row r="548" spans="23:23" x14ac:dyDescent="0.35">
      <c r="W548" s="44"/>
    </row>
    <row r="549" spans="23:23" x14ac:dyDescent="0.35">
      <c r="W549" s="44"/>
    </row>
    <row r="550" spans="23:23" x14ac:dyDescent="0.35">
      <c r="W550" s="44"/>
    </row>
    <row r="551" spans="23:23" x14ac:dyDescent="0.35">
      <c r="W551" s="44"/>
    </row>
    <row r="552" spans="23:23" x14ac:dyDescent="0.35">
      <c r="W552" s="44"/>
    </row>
    <row r="553" spans="23:23" x14ac:dyDescent="0.35">
      <c r="W553" s="44"/>
    </row>
    <row r="554" spans="23:23" x14ac:dyDescent="0.35">
      <c r="W554" s="44"/>
    </row>
    <row r="555" spans="23:23" x14ac:dyDescent="0.35">
      <c r="W555" s="44"/>
    </row>
    <row r="556" spans="23:23" x14ac:dyDescent="0.35">
      <c r="W556" s="44"/>
    </row>
    <row r="557" spans="23:23" x14ac:dyDescent="0.35">
      <c r="W557" s="44"/>
    </row>
    <row r="558" spans="23:23" x14ac:dyDescent="0.35">
      <c r="W558" s="44"/>
    </row>
    <row r="559" spans="23:23" x14ac:dyDescent="0.35">
      <c r="W559" s="44"/>
    </row>
    <row r="560" spans="23:23" x14ac:dyDescent="0.35">
      <c r="W560" s="44"/>
    </row>
    <row r="561" spans="23:23" x14ac:dyDescent="0.35">
      <c r="W561" s="44"/>
    </row>
    <row r="562" spans="23:23" x14ac:dyDescent="0.35">
      <c r="W562" s="44"/>
    </row>
    <row r="563" spans="23:23" x14ac:dyDescent="0.35">
      <c r="W563" s="44"/>
    </row>
    <row r="564" spans="23:23" x14ac:dyDescent="0.35">
      <c r="W564" s="44"/>
    </row>
    <row r="565" spans="23:23" x14ac:dyDescent="0.35">
      <c r="W565" s="44"/>
    </row>
    <row r="566" spans="23:23" x14ac:dyDescent="0.35">
      <c r="W566" s="44"/>
    </row>
    <row r="567" spans="23:23" x14ac:dyDescent="0.35">
      <c r="W567" s="44"/>
    </row>
    <row r="568" spans="23:23" x14ac:dyDescent="0.35">
      <c r="W568" s="44"/>
    </row>
    <row r="569" spans="23:23" x14ac:dyDescent="0.35">
      <c r="W569" s="44"/>
    </row>
    <row r="570" spans="23:23" x14ac:dyDescent="0.35">
      <c r="W570" s="44"/>
    </row>
    <row r="571" spans="23:23" x14ac:dyDescent="0.35">
      <c r="W571" s="44"/>
    </row>
    <row r="572" spans="23:23" x14ac:dyDescent="0.35">
      <c r="W572" s="44"/>
    </row>
    <row r="573" spans="23:23" x14ac:dyDescent="0.35">
      <c r="W573" s="44"/>
    </row>
    <row r="574" spans="23:23" x14ac:dyDescent="0.35">
      <c r="W574" s="44"/>
    </row>
    <row r="575" spans="23:23" x14ac:dyDescent="0.35">
      <c r="W575" s="44"/>
    </row>
    <row r="576" spans="23:23" x14ac:dyDescent="0.35">
      <c r="W576" s="44"/>
    </row>
    <row r="577" spans="23:23" x14ac:dyDescent="0.35">
      <c r="W577" s="44"/>
    </row>
    <row r="578" spans="23:23" x14ac:dyDescent="0.35">
      <c r="W578" s="44"/>
    </row>
    <row r="579" spans="23:23" x14ac:dyDescent="0.35">
      <c r="W579" s="44"/>
    </row>
    <row r="580" spans="23:23" x14ac:dyDescent="0.35">
      <c r="W580" s="44"/>
    </row>
    <row r="581" spans="23:23" x14ac:dyDescent="0.35">
      <c r="W581" s="44"/>
    </row>
    <row r="582" spans="23:23" x14ac:dyDescent="0.35">
      <c r="W582" s="44"/>
    </row>
    <row r="583" spans="23:23" x14ac:dyDescent="0.35">
      <c r="W583" s="44"/>
    </row>
    <row r="584" spans="23:23" x14ac:dyDescent="0.35">
      <c r="W584" s="44"/>
    </row>
    <row r="585" spans="23:23" x14ac:dyDescent="0.35">
      <c r="W585" s="44"/>
    </row>
    <row r="586" spans="23:23" x14ac:dyDescent="0.35">
      <c r="W586" s="44"/>
    </row>
    <row r="587" spans="23:23" x14ac:dyDescent="0.35">
      <c r="W587" s="44"/>
    </row>
    <row r="588" spans="23:23" x14ac:dyDescent="0.35">
      <c r="W588" s="44"/>
    </row>
    <row r="589" spans="23:23" x14ac:dyDescent="0.35">
      <c r="W589" s="44"/>
    </row>
    <row r="590" spans="23:23" x14ac:dyDescent="0.35">
      <c r="W590" s="44"/>
    </row>
    <row r="591" spans="23:23" x14ac:dyDescent="0.35">
      <c r="W591" s="44"/>
    </row>
    <row r="592" spans="23:23" x14ac:dyDescent="0.35">
      <c r="W592" s="44"/>
    </row>
    <row r="593" spans="6:23" x14ac:dyDescent="0.35">
      <c r="W593" s="44"/>
    </row>
    <row r="594" spans="6:23" x14ac:dyDescent="0.35">
      <c r="W594" s="44"/>
    </row>
    <row r="595" spans="6:23" x14ac:dyDescent="0.35">
      <c r="W595" s="44"/>
    </row>
    <row r="596" spans="6:23" x14ac:dyDescent="0.35">
      <c r="W596" s="44"/>
    </row>
    <row r="597" spans="6:23" x14ac:dyDescent="0.35">
      <c r="W597" s="44"/>
    </row>
    <row r="598" spans="6:23" x14ac:dyDescent="0.35">
      <c r="W598" s="44"/>
    </row>
    <row r="599" spans="6:23" x14ac:dyDescent="0.35">
      <c r="W599" s="44"/>
    </row>
    <row r="600" spans="6:23" x14ac:dyDescent="0.35">
      <c r="J600"/>
      <c r="N600"/>
      <c r="W600" s="44"/>
    </row>
    <row r="601" spans="6:23" x14ac:dyDescent="0.35">
      <c r="W601" s="44"/>
    </row>
    <row r="602" spans="6:23" x14ac:dyDescent="0.3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3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3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3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3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35">
      <c r="F607" s="50"/>
      <c r="W607" s="44"/>
    </row>
    <row r="608" spans="6:23" x14ac:dyDescent="0.35">
      <c r="F608" s="50"/>
      <c r="W608" s="44"/>
    </row>
    <row r="609" spans="6:23" x14ac:dyDescent="0.35">
      <c r="F609" s="50"/>
      <c r="W609" s="44"/>
    </row>
    <row r="610" spans="6:23" x14ac:dyDescent="0.35">
      <c r="F610" s="50"/>
      <c r="W610" s="44"/>
    </row>
    <row r="611" spans="6:23" x14ac:dyDescent="0.35">
      <c r="F611" s="50"/>
      <c r="W611" s="44"/>
    </row>
    <row r="612" spans="6:23" x14ac:dyDescent="0.35">
      <c r="F612" s="50"/>
      <c r="W612" s="44"/>
    </row>
    <row r="613" spans="6:23" x14ac:dyDescent="0.35">
      <c r="F613" s="50"/>
      <c r="W613" s="44"/>
    </row>
    <row r="614" spans="6:23" x14ac:dyDescent="0.35">
      <c r="F614" s="50"/>
      <c r="W614" s="44"/>
    </row>
    <row r="615" spans="6:23" x14ac:dyDescent="0.35">
      <c r="F615" s="50"/>
      <c r="W615" s="44"/>
    </row>
    <row r="616" spans="6:23" x14ac:dyDescent="0.35">
      <c r="F616" s="50"/>
      <c r="W616" s="44"/>
    </row>
    <row r="617" spans="6:23" x14ac:dyDescent="0.35">
      <c r="F617" s="50"/>
      <c r="W617" s="44"/>
    </row>
    <row r="618" spans="6:23" x14ac:dyDescent="0.35">
      <c r="F618" s="50"/>
      <c r="W618" s="44"/>
    </row>
    <row r="619" spans="6:23" x14ac:dyDescent="0.35">
      <c r="F619" s="50"/>
      <c r="W619" s="44"/>
    </row>
    <row r="620" spans="6:23" x14ac:dyDescent="0.35">
      <c r="F620" s="50"/>
      <c r="W620" s="44"/>
    </row>
    <row r="621" spans="6:23" x14ac:dyDescent="0.35">
      <c r="F621" s="50"/>
      <c r="W621" s="44"/>
    </row>
    <row r="622" spans="6:23" x14ac:dyDescent="0.35">
      <c r="F622" s="50"/>
      <c r="W622" s="44"/>
    </row>
    <row r="623" spans="6:23" x14ac:dyDescent="0.35">
      <c r="F623" s="50"/>
      <c r="W623" s="44"/>
    </row>
    <row r="624" spans="6:23" x14ac:dyDescent="0.35">
      <c r="F624" s="50"/>
      <c r="W624" s="44"/>
    </row>
    <row r="625" spans="6:23" x14ac:dyDescent="0.35">
      <c r="F625" s="50"/>
      <c r="W625" s="44"/>
    </row>
    <row r="626" spans="6:23" x14ac:dyDescent="0.35">
      <c r="F626" s="50"/>
      <c r="W626" s="44"/>
    </row>
    <row r="627" spans="6:23" x14ac:dyDescent="0.35">
      <c r="F627" s="50"/>
      <c r="W627" s="44"/>
    </row>
    <row r="628" spans="6:23" x14ac:dyDescent="0.35">
      <c r="F628" s="50"/>
      <c r="W628" s="44"/>
    </row>
    <row r="629" spans="6:23" x14ac:dyDescent="0.35">
      <c r="F629" s="50"/>
      <c r="W629" s="44"/>
    </row>
    <row r="630" spans="6:23" x14ac:dyDescent="0.35">
      <c r="F630" s="50"/>
      <c r="W630" s="44"/>
    </row>
    <row r="631" spans="6:23" x14ac:dyDescent="0.35">
      <c r="F631" s="50"/>
      <c r="W631" s="44"/>
    </row>
    <row r="632" spans="6:23" x14ac:dyDescent="0.35">
      <c r="F632" s="50"/>
      <c r="W632" s="44"/>
    </row>
    <row r="633" spans="6:23" x14ac:dyDescent="0.35">
      <c r="F633" s="50"/>
      <c r="W633" s="44"/>
    </row>
    <row r="634" spans="6:23" x14ac:dyDescent="0.35">
      <c r="F634" s="50"/>
      <c r="W634" s="44"/>
    </row>
    <row r="635" spans="6:23" x14ac:dyDescent="0.35">
      <c r="F635" s="50"/>
      <c r="W635" s="44"/>
    </row>
    <row r="636" spans="6:23" x14ac:dyDescent="0.35">
      <c r="F636" s="50"/>
      <c r="W636" s="44"/>
    </row>
    <row r="637" spans="6:23" x14ac:dyDescent="0.35">
      <c r="F637" s="50"/>
      <c r="W637" s="44"/>
    </row>
    <row r="638" spans="6:23" x14ac:dyDescent="0.35">
      <c r="F638" s="50"/>
      <c r="W638" s="44"/>
    </row>
    <row r="639" spans="6:23" x14ac:dyDescent="0.35">
      <c r="F639" s="50"/>
      <c r="W639" s="44"/>
    </row>
    <row r="640" spans="6:23" x14ac:dyDescent="0.35">
      <c r="F640" s="50"/>
      <c r="W640" s="44"/>
    </row>
    <row r="641" spans="6:23" x14ac:dyDescent="0.35">
      <c r="F641" s="50"/>
      <c r="W641" s="44"/>
    </row>
    <row r="642" spans="6:23" x14ac:dyDescent="0.35">
      <c r="F642" s="50"/>
      <c r="W642" s="44"/>
    </row>
    <row r="643" spans="6:23" x14ac:dyDescent="0.35">
      <c r="F643" s="50"/>
      <c r="W643" s="44"/>
    </row>
    <row r="644" spans="6:23" x14ac:dyDescent="0.35">
      <c r="F644" s="50"/>
      <c r="W644" s="44"/>
    </row>
    <row r="645" spans="6:23" x14ac:dyDescent="0.35">
      <c r="F645" s="50"/>
      <c r="W645" s="44"/>
    </row>
    <row r="646" spans="6:23" x14ac:dyDescent="0.35">
      <c r="F646" s="50"/>
      <c r="W646" s="44"/>
    </row>
    <row r="647" spans="6:23" x14ac:dyDescent="0.35">
      <c r="F647" s="50"/>
      <c r="W647" s="44"/>
    </row>
    <row r="648" spans="6:23" x14ac:dyDescent="0.35">
      <c r="F648" s="50"/>
      <c r="W648" s="44"/>
    </row>
    <row r="649" spans="6:23" x14ac:dyDescent="0.35">
      <c r="F649" s="50"/>
      <c r="W649" s="44"/>
    </row>
    <row r="650" spans="6:23" x14ac:dyDescent="0.35">
      <c r="F650" s="50"/>
      <c r="W650" s="44"/>
    </row>
    <row r="651" spans="6:23" x14ac:dyDescent="0.35">
      <c r="F651" s="50"/>
      <c r="W651" s="44"/>
    </row>
    <row r="652" spans="6:23" x14ac:dyDescent="0.35">
      <c r="F652" s="50"/>
      <c r="W652" s="44"/>
    </row>
    <row r="653" spans="6:23" x14ac:dyDescent="0.35">
      <c r="F653" s="50"/>
      <c r="W653" s="44"/>
    </row>
    <row r="654" spans="6:23" x14ac:dyDescent="0.35">
      <c r="F654" s="50"/>
      <c r="W654" s="44"/>
    </row>
    <row r="655" spans="6:23" x14ac:dyDescent="0.35">
      <c r="F655" s="50"/>
      <c r="W655" s="44"/>
    </row>
    <row r="656" spans="6:23" x14ac:dyDescent="0.35">
      <c r="F656" s="50"/>
      <c r="W656" s="44"/>
    </row>
    <row r="657" spans="6:23" x14ac:dyDescent="0.35">
      <c r="F657" s="50"/>
      <c r="W657" s="44"/>
    </row>
    <row r="658" spans="6:23" x14ac:dyDescent="0.35">
      <c r="F658" s="50"/>
      <c r="W658" s="44"/>
    </row>
    <row r="659" spans="6:23" x14ac:dyDescent="0.35">
      <c r="F659" s="50"/>
      <c r="W659" s="44"/>
    </row>
    <row r="660" spans="6:23" x14ac:dyDescent="0.35">
      <c r="F660" s="50"/>
      <c r="W660" s="44"/>
    </row>
    <row r="661" spans="6:23" x14ac:dyDescent="0.35">
      <c r="F661" s="50"/>
      <c r="W661" s="44"/>
    </row>
    <row r="662" spans="6:23" x14ac:dyDescent="0.35">
      <c r="F662" s="50"/>
      <c r="W662" s="44"/>
    </row>
    <row r="663" spans="6:23" x14ac:dyDescent="0.35">
      <c r="F663" s="50"/>
      <c r="W663" s="44"/>
    </row>
    <row r="664" spans="6:23" x14ac:dyDescent="0.35">
      <c r="F664" s="50"/>
      <c r="W664" s="44"/>
    </row>
    <row r="665" spans="6:23" x14ac:dyDescent="0.35">
      <c r="F665" s="50"/>
      <c r="W665" s="44"/>
    </row>
    <row r="666" spans="6:23" x14ac:dyDescent="0.35">
      <c r="F666" s="50"/>
      <c r="W666" s="44"/>
    </row>
    <row r="667" spans="6:23" x14ac:dyDescent="0.35">
      <c r="F667" s="50"/>
      <c r="W667" s="44"/>
    </row>
    <row r="668" spans="6:23" x14ac:dyDescent="0.35">
      <c r="F668" s="50"/>
      <c r="W668" s="44"/>
    </row>
    <row r="669" spans="6:23" x14ac:dyDescent="0.35">
      <c r="F669" s="50"/>
      <c r="W669" s="44"/>
    </row>
    <row r="670" spans="6:23" x14ac:dyDescent="0.35">
      <c r="F670" s="50"/>
      <c r="W670" s="44"/>
    </row>
    <row r="671" spans="6:23" x14ac:dyDescent="0.35">
      <c r="F671" s="50"/>
      <c r="W671" s="44"/>
    </row>
    <row r="672" spans="6:23" x14ac:dyDescent="0.35">
      <c r="F672" s="50"/>
      <c r="W672" s="44"/>
    </row>
    <row r="673" spans="6:23" x14ac:dyDescent="0.35">
      <c r="F673" s="50"/>
      <c r="W673" s="44"/>
    </row>
    <row r="674" spans="6:23" x14ac:dyDescent="0.35">
      <c r="F674" s="50"/>
      <c r="W674" s="44"/>
    </row>
    <row r="675" spans="6:23" x14ac:dyDescent="0.35">
      <c r="F675" s="50"/>
      <c r="W675" s="44"/>
    </row>
    <row r="676" spans="6:23" x14ac:dyDescent="0.35">
      <c r="F676" s="50"/>
      <c r="W676" s="44"/>
    </row>
    <row r="677" spans="6:23" x14ac:dyDescent="0.35">
      <c r="F677" s="50"/>
      <c r="W677" s="44"/>
    </row>
    <row r="678" spans="6:23" x14ac:dyDescent="0.35">
      <c r="F678" s="50"/>
      <c r="W678" s="44"/>
    </row>
    <row r="679" spans="6:23" x14ac:dyDescent="0.35">
      <c r="F679" s="50"/>
      <c r="W679" s="44"/>
    </row>
    <row r="680" spans="6:23" x14ac:dyDescent="0.35">
      <c r="F680" s="50"/>
      <c r="W680" s="44"/>
    </row>
    <row r="681" spans="6:23" x14ac:dyDescent="0.35">
      <c r="F681" s="50"/>
      <c r="W681" s="44"/>
    </row>
    <row r="682" spans="6:23" x14ac:dyDescent="0.35">
      <c r="F682" s="50"/>
      <c r="W682" s="44"/>
    </row>
    <row r="683" spans="6:23" x14ac:dyDescent="0.35">
      <c r="F683" s="50"/>
      <c r="W683" s="44"/>
    </row>
    <row r="684" spans="6:23" x14ac:dyDescent="0.35">
      <c r="F684" s="50"/>
      <c r="W684" s="44"/>
    </row>
    <row r="685" spans="6:23" x14ac:dyDescent="0.35">
      <c r="F685" s="50"/>
      <c r="W685" s="44"/>
    </row>
    <row r="686" spans="6:23" x14ac:dyDescent="0.35">
      <c r="F686" s="50"/>
      <c r="W686" s="44"/>
    </row>
    <row r="687" spans="6:23" x14ac:dyDescent="0.35">
      <c r="F687" s="50"/>
      <c r="W687" s="44"/>
    </row>
    <row r="688" spans="6:23" x14ac:dyDescent="0.35">
      <c r="F688" s="50"/>
      <c r="W688" s="44"/>
    </row>
    <row r="689" spans="23:23" x14ac:dyDescent="0.35">
      <c r="W689" s="44"/>
    </row>
    <row r="690" spans="23:23" x14ac:dyDescent="0.35">
      <c r="W690" s="44"/>
    </row>
    <row r="691" spans="23:23" x14ac:dyDescent="0.35">
      <c r="W691" s="44"/>
    </row>
    <row r="692" spans="23:23" x14ac:dyDescent="0.35">
      <c r="W692" s="44"/>
    </row>
    <row r="693" spans="23:23" x14ac:dyDescent="0.35">
      <c r="W693" s="44"/>
    </row>
    <row r="694" spans="23:23" x14ac:dyDescent="0.35">
      <c r="W694" s="44"/>
    </row>
    <row r="695" spans="23:23" x14ac:dyDescent="0.35">
      <c r="W695" s="44"/>
    </row>
    <row r="696" spans="23:23" x14ac:dyDescent="0.35">
      <c r="W696" s="44"/>
    </row>
    <row r="697" spans="23:23" x14ac:dyDescent="0.35">
      <c r="W697" s="44"/>
    </row>
    <row r="698" spans="23:23" x14ac:dyDescent="0.35">
      <c r="W698" s="44"/>
    </row>
    <row r="699" spans="23:23" x14ac:dyDescent="0.35">
      <c r="W699" s="44"/>
    </row>
    <row r="700" spans="23:23" x14ac:dyDescent="0.35">
      <c r="W700" s="44"/>
    </row>
    <row r="701" spans="23:23" x14ac:dyDescent="0.35">
      <c r="W701" s="44"/>
    </row>
    <row r="702" spans="23:23" x14ac:dyDescent="0.35">
      <c r="W702" s="44"/>
    </row>
    <row r="703" spans="23:23" x14ac:dyDescent="0.35">
      <c r="W703" s="44"/>
    </row>
    <row r="704" spans="23:23" x14ac:dyDescent="0.35">
      <c r="W704" s="44"/>
    </row>
    <row r="705" spans="23:23" x14ac:dyDescent="0.35">
      <c r="W705" s="44"/>
    </row>
    <row r="706" spans="23:23" x14ac:dyDescent="0.35">
      <c r="W706" s="44"/>
    </row>
    <row r="707" spans="23:23" x14ac:dyDescent="0.35">
      <c r="W707" s="44"/>
    </row>
    <row r="708" spans="23:23" x14ac:dyDescent="0.35">
      <c r="W708" s="44"/>
    </row>
    <row r="709" spans="23:23" x14ac:dyDescent="0.35">
      <c r="W709" s="44"/>
    </row>
    <row r="710" spans="23:23" x14ac:dyDescent="0.35">
      <c r="W710" s="44"/>
    </row>
    <row r="711" spans="23:23" x14ac:dyDescent="0.35">
      <c r="W711" s="44"/>
    </row>
    <row r="712" spans="23:23" x14ac:dyDescent="0.35">
      <c r="W712" s="44"/>
    </row>
    <row r="713" spans="23:23" x14ac:dyDescent="0.35">
      <c r="W713" s="44"/>
    </row>
    <row r="714" spans="23:23" x14ac:dyDescent="0.35">
      <c r="W714" s="44"/>
    </row>
    <row r="715" spans="23:23" x14ac:dyDescent="0.35">
      <c r="W715" s="44"/>
    </row>
    <row r="716" spans="23:23" x14ac:dyDescent="0.35">
      <c r="W716" s="44"/>
    </row>
    <row r="717" spans="23:23" x14ac:dyDescent="0.35">
      <c r="W717" s="44"/>
    </row>
    <row r="718" spans="23:23" x14ac:dyDescent="0.35">
      <c r="W718" s="44"/>
    </row>
    <row r="719" spans="23:23" x14ac:dyDescent="0.35">
      <c r="W719" s="44"/>
    </row>
    <row r="720" spans="23:23" x14ac:dyDescent="0.35">
      <c r="W720" s="44"/>
    </row>
    <row r="721" spans="23:23" x14ac:dyDescent="0.35">
      <c r="W721" s="44"/>
    </row>
    <row r="722" spans="23:23" x14ac:dyDescent="0.35">
      <c r="W722" s="44"/>
    </row>
    <row r="723" spans="23:23" x14ac:dyDescent="0.35">
      <c r="W723" s="44"/>
    </row>
    <row r="724" spans="23:23" x14ac:dyDescent="0.35">
      <c r="W724" s="44"/>
    </row>
    <row r="725" spans="23:23" x14ac:dyDescent="0.35">
      <c r="W725" s="44"/>
    </row>
    <row r="726" spans="23:23" x14ac:dyDescent="0.35">
      <c r="W726" s="44"/>
    </row>
    <row r="727" spans="23:23" x14ac:dyDescent="0.35">
      <c r="W727" s="44"/>
    </row>
    <row r="728" spans="23:23" x14ac:dyDescent="0.35">
      <c r="W728" s="44"/>
    </row>
    <row r="729" spans="23:23" x14ac:dyDescent="0.35">
      <c r="W729" s="44"/>
    </row>
    <row r="730" spans="23:23" x14ac:dyDescent="0.35">
      <c r="W730" s="44"/>
    </row>
    <row r="731" spans="23:23" x14ac:dyDescent="0.35">
      <c r="W731" s="44"/>
    </row>
    <row r="732" spans="23:23" x14ac:dyDescent="0.35">
      <c r="W732" s="44"/>
    </row>
    <row r="733" spans="23:23" x14ac:dyDescent="0.35">
      <c r="W733" s="44"/>
    </row>
    <row r="734" spans="23:23" x14ac:dyDescent="0.35">
      <c r="W734" s="44"/>
    </row>
    <row r="735" spans="23:23" x14ac:dyDescent="0.35">
      <c r="W735" s="44"/>
    </row>
    <row r="736" spans="23:23" x14ac:dyDescent="0.35">
      <c r="W736" s="44"/>
    </row>
    <row r="737" spans="23:23" x14ac:dyDescent="0.35">
      <c r="W737" s="44"/>
    </row>
    <row r="738" spans="23:23" x14ac:dyDescent="0.35">
      <c r="W738" s="44"/>
    </row>
    <row r="739" spans="23:23" x14ac:dyDescent="0.35">
      <c r="W739" s="44"/>
    </row>
    <row r="740" spans="23:23" x14ac:dyDescent="0.35">
      <c r="W740" s="44"/>
    </row>
    <row r="741" spans="23:23" x14ac:dyDescent="0.35">
      <c r="W741" s="44"/>
    </row>
    <row r="742" spans="23:23" x14ac:dyDescent="0.35">
      <c r="W742" s="44"/>
    </row>
    <row r="743" spans="23:23" x14ac:dyDescent="0.35">
      <c r="W743" s="44"/>
    </row>
    <row r="744" spans="23:23" x14ac:dyDescent="0.35">
      <c r="W744" s="44"/>
    </row>
    <row r="745" spans="23:23" x14ac:dyDescent="0.35">
      <c r="W745" s="44"/>
    </row>
    <row r="746" spans="23:23" x14ac:dyDescent="0.35">
      <c r="W746" s="44"/>
    </row>
    <row r="747" spans="23:23" x14ac:dyDescent="0.35">
      <c r="W747" s="44"/>
    </row>
    <row r="748" spans="23:23" x14ac:dyDescent="0.35">
      <c r="W748" s="44"/>
    </row>
    <row r="749" spans="23:23" x14ac:dyDescent="0.35">
      <c r="W749" s="44"/>
    </row>
    <row r="750" spans="23:23" x14ac:dyDescent="0.35">
      <c r="W750" s="44"/>
    </row>
    <row r="751" spans="23:23" x14ac:dyDescent="0.35">
      <c r="W751" s="44"/>
    </row>
    <row r="752" spans="23:23" x14ac:dyDescent="0.35">
      <c r="W752" s="44"/>
    </row>
    <row r="753" spans="23:23" x14ac:dyDescent="0.35">
      <c r="W753" s="44"/>
    </row>
    <row r="754" spans="23:23" x14ac:dyDescent="0.35">
      <c r="W754" s="44"/>
    </row>
    <row r="755" spans="23:23" x14ac:dyDescent="0.35">
      <c r="W755" s="44"/>
    </row>
    <row r="756" spans="23:23" x14ac:dyDescent="0.35">
      <c r="W756" s="44"/>
    </row>
    <row r="757" spans="23:23" x14ac:dyDescent="0.35">
      <c r="W757" s="44"/>
    </row>
    <row r="758" spans="23:23" x14ac:dyDescent="0.35">
      <c r="W758" s="44"/>
    </row>
    <row r="759" spans="23:23" x14ac:dyDescent="0.35">
      <c r="W759" s="44"/>
    </row>
    <row r="760" spans="23:23" x14ac:dyDescent="0.35">
      <c r="W760" s="44"/>
    </row>
    <row r="761" spans="23:23" x14ac:dyDescent="0.35">
      <c r="W761" s="44"/>
    </row>
    <row r="762" spans="23:23" x14ac:dyDescent="0.35">
      <c r="W762" s="44"/>
    </row>
    <row r="763" spans="23:23" x14ac:dyDescent="0.35">
      <c r="W763" s="44"/>
    </row>
    <row r="764" spans="23:23" x14ac:dyDescent="0.35">
      <c r="W764" s="44"/>
    </row>
    <row r="765" spans="23:23" x14ac:dyDescent="0.35">
      <c r="W765" s="44"/>
    </row>
    <row r="766" spans="23:23" x14ac:dyDescent="0.35">
      <c r="W766" s="44"/>
    </row>
    <row r="767" spans="23:23" x14ac:dyDescent="0.35">
      <c r="W767" s="44"/>
    </row>
    <row r="768" spans="23:23" x14ac:dyDescent="0.35">
      <c r="W768" s="44"/>
    </row>
    <row r="769" spans="23:23" x14ac:dyDescent="0.35">
      <c r="W769" s="44"/>
    </row>
    <row r="770" spans="23:23" x14ac:dyDescent="0.35">
      <c r="W770" s="44"/>
    </row>
    <row r="771" spans="23:23" x14ac:dyDescent="0.35">
      <c r="W771" s="44"/>
    </row>
    <row r="772" spans="23:23" x14ac:dyDescent="0.35">
      <c r="W772" s="44"/>
    </row>
    <row r="773" spans="23:23" x14ac:dyDescent="0.35">
      <c r="W773" s="44"/>
    </row>
    <row r="774" spans="23:23" x14ac:dyDescent="0.35">
      <c r="W774" s="44"/>
    </row>
    <row r="775" spans="23:23" x14ac:dyDescent="0.35">
      <c r="W775" s="44"/>
    </row>
    <row r="776" spans="23:23" x14ac:dyDescent="0.35">
      <c r="W776" s="44"/>
    </row>
    <row r="777" spans="23:23" x14ac:dyDescent="0.35">
      <c r="W777" s="44"/>
    </row>
    <row r="778" spans="23:23" x14ac:dyDescent="0.35">
      <c r="W778" s="44"/>
    </row>
    <row r="779" spans="23:23" x14ac:dyDescent="0.35">
      <c r="W779" s="44"/>
    </row>
    <row r="780" spans="23:23" x14ac:dyDescent="0.35">
      <c r="W780" s="44"/>
    </row>
    <row r="781" spans="23:23" x14ac:dyDescent="0.35">
      <c r="W781" s="44"/>
    </row>
    <row r="782" spans="23:23" x14ac:dyDescent="0.35">
      <c r="W782" s="44"/>
    </row>
    <row r="783" spans="23:23" x14ac:dyDescent="0.35">
      <c r="W783" s="44"/>
    </row>
    <row r="784" spans="23:23" x14ac:dyDescent="0.35">
      <c r="W784" s="44"/>
    </row>
    <row r="785" spans="23:23" x14ac:dyDescent="0.35">
      <c r="W785" s="44"/>
    </row>
    <row r="786" spans="23:23" x14ac:dyDescent="0.35">
      <c r="W786" s="44"/>
    </row>
    <row r="787" spans="23:23" x14ac:dyDescent="0.35">
      <c r="W787" s="44"/>
    </row>
    <row r="788" spans="23:23" x14ac:dyDescent="0.35">
      <c r="W788" s="44"/>
    </row>
    <row r="789" spans="23:23" x14ac:dyDescent="0.35">
      <c r="W789" s="44"/>
    </row>
    <row r="790" spans="23:23" x14ac:dyDescent="0.35">
      <c r="W790" s="44"/>
    </row>
    <row r="791" spans="23:23" x14ac:dyDescent="0.35">
      <c r="W791" s="44"/>
    </row>
    <row r="792" spans="23:23" x14ac:dyDescent="0.35">
      <c r="W792" s="44"/>
    </row>
    <row r="793" spans="23:23" x14ac:dyDescent="0.35">
      <c r="W793" s="44"/>
    </row>
    <row r="794" spans="23:23" x14ac:dyDescent="0.35">
      <c r="W794" s="44"/>
    </row>
    <row r="795" spans="23:23" x14ac:dyDescent="0.35">
      <c r="W795" s="44"/>
    </row>
    <row r="796" spans="23:23" x14ac:dyDescent="0.35">
      <c r="W796" s="44"/>
    </row>
    <row r="797" spans="23:23" x14ac:dyDescent="0.35">
      <c r="W797" s="44"/>
    </row>
    <row r="798" spans="23:23" x14ac:dyDescent="0.35">
      <c r="W798" s="44"/>
    </row>
    <row r="799" spans="23:23" x14ac:dyDescent="0.35">
      <c r="W799" s="44"/>
    </row>
    <row r="800" spans="23:23" x14ac:dyDescent="0.35">
      <c r="W800" s="44"/>
    </row>
    <row r="801" spans="23:23" x14ac:dyDescent="0.35">
      <c r="W801" s="44"/>
    </row>
    <row r="802" spans="23:23" x14ac:dyDescent="0.35">
      <c r="W802" s="44"/>
    </row>
    <row r="803" spans="23:23" x14ac:dyDescent="0.35">
      <c r="W803" s="44"/>
    </row>
    <row r="804" spans="23:23" x14ac:dyDescent="0.35">
      <c r="W804" s="44"/>
    </row>
    <row r="805" spans="23:23" x14ac:dyDescent="0.35">
      <c r="W805" s="44"/>
    </row>
    <row r="806" spans="23:23" x14ac:dyDescent="0.35">
      <c r="W806" s="44"/>
    </row>
    <row r="807" spans="23:23" x14ac:dyDescent="0.35">
      <c r="W807" s="44"/>
    </row>
    <row r="808" spans="23:23" x14ac:dyDescent="0.35">
      <c r="W808" s="44"/>
    </row>
    <row r="809" spans="23:23" x14ac:dyDescent="0.35">
      <c r="W809" s="44"/>
    </row>
    <row r="810" spans="23:23" x14ac:dyDescent="0.35">
      <c r="W810" s="44"/>
    </row>
    <row r="811" spans="23:23" x14ac:dyDescent="0.35">
      <c r="W811" s="44"/>
    </row>
    <row r="812" spans="23:23" x14ac:dyDescent="0.35">
      <c r="W812" s="44"/>
    </row>
    <row r="813" spans="23:23" x14ac:dyDescent="0.35">
      <c r="W813" s="44"/>
    </row>
    <row r="814" spans="23:23" x14ac:dyDescent="0.35">
      <c r="W814" s="44"/>
    </row>
    <row r="815" spans="23:23" x14ac:dyDescent="0.35">
      <c r="W815" s="44"/>
    </row>
    <row r="816" spans="23:23" x14ac:dyDescent="0.35">
      <c r="W816" s="44"/>
    </row>
    <row r="817" spans="23:23" x14ac:dyDescent="0.35">
      <c r="W817" s="44"/>
    </row>
    <row r="818" spans="23:23" x14ac:dyDescent="0.35">
      <c r="W818" s="44"/>
    </row>
    <row r="819" spans="23:23" x14ac:dyDescent="0.35">
      <c r="W819" s="44"/>
    </row>
    <row r="820" spans="23:23" x14ac:dyDescent="0.35">
      <c r="W820" s="44"/>
    </row>
    <row r="821" spans="23:23" x14ac:dyDescent="0.35">
      <c r="W821" s="44"/>
    </row>
    <row r="822" spans="23:23" x14ac:dyDescent="0.35">
      <c r="W822" s="44"/>
    </row>
    <row r="823" spans="23:23" x14ac:dyDescent="0.35">
      <c r="W823" s="44"/>
    </row>
    <row r="824" spans="23:23" x14ac:dyDescent="0.35">
      <c r="W824" s="44"/>
    </row>
    <row r="825" spans="23:23" x14ac:dyDescent="0.35">
      <c r="W825" s="44"/>
    </row>
    <row r="826" spans="23:23" x14ac:dyDescent="0.35">
      <c r="W826" s="44"/>
    </row>
    <row r="827" spans="23:23" x14ac:dyDescent="0.35">
      <c r="W827" s="44"/>
    </row>
    <row r="828" spans="23:23" x14ac:dyDescent="0.35">
      <c r="W828" s="44"/>
    </row>
    <row r="829" spans="23:23" x14ac:dyDescent="0.35">
      <c r="W829" s="44"/>
    </row>
    <row r="830" spans="23:23" x14ac:dyDescent="0.35">
      <c r="W830" s="44"/>
    </row>
    <row r="831" spans="23:23" x14ac:dyDescent="0.3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8"/>
  <sheetViews>
    <sheetView tabSelected="1" workbookViewId="0">
      <pane xSplit="3" ySplit="10" topLeftCell="E58" activePane="bottomRight" state="frozen"/>
      <selection pane="topRight" activeCell="D1" sqref="D1"/>
      <selection pane="bottomLeft" activeCell="A9" sqref="A9"/>
      <selection pane="bottomRight" activeCell="E65" sqref="E65"/>
    </sheetView>
  </sheetViews>
  <sheetFormatPr defaultRowHeight="14.5" x14ac:dyDescent="0.35"/>
  <cols>
    <col min="1" max="1" width="4.1796875" customWidth="1"/>
    <col min="3" max="3" width="58" customWidth="1"/>
    <col min="4" max="4" width="9.453125" customWidth="1"/>
    <col min="5" max="5" width="13.26953125" customWidth="1"/>
    <col min="6" max="6" width="2.453125" customWidth="1"/>
    <col min="7" max="7" width="17.26953125" bestFit="1" customWidth="1"/>
    <col min="8" max="8" width="15.54296875" style="25" customWidth="1"/>
    <col min="9" max="10" width="18.26953125" bestFit="1" customWidth="1"/>
    <col min="11" max="11" width="2.453125" style="28" customWidth="1"/>
    <col min="12" max="12" width="13.7265625" customWidth="1"/>
    <col min="13" max="13" width="14.453125" bestFit="1" customWidth="1"/>
    <col min="14" max="14" width="13.7265625" bestFit="1" customWidth="1"/>
    <col min="15" max="15" width="2.81640625" customWidth="1"/>
    <col min="16" max="16" width="12.1796875" bestFit="1" customWidth="1"/>
    <col min="17" max="17" width="15.453125" customWidth="1"/>
    <col min="18" max="18" width="11.81640625" bestFit="1" customWidth="1"/>
    <col min="19" max="19" width="2.81640625" customWidth="1"/>
    <col min="20" max="20" width="15.453125" customWidth="1"/>
    <col min="21" max="21" width="12.7265625" bestFit="1" customWidth="1"/>
    <col min="22" max="22" width="13.81640625" customWidth="1"/>
    <col min="23" max="23" width="2.81640625" customWidth="1"/>
    <col min="24" max="24" width="11.81640625" bestFit="1" customWidth="1"/>
    <col min="25" max="25" width="14.453125" bestFit="1" customWidth="1"/>
    <col min="26" max="26" width="10.81640625" bestFit="1" customWidth="1"/>
    <col min="27" max="27" width="2.7265625" customWidth="1"/>
    <col min="28" max="28" width="11.1796875" bestFit="1" customWidth="1"/>
    <col min="29" max="29" width="14.453125" bestFit="1" customWidth="1"/>
    <col min="30" max="30" width="9.81640625" bestFit="1" customWidth="1"/>
    <col min="31" max="31" width="2.54296875" customWidth="1"/>
    <col min="32" max="32" width="11.81640625" bestFit="1" customWidth="1"/>
    <col min="33" max="33" width="14.453125" bestFit="1" customWidth="1"/>
    <col min="34" max="34" width="9.81640625" bestFit="1" customWidth="1"/>
    <col min="35" max="35" width="2.26953125" customWidth="1"/>
    <col min="36" max="36" width="13.453125" bestFit="1" customWidth="1"/>
    <col min="37" max="37" width="15.453125" bestFit="1" customWidth="1"/>
    <col min="38" max="38" width="9.81640625" bestFit="1" customWidth="1"/>
    <col min="39" max="39" width="2.453125" customWidth="1"/>
    <col min="40" max="40" width="11.81640625" bestFit="1" customWidth="1"/>
    <col min="41" max="41" width="13.7265625" bestFit="1" customWidth="1"/>
    <col min="42" max="42" width="9.81640625" bestFit="1" customWidth="1"/>
    <col min="43" max="43" width="2.7265625" customWidth="1"/>
    <col min="44" max="44" width="11.81640625" bestFit="1" customWidth="1"/>
    <col min="45" max="45" width="12.1796875" bestFit="1" customWidth="1"/>
    <col min="46" max="46" width="9.26953125" bestFit="1" customWidth="1"/>
    <col min="47" max="47" width="2.81640625" customWidth="1"/>
    <col min="48" max="48" width="10.81640625" bestFit="1" customWidth="1"/>
    <col min="49" max="50" width="12.7265625" bestFit="1" customWidth="1"/>
    <col min="51" max="51" width="2.81640625" customWidth="1"/>
    <col min="52" max="52" width="9.26953125" bestFit="1" customWidth="1"/>
    <col min="53" max="53" width="10.7265625" bestFit="1" customWidth="1"/>
    <col min="54" max="54" width="9.26953125" bestFit="1" customWidth="1"/>
    <col min="55" max="55" width="2.453125" customWidth="1"/>
    <col min="56" max="56" width="9.26953125" bestFit="1" customWidth="1"/>
    <col min="57" max="57" width="10.7265625" bestFit="1" customWidth="1"/>
    <col min="58" max="58" width="9.26953125" bestFit="1" customWidth="1"/>
  </cols>
  <sheetData>
    <row r="1" spans="1:58" x14ac:dyDescent="0.35">
      <c r="D1">
        <v>1</v>
      </c>
      <c r="E1">
        <v>2</v>
      </c>
      <c r="K1"/>
    </row>
    <row r="2" spans="1:58" x14ac:dyDescent="0.35">
      <c r="K2"/>
    </row>
    <row r="3" spans="1:58" x14ac:dyDescent="0.35">
      <c r="K3"/>
    </row>
    <row r="8" spans="1:58" ht="13.5" customHeight="1" x14ac:dyDescent="0.3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3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3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3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3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3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35">
      <c r="C14" s="6" t="s">
        <v>303</v>
      </c>
      <c r="D14" t="s">
        <v>370</v>
      </c>
      <c r="E14">
        <f t="shared" ref="E14:E64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3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3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3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3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3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2" customFormat="1" x14ac:dyDescent="0.35">
      <c r="C20" s="6" t="s">
        <v>309</v>
      </c>
      <c r="D20" s="152" t="s">
        <v>371</v>
      </c>
      <c r="E20" s="152">
        <f t="shared" si="4"/>
        <v>9</v>
      </c>
      <c r="F20" s="153"/>
      <c r="G20" s="154">
        <f t="shared" si="0"/>
        <v>422358</v>
      </c>
      <c r="H20" s="155">
        <f t="shared" si="1"/>
        <v>0</v>
      </c>
      <c r="I20" s="155">
        <f t="shared" si="2"/>
        <v>0</v>
      </c>
      <c r="J20" s="155">
        <f t="shared" si="3"/>
        <v>422358</v>
      </c>
      <c r="K20" s="156"/>
      <c r="N20" s="154">
        <v>364109</v>
      </c>
      <c r="R20" s="154">
        <v>45237</v>
      </c>
      <c r="V20" s="154">
        <v>72</v>
      </c>
      <c r="Z20" s="154">
        <v>2824</v>
      </c>
      <c r="AD20" s="154">
        <v>106</v>
      </c>
      <c r="AH20" s="157">
        <v>276</v>
      </c>
      <c r="AL20" s="154">
        <v>13</v>
      </c>
      <c r="AP20" s="154">
        <v>1</v>
      </c>
      <c r="AT20" s="154">
        <v>1</v>
      </c>
      <c r="AX20" s="154">
        <v>9600</v>
      </c>
      <c r="AZ20" s="157"/>
      <c r="BB20" s="154">
        <v>18</v>
      </c>
      <c r="BF20" s="154">
        <v>101</v>
      </c>
    </row>
    <row r="21" spans="3:58" x14ac:dyDescent="0.3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3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3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3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3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3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3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3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2733720</v>
      </c>
      <c r="H28" s="81">
        <f t="shared" si="1"/>
        <v>2733720</v>
      </c>
      <c r="I28" s="81">
        <f t="shared" si="2"/>
        <v>0</v>
      </c>
      <c r="J28" s="81">
        <f t="shared" si="3"/>
        <v>0</v>
      </c>
      <c r="L28" s="79">
        <v>1069022</v>
      </c>
      <c r="P28" s="79">
        <v>386318</v>
      </c>
      <c r="T28" s="80">
        <v>31860</v>
      </c>
      <c r="X28" s="79">
        <v>449716</v>
      </c>
      <c r="AB28" s="79">
        <v>340132</v>
      </c>
      <c r="AF28" s="80">
        <v>229732</v>
      </c>
      <c r="AJ28" s="79">
        <v>196716</v>
      </c>
      <c r="AN28" s="79">
        <v>21241</v>
      </c>
      <c r="AR28" s="79">
        <v>8598</v>
      </c>
      <c r="AV28" s="79">
        <v>0</v>
      </c>
      <c r="AZ28" s="79">
        <v>0</v>
      </c>
      <c r="BD28" s="79">
        <v>385</v>
      </c>
      <c r="BF28" s="79"/>
    </row>
    <row r="29" spans="3:58" x14ac:dyDescent="0.3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3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35">
      <c r="C31" s="6" t="s">
        <v>329</v>
      </c>
      <c r="D31" s="6" t="s">
        <v>327</v>
      </c>
      <c r="E31">
        <f t="shared" si="4"/>
        <v>20</v>
      </c>
      <c r="F31" s="103"/>
      <c r="G31" s="158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35">
      <c r="C32" s="6" t="s">
        <v>330</v>
      </c>
      <c r="D32" s="6" t="s">
        <v>328</v>
      </c>
      <c r="E32">
        <f t="shared" si="4"/>
        <v>21</v>
      </c>
      <c r="F32" s="103"/>
      <c r="G32" s="158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35">
      <c r="C33" s="6" t="s">
        <v>331</v>
      </c>
      <c r="D33" s="6" t="s">
        <v>332</v>
      </c>
      <c r="E33">
        <f t="shared" si="4"/>
        <v>22</v>
      </c>
      <c r="F33" s="103"/>
      <c r="G33" s="158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3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4110427911.4800005</v>
      </c>
      <c r="H34" s="81">
        <f t="shared" si="1"/>
        <v>3748018334.101862</v>
      </c>
      <c r="I34" s="81">
        <f t="shared" si="2"/>
        <v>0</v>
      </c>
      <c r="J34" s="81">
        <f t="shared" si="3"/>
        <v>362409577.37813753</v>
      </c>
      <c r="L34" s="44">
        <f>+'Class Allocation'!L64</f>
        <v>1540321724.6881011</v>
      </c>
      <c r="M34" s="44">
        <f>+'Class Allocation'!M64</f>
        <v>0</v>
      </c>
      <c r="N34" s="44">
        <f>+'Class Allocation'!N64</f>
        <v>209074166.39294127</v>
      </c>
      <c r="O34" s="44"/>
      <c r="P34" s="44">
        <f>+'Class Allocation'!P64</f>
        <v>459158033.97524822</v>
      </c>
      <c r="Q34" s="44">
        <f>+'Class Allocation'!Q64</f>
        <v>0</v>
      </c>
      <c r="R34" s="44">
        <f>+'Class Allocation'!R64</f>
        <v>34099740.658681475</v>
      </c>
      <c r="S34" s="44"/>
      <c r="T34" s="44">
        <f>+'Class Allocation'!T64</f>
        <v>46652093.174480058</v>
      </c>
      <c r="U34" s="44">
        <f>+'Class Allocation'!U64</f>
        <v>0</v>
      </c>
      <c r="V34" s="44">
        <f>+'Class Allocation'!V64</f>
        <v>320204.31638000009</v>
      </c>
      <c r="W34" s="44"/>
      <c r="X34" s="44">
        <f>+'Class Allocation'!X64</f>
        <v>553996989.92380083</v>
      </c>
      <c r="Y34" s="44">
        <f>+'Class Allocation'!Y64</f>
        <v>0</v>
      </c>
      <c r="Z34" s="44">
        <f>+'Class Allocation'!Z64</f>
        <v>3839622.2171623865</v>
      </c>
      <c r="AA34" s="44"/>
      <c r="AB34" s="44">
        <f>+'Class Allocation'!AB64</f>
        <v>511040151.83878917</v>
      </c>
      <c r="AC34" s="44">
        <f>+'Class Allocation'!AC64</f>
        <v>0</v>
      </c>
      <c r="AD34" s="44">
        <f>+'Class Allocation'!AD64</f>
        <v>501390.95552000013</v>
      </c>
      <c r="AE34" s="44"/>
      <c r="AF34" s="44">
        <f>+'Class Allocation'!AF64</f>
        <v>311877017.32197809</v>
      </c>
      <c r="AG34" s="44">
        <f>+'Class Allocation'!AG64</f>
        <v>0</v>
      </c>
      <c r="AH34" s="44">
        <f>+'Class Allocation'!AH64</f>
        <v>423229.89919271483</v>
      </c>
      <c r="AI34" s="44"/>
      <c r="AJ34" s="44">
        <f>+'Class Allocation'!AJ64</f>
        <v>245155895.329804</v>
      </c>
      <c r="AK34" s="44">
        <f>+'Class Allocation'!AK64</f>
        <v>0</v>
      </c>
      <c r="AL34" s="44">
        <f>+'Class Allocation'!AL64</f>
        <v>410138.12138000003</v>
      </c>
      <c r="AM34" s="44"/>
      <c r="AN34" s="44">
        <f>+'Class Allocation'!AN64</f>
        <v>30927008.361948263</v>
      </c>
      <c r="AO34" s="44">
        <f>+'Class Allocation'!AO64</f>
        <v>0</v>
      </c>
      <c r="AP34" s="44">
        <f>+'Class Allocation'!AP64</f>
        <v>4756.4990200000011</v>
      </c>
      <c r="AQ34" s="44"/>
      <c r="AR34" s="44">
        <f>+'Class Allocation'!AR64</f>
        <v>16572333.160468416</v>
      </c>
      <c r="AS34" s="44">
        <f>+'Class Allocation'!AS64</f>
        <v>0</v>
      </c>
      <c r="AT34" s="44">
        <f>+'Class Allocation'!AT64</f>
        <v>4756.4990200000011</v>
      </c>
      <c r="AU34" s="44"/>
      <c r="AV34" s="44">
        <f>+'Class Allocation'!AV64</f>
        <v>30542748.322380852</v>
      </c>
      <c r="AW34" s="44">
        <f>+'Class Allocation'!AW64</f>
        <v>0</v>
      </c>
      <c r="AX34" s="44">
        <f>+'Class Allocation'!AX64</f>
        <v>113598820.98173523</v>
      </c>
      <c r="AY34" s="44"/>
      <c r="AZ34" s="44">
        <f>+'Class Allocation'!AZ64</f>
        <v>989262.46164081863</v>
      </c>
      <c r="BA34" s="44">
        <f>+'Class Allocation'!BA64</f>
        <v>0</v>
      </c>
      <c r="BB34" s="44">
        <f>+'Class Allocation'!BB64</f>
        <v>20314.071950753558</v>
      </c>
      <c r="BC34" s="44"/>
      <c r="BD34" s="44">
        <f>+'Class Allocation'!BD64</f>
        <v>785075.54322216124</v>
      </c>
      <c r="BE34" s="44">
        <f>+'Class Allocation'!BE64</f>
        <v>0</v>
      </c>
      <c r="BF34" s="44">
        <f>+'Class Allocation'!BF64</f>
        <v>112436.76515367275</v>
      </c>
    </row>
    <row r="35" spans="3:58" x14ac:dyDescent="0.3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2305549927.9999995</v>
      </c>
      <c r="H35" s="81">
        <f t="shared" ref="H35:H37" si="6">+L35+P35+T35+X35+AB35+AF35+AJ35+AN35+AR35+AV35+AZ35+BD35</f>
        <v>2305549927.9999995</v>
      </c>
      <c r="I35" s="81">
        <f t="shared" ref="I35:I37" si="7">+M35+Q35+U35+Y35+AC35+AG35+AK35+AO35+AS35+AW35+BA35+BE35</f>
        <v>0</v>
      </c>
      <c r="J35" s="81">
        <f t="shared" ref="J35:J37" si="8">+N35+R35+V35+Z35+AD35+AH35+AL35+AP35+AT35+AX35+BB35+BF35</f>
        <v>0</v>
      </c>
      <c r="L35" s="44">
        <f>'Class Allocation'!L27</f>
        <v>816858645.04032779</v>
      </c>
      <c r="M35" s="44">
        <f>'Class Allocation'!M27</f>
        <v>0</v>
      </c>
      <c r="N35" s="44">
        <f>'Class Allocation'!N27</f>
        <v>0</v>
      </c>
      <c r="O35" s="44"/>
      <c r="P35" s="44">
        <f>'Class Allocation'!P27</f>
        <v>264444271.19167194</v>
      </c>
      <c r="Q35" s="44">
        <f>'Class Allocation'!Q27</f>
        <v>0</v>
      </c>
      <c r="R35" s="44">
        <f>'Class Allocation'!R27</f>
        <v>0</v>
      </c>
      <c r="S35" s="44"/>
      <c r="T35" s="44">
        <f>'Class Allocation'!T27</f>
        <v>31450006.567847989</v>
      </c>
      <c r="U35" s="44">
        <f>'Class Allocation'!U27</f>
        <v>0</v>
      </c>
      <c r="V35" s="44">
        <f>'Class Allocation'!V27</f>
        <v>0</v>
      </c>
      <c r="W35" s="44"/>
      <c r="X35" s="44">
        <f>'Class Allocation'!X27</f>
        <v>366460244.40581596</v>
      </c>
      <c r="Y35" s="44">
        <f>'Class Allocation'!Y27</f>
        <v>0</v>
      </c>
      <c r="Z35" s="44">
        <f>'Class Allocation'!Z27</f>
        <v>0</v>
      </c>
      <c r="AA35" s="44"/>
      <c r="AB35" s="44">
        <f>'Class Allocation'!AB27</f>
        <v>350531199.95326394</v>
      </c>
      <c r="AC35" s="44">
        <f>'Class Allocation'!AC27</f>
        <v>0</v>
      </c>
      <c r="AD35" s="44">
        <f>'Class Allocation'!AD27</f>
        <v>0</v>
      </c>
      <c r="AE35" s="44"/>
      <c r="AF35" s="44">
        <f>'Class Allocation'!AF27</f>
        <v>210478264.02697596</v>
      </c>
      <c r="AG35" s="44">
        <f>'Class Allocation'!AG27</f>
        <v>0</v>
      </c>
      <c r="AH35" s="44">
        <f>'Class Allocation'!AH27</f>
        <v>0</v>
      </c>
      <c r="AI35" s="44"/>
      <c r="AJ35" s="44">
        <f>'Class Allocation'!AJ27</f>
        <v>212518675.71325594</v>
      </c>
      <c r="AK35" s="44">
        <f>'Class Allocation'!AK27</f>
        <v>0</v>
      </c>
      <c r="AL35" s="44">
        <f>'Class Allocation'!AL27</f>
        <v>0</v>
      </c>
      <c r="AM35" s="44"/>
      <c r="AN35" s="44">
        <f>'Class Allocation'!AN27</f>
        <v>20975893.244943995</v>
      </c>
      <c r="AO35" s="44">
        <f>'Class Allocation'!AO27</f>
        <v>0</v>
      </c>
      <c r="AP35" s="44">
        <f>'Class Allocation'!AP27</f>
        <v>0</v>
      </c>
      <c r="AQ35" s="44"/>
      <c r="AR35" s="44">
        <f>'Class Allocation'!AR27</f>
        <v>11364055.595111998</v>
      </c>
      <c r="AS35" s="44">
        <f>'Class Allocation'!AS27</f>
        <v>0</v>
      </c>
      <c r="AT35" s="44">
        <f>'Class Allocation'!AT27</f>
        <v>0</v>
      </c>
      <c r="AU35" s="44"/>
      <c r="AV35" s="44">
        <f>'Class Allocation'!AV27</f>
        <v>19221369.749735996</v>
      </c>
      <c r="AW35" s="44">
        <f>'Class Allocation'!AW27</f>
        <v>0</v>
      </c>
      <c r="AX35" s="44">
        <f>'Class Allocation'!AX27</f>
        <v>0</v>
      </c>
      <c r="AY35" s="44"/>
      <c r="AZ35" s="44">
        <f>'Class Allocation'!AZ27</f>
        <v>627109.58041599987</v>
      </c>
      <c r="BA35" s="44">
        <f>'Class Allocation'!BA27</f>
        <v>0</v>
      </c>
      <c r="BB35" s="44">
        <f>'Class Allocation'!BB27</f>
        <v>0</v>
      </c>
      <c r="BC35" s="44"/>
      <c r="BD35" s="44">
        <f>'Class Allocation'!BD27</f>
        <v>620192.93063199986</v>
      </c>
      <c r="BE35" s="44">
        <f>'Class Allocation'!BE27</f>
        <v>0</v>
      </c>
      <c r="BF35" s="44">
        <f>'Class Allocation'!BF27</f>
        <v>0</v>
      </c>
    </row>
    <row r="36" spans="3:58" x14ac:dyDescent="0.3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3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1000245183.6218625</v>
      </c>
      <c r="I37" s="81">
        <f t="shared" si="7"/>
        <v>0</v>
      </c>
      <c r="J37" s="81">
        <f t="shared" si="8"/>
        <v>362409577.37813753</v>
      </c>
      <c r="L37" s="44">
        <f>'Class Allocation'!L62</f>
        <v>526944449.35194772</v>
      </c>
      <c r="M37" s="44">
        <f>'Class Allocation'!M62</f>
        <v>0</v>
      </c>
      <c r="N37" s="44">
        <f>'Class Allocation'!N62</f>
        <v>209074166.39294127</v>
      </c>
      <c r="O37" s="44"/>
      <c r="P37" s="44">
        <f>'Class Allocation'!P62</f>
        <v>138146421.8569825</v>
      </c>
      <c r="Q37" s="44">
        <f>'Class Allocation'!Q62</f>
        <v>0</v>
      </c>
      <c r="R37" s="44">
        <f>'Class Allocation'!R62</f>
        <v>34099740.658681475</v>
      </c>
      <c r="S37" s="44"/>
      <c r="T37" s="44">
        <f>'Class Allocation'!T62</f>
        <v>10175973.438260123</v>
      </c>
      <c r="U37" s="44">
        <f>'Class Allocation'!U62</f>
        <v>0</v>
      </c>
      <c r="V37" s="44">
        <f>'Class Allocation'!V62</f>
        <v>320204.31638000009</v>
      </c>
      <c r="W37" s="44"/>
      <c r="X37" s="44">
        <f>'Class Allocation'!X62</f>
        <v>129201190.75607871</v>
      </c>
      <c r="Y37" s="44">
        <f>'Class Allocation'!Y62</f>
        <v>0</v>
      </c>
      <c r="Z37" s="44">
        <f>'Class Allocation'!Z62</f>
        <v>3839622.2171623865</v>
      </c>
      <c r="AA37" s="44"/>
      <c r="AB37" s="44">
        <f>'Class Allocation'!AB62</f>
        <v>107441489.66218343</v>
      </c>
      <c r="AC37" s="44">
        <f>'Class Allocation'!AC62</f>
        <v>0</v>
      </c>
      <c r="AD37" s="44">
        <f>'Class Allocation'!AD62</f>
        <v>501390.95552000013</v>
      </c>
      <c r="AE37" s="44"/>
      <c r="AF37" s="44">
        <f>'Class Allocation'!AF62</f>
        <v>69890014.553820267</v>
      </c>
      <c r="AG37" s="44">
        <f>'Class Allocation'!AG62</f>
        <v>0</v>
      </c>
      <c r="AH37" s="44">
        <f>'Class Allocation'!AH62</f>
        <v>423229.89919271483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6661077.8988410365</v>
      </c>
      <c r="AO37" s="44">
        <f>'Class Allocation'!AO62</f>
        <v>0</v>
      </c>
      <c r="AP37" s="44">
        <f>'Class Allocation'!AP62</f>
        <v>4756.4990200000011</v>
      </c>
      <c r="AQ37" s="44"/>
      <c r="AR37" s="44">
        <f>'Class Allocation'!AR62</f>
        <v>3486317.0784089281</v>
      </c>
      <c r="AS37" s="44">
        <f>'Class Allocation'!AS62</f>
        <v>0</v>
      </c>
      <c r="AT37" s="44">
        <f>'Class Allocation'!AT62</f>
        <v>4756.4990200000011</v>
      </c>
      <c r="AU37" s="44"/>
      <c r="AV37" s="44">
        <f>'Class Allocation'!AV62</f>
        <v>7929130.2767597176</v>
      </c>
      <c r="AW37" s="44">
        <f>'Class Allocation'!AW62</f>
        <v>0</v>
      </c>
      <c r="AX37" s="44">
        <f>'Class Allocation'!AX62</f>
        <v>113598820.98173523</v>
      </c>
      <c r="AY37" s="44"/>
      <c r="AZ37" s="44">
        <f>'Class Allocation'!AZ62</f>
        <v>253640.25740415059</v>
      </c>
      <c r="BA37" s="44">
        <f>'Class Allocation'!BA62</f>
        <v>0</v>
      </c>
      <c r="BB37" s="44">
        <f>'Class Allocation'!BB62</f>
        <v>20314.071950753558</v>
      </c>
      <c r="BC37" s="44"/>
      <c r="BD37" s="44">
        <f>'Class Allocation'!BD62</f>
        <v>115478.49117587344</v>
      </c>
      <c r="BE37" s="44">
        <f>'Class Allocation'!BE62</f>
        <v>0</v>
      </c>
      <c r="BF37" s="44">
        <f>'Class Allocation'!BF62</f>
        <v>112436.76515367275</v>
      </c>
    </row>
    <row r="38" spans="3:58" x14ac:dyDescent="0.3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4331626533.7399998</v>
      </c>
      <c r="H38" s="81">
        <f t="shared" ref="H38" si="10">+L38+P38+T38+X38+AB38+AF38+AJ38+AN38+AR38+AV38+AZ38+BD38</f>
        <v>3949214563.5134325</v>
      </c>
      <c r="I38" s="81">
        <f t="shared" ref="I38" si="11">+M38+Q38+U38+Y38+AC38+AG38+AK38+AO38+AS38+AW38+BA38+BE38</f>
        <v>0</v>
      </c>
      <c r="J38" s="81">
        <f t="shared" ref="J38" si="12">+N38+R38+V38+Z38+AD38+AH38+AL38+AP38+AT38+AX38+BB38+BF38</f>
        <v>382411970.22656822</v>
      </c>
      <c r="L38" s="44">
        <f>'Class Allocation'!L76</f>
        <v>1623243192.6703019</v>
      </c>
      <c r="M38" s="44">
        <f>'Class Allocation'!M76</f>
        <v>0</v>
      </c>
      <c r="N38" s="44">
        <f>'Class Allocation'!N76</f>
        <v>220613551.30904767</v>
      </c>
      <c r="O38" s="44"/>
      <c r="P38" s="44">
        <f>'Class Allocation'!P76</f>
        <v>483837701.5841316</v>
      </c>
      <c r="Q38" s="44">
        <f>'Class Allocation'!Q76</f>
        <v>0</v>
      </c>
      <c r="R38" s="44">
        <f>'Class Allocation'!R76</f>
        <v>35981800.215768941</v>
      </c>
      <c r="S38" s="44"/>
      <c r="T38" s="44">
        <f>'Class Allocation'!T76</f>
        <v>49151796.777296402</v>
      </c>
      <c r="U38" s="44">
        <f>'Class Allocation'!U76</f>
        <v>0</v>
      </c>
      <c r="V38" s="44">
        <f>'Class Allocation'!V76</f>
        <v>337877.28345314442</v>
      </c>
      <c r="W38" s="44"/>
      <c r="X38" s="44">
        <f>'Class Allocation'!X76</f>
        <v>583698396.1271174</v>
      </c>
      <c r="Y38" s="44">
        <f>'Class Allocation'!Y76</f>
        <v>0</v>
      </c>
      <c r="Z38" s="44">
        <f>'Class Allocation'!Z76</f>
        <v>4051541.6496808878</v>
      </c>
      <c r="AA38" s="44"/>
      <c r="AB38" s="44">
        <f>'Class Allocation'!AB76</f>
        <v>538414540.34812105</v>
      </c>
      <c r="AC38" s="44">
        <f>'Class Allocation'!AC76</f>
        <v>0</v>
      </c>
      <c r="AD38" s="44">
        <f>'Class Allocation'!AD76</f>
        <v>529064.11729325226</v>
      </c>
      <c r="AE38" s="44"/>
      <c r="AF38" s="44">
        <f>'Class Allocation'!AF76</f>
        <v>328591957.07216668</v>
      </c>
      <c r="AG38" s="44">
        <f>'Class Allocation'!AG76</f>
        <v>0</v>
      </c>
      <c r="AH38" s="44">
        <f>'Class Allocation'!AH76</f>
        <v>446589.1348125324</v>
      </c>
      <c r="AI38" s="44"/>
      <c r="AJ38" s="44">
        <f>'Class Allocation'!AJ76</f>
        <v>258181718.12139559</v>
      </c>
      <c r="AK38" s="44">
        <f>'Class Allocation'!AK76</f>
        <v>0</v>
      </c>
      <c r="AL38" s="44">
        <f>'Class Allocation'!AL76</f>
        <v>432774.78535922029</v>
      </c>
      <c r="AM38" s="44"/>
      <c r="AN38" s="44">
        <f>'Class Allocation'!AN76</f>
        <v>32583963.512556337</v>
      </c>
      <c r="AO38" s="44">
        <f>'Class Allocation'!AO76</f>
        <v>0</v>
      </c>
      <c r="AP38" s="44">
        <f>'Class Allocation'!AP76</f>
        <v>5019.0234341435744</v>
      </c>
      <c r="AQ38" s="44"/>
      <c r="AR38" s="44">
        <f>'Class Allocation'!AR76</f>
        <v>17460051.417437058</v>
      </c>
      <c r="AS38" s="44">
        <f>'Class Allocation'!AS76</f>
        <v>0</v>
      </c>
      <c r="AT38" s="44">
        <f>'Class Allocation'!AT76</f>
        <v>5019.0234341435744</v>
      </c>
      <c r="AU38" s="44"/>
      <c r="AV38" s="44">
        <f>'Class Allocation'!AV76</f>
        <v>32181869.259162746</v>
      </c>
      <c r="AW38" s="44">
        <f>'Class Allocation'!AW76</f>
        <v>0</v>
      </c>
      <c r="AX38" s="44">
        <f>'Class Allocation'!AX76</f>
        <v>119868655.95914909</v>
      </c>
      <c r="AY38" s="44"/>
      <c r="AZ38" s="44">
        <f>'Class Allocation'!AZ76</f>
        <v>1042346.281291804</v>
      </c>
      <c r="BA38" s="44">
        <f>'Class Allocation'!BA76</f>
        <v>0</v>
      </c>
      <c r="BB38" s="44">
        <f>'Class Allocation'!BB76</f>
        <v>21435.262098237698</v>
      </c>
      <c r="BC38" s="44"/>
      <c r="BD38" s="44">
        <f>'Class Allocation'!BD76</f>
        <v>827030.34245237138</v>
      </c>
      <c r="BE38" s="44">
        <f>'Class Allocation'!BE76</f>
        <v>0</v>
      </c>
      <c r="BF38" s="44">
        <f>'Class Allocation'!BF76</f>
        <v>118642.46303693786</v>
      </c>
    </row>
    <row r="39" spans="3:58" x14ac:dyDescent="0.3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857428692.99999964</v>
      </c>
      <c r="H39" s="81">
        <f t="shared" ref="H39" si="14">+L39+P39+T39+X39+AB39+AF39+AJ39+AN39+AR39+AV39+AZ39+BD39</f>
        <v>748355940.47929978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109072752.52070001</v>
      </c>
      <c r="L39" s="44">
        <f>SUM('Class Allocation'!L38:L50)</f>
        <v>384856350.30873156</v>
      </c>
      <c r="M39" s="44">
        <f>SUM('Class Allocation'!M38:M50)</f>
        <v>0</v>
      </c>
      <c r="N39" s="44">
        <f>SUM('Class Allocation'!N38:N50)</f>
        <v>94768999.672030732</v>
      </c>
      <c r="O39" s="44"/>
      <c r="P39" s="44">
        <f>SUM('Class Allocation'!P38:P50)</f>
        <v>104464210.21106456</v>
      </c>
      <c r="Q39" s="44">
        <f>SUM('Class Allocation'!Q38:Q50)</f>
        <v>0</v>
      </c>
      <c r="R39" s="44">
        <f>SUM('Class Allocation'!R38:R50)</f>
        <v>11774125.984701432</v>
      </c>
      <c r="S39" s="44"/>
      <c r="T39" s="44">
        <f>SUM('Class Allocation'!T38:T50)</f>
        <v>8302466.900459555</v>
      </c>
      <c r="U39" s="44">
        <f>SUM('Class Allocation'!U38:U50)</f>
        <v>0</v>
      </c>
      <c r="V39" s="44">
        <f>SUM('Class Allocation'!V38:V50)</f>
        <v>0</v>
      </c>
      <c r="W39" s="44"/>
      <c r="X39" s="44">
        <f>SUM('Class Allocation'!X38:X50)</f>
        <v>96362536.279212967</v>
      </c>
      <c r="Y39" s="44">
        <f>SUM('Class Allocation'!Y38:Y50)</f>
        <v>0</v>
      </c>
      <c r="Z39" s="44">
        <f>SUM('Class Allocation'!Z38:Z50)</f>
        <v>0</v>
      </c>
      <c r="AA39" s="44"/>
      <c r="AB39" s="44">
        <f>SUM('Class Allocation'!AB38:AB50)</f>
        <v>87660351.814839602</v>
      </c>
      <c r="AC39" s="44">
        <f>SUM('Class Allocation'!AC38:AC50)</f>
        <v>0</v>
      </c>
      <c r="AD39" s="44">
        <f>SUM('Class Allocation'!AD38:AD50)</f>
        <v>0</v>
      </c>
      <c r="AE39" s="44"/>
      <c r="AF39" s="44">
        <f>SUM('Class Allocation'!AF38:AF50)</f>
        <v>52048223.291125685</v>
      </c>
      <c r="AG39" s="44">
        <f>SUM('Class Allocation'!AG38:AG50)</f>
        <v>0</v>
      </c>
      <c r="AH39" s="44">
        <f>SUM('Class Allocation'!AH38:AH50)</f>
        <v>0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5434701.5656092446</v>
      </c>
      <c r="AO39" s="44">
        <f>SUM('Class Allocation'!AO38:AO50)</f>
        <v>0</v>
      </c>
      <c r="AP39" s="44">
        <f>SUM('Class Allocation'!AP38:AP50)</f>
        <v>0</v>
      </c>
      <c r="AQ39" s="44"/>
      <c r="AR39" s="44">
        <f>SUM('Class Allocation'!AR38:AR50)</f>
        <v>2844448.4769553384</v>
      </c>
      <c r="AS39" s="44">
        <f>SUM('Class Allocation'!AS38:AS50)</f>
        <v>0</v>
      </c>
      <c r="AT39" s="44">
        <f>SUM('Class Allocation'!AT38:AT50)</f>
        <v>0</v>
      </c>
      <c r="AU39" s="44"/>
      <c r="AV39" s="44">
        <f>SUM('Class Allocation'!AV38:AV50)</f>
        <v>6098741.5708087021</v>
      </c>
      <c r="AW39" s="44">
        <f>SUM('Class Allocation'!AW38:AW50)</f>
        <v>0</v>
      </c>
      <c r="AX39" s="44">
        <f>SUM('Class Allocation'!AX38:AX50)</f>
        <v>2498653.9658494983</v>
      </c>
      <c r="AY39" s="44"/>
      <c r="AZ39" s="44">
        <f>SUM('Class Allocation'!AZ38:AZ50)</f>
        <v>195089.03598106306</v>
      </c>
      <c r="BA39" s="44">
        <f>SUM('Class Allocation'!BA38:BA50)</f>
        <v>0</v>
      </c>
      <c r="BB39" s="44">
        <f>SUM('Class Allocation'!BB38:BB50)</f>
        <v>4684.9761859678092</v>
      </c>
      <c r="BC39" s="44"/>
      <c r="BD39" s="44">
        <f>SUM('Class Allocation'!BD38:BD50)</f>
        <v>88821.024511703494</v>
      </c>
      <c r="BE39" s="44">
        <f>SUM('Class Allocation'!BE38:BE50)</f>
        <v>0</v>
      </c>
      <c r="BF39" s="44">
        <f>SUM('Class Allocation'!BF38:BF50)</f>
        <v>26287.921932374928</v>
      </c>
    </row>
    <row r="40" spans="3:58" x14ac:dyDescent="0.3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35">
      <c r="C41" s="6" t="s">
        <v>352</v>
      </c>
      <c r="D41" s="6" t="s">
        <v>354</v>
      </c>
      <c r="E41">
        <f t="shared" si="4"/>
        <v>30</v>
      </c>
      <c r="G41" s="79">
        <f t="shared" si="17"/>
        <v>528239740.00000006</v>
      </c>
      <c r="H41" s="81">
        <f t="shared" si="18"/>
        <v>444382959.77380002</v>
      </c>
      <c r="I41" s="81">
        <f t="shared" si="19"/>
        <v>0</v>
      </c>
      <c r="J41" s="81">
        <f t="shared" si="20"/>
        <v>83856780.226200014</v>
      </c>
      <c r="L41" s="44">
        <f>SUM('Class Allocation'!L38:L42)</f>
        <v>233994190.92077899</v>
      </c>
      <c r="M41" s="44">
        <f>SUM('Class Allocation'!M38:M42)</f>
        <v>0</v>
      </c>
      <c r="N41" s="44">
        <f>SUM('Class Allocation'!N38:N42)</f>
        <v>72859838.906569287</v>
      </c>
      <c r="O41" s="44"/>
      <c r="P41" s="44">
        <f>SUM('Class Allocation'!P38:P42)</f>
        <v>62267111.930775866</v>
      </c>
      <c r="Q41" s="44">
        <f>SUM('Class Allocation'!Q38:Q42)</f>
        <v>0</v>
      </c>
      <c r="R41" s="44">
        <f>SUM('Class Allocation'!R38:R42)</f>
        <v>9052125.9639736302</v>
      </c>
      <c r="S41" s="44"/>
      <c r="T41" s="44">
        <f>SUM('Class Allocation'!T38:T42)</f>
        <v>4743628.0911355326</v>
      </c>
      <c r="U41" s="44">
        <f>SUM('Class Allocation'!U38:U42)</f>
        <v>0</v>
      </c>
      <c r="V41" s="44">
        <f>SUM('Class Allocation'!V38:V42)</f>
        <v>0</v>
      </c>
      <c r="W41" s="44"/>
      <c r="X41" s="44">
        <f>SUM('Class Allocation'!X38:X42)</f>
        <v>55056893.271304682</v>
      </c>
      <c r="Y41" s="44">
        <f>SUM('Class Allocation'!Y38:Y42)</f>
        <v>0</v>
      </c>
      <c r="Z41" s="44">
        <f>SUM('Class Allocation'!Z38:Z42)</f>
        <v>0</v>
      </c>
      <c r="AA41" s="44"/>
      <c r="AB41" s="44">
        <f>SUM('Class Allocation'!AB38:AB42)</f>
        <v>50084885.893935941</v>
      </c>
      <c r="AC41" s="44">
        <f>SUM('Class Allocation'!AC38:AC42)</f>
        <v>0</v>
      </c>
      <c r="AD41" s="44">
        <f>SUM('Class Allocation'!AD38:AD42)</f>
        <v>0</v>
      </c>
      <c r="AE41" s="44"/>
      <c r="AF41" s="44">
        <f>SUM('Class Allocation'!AF38:AF42)</f>
        <v>29737837.808641229</v>
      </c>
      <c r="AG41" s="44">
        <f>SUM('Class Allocation'!AG38:AG42)</f>
        <v>0</v>
      </c>
      <c r="AH41" s="44">
        <f>SUM('Class Allocation'!AH38:AH42)</f>
        <v>0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3105125.6599571984</v>
      </c>
      <c r="AO41" s="44">
        <f>SUM('Class Allocation'!AO38:AO42)</f>
        <v>0</v>
      </c>
      <c r="AP41" s="44">
        <f>SUM('Class Allocation'!AP38:AP42)</f>
        <v>0</v>
      </c>
      <c r="AQ41" s="44"/>
      <c r="AR41" s="44">
        <f>SUM('Class Allocation'!AR38:AR42)</f>
        <v>1625180.3061480636</v>
      </c>
      <c r="AS41" s="44">
        <f>SUM('Class Allocation'!AS38:AS42)</f>
        <v>0</v>
      </c>
      <c r="AT41" s="44">
        <f>SUM('Class Allocation'!AT38:AT42)</f>
        <v>0</v>
      </c>
      <c r="AU41" s="44"/>
      <c r="AV41" s="44">
        <f>SUM('Class Allocation'!AV38:AV42)</f>
        <v>3600494.8051210102</v>
      </c>
      <c r="AW41" s="44">
        <f>SUM('Class Allocation'!AW38:AW42)</f>
        <v>0</v>
      </c>
      <c r="AX41" s="44">
        <f>SUM('Class Allocation'!AX38:AX42)</f>
        <v>1921002.9235835013</v>
      </c>
      <c r="AY41" s="44"/>
      <c r="AZ41" s="44">
        <f>SUM('Class Allocation'!AZ38:AZ42)</f>
        <v>115174.09820215448</v>
      </c>
      <c r="BA41" s="44">
        <f>SUM('Class Allocation'!BA38:BA42)</f>
        <v>0</v>
      </c>
      <c r="BB41" s="44">
        <f>SUM('Class Allocation'!BB38:BB42)</f>
        <v>3601.8804817190653</v>
      </c>
      <c r="BC41" s="44"/>
      <c r="BD41" s="44">
        <f>SUM('Class Allocation'!BD38:BD42)</f>
        <v>52436.98779935488</v>
      </c>
      <c r="BE41" s="44">
        <f>SUM('Class Allocation'!BE38:BE42)</f>
        <v>0</v>
      </c>
      <c r="BF41" s="44">
        <f>SUM('Class Allocation'!BF38:BF42)</f>
        <v>20210.551591868087</v>
      </c>
    </row>
    <row r="42" spans="3:58" x14ac:dyDescent="0.3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329188953.00000006</v>
      </c>
      <c r="H42" s="81">
        <f t="shared" ref="H42" si="22">+L42+P42+T42+X42+AB42+AF42+AJ42+AN42+AR42+AV42+AZ42+BD42</f>
        <v>303972980.70550001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25215972.294500001</v>
      </c>
      <c r="L42" s="44">
        <f>SUM('Class Allocation'!L46:L50)</f>
        <v>150862159.3879526</v>
      </c>
      <c r="M42" s="44">
        <f>SUM('Class Allocation'!M46:M50)</f>
        <v>0</v>
      </c>
      <c r="N42" s="44">
        <f>SUM('Class Allocation'!N46:N50)</f>
        <v>21909160.765461445</v>
      </c>
      <c r="O42" s="44"/>
      <c r="P42" s="44">
        <f>SUM('Class Allocation'!P46:P50)</f>
        <v>42197098.280288704</v>
      </c>
      <c r="Q42" s="44">
        <f>SUM('Class Allocation'!Q46:Q50)</f>
        <v>0</v>
      </c>
      <c r="R42" s="44">
        <f>SUM('Class Allocation'!R46:R50)</f>
        <v>2722000.0207278021</v>
      </c>
      <c r="S42" s="44"/>
      <c r="T42" s="44">
        <f>SUM('Class Allocation'!T46:T50)</f>
        <v>3558838.8093240224</v>
      </c>
      <c r="U42" s="44">
        <f>SUM('Class Allocation'!U46:U50)</f>
        <v>0</v>
      </c>
      <c r="V42" s="44">
        <f>SUM('Class Allocation'!V46:V50)</f>
        <v>0</v>
      </c>
      <c r="W42" s="44"/>
      <c r="X42" s="44">
        <f>SUM('Class Allocation'!X46:X50)</f>
        <v>41305643.007908285</v>
      </c>
      <c r="Y42" s="44">
        <f>SUM('Class Allocation'!Y46:Y50)</f>
        <v>0</v>
      </c>
      <c r="Z42" s="44">
        <f>SUM('Class Allocation'!Z46:Z50)</f>
        <v>0</v>
      </c>
      <c r="AA42" s="44"/>
      <c r="AB42" s="44">
        <f>SUM('Class Allocation'!AB46:AB50)</f>
        <v>37575465.92090366</v>
      </c>
      <c r="AC42" s="44">
        <f>SUM('Class Allocation'!AC46:AC50)</f>
        <v>0</v>
      </c>
      <c r="AD42" s="44">
        <f>SUM('Class Allocation'!AD46:AD50)</f>
        <v>0</v>
      </c>
      <c r="AE42" s="44"/>
      <c r="AF42" s="44">
        <f>SUM('Class Allocation'!AF46:AF50)</f>
        <v>22310385.482484456</v>
      </c>
      <c r="AG42" s="44">
        <f>SUM('Class Allocation'!AG46:AG50)</f>
        <v>0</v>
      </c>
      <c r="AH42" s="44">
        <f>SUM('Class Allocation'!AH46:AH50)</f>
        <v>0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2329575.9056520462</v>
      </c>
      <c r="AO42" s="44">
        <f>SUM('Class Allocation'!AO46:AO50)</f>
        <v>0</v>
      </c>
      <c r="AP42" s="44">
        <f>SUM('Class Allocation'!AP46:AP50)</f>
        <v>0</v>
      </c>
      <c r="AQ42" s="44"/>
      <c r="AR42" s="44">
        <f>SUM('Class Allocation'!AR46:AR50)</f>
        <v>1219268.1708072745</v>
      </c>
      <c r="AS42" s="44">
        <f>SUM('Class Allocation'!AS46:AS50)</f>
        <v>0</v>
      </c>
      <c r="AT42" s="44">
        <f>SUM('Class Allocation'!AT46:AT50)</f>
        <v>0</v>
      </c>
      <c r="AU42" s="44"/>
      <c r="AV42" s="44">
        <f>SUM('Class Allocation'!AV46:AV50)</f>
        <v>2498246.7656876924</v>
      </c>
      <c r="AW42" s="44">
        <f>SUM('Class Allocation'!AW46:AW50)</f>
        <v>0</v>
      </c>
      <c r="AX42" s="44">
        <f>SUM('Class Allocation'!AX46:AX50)</f>
        <v>577651.0422659968</v>
      </c>
      <c r="AY42" s="44"/>
      <c r="AZ42" s="44">
        <f>SUM('Class Allocation'!AZ46:AZ50)</f>
        <v>79914.93777890857</v>
      </c>
      <c r="BA42" s="44">
        <f>SUM('Class Allocation'!BA46:BA50)</f>
        <v>0</v>
      </c>
      <c r="BB42" s="44">
        <f>SUM('Class Allocation'!BB46:BB50)</f>
        <v>1083.0957042487441</v>
      </c>
      <c r="BC42" s="44"/>
      <c r="BD42" s="44">
        <f>SUM('Class Allocation'!BD46:BD50)</f>
        <v>36384.036712348621</v>
      </c>
      <c r="BE42" s="44">
        <f>SUM('Class Allocation'!BE46:BE50)</f>
        <v>0</v>
      </c>
      <c r="BF42" s="44">
        <f>SUM('Class Allocation'!BF46:BF50)</f>
        <v>6077.3703405068418</v>
      </c>
    </row>
    <row r="43" spans="3:58" x14ac:dyDescent="0.3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3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3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4455168263.7399988</v>
      </c>
      <c r="H45" s="81">
        <f t="shared" ref="H45" si="34">+L45+P45+T45+X45+AB45+AF45+AJ45+AN45+AR45+AV45+AZ45+BD45</f>
        <v>4062884853.8358092</v>
      </c>
      <c r="I45" s="81">
        <f t="shared" ref="I45" si="35">+M45+Q45+U45+Y45+AC45+AG45+AK45+AO45+AS45+AW45+BA45+BE45</f>
        <v>0</v>
      </c>
      <c r="J45" s="81">
        <f t="shared" ref="J45" si="36">+N45+R45+V45+Z45+AD45+AH45+AL45+AP45+AT45+AX45+BB45+BF45</f>
        <v>392283409.90419006</v>
      </c>
      <c r="L45" s="44">
        <f>'Class Allocation'!L87</f>
        <v>1669015887.6026728</v>
      </c>
      <c r="M45" s="44">
        <f>'Class Allocation'!M87</f>
        <v>0</v>
      </c>
      <c r="N45" s="44">
        <f>'Class Allocation'!N87</f>
        <v>226308387.07091707</v>
      </c>
      <c r="O45" s="44"/>
      <c r="P45" s="44">
        <f>'Class Allocation'!P87</f>
        <v>497630702.0398435</v>
      </c>
      <c r="Q45" s="44">
        <f>'Class Allocation'!Q87</f>
        <v>0</v>
      </c>
      <c r="R45" s="44">
        <f>'Class Allocation'!R87</f>
        <v>36910620.958780102</v>
      </c>
      <c r="S45" s="44"/>
      <c r="T45" s="44">
        <f>'Class Allocation'!T87</f>
        <v>50587718.06893643</v>
      </c>
      <c r="U45" s="44">
        <f>'Class Allocation'!U87</f>
        <v>0</v>
      </c>
      <c r="V45" s="44">
        <f>'Class Allocation'!V87</f>
        <v>346599.1213706928</v>
      </c>
      <c r="W45" s="44"/>
      <c r="X45" s="44">
        <f>'Class Allocation'!X87</f>
        <v>600714888.11382401</v>
      </c>
      <c r="Y45" s="44">
        <f>'Class Allocation'!Y87</f>
        <v>0</v>
      </c>
      <c r="Z45" s="44">
        <f>'Class Allocation'!Z87</f>
        <v>4156126.6316115055</v>
      </c>
      <c r="AA45" s="44"/>
      <c r="AB45" s="44">
        <f>'Class Allocation'!AB87</f>
        <v>554196840.2573334</v>
      </c>
      <c r="AC45" s="44">
        <f>'Class Allocation'!AC87</f>
        <v>0</v>
      </c>
      <c r="AD45" s="44">
        <f>'Class Allocation'!AD87</f>
        <v>542721.18068580329</v>
      </c>
      <c r="AE45" s="44"/>
      <c r="AF45" s="44">
        <f>'Class Allocation'!AF87</f>
        <v>338207821.53562856</v>
      </c>
      <c r="AG45" s="44">
        <f>'Class Allocation'!AG87</f>
        <v>0</v>
      </c>
      <c r="AH45" s="44">
        <f>'Class Allocation'!AH87</f>
        <v>458117.21983134432</v>
      </c>
      <c r="AI45" s="44"/>
      <c r="AJ45" s="44">
        <f>'Class Allocation'!AJ87</f>
        <v>265985164.39057589</v>
      </c>
      <c r="AK45" s="44">
        <f>'Class Allocation'!AK87</f>
        <v>0</v>
      </c>
      <c r="AL45" s="44">
        <f>'Class Allocation'!AL87</f>
        <v>443946.27192418894</v>
      </c>
      <c r="AM45" s="44"/>
      <c r="AN45" s="44">
        <f>'Class Allocation'!AN87</f>
        <v>33536989.325273797</v>
      </c>
      <c r="AO45" s="44">
        <f>'Class Allocation'!AO87</f>
        <v>0</v>
      </c>
      <c r="AP45" s="44">
        <f>'Class Allocation'!AP87</f>
        <v>5148.582629273802</v>
      </c>
      <c r="AQ45" s="44"/>
      <c r="AR45" s="44">
        <f>'Class Allocation'!AR87</f>
        <v>17971821.810939938</v>
      </c>
      <c r="AS45" s="44">
        <f>'Class Allocation'!AS87</f>
        <v>0</v>
      </c>
      <c r="AT45" s="44">
        <f>'Class Allocation'!AT87</f>
        <v>5148.582629273802</v>
      </c>
      <c r="AU45" s="44"/>
      <c r="AV45" s="44">
        <f>'Class Allocation'!AV87</f>
        <v>33112464.970364414</v>
      </c>
      <c r="AW45" s="44">
        <f>'Class Allocation'!AW87</f>
        <v>0</v>
      </c>
      <c r="AX45" s="44">
        <f>'Class Allocation'!AX87</f>
        <v>122962900.64463133</v>
      </c>
      <c r="AY45" s="44"/>
      <c r="AZ45" s="44">
        <f>'Class Allocation'!AZ87</f>
        <v>1072526.581827536</v>
      </c>
      <c r="BA45" s="44">
        <f>'Class Allocation'!BA87</f>
        <v>0</v>
      </c>
      <c r="BB45" s="44">
        <f>'Class Allocation'!BB87</f>
        <v>21988.583942874</v>
      </c>
      <c r="BC45" s="44"/>
      <c r="BD45" s="44">
        <f>'Class Allocation'!BD87</f>
        <v>852029.13858893269</v>
      </c>
      <c r="BE45" s="44">
        <f>'Class Allocation'!BE87</f>
        <v>0</v>
      </c>
      <c r="BF45" s="44">
        <f>'Class Allocation'!BF87</f>
        <v>121705.05523660078</v>
      </c>
    </row>
    <row r="46" spans="3:58" x14ac:dyDescent="0.3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52307069.000000007</v>
      </c>
      <c r="H46" s="81">
        <f t="shared" ref="H46" si="38">+L46+P46+T46+X46+AB46+AF46+AJ46+AN46+AR46+AV46+AZ46+BD46</f>
        <v>28237117.970294025</v>
      </c>
      <c r="I46" s="81">
        <f t="shared" ref="I46" si="39">+M46+Q46+U46+Y46+AC46+AG46+AK46+AO46+AS46+AW46+BA46+BE46</f>
        <v>13219293.567755306</v>
      </c>
      <c r="J46" s="81">
        <f t="shared" ref="J46" si="40">+N46+R46+V46+Z46+AD46+AH46+AL46+AP46+AT46+AX46+BB46+BF46</f>
        <v>10850657.461950675</v>
      </c>
      <c r="L46" s="44">
        <f>'Class Allocation'!L419</f>
        <v>11470745.381888855</v>
      </c>
      <c r="M46" s="44">
        <f>'Class Allocation'!M419</f>
        <v>4785718.0041557476</v>
      </c>
      <c r="N46" s="44">
        <f>'Class Allocation'!N419</f>
        <v>7919872.6606270168</v>
      </c>
      <c r="O46" s="44"/>
      <c r="P46" s="44">
        <f>'Class Allocation'!P419</f>
        <v>3461025.5441165022</v>
      </c>
      <c r="Q46" s="44">
        <f>'Class Allocation'!Q419</f>
        <v>1555255.4269411387</v>
      </c>
      <c r="R46" s="44">
        <f>'Class Allocation'!R419</f>
        <v>1991588.6094797221</v>
      </c>
      <c r="S46" s="44"/>
      <c r="T46" s="44">
        <f>'Class Allocation'!T419</f>
        <v>358367.2164280063</v>
      </c>
      <c r="U46" s="44">
        <f>'Class Allocation'!U419</f>
        <v>184934.82825836443</v>
      </c>
      <c r="V46" s="44">
        <f>'Class Allocation'!V419</f>
        <v>37490.225371475106</v>
      </c>
      <c r="W46" s="44"/>
      <c r="X46" s="44">
        <f>'Class Allocation'!X419</f>
        <v>4189364.517534161</v>
      </c>
      <c r="Y46" s="44">
        <f>'Class Allocation'!Y419</f>
        <v>2145095.0071983277</v>
      </c>
      <c r="Z46" s="44">
        <f>'Class Allocation'!Z419</f>
        <v>391743.27406295773</v>
      </c>
      <c r="AA46" s="44"/>
      <c r="AB46" s="44">
        <f>'Class Allocation'!AB419</f>
        <v>3925558.9731108239</v>
      </c>
      <c r="AC46" s="44">
        <f>'Class Allocation'!AC419</f>
        <v>2068012.3983256575</v>
      </c>
      <c r="AD46" s="44">
        <f>'Class Allocation'!AD419</f>
        <v>81961.702938199858</v>
      </c>
      <c r="AE46" s="44"/>
      <c r="AF46" s="44">
        <f>'Class Allocation'!AF419</f>
        <v>2359258.3904736182</v>
      </c>
      <c r="AG46" s="44">
        <f>'Class Allocation'!AG419</f>
        <v>910971.96936802485</v>
      </c>
      <c r="AH46" s="44">
        <f>'Class Allocation'!AH419</f>
        <v>101977.72202765736</v>
      </c>
      <c r="AI46" s="44"/>
      <c r="AJ46" s="44">
        <f>'Class Allocation'!AJ419</f>
        <v>1862797.5867352921</v>
      </c>
      <c r="AK46" s="44">
        <f>'Class Allocation'!AK419</f>
        <v>1257557.9254405459</v>
      </c>
      <c r="AL46" s="44">
        <f>'Class Allocation'!AL419</f>
        <v>46493.747496664699</v>
      </c>
      <c r="AM46" s="44"/>
      <c r="AN46" s="44">
        <f>'Class Allocation'!AN419</f>
        <v>237569.85998969077</v>
      </c>
      <c r="AO46" s="44">
        <f>'Class Allocation'!AO419</f>
        <v>122856.05756025486</v>
      </c>
      <c r="AP46" s="44">
        <f>'Class Allocation'!AP419</f>
        <v>553.00341917757657</v>
      </c>
      <c r="AQ46" s="44"/>
      <c r="AR46" s="44">
        <f>'Class Allocation'!AR419</f>
        <v>127300.55948250991</v>
      </c>
      <c r="AS46" s="44">
        <f>'Class Allocation'!AS419</f>
        <v>65285.577424042887</v>
      </c>
      <c r="AT46" s="44">
        <f>'Class Allocation'!AT419</f>
        <v>553.00341917757657</v>
      </c>
      <c r="AU46" s="44"/>
      <c r="AV46" s="44">
        <f>'Class Allocation'!AV419</f>
        <v>231640.55819601764</v>
      </c>
      <c r="AW46" s="44">
        <f>'Class Allocation'!AW419</f>
        <v>116243.91147269505</v>
      </c>
      <c r="AX46" s="44">
        <f>'Class Allocation'!AX419</f>
        <v>267519.68909350288</v>
      </c>
      <c r="AY46" s="44"/>
      <c r="AZ46" s="44">
        <f>'Class Allocation'!AZ419</f>
        <v>7503.8385811051039</v>
      </c>
      <c r="BA46" s="44">
        <f>'Class Allocation'!BA419</f>
        <v>3788.2534918495567</v>
      </c>
      <c r="BB46" s="44">
        <f>'Class Allocation'!BB419</f>
        <v>1681.124029804374</v>
      </c>
      <c r="BC46" s="44"/>
      <c r="BD46" s="44">
        <f>'Class Allocation'!BD419</f>
        <v>5985.543757435893</v>
      </c>
      <c r="BE46" s="44">
        <f>'Class Allocation'!BE419</f>
        <v>3574.2081186546834</v>
      </c>
      <c r="BF46" s="44">
        <f>'Class Allocation'!BF419</f>
        <v>9222.6999853216967</v>
      </c>
    </row>
    <row r="47" spans="3:58" x14ac:dyDescent="0.3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14184336</v>
      </c>
      <c r="H47" s="81">
        <f t="shared" ref="H47" si="42">+L47+P47+T47+X47+AB47+AF47+AJ47+AN47+AR47+AV47+AZ47+BD47</f>
        <v>11996611.999999998</v>
      </c>
      <c r="I47" s="81">
        <f t="shared" ref="I47" si="43">+M47+Q47+U47+Y47+AC47+AG47+AK47+AO47+AS47+AW47+BA47+BE47</f>
        <v>2187724</v>
      </c>
      <c r="J47" s="81">
        <f t="shared" ref="J47" si="44">+N47+R47+V47+Z47+AD47+AH47+AL47+AP47+AT47+AX47+BB47+BF47</f>
        <v>0</v>
      </c>
      <c r="L47" s="44">
        <f>SUM('Class Allocation'!L296:L300)</f>
        <v>4250411.6282119993</v>
      </c>
      <c r="M47" s="44">
        <f>SUM('Class Allocation'!M296:M300)</f>
        <v>794146.45998280996</v>
      </c>
      <c r="N47" s="44">
        <f>SUM('Class Allocation'!N296:N300)</f>
        <v>0</v>
      </c>
      <c r="O47" s="44"/>
      <c r="P47" s="44">
        <f>SUM('Class Allocation'!P296:P300)</f>
        <v>1375999.3997879999</v>
      </c>
      <c r="Q47" s="44">
        <f>SUM('Class Allocation'!Q296:Q300)</f>
        <v>258125.18300976424</v>
      </c>
      <c r="R47" s="44">
        <f>SUM('Class Allocation'!R296:R300)</f>
        <v>0</v>
      </c>
      <c r="S47" s="44"/>
      <c r="T47" s="44">
        <f>SUM('Class Allocation'!T296:T300)</f>
        <v>163645.78429199997</v>
      </c>
      <c r="U47" s="44">
        <f>SUM('Class Allocation'!U296:U300)</f>
        <v>30498.554668410441</v>
      </c>
      <c r="V47" s="44">
        <f>SUM('Class Allocation'!V296:V300)</f>
        <v>0</v>
      </c>
      <c r="W47" s="44"/>
      <c r="X47" s="44">
        <f>SUM('Class Allocation'!X296:X300)</f>
        <v>1906825.4875640003</v>
      </c>
      <c r="Y47" s="44">
        <f>SUM('Class Allocation'!Y296:Y300)</f>
        <v>355318.06708493555</v>
      </c>
      <c r="Z47" s="44">
        <f>SUM('Class Allocation'!Z296:Z300)</f>
        <v>0</v>
      </c>
      <c r="AA47" s="44"/>
      <c r="AB47" s="44">
        <f>SUM('Class Allocation'!AB296:AB300)</f>
        <v>1823940.8952560001</v>
      </c>
      <c r="AC47" s="44">
        <f>SUM('Class Allocation'!AC296:AC300)</f>
        <v>340851.75734062085</v>
      </c>
      <c r="AD47" s="44">
        <f>SUM('Class Allocation'!AD296:AD300)</f>
        <v>0</v>
      </c>
      <c r="AE47" s="44"/>
      <c r="AF47" s="44">
        <f>SUM('Class Allocation'!AF296:AF300)</f>
        <v>1095194.7027040001</v>
      </c>
      <c r="AG47" s="44">
        <f>SUM('Class Allocation'!AG296:AG300)</f>
        <v>151083.79909934587</v>
      </c>
      <c r="AH47" s="44">
        <f>SUM('Class Allocation'!AH296:AH300)</f>
        <v>0</v>
      </c>
      <c r="AI47" s="44"/>
      <c r="AJ47" s="44">
        <f>SUM('Class Allocation'!AJ296:AJ300)</f>
        <v>1105811.704324</v>
      </c>
      <c r="AK47" s="44">
        <f>SUM('Class Allocation'!AK296:AK300)</f>
        <v>206157.90437905552</v>
      </c>
      <c r="AL47" s="44">
        <f>SUM('Class Allocation'!AL296:AL300)</f>
        <v>0</v>
      </c>
      <c r="AM47" s="44"/>
      <c r="AN47" s="44">
        <f>SUM('Class Allocation'!AN296:AN300)</f>
        <v>109145.175976</v>
      </c>
      <c r="AO47" s="44">
        <f>SUM('Class Allocation'!AO296:AO300)</f>
        <v>20213.786926613251</v>
      </c>
      <c r="AP47" s="44">
        <f>SUM('Class Allocation'!AP296:AP300)</f>
        <v>0</v>
      </c>
      <c r="AQ47" s="44"/>
      <c r="AR47" s="44">
        <f>SUM('Class Allocation'!AR296:AR300)</f>
        <v>59131.300548000007</v>
      </c>
      <c r="AS47" s="44">
        <f>SUM('Class Allocation'!AS296:AS300)</f>
        <v>10990.995495503757</v>
      </c>
      <c r="AT47" s="44">
        <f>SUM('Class Allocation'!AT296:AT300)</f>
        <v>0</v>
      </c>
      <c r="AU47" s="44"/>
      <c r="AV47" s="44">
        <f>SUM('Class Allocation'!AV296:AV300)</f>
        <v>100015.75424400001</v>
      </c>
      <c r="AW47" s="44">
        <f>SUM('Class Allocation'!AW296:AW300)</f>
        <v>19112.274961901832</v>
      </c>
      <c r="AX47" s="44">
        <f>SUM('Class Allocation'!AX296:AX300)</f>
        <v>0</v>
      </c>
      <c r="AY47" s="44"/>
      <c r="AZ47" s="44">
        <f>SUM('Class Allocation'!AZ296:AZ300)</f>
        <v>3263.0784639999997</v>
      </c>
      <c r="BA47" s="44">
        <f>SUM('Class Allocation'!BA296:BA300)</f>
        <v>622.25630619952676</v>
      </c>
      <c r="BB47" s="44">
        <f>SUM('Class Allocation'!BB296:BB300)</f>
        <v>0</v>
      </c>
      <c r="BC47" s="44"/>
      <c r="BD47" s="44">
        <f>SUM('Class Allocation'!BD296:BD300)</f>
        <v>3227.0886279999995</v>
      </c>
      <c r="BE47" s="44">
        <f>SUM('Class Allocation'!BE296:BE300)</f>
        <v>602.96074483909069</v>
      </c>
      <c r="BF47" s="44">
        <f>SUM('Class Allocation'!BF296:BF300)</f>
        <v>0</v>
      </c>
    </row>
    <row r="48" spans="3:58" x14ac:dyDescent="0.3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3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244786.00000000003</v>
      </c>
      <c r="H49" s="81">
        <f t="shared" ref="H49" si="50">+L49+P49+T49+X49+AB49+AF49+AJ49+AN49+AR49+AV49+AZ49+BD49</f>
        <v>93746.000000000015</v>
      </c>
      <c r="I49" s="81">
        <f t="shared" ref="I49" si="51">+M49+Q49+U49+Y49+AC49+AG49+AK49+AO49+AS49+AW49+BA49+BE49</f>
        <v>151040</v>
      </c>
      <c r="J49" s="81">
        <f t="shared" ref="J49" si="52">+N49+R49+V49+Z49+AD49+AH49+AL49+AP49+AT49+AX49+BB49+BF49</f>
        <v>0</v>
      </c>
      <c r="L49" s="44">
        <f>SUM('Class Allocation'!L323:L327)</f>
        <v>33214.301545999995</v>
      </c>
      <c r="M49" s="44">
        <f>SUM('Class Allocation'!M323:M327)</f>
        <v>54642.953911004042</v>
      </c>
      <c r="N49" s="44">
        <f>SUM('Class Allocation'!N323:N327)</f>
        <v>0</v>
      </c>
      <c r="O49" s="44"/>
      <c r="P49" s="44">
        <f>SUM('Class Allocation'!P323:P327)</f>
        <v>10752.572453999999</v>
      </c>
      <c r="Q49" s="44">
        <f>SUM('Class Allocation'!Q323:Q327)</f>
        <v>17757.003776153357</v>
      </c>
      <c r="R49" s="44">
        <f>SUM('Class Allocation'!R323:R327)</f>
        <v>0</v>
      </c>
      <c r="S49" s="44"/>
      <c r="T49" s="44">
        <f>SUM('Class Allocation'!T323:T327)</f>
        <v>1278.789186</v>
      </c>
      <c r="U49" s="44">
        <f>SUM('Class Allocation'!U323:U327)</f>
        <v>2114.8888925086171</v>
      </c>
      <c r="V49" s="44">
        <f>SUM('Class Allocation'!V323:V327)</f>
        <v>0</v>
      </c>
      <c r="W49" s="44"/>
      <c r="X49" s="44">
        <f>SUM('Class Allocation'!X323:X327)</f>
        <v>14900.645462</v>
      </c>
      <c r="Y49" s="44">
        <f>SUM('Class Allocation'!Y323:Y327)</f>
        <v>24503.736408909597</v>
      </c>
      <c r="Z49" s="44">
        <f>SUM('Class Allocation'!Z323:Z327)</f>
        <v>0</v>
      </c>
      <c r="AA49" s="44"/>
      <c r="AB49" s="44">
        <f>SUM('Class Allocation'!AB323:AB327)</f>
        <v>14252.954348000001</v>
      </c>
      <c r="AC49" s="44">
        <f>SUM('Class Allocation'!AC323:AC327)</f>
        <v>23652.908147591512</v>
      </c>
      <c r="AD49" s="44">
        <f>SUM('Class Allocation'!AD323:AD327)</f>
        <v>0</v>
      </c>
      <c r="AE49" s="44"/>
      <c r="AF49" s="44">
        <f>SUM('Class Allocation'!AF323:AF327)</f>
        <v>8558.2598319999997</v>
      </c>
      <c r="AG49" s="44">
        <f>SUM('Class Allocation'!AG323:AG327)</f>
        <v>10402.870966706549</v>
      </c>
      <c r="AH49" s="44">
        <f>SUM('Class Allocation'!AH323:AH327)</f>
        <v>0</v>
      </c>
      <c r="AI49" s="44"/>
      <c r="AJ49" s="44">
        <f>SUM('Class Allocation'!AJ323:AJ327)</f>
        <v>8641.225042</v>
      </c>
      <c r="AK49" s="44">
        <f>SUM('Class Allocation'!AK323:AK327)</f>
        <v>14402.809947487473</v>
      </c>
      <c r="AL49" s="44">
        <f>SUM('Class Allocation'!AL323:AL327)</f>
        <v>0</v>
      </c>
      <c r="AM49" s="44"/>
      <c r="AN49" s="44">
        <f>SUM('Class Allocation'!AN323:AN327)</f>
        <v>852.90110800000002</v>
      </c>
      <c r="AO49" s="44">
        <f>SUM('Class Allocation'!AO323:AO327)</f>
        <v>1405.7873313130328</v>
      </c>
      <c r="AP49" s="44">
        <f>SUM('Class Allocation'!AP323:AP327)</f>
        <v>0</v>
      </c>
      <c r="AQ49" s="44"/>
      <c r="AR49" s="44">
        <f>SUM('Class Allocation'!AR323:AR327)</f>
        <v>462.07403400000004</v>
      </c>
      <c r="AS49" s="44">
        <f>SUM('Class Allocation'!AS323:AS327)</f>
        <v>742.67220086589839</v>
      </c>
      <c r="AT49" s="44">
        <f>SUM('Class Allocation'!AT323:AT327)</f>
        <v>0</v>
      </c>
      <c r="AU49" s="44"/>
      <c r="AV49" s="44">
        <f>SUM('Class Allocation'!AV323:AV327)</f>
        <v>781.56040200000007</v>
      </c>
      <c r="AW49" s="44">
        <f>SUM('Class Allocation'!AW323:AW327)</f>
        <v>1330.3653237205365</v>
      </c>
      <c r="AX49" s="44">
        <f>SUM('Class Allocation'!AX323:AX327)</f>
        <v>0</v>
      </c>
      <c r="AY49" s="44"/>
      <c r="AZ49" s="44">
        <f>SUM('Class Allocation'!AZ323:AZ327)</f>
        <v>25.498912000000001</v>
      </c>
      <c r="BA49" s="44">
        <f>SUM('Class Allocation'!BA323:BA327)</f>
        <v>43.365379838154688</v>
      </c>
      <c r="BB49" s="44">
        <f>SUM('Class Allocation'!BB323:BB327)</f>
        <v>0</v>
      </c>
      <c r="BC49" s="44"/>
      <c r="BD49" s="44">
        <f>SUM('Class Allocation'!BD323:BD327)</f>
        <v>25.217673999999999</v>
      </c>
      <c r="BE49" s="44">
        <f>SUM('Class Allocation'!BE323:BE327)</f>
        <v>40.637713901225325</v>
      </c>
      <c r="BF49" s="44">
        <f>SUM('Class Allocation'!BF323:BF327)</f>
        <v>0</v>
      </c>
    </row>
    <row r="50" spans="3:58" x14ac:dyDescent="0.3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984475.00000000012</v>
      </c>
      <c r="H50" s="81">
        <f t="shared" ref="H50" si="54">+L50+P50+T50+X50+AB50+AF50+AJ50+AN50+AR50+AV50+AZ50+BD50</f>
        <v>984475.00000000012</v>
      </c>
      <c r="I50" s="81">
        <f t="shared" ref="I50" si="55">+M50+Q50+U50+Y50+AC50+AG50+AK50+AO50+AS50+AW50+BA50+BE50</f>
        <v>0</v>
      </c>
      <c r="J50" s="81">
        <f t="shared" ref="J50" si="56">+N50+R50+V50+Z50+AD50+AH50+AL50+AP50+AT50+AX50+BB50+BF50</f>
        <v>0</v>
      </c>
      <c r="L50" s="44">
        <f>SUM('Class Allocation'!L333:L337)</f>
        <v>348800.476975</v>
      </c>
      <c r="M50" s="44">
        <f>SUM('Class Allocation'!M333:M337)</f>
        <v>0</v>
      </c>
      <c r="N50" s="44">
        <f>SUM('Class Allocation'!N333:N337)</f>
        <v>0</v>
      </c>
      <c r="O50" s="44"/>
      <c r="P50" s="44">
        <f>SUM('Class Allocation'!P333:P337)</f>
        <v>112918.298025</v>
      </c>
      <c r="Q50" s="44">
        <f>SUM('Class Allocation'!Q333:Q337)</f>
        <v>0</v>
      </c>
      <c r="R50" s="44">
        <f>SUM('Class Allocation'!R333:R337)</f>
        <v>0</v>
      </c>
      <c r="S50" s="44"/>
      <c r="T50" s="44">
        <f>SUM('Class Allocation'!T333:T337)</f>
        <v>13429.223474999997</v>
      </c>
      <c r="U50" s="44">
        <f>SUM('Class Allocation'!U333:U337)</f>
        <v>0</v>
      </c>
      <c r="V50" s="44">
        <f>SUM('Class Allocation'!V333:V337)</f>
        <v>0</v>
      </c>
      <c r="W50" s="44"/>
      <c r="X50" s="44">
        <f>SUM('Class Allocation'!X333:X337)</f>
        <v>156479.347825</v>
      </c>
      <c r="Y50" s="44">
        <f>SUM('Class Allocation'!Y333:Y337)</f>
        <v>0</v>
      </c>
      <c r="Z50" s="44">
        <f>SUM('Class Allocation'!Z333:Z337)</f>
        <v>0</v>
      </c>
      <c r="AA50" s="44"/>
      <c r="AB50" s="44">
        <f>SUM('Class Allocation'!AB333:AB337)</f>
        <v>149677.61005000002</v>
      </c>
      <c r="AC50" s="44">
        <f>SUM('Class Allocation'!AC333:AC337)</f>
        <v>0</v>
      </c>
      <c r="AD50" s="44">
        <f>SUM('Class Allocation'!AD333:AD337)</f>
        <v>0</v>
      </c>
      <c r="AE50" s="44"/>
      <c r="AF50" s="44">
        <f>SUM('Class Allocation'!AF333:AF337)</f>
        <v>89874.691699999996</v>
      </c>
      <c r="AG50" s="44">
        <f>SUM('Class Allocation'!AG333:AG337)</f>
        <v>0</v>
      </c>
      <c r="AH50" s="44">
        <f>SUM('Class Allocation'!AH333:AH337)</f>
        <v>0</v>
      </c>
      <c r="AI50" s="44"/>
      <c r="AJ50" s="44">
        <f>SUM('Class Allocation'!AJ333:AJ337)</f>
        <v>90745.952074999994</v>
      </c>
      <c r="AK50" s="44">
        <f>SUM('Class Allocation'!AK333:AK337)</f>
        <v>0</v>
      </c>
      <c r="AL50" s="44">
        <f>SUM('Class Allocation'!AL333:AL337)</f>
        <v>0</v>
      </c>
      <c r="AM50" s="44"/>
      <c r="AN50" s="44">
        <f>SUM('Class Allocation'!AN333:AN337)</f>
        <v>8956.7535500000013</v>
      </c>
      <c r="AO50" s="44">
        <f>SUM('Class Allocation'!AO333:AO337)</f>
        <v>0</v>
      </c>
      <c r="AP50" s="44">
        <f>SUM('Class Allocation'!AP333:AP337)</f>
        <v>0</v>
      </c>
      <c r="AQ50" s="44"/>
      <c r="AR50" s="44">
        <f>SUM('Class Allocation'!AR333:AR337)</f>
        <v>4852.4772750000011</v>
      </c>
      <c r="AS50" s="44">
        <f>SUM('Class Allocation'!AS333:AS337)</f>
        <v>0</v>
      </c>
      <c r="AT50" s="44">
        <f>SUM('Class Allocation'!AT333:AT337)</f>
        <v>0</v>
      </c>
      <c r="AU50" s="44"/>
      <c r="AV50" s="44">
        <f>SUM('Class Allocation'!AV333:AV337)</f>
        <v>8207.5680749999992</v>
      </c>
      <c r="AW50" s="44">
        <f>SUM('Class Allocation'!AW333:AW337)</f>
        <v>0</v>
      </c>
      <c r="AX50" s="44">
        <f>SUM('Class Allocation'!AX333:AX337)</f>
        <v>0</v>
      </c>
      <c r="AY50" s="44"/>
      <c r="AZ50" s="44">
        <f>SUM('Class Allocation'!AZ333:AZ337)</f>
        <v>267.77719999999999</v>
      </c>
      <c r="BA50" s="44">
        <f>SUM('Class Allocation'!BA333:BA337)</f>
        <v>0</v>
      </c>
      <c r="BB50" s="44">
        <f>SUM('Class Allocation'!BB333:BB337)</f>
        <v>0</v>
      </c>
      <c r="BC50" s="44"/>
      <c r="BD50" s="44">
        <f>SUM('Class Allocation'!BD333:BD337)</f>
        <v>264.82377499999996</v>
      </c>
      <c r="BE50" s="44">
        <f>SUM('Class Allocation'!BE333:BE337)</f>
        <v>0</v>
      </c>
      <c r="BF50" s="44">
        <f>SUM('Class Allocation'!BF333:BF337)</f>
        <v>0</v>
      </c>
    </row>
    <row r="51" spans="3:58" x14ac:dyDescent="0.3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4611956.5089849811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4897872.4910150189</v>
      </c>
      <c r="L51" s="44">
        <f>'Class Allocation'!L382</f>
        <v>2349986.7602684982</v>
      </c>
      <c r="M51" s="44">
        <f>'Class Allocation'!M382</f>
        <v>0</v>
      </c>
      <c r="N51" s="44">
        <f>'Class Allocation'!N382</f>
        <v>3426490.8741441481</v>
      </c>
      <c r="O51" s="44"/>
      <c r="P51" s="44">
        <f>'Class Allocation'!P382</f>
        <v>640333.19859558227</v>
      </c>
      <c r="Q51" s="44">
        <f>'Class Allocation'!Q382</f>
        <v>0</v>
      </c>
      <c r="R51" s="44">
        <f>'Class Allocation'!R382</f>
        <v>926116.02904861397</v>
      </c>
      <c r="S51" s="44"/>
      <c r="T51" s="44">
        <f>'Class Allocation'!T382</f>
        <v>51296.102079154691</v>
      </c>
      <c r="U51" s="44">
        <f>'Class Allocation'!U382</f>
        <v>0</v>
      </c>
      <c r="V51" s="44">
        <f>'Class Allocation'!V382</f>
        <v>33453.775050961674</v>
      </c>
      <c r="W51" s="44"/>
      <c r="X51" s="44">
        <f>'Class Allocation'!X382</f>
        <v>609208.78434413834</v>
      </c>
      <c r="Y51" s="44">
        <f>'Class Allocation'!Y382</f>
        <v>0</v>
      </c>
      <c r="Z51" s="44">
        <f>'Class Allocation'!Z382</f>
        <v>233199.56083918453</v>
      </c>
      <c r="AA51" s="44"/>
      <c r="AB51" s="44">
        <f>'Class Allocation'!AB382</f>
        <v>541602.20195996563</v>
      </c>
      <c r="AC51" s="44">
        <f>'Class Allocation'!AC382</f>
        <v>0</v>
      </c>
      <c r="AD51" s="44">
        <f>'Class Allocation'!AD382</f>
        <v>52383.491978437545</v>
      </c>
      <c r="AE51" s="44"/>
      <c r="AF51" s="44">
        <f>'Class Allocation'!AF382</f>
        <v>329182.06962390948</v>
      </c>
      <c r="AG51" s="44">
        <f>'Class Allocation'!AG382</f>
        <v>0</v>
      </c>
      <c r="AH51" s="44">
        <f>'Class Allocation'!AH382</f>
        <v>24591.514148818376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33577.852175936139</v>
      </c>
      <c r="AO51" s="44">
        <f>'Class Allocation'!AO382</f>
        <v>0</v>
      </c>
      <c r="AP51" s="44">
        <f>'Class Allocation'!AP382</f>
        <v>496.94160917044553</v>
      </c>
      <c r="AQ51" s="44"/>
      <c r="AR51" s="44">
        <f>'Class Allocation'!AR382</f>
        <v>17574.188633588026</v>
      </c>
      <c r="AS51" s="44">
        <f>'Class Allocation'!AS382</f>
        <v>0</v>
      </c>
      <c r="AT51" s="44">
        <f>'Class Allocation'!AT382</f>
        <v>496.94160917044553</v>
      </c>
      <c r="AU51" s="44"/>
      <c r="AV51" s="44">
        <f>'Class Allocation'!AV382</f>
        <v>37451.882413435</v>
      </c>
      <c r="AW51" s="44">
        <f>'Class Allocation'!AW382</f>
        <v>0</v>
      </c>
      <c r="AX51" s="44">
        <f>'Class Allocation'!AX382</f>
        <v>149049.83956768463</v>
      </c>
      <c r="AY51" s="44"/>
      <c r="AZ51" s="44">
        <f>'Class Allocation'!AZ382</f>
        <v>1198.0261093018105</v>
      </c>
      <c r="BA51" s="44">
        <f>'Class Allocation'!BA382</f>
        <v>0</v>
      </c>
      <c r="BB51" s="44">
        <f>'Class Allocation'!BB382</f>
        <v>1347.0498748226062</v>
      </c>
      <c r="BC51" s="44"/>
      <c r="BD51" s="44">
        <f>'Class Allocation'!BD382</f>
        <v>545.44278147074306</v>
      </c>
      <c r="BE51" s="44">
        <f>'Class Allocation'!BE382</f>
        <v>0</v>
      </c>
      <c r="BF51" s="44">
        <f>'Class Allocation'!BF382</f>
        <v>7396.7432978063034</v>
      </c>
    </row>
    <row r="52" spans="3:58" x14ac:dyDescent="0.3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3271139.9999999991</v>
      </c>
      <c r="H52" s="81">
        <f t="shared" ref="H52" si="62">+L52+P52+T52+X52+AB52+AF52+AJ52+AN52+AR52+AV52+AZ52+BD52</f>
        <v>2791233.0290643424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479906.97093565768</v>
      </c>
      <c r="L52" s="44">
        <f>'Class Allocation'!L394</f>
        <v>1456817.0802243061</v>
      </c>
      <c r="M52" s="44">
        <f>'Class Allocation'!M394</f>
        <v>0</v>
      </c>
      <c r="N52" s="44">
        <f>'Class Allocation'!N394</f>
        <v>410859.87050557556</v>
      </c>
      <c r="O52" s="44"/>
      <c r="P52" s="44">
        <f>'Class Allocation'!P394</f>
        <v>389621.38302542752</v>
      </c>
      <c r="Q52" s="44">
        <f>'Class Allocation'!Q394</f>
        <v>0</v>
      </c>
      <c r="R52" s="44">
        <f>'Class Allocation'!R394</f>
        <v>51045.340714073856</v>
      </c>
      <c r="S52" s="44"/>
      <c r="T52" s="44">
        <f>'Class Allocation'!T394</f>
        <v>30009.959790089335</v>
      </c>
      <c r="U52" s="44">
        <f>'Class Allocation'!U394</f>
        <v>0</v>
      </c>
      <c r="V52" s="44">
        <f>'Class Allocation'!V394</f>
        <v>0</v>
      </c>
      <c r="W52" s="44"/>
      <c r="X52" s="44">
        <f>'Class Allocation'!X394</f>
        <v>353424.18342119612</v>
      </c>
      <c r="Y52" s="44">
        <f>'Class Allocation'!Y394</f>
        <v>0</v>
      </c>
      <c r="Z52" s="44">
        <f>'Class Allocation'!Z394</f>
        <v>213.94940163377822</v>
      </c>
      <c r="AA52" s="44"/>
      <c r="AB52" s="44">
        <f>'Class Allocation'!AB394</f>
        <v>316855.66045470268</v>
      </c>
      <c r="AC52" s="44">
        <f>'Class Allocation'!AC394</f>
        <v>0</v>
      </c>
      <c r="AD52" s="44">
        <f>'Class Allocation'!AD394</f>
        <v>0</v>
      </c>
      <c r="AE52" s="44"/>
      <c r="AF52" s="44">
        <f>'Class Allocation'!AF394</f>
        <v>190942.98483723111</v>
      </c>
      <c r="AG52" s="44">
        <f>'Class Allocation'!AG394</f>
        <v>0</v>
      </c>
      <c r="AH52" s="44">
        <f>'Class Allocation'!AH394</f>
        <v>20.910068998202121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19644.182555674073</v>
      </c>
      <c r="AO52" s="44">
        <f>'Class Allocation'!AO394</f>
        <v>0</v>
      </c>
      <c r="AP52" s="44">
        <f>'Class Allocation'!AP394</f>
        <v>0</v>
      </c>
      <c r="AQ52" s="44"/>
      <c r="AR52" s="44">
        <f>'Class Allocation'!AR394</f>
        <v>10281.496504814206</v>
      </c>
      <c r="AS52" s="44">
        <f>'Class Allocation'!AS394</f>
        <v>0</v>
      </c>
      <c r="AT52" s="44">
        <f>'Class Allocation'!AT394</f>
        <v>0</v>
      </c>
      <c r="AU52" s="44"/>
      <c r="AV52" s="44">
        <f>'Class Allocation'!AV394</f>
        <v>22584.728620868609</v>
      </c>
      <c r="AW52" s="44">
        <f>'Class Allocation'!AW394</f>
        <v>0</v>
      </c>
      <c r="AX52" s="44">
        <f>'Class Allocation'!AX394</f>
        <v>17632.620882355353</v>
      </c>
      <c r="AY52" s="44"/>
      <c r="AZ52" s="44">
        <f>'Class Allocation'!AZ394</f>
        <v>722.44952231267155</v>
      </c>
      <c r="BA52" s="44">
        <f>'Class Allocation'!BA394</f>
        <v>0</v>
      </c>
      <c r="BB52" s="44">
        <f>'Class Allocation'!BB394</f>
        <v>20.311164154416282</v>
      </c>
      <c r="BC52" s="44"/>
      <c r="BD52" s="44">
        <f>'Class Allocation'!BD394</f>
        <v>328.92010771959036</v>
      </c>
      <c r="BE52" s="44">
        <f>'Class Allocation'!BE394</f>
        <v>0</v>
      </c>
      <c r="BF52" s="44">
        <f>'Class Allocation'!BF394</f>
        <v>113.96819886644694</v>
      </c>
    </row>
    <row r="53" spans="3:58" x14ac:dyDescent="0.3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14184336</v>
      </c>
      <c r="H53" s="81">
        <f t="shared" ref="H53" si="66">+L53+P53+T53+X53+AB53+AF53+AJ53+AN53+AR53+AV53+AZ53+BD53</f>
        <v>11996611.999999998</v>
      </c>
      <c r="I53" s="81">
        <f t="shared" ref="I53" si="67">+M53+Q53+U53+Y53+AC53+AG53+AK53+AO53+AS53+AW53+BA53+BE53</f>
        <v>2187724</v>
      </c>
      <c r="J53" s="81">
        <f t="shared" ref="J53" si="68">+N53+R53+V53+Z53+AD53+AH53+AL53+AP53+AT53+AX53+BB53+BF53</f>
        <v>0</v>
      </c>
      <c r="L53" s="44">
        <f>SUM('Class Allocation'!L296:L300)</f>
        <v>4250411.6282119993</v>
      </c>
      <c r="M53" s="44">
        <f>SUM('Class Allocation'!M296:M300)</f>
        <v>794146.45998280996</v>
      </c>
      <c r="N53" s="44">
        <f>SUM('Class Allocation'!N296:N300)</f>
        <v>0</v>
      </c>
      <c r="O53" s="44"/>
      <c r="P53" s="44">
        <f>SUM('Class Allocation'!P296:P300)</f>
        <v>1375999.3997879999</v>
      </c>
      <c r="Q53" s="44">
        <f>SUM('Class Allocation'!Q296:Q300)</f>
        <v>258125.18300976424</v>
      </c>
      <c r="R53" s="44">
        <f>SUM('Class Allocation'!R296:R300)</f>
        <v>0</v>
      </c>
      <c r="S53" s="44"/>
      <c r="T53" s="44">
        <f>SUM('Class Allocation'!T296:T300)</f>
        <v>163645.78429199997</v>
      </c>
      <c r="U53" s="44">
        <f>SUM('Class Allocation'!U296:U300)</f>
        <v>30498.554668410441</v>
      </c>
      <c r="V53" s="44">
        <f>SUM('Class Allocation'!V296:V300)</f>
        <v>0</v>
      </c>
      <c r="W53" s="44"/>
      <c r="X53" s="44">
        <f>SUM('Class Allocation'!X296:X300)</f>
        <v>1906825.4875640003</v>
      </c>
      <c r="Y53" s="44">
        <f>SUM('Class Allocation'!Y296:Y300)</f>
        <v>355318.06708493555</v>
      </c>
      <c r="Z53" s="44">
        <f>SUM('Class Allocation'!Z296:Z300)</f>
        <v>0</v>
      </c>
      <c r="AA53" s="44"/>
      <c r="AB53" s="44">
        <f>SUM('Class Allocation'!AB296:AB300)</f>
        <v>1823940.8952560001</v>
      </c>
      <c r="AC53" s="44">
        <f>SUM('Class Allocation'!AC296:AC300)</f>
        <v>340851.75734062085</v>
      </c>
      <c r="AD53" s="44">
        <f>SUM('Class Allocation'!AD296:AD300)</f>
        <v>0</v>
      </c>
      <c r="AE53" s="44"/>
      <c r="AF53" s="44">
        <f>SUM('Class Allocation'!AF296:AF300)</f>
        <v>1095194.7027040001</v>
      </c>
      <c r="AG53" s="44">
        <f>SUM('Class Allocation'!AG296:AG300)</f>
        <v>151083.79909934587</v>
      </c>
      <c r="AH53" s="44">
        <f>SUM('Class Allocation'!AH296:AH300)</f>
        <v>0</v>
      </c>
      <c r="AI53" s="44"/>
      <c r="AJ53" s="44">
        <f>SUM('Class Allocation'!AJ296:AJ300)</f>
        <v>1105811.704324</v>
      </c>
      <c r="AK53" s="44">
        <f>SUM('Class Allocation'!AK296:AK300)</f>
        <v>206157.90437905552</v>
      </c>
      <c r="AL53" s="44">
        <f>SUM('Class Allocation'!AL296:AL300)</f>
        <v>0</v>
      </c>
      <c r="AM53" s="44"/>
      <c r="AN53" s="44">
        <f>SUM('Class Allocation'!AN296:AN300)</f>
        <v>109145.175976</v>
      </c>
      <c r="AO53" s="44">
        <f>SUM('Class Allocation'!AO296:AO300)</f>
        <v>20213.786926613251</v>
      </c>
      <c r="AP53" s="44">
        <f>SUM('Class Allocation'!AP296:AP300)</f>
        <v>0</v>
      </c>
      <c r="AQ53" s="44"/>
      <c r="AR53" s="44">
        <f>SUM('Class Allocation'!AR296:AR300)</f>
        <v>59131.300548000007</v>
      </c>
      <c r="AS53" s="44">
        <f>SUM('Class Allocation'!AS296:AS300)</f>
        <v>10990.995495503757</v>
      </c>
      <c r="AT53" s="44">
        <f>SUM('Class Allocation'!AT296:AT300)</f>
        <v>0</v>
      </c>
      <c r="AU53" s="44"/>
      <c r="AV53" s="44">
        <f>SUM('Class Allocation'!AV296:AV300)</f>
        <v>100015.75424400001</v>
      </c>
      <c r="AW53" s="44">
        <f>SUM('Class Allocation'!AW296:AW300)</f>
        <v>19112.274961901832</v>
      </c>
      <c r="AX53" s="44">
        <f>SUM('Class Allocation'!AX296:AX300)</f>
        <v>0</v>
      </c>
      <c r="AY53" s="44"/>
      <c r="AZ53" s="44">
        <f>SUM('Class Allocation'!AZ296:AZ300)</f>
        <v>3263.0784639999997</v>
      </c>
      <c r="BA53" s="44">
        <f>SUM('Class Allocation'!BA296:BA300)</f>
        <v>622.25630619952676</v>
      </c>
      <c r="BB53" s="44">
        <f>SUM('Class Allocation'!BB296:BB300)</f>
        <v>0</v>
      </c>
      <c r="BC53" s="44"/>
      <c r="BD53" s="44">
        <f>SUM('Class Allocation'!BD296:BD300)</f>
        <v>3227.0886279999995</v>
      </c>
      <c r="BE53" s="44">
        <f>SUM('Class Allocation'!BE296:BE300)</f>
        <v>602.96074483909069</v>
      </c>
      <c r="BF53" s="44">
        <f>SUM('Class Allocation'!BF296:BF300)</f>
        <v>0</v>
      </c>
    </row>
    <row r="54" spans="3:58" x14ac:dyDescent="0.3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35">
      <c r="C55" t="s">
        <v>292</v>
      </c>
      <c r="D55" t="s">
        <v>291</v>
      </c>
      <c r="E55">
        <f t="shared" si="4"/>
        <v>44</v>
      </c>
      <c r="V55" s="44"/>
    </row>
    <row r="56" spans="3:58" x14ac:dyDescent="0.3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8611788</v>
      </c>
      <c r="H56" s="81">
        <f t="shared" ref="H56" si="74">+L56+P56+T56+X56+AB56+AF56+AJ56+AN56+AR56+AV56+AZ56+BD56</f>
        <v>4176435.9506988763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4435352.0493011242</v>
      </c>
      <c r="L56" s="44">
        <f>SUM('Class Allocation'!L372:L381)</f>
        <v>2128070.6290553836</v>
      </c>
      <c r="M56" s="44">
        <f>SUM('Class Allocation'!M372:M381)</f>
        <v>0</v>
      </c>
      <c r="N56" s="44">
        <f>SUM('Class Allocation'!N372:N381)</f>
        <v>3102917.307142335</v>
      </c>
      <c r="O56" s="44"/>
      <c r="P56" s="44">
        <f>SUM('Class Allocation'!P372:P381)</f>
        <v>579864.65957138152</v>
      </c>
      <c r="Q56" s="44">
        <f>SUM('Class Allocation'!Q372:Q381)</f>
        <v>0</v>
      </c>
      <c r="R56" s="44">
        <f>SUM('Class Allocation'!R372:R381)</f>
        <v>838660.18048994406</v>
      </c>
      <c r="S56" s="44"/>
      <c r="T56" s="44">
        <f>SUM('Class Allocation'!T372:T381)</f>
        <v>46452.06094999599</v>
      </c>
      <c r="U56" s="44">
        <f>SUM('Class Allocation'!U372:U381)</f>
        <v>0</v>
      </c>
      <c r="V56" s="44">
        <f>SUM('Class Allocation'!V372:V381)</f>
        <v>30294.637110569613</v>
      </c>
      <c r="W56" s="44"/>
      <c r="X56" s="44">
        <f>SUM('Class Allocation'!X372:X381)</f>
        <v>551679.41489898914</v>
      </c>
      <c r="Y56" s="44">
        <f>SUM('Class Allocation'!Y372:Y381)</f>
        <v>0</v>
      </c>
      <c r="Z56" s="44">
        <f>SUM('Class Allocation'!Z372:Z381)</f>
        <v>211177.84343337396</v>
      </c>
      <c r="AA56" s="44"/>
      <c r="AB56" s="44">
        <f>SUM('Class Allocation'!AB372:AB381)</f>
        <v>490457.12006098201</v>
      </c>
      <c r="AC56" s="44">
        <f>SUM('Class Allocation'!AC372:AC381)</f>
        <v>0</v>
      </c>
      <c r="AD56" s="44">
        <f>SUM('Class Allocation'!AD372:AD381)</f>
        <v>47436.765436897418</v>
      </c>
      <c r="AE56" s="44"/>
      <c r="AF56" s="44">
        <f>SUM('Class Allocation'!AF372:AF381)</f>
        <v>298096.44284900895</v>
      </c>
      <c r="AG56" s="44">
        <f>SUM('Class Allocation'!AG372:AG381)</f>
        <v>0</v>
      </c>
      <c r="AH56" s="44">
        <f>SUM('Class Allocation'!AH372:AH381)</f>
        <v>22269.265456679012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30406.997269299027</v>
      </c>
      <c r="AO56" s="44">
        <f>SUM('Class Allocation'!AO372:AO381)</f>
        <v>0</v>
      </c>
      <c r="AP56" s="44">
        <f>SUM('Class Allocation'!AP372:AP381)</f>
        <v>450.01395782770993</v>
      </c>
      <c r="AQ56" s="44"/>
      <c r="AR56" s="44">
        <f>SUM('Class Allocation'!AR372:AR381)</f>
        <v>15914.606538610709</v>
      </c>
      <c r="AS56" s="44">
        <f>SUM('Class Allocation'!AS372:AS381)</f>
        <v>0</v>
      </c>
      <c r="AT56" s="44">
        <f>SUM('Class Allocation'!AT372:AT381)</f>
        <v>450.01395782770993</v>
      </c>
      <c r="AU56" s="44"/>
      <c r="AV56" s="44">
        <f>SUM('Class Allocation'!AV372:AV381)</f>
        <v>33915.191487189782</v>
      </c>
      <c r="AW56" s="44">
        <f>SUM('Class Allocation'!AW372:AW381)</f>
        <v>0</v>
      </c>
      <c r="AX56" s="44">
        <f>SUM('Class Allocation'!AX372:AX381)</f>
        <v>134974.62675626573</v>
      </c>
      <c r="AY56" s="44"/>
      <c r="AZ56" s="44">
        <f>SUM('Class Allocation'!AZ372:AZ381)</f>
        <v>1084.8929956334673</v>
      </c>
      <c r="BA56" s="44">
        <f>SUM('Class Allocation'!BA372:BA381)</f>
        <v>0</v>
      </c>
      <c r="BB56" s="44">
        <f>SUM('Class Allocation'!BB372:BB381)</f>
        <v>1219.844010591444</v>
      </c>
      <c r="BC56" s="44"/>
      <c r="BD56" s="44">
        <f>SUM('Class Allocation'!BD372:BD381)</f>
        <v>493.93502240222904</v>
      </c>
      <c r="BE56" s="44">
        <f>SUM('Class Allocation'!BE372:BE381)</f>
        <v>0</v>
      </c>
      <c r="BF56" s="44">
        <f>SUM('Class Allocation'!BF372:BF381)</f>
        <v>6698.2471683905942</v>
      </c>
    </row>
    <row r="57" spans="3:58" s="135" customFormat="1" x14ac:dyDescent="0.35">
      <c r="C57" s="152" t="s">
        <v>364</v>
      </c>
      <c r="D57" s="152" t="s">
        <v>361</v>
      </c>
      <c r="E57" s="152">
        <f t="shared" si="4"/>
        <v>46</v>
      </c>
      <c r="F57" s="152"/>
      <c r="G57" s="154">
        <f t="shared" ref="G57" si="77">SUM(L57:BF57)</f>
        <v>53937678</v>
      </c>
      <c r="H57" s="155">
        <f t="shared" ref="H57" si="78">+L57+P57+T57+X57+AB57+AF57+AJ57+AN57+AR57+AV57+AZ57+BD57</f>
        <v>16216787.924744591</v>
      </c>
      <c r="I57" s="155">
        <f t="shared" ref="I57" si="79">+M57+Q57+U57+Y57+AC57+AG57+AK57+AO57+AS57+AW57+BA57+BE57</f>
        <v>37720890.075255416</v>
      </c>
      <c r="J57" s="155">
        <f t="shared" ref="J57" si="80">+N57+R57+V57+Z57+AD57+AH57+AL57+AP57+AT57+AX57+BB57+BF57</f>
        <v>0</v>
      </c>
      <c r="K57" s="156"/>
      <c r="L57" s="136">
        <f>L69</f>
        <v>6341579.6280841902</v>
      </c>
      <c r="M57" s="136">
        <f t="shared" ref="M57:BF57" si="81">M69</f>
        <v>13646589.366156191</v>
      </c>
      <c r="N57" s="136">
        <f t="shared" si="81"/>
        <v>0</v>
      </c>
      <c r="O57" s="136"/>
      <c r="P57" s="136">
        <f t="shared" si="81"/>
        <v>2291689.3747389931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188997.72591280844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2667774.6800566404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2017707.9256175568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1362800.5514564125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1166945.2809373518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126004.41607388463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51004.471042006495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2283.8708247467439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35">
      <c r="C58" s="152" t="s">
        <v>365</v>
      </c>
      <c r="D58" s="152" t="s">
        <v>276</v>
      </c>
      <c r="E58" s="152">
        <f t="shared" si="4"/>
        <v>47</v>
      </c>
      <c r="F58" s="152"/>
      <c r="G58" s="154">
        <f t="shared" ref="G58" si="82">SUM(L58:BF58)</f>
        <v>18526106</v>
      </c>
      <c r="H58" s="155">
        <f t="shared" ref="H58" si="83">+L58+P58+T58+X58+AB58+AF58+AJ58+AN58+AR58+AV58+AZ58+BD58</f>
        <v>18526106</v>
      </c>
      <c r="I58" s="155">
        <f t="shared" ref="I58" si="84">+M58+Q58+U58+Y58+AC58+AG58+AK58+AO58+AS58+AW58+BA58+BE58</f>
        <v>0</v>
      </c>
      <c r="J58" s="155">
        <f t="shared" ref="J58" si="85">+N58+R58+V58+Z58+AD58+AH58+AL58+AP58+AT58+AX58+BB58+BF58</f>
        <v>0</v>
      </c>
      <c r="K58" s="156"/>
      <c r="L58" s="136">
        <f>L74</f>
        <v>7244639.1321466723</v>
      </c>
      <c r="M58" s="136">
        <f t="shared" ref="M58:BF58" si="86">M74</f>
        <v>0</v>
      </c>
      <c r="N58" s="136">
        <f t="shared" si="86"/>
        <v>0</v>
      </c>
      <c r="O58" s="136"/>
      <c r="P58" s="136">
        <f t="shared" si="86"/>
        <v>2618032.6506401533</v>
      </c>
      <c r="Q58" s="136">
        <f t="shared" si="86"/>
        <v>0</v>
      </c>
      <c r="R58" s="136">
        <f t="shared" si="86"/>
        <v>0</v>
      </c>
      <c r="S58" s="136"/>
      <c r="T58" s="136">
        <f t="shared" si="86"/>
        <v>215911.5553750933</v>
      </c>
      <c r="U58" s="136">
        <f t="shared" si="86"/>
        <v>0</v>
      </c>
      <c r="V58" s="136">
        <f t="shared" si="86"/>
        <v>0</v>
      </c>
      <c r="W58" s="136"/>
      <c r="X58" s="136">
        <f t="shared" si="86"/>
        <v>3047673.6044276664</v>
      </c>
      <c r="Y58" s="136">
        <f t="shared" si="86"/>
        <v>0</v>
      </c>
      <c r="Z58" s="136">
        <f t="shared" si="86"/>
        <v>0</v>
      </c>
      <c r="AA58" s="136"/>
      <c r="AB58" s="136">
        <f t="shared" si="86"/>
        <v>2305035.4410810177</v>
      </c>
      <c r="AC58" s="136">
        <f t="shared" si="86"/>
        <v>0</v>
      </c>
      <c r="AD58" s="136">
        <f t="shared" si="86"/>
        <v>0</v>
      </c>
      <c r="AE58" s="136"/>
      <c r="AF58" s="136">
        <f t="shared" si="86"/>
        <v>1556867.3395929355</v>
      </c>
      <c r="AG58" s="136">
        <f t="shared" si="86"/>
        <v>0</v>
      </c>
      <c r="AH58" s="136">
        <f t="shared" si="86"/>
        <v>0</v>
      </c>
      <c r="AI58" s="136"/>
      <c r="AJ58" s="136">
        <f t="shared" si="86"/>
        <v>1333121.7051841447</v>
      </c>
      <c r="AK58" s="136">
        <f t="shared" si="86"/>
        <v>0</v>
      </c>
      <c r="AL58" s="136">
        <f t="shared" si="86"/>
        <v>0</v>
      </c>
      <c r="AM58" s="136"/>
      <c r="AN58" s="136">
        <f t="shared" si="86"/>
        <v>143947.8138017061</v>
      </c>
      <c r="AO58" s="136">
        <f t="shared" si="86"/>
        <v>0</v>
      </c>
      <c r="AP58" s="136">
        <f t="shared" si="86"/>
        <v>0</v>
      </c>
      <c r="AQ58" s="136"/>
      <c r="AR58" s="136">
        <f t="shared" si="86"/>
        <v>58267.65703437075</v>
      </c>
      <c r="AS58" s="136">
        <f t="shared" si="86"/>
        <v>0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0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0</v>
      </c>
      <c r="BB58" s="136">
        <f t="shared" si="86"/>
        <v>0</v>
      </c>
      <c r="BC58" s="136"/>
      <c r="BD58" s="136">
        <f t="shared" si="86"/>
        <v>2609.100716240142</v>
      </c>
      <c r="BE58" s="136">
        <f t="shared" si="86"/>
        <v>0</v>
      </c>
      <c r="BF58" s="136">
        <f t="shared" si="86"/>
        <v>0</v>
      </c>
    </row>
    <row r="59" spans="3:58" s="135" customFormat="1" x14ac:dyDescent="0.35">
      <c r="C59" s="152" t="s">
        <v>368</v>
      </c>
      <c r="D59" s="152" t="s">
        <v>277</v>
      </c>
      <c r="E59" s="152">
        <f t="shared" si="4"/>
        <v>48</v>
      </c>
      <c r="F59" s="152"/>
      <c r="G59" s="154">
        <f t="shared" ref="G59" si="87">SUM(L59:BF59)</f>
        <v>2617218.9999999991</v>
      </c>
      <c r="H59" s="155">
        <f t="shared" ref="H59" si="88">+L59+P59+T59+X59+AB59+AF59+AJ59+AN59+AR59+AV59+AZ59+BD59</f>
        <v>2617218.9999999991</v>
      </c>
      <c r="I59" s="155">
        <f t="shared" ref="I59" si="89">+M59+Q59+U59+Y59+AC59+AG59+AK59+AO59+AS59+AW59+BA59+BE59</f>
        <v>0</v>
      </c>
      <c r="J59" s="155">
        <f t="shared" ref="J59" si="90">+N59+R59+V59+Z59+AD59+AH59+AL59+AP59+AT59+AX59+BB59+BF59</f>
        <v>0</v>
      </c>
      <c r="K59" s="156"/>
      <c r="L59" s="136">
        <f>L79</f>
        <v>1023464.250112667</v>
      </c>
      <c r="M59" s="136">
        <f t="shared" ref="M59:BF59" si="91">M79</f>
        <v>0</v>
      </c>
      <c r="N59" s="136">
        <f t="shared" si="91"/>
        <v>0</v>
      </c>
      <c r="O59" s="136"/>
      <c r="P59" s="136">
        <f t="shared" si="91"/>
        <v>369854.56068726862</v>
      </c>
      <c r="Q59" s="136">
        <f t="shared" si="91"/>
        <v>0</v>
      </c>
      <c r="R59" s="136">
        <f t="shared" si="91"/>
        <v>0</v>
      </c>
      <c r="S59" s="136"/>
      <c r="T59" s="136">
        <f t="shared" si="91"/>
        <v>30502.245050700149</v>
      </c>
      <c r="U59" s="136">
        <f t="shared" si="91"/>
        <v>0</v>
      </c>
      <c r="V59" s="136">
        <f t="shared" si="91"/>
        <v>0</v>
      </c>
      <c r="W59" s="136"/>
      <c r="X59" s="136">
        <f t="shared" si="91"/>
        <v>430550.77323354257</v>
      </c>
      <c r="Y59" s="136">
        <f t="shared" si="91"/>
        <v>0</v>
      </c>
      <c r="Z59" s="136">
        <f t="shared" si="91"/>
        <v>0</v>
      </c>
      <c r="AA59" s="136"/>
      <c r="AB59" s="136">
        <f t="shared" si="91"/>
        <v>325636.83658458071</v>
      </c>
      <c r="AC59" s="136">
        <f t="shared" si="91"/>
        <v>0</v>
      </c>
      <c r="AD59" s="136">
        <f t="shared" si="91"/>
        <v>0</v>
      </c>
      <c r="AE59" s="136"/>
      <c r="AF59" s="136">
        <f t="shared" si="91"/>
        <v>219941.67482697568</v>
      </c>
      <c r="AG59" s="136">
        <f t="shared" si="91"/>
        <v>0</v>
      </c>
      <c r="AH59" s="136">
        <f t="shared" si="91"/>
        <v>0</v>
      </c>
      <c r="AI59" s="136"/>
      <c r="AJ59" s="136">
        <f t="shared" si="91"/>
        <v>188332.69420569774</v>
      </c>
      <c r="AK59" s="136">
        <f t="shared" si="91"/>
        <v>0</v>
      </c>
      <c r="AL59" s="136">
        <f t="shared" si="91"/>
        <v>0</v>
      </c>
      <c r="AM59" s="136"/>
      <c r="AN59" s="136">
        <f t="shared" si="91"/>
        <v>20335.78741751167</v>
      </c>
      <c r="AO59" s="136">
        <f t="shared" si="91"/>
        <v>0</v>
      </c>
      <c r="AP59" s="136">
        <f t="shared" si="91"/>
        <v>0</v>
      </c>
      <c r="AQ59" s="136"/>
      <c r="AR59" s="136">
        <f t="shared" si="91"/>
        <v>8231.5851521004352</v>
      </c>
      <c r="AS59" s="136">
        <f t="shared" si="91"/>
        <v>0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0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0</v>
      </c>
      <c r="BB59" s="136">
        <f t="shared" si="91"/>
        <v>0</v>
      </c>
      <c r="BC59" s="136"/>
      <c r="BD59" s="136">
        <f t="shared" si="91"/>
        <v>368.59272895541608</v>
      </c>
      <c r="BE59" s="136">
        <f t="shared" si="91"/>
        <v>0</v>
      </c>
      <c r="BF59" s="136">
        <f t="shared" si="91"/>
        <v>0</v>
      </c>
    </row>
    <row r="60" spans="3:58" s="135" customFormat="1" x14ac:dyDescent="0.35">
      <c r="C60" s="152" t="s">
        <v>272</v>
      </c>
      <c r="D60" s="152" t="s">
        <v>273</v>
      </c>
      <c r="E60" s="152">
        <f t="shared" si="4"/>
        <v>49</v>
      </c>
      <c r="F60" s="152"/>
      <c r="G60" s="154">
        <f t="shared" ref="G60" si="92">SUM(L60:BF60)</f>
        <v>631684224</v>
      </c>
      <c r="H60" s="155">
        <f t="shared" ref="H60" si="93">+L60+P60+T60+X60+AB60+AF60+AJ60+AN60+AR60+AV60+AZ60+BD60</f>
        <v>152195998.92293608</v>
      </c>
      <c r="I60" s="155">
        <f t="shared" ref="I60" si="94">+M60+Q60+U60+Y60+AC60+AG60+AK60+AO60+AS60+AW60+BA60+BE60</f>
        <v>427820098.07364154</v>
      </c>
      <c r="J60" s="155">
        <f t="shared" ref="J60" si="95">+N60+R60+V60+Z60+AD60+AH60+AL60+AP60+AT60+AX60+BB60+BF60</f>
        <v>51668127.003422372</v>
      </c>
      <c r="K60" s="156"/>
      <c r="L60" s="136">
        <f>+'Class Allocation'!L290</f>
        <v>64883285.174255632</v>
      </c>
      <c r="M60" s="136">
        <f>+'Class Allocation'!M290</f>
        <v>155211477.02785954</v>
      </c>
      <c r="N60" s="136">
        <f>+'Class Allocation'!N290</f>
        <v>37759531.583750755</v>
      </c>
      <c r="O60" s="136"/>
      <c r="P60" s="136">
        <f>+'Class Allocation'!P290</f>
        <v>19535500.864991792</v>
      </c>
      <c r="Q60" s="136">
        <f>+'Class Allocation'!Q290</f>
        <v>50447290.741607055</v>
      </c>
      <c r="R60" s="136">
        <f>+'Class Allocation'!R290</f>
        <v>9087551.0488618277</v>
      </c>
      <c r="S60" s="136"/>
      <c r="T60" s="136">
        <f>+'Class Allocation'!T290</f>
        <v>1843253.9695413064</v>
      </c>
      <c r="U60" s="136">
        <f>+'Class Allocation'!U290</f>
        <v>5968545.8421956189</v>
      </c>
      <c r="V60" s="136">
        <f>+'Class Allocation'!V290</f>
        <v>156077.11179348163</v>
      </c>
      <c r="W60" s="136"/>
      <c r="X60" s="136">
        <f>+'Class Allocation'!X290</f>
        <v>22174092.563888386</v>
      </c>
      <c r="Y60" s="136">
        <f>+'Class Allocation'!Y290</f>
        <v>69471193.79444246</v>
      </c>
      <c r="Z60" s="136">
        <f>+'Class Allocation'!Z290</f>
        <v>1692159.0035193264</v>
      </c>
      <c r="AA60" s="136"/>
      <c r="AB60" s="136">
        <f>+'Class Allocation'!AB290</f>
        <v>19965557.042288788</v>
      </c>
      <c r="AC60" s="136">
        <f>+'Class Allocation'!AC290</f>
        <v>66712484.168864645</v>
      </c>
      <c r="AD60" s="136">
        <f>+'Class Allocation'!AD290</f>
        <v>351095.52805458452</v>
      </c>
      <c r="AE60" s="136"/>
      <c r="AF60" s="136">
        <f>+'Class Allocation'!AF290</f>
        <v>12198638.231232503</v>
      </c>
      <c r="AG60" s="136">
        <f>+'Class Allocation'!AG290</f>
        <v>29531913.548745926</v>
      </c>
      <c r="AH60" s="136">
        <f>+'Class Allocation'!AH290</f>
        <v>456836.31427806773</v>
      </c>
      <c r="AI60" s="136"/>
      <c r="AJ60" s="136">
        <f>+'Class Allocation'!AJ290</f>
        <v>8620131.1928147227</v>
      </c>
      <c r="AK60" s="136">
        <f>+'Class Allocation'!AK290</f>
        <v>40395779.129045121</v>
      </c>
      <c r="AL60" s="136">
        <f>+'Class Allocation'!AL290</f>
        <v>192911.91580498236</v>
      </c>
      <c r="AM60" s="136"/>
      <c r="AN60" s="136">
        <f>+'Class Allocation'!AN290</f>
        <v>1219560.2285100014</v>
      </c>
      <c r="AO60" s="136">
        <f>+'Class Allocation'!AO290</f>
        <v>3957763.6432483764</v>
      </c>
      <c r="AP60" s="136">
        <f>+'Class Allocation'!AP290</f>
        <v>2300.5760419196417</v>
      </c>
      <c r="AQ60" s="136"/>
      <c r="AR60" s="136">
        <f>+'Class Allocation'!AR290</f>
        <v>628729.28725279786</v>
      </c>
      <c r="AS60" s="136">
        <f>+'Class Allocation'!AS290</f>
        <v>2141676.1618559803</v>
      </c>
      <c r="AT60" s="136">
        <f>+'Class Allocation'!AT290</f>
        <v>2300.5760419196417</v>
      </c>
      <c r="AU60" s="136"/>
      <c r="AV60" s="136">
        <f>+'Class Allocation'!AV290</f>
        <v>1065603.5976932156</v>
      </c>
      <c r="AW60" s="136">
        <f>+'Class Allocation'!AW290</f>
        <v>3742654.9593498199</v>
      </c>
      <c r="AX60" s="136">
        <f>+'Class Allocation'!AX290</f>
        <v>1917464.6555439075</v>
      </c>
      <c r="AY60" s="136"/>
      <c r="AZ60" s="136">
        <f>+'Class Allocation'!AZ290</f>
        <v>34401.871634089599</v>
      </c>
      <c r="BA60" s="136">
        <f>+'Class Allocation'!BA290</f>
        <v>121877.5580845748</v>
      </c>
      <c r="BB60" s="136">
        <f>+'Class Allocation'!BB290</f>
        <v>7714.5628960141366</v>
      </c>
      <c r="BC60" s="136"/>
      <c r="BD60" s="136">
        <f>+'Class Allocation'!BD290</f>
        <v>27244.898832849642</v>
      </c>
      <c r="BE60" s="136">
        <f>+'Class Allocation'!BE290</f>
        <v>117441.49834239595</v>
      </c>
      <c r="BF60" s="136">
        <f>+'Class Allocation'!BF290</f>
        <v>42184.126835575385</v>
      </c>
    </row>
    <row r="61" spans="3:58" x14ac:dyDescent="0.35">
      <c r="C61" s="152" t="s">
        <v>490</v>
      </c>
      <c r="D61" s="152" t="s">
        <v>491</v>
      </c>
      <c r="E61" s="152">
        <f t="shared" si="4"/>
        <v>50</v>
      </c>
      <c r="F61" s="152"/>
      <c r="G61" s="152">
        <f>SUM(L61:BF61)</f>
        <v>480032</v>
      </c>
      <c r="H61" s="161"/>
      <c r="I61" s="152"/>
      <c r="J61" s="152"/>
      <c r="K61" s="156"/>
      <c r="L61" s="152"/>
      <c r="M61" s="152"/>
      <c r="N61" s="153">
        <f>N44</f>
        <v>364109</v>
      </c>
      <c r="O61" s="152"/>
      <c r="P61" s="152"/>
      <c r="Q61" s="152"/>
      <c r="R61" s="153">
        <f>R44</f>
        <v>90474</v>
      </c>
      <c r="S61" s="152"/>
      <c r="T61" s="152"/>
      <c r="U61" s="152"/>
      <c r="V61" s="136">
        <f>V44</f>
        <v>360</v>
      </c>
      <c r="W61" s="152"/>
      <c r="X61" s="152"/>
      <c r="Y61" s="152"/>
      <c r="Z61" s="136">
        <f>Z44</f>
        <v>14121</v>
      </c>
      <c r="AA61" s="152"/>
      <c r="AB61" s="152"/>
      <c r="AC61" s="152"/>
      <c r="AD61" s="136">
        <f>AD44</f>
        <v>2638</v>
      </c>
      <c r="AE61" s="152"/>
      <c r="AF61" s="152"/>
      <c r="AG61" s="152"/>
      <c r="AH61" s="136">
        <f>AH44</f>
        <v>6900</v>
      </c>
      <c r="AI61" s="152"/>
      <c r="AJ61" s="152"/>
      <c r="AK61" s="152"/>
      <c r="AL61" s="136">
        <f>AL44</f>
        <v>325</v>
      </c>
      <c r="AM61" s="152"/>
      <c r="AN61" s="152"/>
      <c r="AO61" s="152"/>
      <c r="AP61" s="136">
        <f>AP44</f>
        <v>5</v>
      </c>
      <c r="AQ61" s="152"/>
      <c r="AR61" s="152"/>
      <c r="AS61" s="152"/>
      <c r="AT61" s="136">
        <f>AT44</f>
        <v>5</v>
      </c>
      <c r="AU61" s="152"/>
      <c r="AV61" s="152"/>
      <c r="AW61" s="152"/>
      <c r="AX61" s="152">
        <v>0</v>
      </c>
      <c r="AY61" s="152"/>
      <c r="AZ61" s="152"/>
      <c r="BA61" s="152"/>
      <c r="BB61" s="152">
        <v>176</v>
      </c>
      <c r="BC61" s="152"/>
      <c r="BD61" s="152"/>
      <c r="BE61" s="152"/>
      <c r="BF61" s="152">
        <v>919</v>
      </c>
    </row>
    <row r="62" spans="3:58" x14ac:dyDescent="0.35">
      <c r="C62" s="152" t="s">
        <v>501</v>
      </c>
      <c r="D62" s="152" t="s">
        <v>504</v>
      </c>
      <c r="E62" s="152">
        <f t="shared" si="4"/>
        <v>51</v>
      </c>
      <c r="F62" s="152"/>
      <c r="G62" s="177">
        <f>SUM(L62:BF62)</f>
        <v>1</v>
      </c>
      <c r="H62" s="176"/>
      <c r="I62" s="175">
        <f>G62</f>
        <v>1</v>
      </c>
      <c r="J62" s="152"/>
      <c r="K62" s="156"/>
      <c r="L62" s="152"/>
      <c r="M62" s="174">
        <f>M85</f>
        <v>0.36300121038248423</v>
      </c>
      <c r="N62" s="153"/>
      <c r="O62" s="152"/>
      <c r="P62" s="152"/>
      <c r="Q62" s="174">
        <f>Q85</f>
        <v>0.11798800169023343</v>
      </c>
      <c r="R62" s="153"/>
      <c r="S62" s="152"/>
      <c r="T62" s="152"/>
      <c r="U62" s="174">
        <f>U85</f>
        <v>1.3940768885110937E-2</v>
      </c>
      <c r="V62" s="136"/>
      <c r="W62" s="152"/>
      <c r="X62" s="152"/>
      <c r="Y62" s="174">
        <f>Y85</f>
        <v>0.16241448513840664</v>
      </c>
      <c r="Z62" s="136"/>
      <c r="AA62" s="152"/>
      <c r="AB62" s="152"/>
      <c r="AC62" s="174">
        <f>AC85</f>
        <v>0.15580199208886536</v>
      </c>
      <c r="AD62" s="136"/>
      <c r="AE62" s="152"/>
      <c r="AF62" s="152"/>
      <c r="AG62" s="174">
        <f>AG85</f>
        <v>6.9059807863947123E-2</v>
      </c>
      <c r="AH62" s="136"/>
      <c r="AI62" s="152"/>
      <c r="AJ62" s="152"/>
      <c r="AK62" s="174">
        <f>AK85</f>
        <v>9.4233963872524834E-2</v>
      </c>
      <c r="AL62" s="136"/>
      <c r="AM62" s="152"/>
      <c r="AN62" s="152"/>
      <c r="AO62" s="174">
        <f>AO85</f>
        <v>9.2396421699507125E-3</v>
      </c>
      <c r="AP62" s="136"/>
      <c r="AQ62" s="152"/>
      <c r="AR62" s="152"/>
      <c r="AS62" s="174">
        <f>AS85</f>
        <v>5.0239406321381293E-3</v>
      </c>
      <c r="AT62" s="136"/>
      <c r="AU62" s="152"/>
      <c r="AV62" s="152"/>
      <c r="AW62" s="174">
        <f>AW85</f>
        <v>8.7361454012946024E-3</v>
      </c>
      <c r="AX62" s="152"/>
      <c r="AY62" s="152"/>
      <c r="AZ62" s="152"/>
      <c r="BA62" s="174">
        <f>BA85</f>
        <v>2.8443089996705559E-4</v>
      </c>
      <c r="BB62" s="152"/>
      <c r="BC62" s="152"/>
      <c r="BD62" s="152"/>
      <c r="BE62" s="174">
        <f>BE85</f>
        <v>2.7561097507687929E-4</v>
      </c>
      <c r="BF62" s="152"/>
    </row>
    <row r="63" spans="3:58" x14ac:dyDescent="0.35">
      <c r="C63" s="152" t="s">
        <v>502</v>
      </c>
      <c r="D63" s="152" t="s">
        <v>509</v>
      </c>
      <c r="E63" s="152">
        <f t="shared" si="4"/>
        <v>52</v>
      </c>
      <c r="F63" s="152"/>
      <c r="G63" s="175">
        <f>H63</f>
        <v>1.0000000000000002</v>
      </c>
      <c r="H63" s="176">
        <f>SUM(L63:BF63)</f>
        <v>1.0000000000000002</v>
      </c>
      <c r="I63" s="152"/>
      <c r="J63" s="152"/>
      <c r="K63" s="156"/>
      <c r="L63" s="152">
        <v>0.35430099999999998</v>
      </c>
      <c r="M63" s="152"/>
      <c r="N63" s="153"/>
      <c r="O63" s="152"/>
      <c r="P63" s="152">
        <v>0.114699</v>
      </c>
      <c r="Q63" s="152"/>
      <c r="R63" s="153"/>
      <c r="S63" s="152"/>
      <c r="T63" s="152">
        <f>0.012483+0.001158</f>
        <v>1.3640999999999999E-2</v>
      </c>
      <c r="U63" s="152"/>
      <c r="V63" s="136"/>
      <c r="W63" s="152"/>
      <c r="X63" s="152">
        <f>0.138483+0.020464</f>
        <v>0.158947</v>
      </c>
      <c r="Y63" s="152"/>
      <c r="Z63" s="136"/>
      <c r="AA63" s="152"/>
      <c r="AB63" s="152">
        <f>0.034646+0.117392</f>
        <v>0.15203800000000001</v>
      </c>
      <c r="AC63" s="152"/>
      <c r="AD63" s="136"/>
      <c r="AE63" s="152"/>
      <c r="AF63" s="152">
        <f>0.067744+0.023548</f>
        <v>9.1291999999999998E-2</v>
      </c>
      <c r="AG63" s="152"/>
      <c r="AH63" s="136"/>
      <c r="AI63" s="152"/>
      <c r="AJ63" s="152">
        <v>9.2176999999999995E-2</v>
      </c>
      <c r="AK63" s="152"/>
      <c r="AL63" s="136"/>
      <c r="AM63" s="152"/>
      <c r="AN63" s="152">
        <v>9.0980000000000002E-3</v>
      </c>
      <c r="AO63" s="152"/>
      <c r="AP63" s="136"/>
      <c r="AQ63" s="152"/>
      <c r="AR63" s="152">
        <v>4.9290000000000002E-3</v>
      </c>
      <c r="AS63" s="152"/>
      <c r="AT63" s="136"/>
      <c r="AU63" s="152"/>
      <c r="AV63" s="152">
        <v>8.3370000000000007E-3</v>
      </c>
      <c r="AW63" s="152"/>
      <c r="AX63" s="152"/>
      <c r="AY63" s="152"/>
      <c r="AZ63" s="152">
        <v>2.72E-4</v>
      </c>
      <c r="BA63" s="152"/>
      <c r="BB63" s="152"/>
      <c r="BC63" s="152"/>
      <c r="BD63" s="152">
        <v>2.6899999999999998E-4</v>
      </c>
      <c r="BE63" s="152"/>
      <c r="BF63" s="152"/>
    </row>
    <row r="64" spans="3:58" x14ac:dyDescent="0.35">
      <c r="C64" s="152" t="s">
        <v>503</v>
      </c>
      <c r="D64" s="152" t="s">
        <v>510</v>
      </c>
      <c r="E64" s="152">
        <f t="shared" si="4"/>
        <v>53</v>
      </c>
      <c r="F64" s="152"/>
      <c r="G64" s="175">
        <f>H64</f>
        <v>0.99999999999999989</v>
      </c>
      <c r="H64" s="176">
        <f>SUM(L64:BF64)</f>
        <v>0.99999999999999989</v>
      </c>
      <c r="I64" s="152"/>
      <c r="J64" s="152"/>
      <c r="K64" s="156"/>
      <c r="L64" s="152">
        <v>0.35651300000000002</v>
      </c>
      <c r="M64" s="152"/>
      <c r="N64" s="152"/>
      <c r="O64" s="152"/>
      <c r="P64" s="152">
        <v>0.114796</v>
      </c>
      <c r="Q64" s="152"/>
      <c r="R64" s="152"/>
      <c r="S64" s="152"/>
      <c r="T64" s="152">
        <f>0.012439+0.001156</f>
        <v>1.3594999999999999E-2</v>
      </c>
      <c r="U64" s="152"/>
      <c r="V64" s="136"/>
      <c r="W64" s="152"/>
      <c r="X64" s="152">
        <f>0.138237+0.020417</f>
        <v>0.15865399999999999</v>
      </c>
      <c r="Y64" s="152"/>
      <c r="Z64" s="152"/>
      <c r="AA64" s="152"/>
      <c r="AB64" s="152">
        <f>0.034507+0.116826</f>
        <v>0.151333</v>
      </c>
      <c r="AC64" s="152"/>
      <c r="AD64" s="152"/>
      <c r="AE64" s="152"/>
      <c r="AF64" s="152">
        <f>0.067502+0.023442</f>
        <v>9.0944000000000011E-2</v>
      </c>
      <c r="AG64" s="152"/>
      <c r="AH64" s="152"/>
      <c r="AI64" s="152"/>
      <c r="AJ64" s="152">
        <v>9.1502E-2</v>
      </c>
      <c r="AK64" s="152"/>
      <c r="AL64" s="152"/>
      <c r="AM64" s="152"/>
      <c r="AN64" s="152">
        <v>9.0679999999999997E-3</v>
      </c>
      <c r="AO64" s="152"/>
      <c r="AP64" s="152"/>
      <c r="AQ64" s="152"/>
      <c r="AR64" s="152">
        <v>4.8989999999999997E-3</v>
      </c>
      <c r="AS64" s="152"/>
      <c r="AT64" s="152"/>
      <c r="AU64" s="152"/>
      <c r="AV64" s="152">
        <v>8.1639999999999994E-3</v>
      </c>
      <c r="AW64" s="152"/>
      <c r="AX64" s="152"/>
      <c r="AY64" s="152"/>
      <c r="AZ64" s="152">
        <v>2.6600000000000001E-4</v>
      </c>
      <c r="BA64" s="152"/>
      <c r="BB64" s="152"/>
      <c r="BC64" s="152"/>
      <c r="BD64" s="152">
        <v>2.6600000000000001E-4</v>
      </c>
      <c r="BE64" s="152"/>
      <c r="BF64" s="152"/>
    </row>
    <row r="65" spans="3:69" x14ac:dyDescent="0.35">
      <c r="C65" s="152"/>
      <c r="D65" s="152"/>
      <c r="E65" s="152"/>
      <c r="F65" s="152"/>
      <c r="G65" s="152"/>
      <c r="H65" s="161"/>
      <c r="I65" s="152"/>
      <c r="J65" s="152"/>
      <c r="K65" s="156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36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pans="3:69" s="135" customFormat="1" x14ac:dyDescent="0.35">
      <c r="C66" s="152" t="s">
        <v>363</v>
      </c>
      <c r="D66" s="152"/>
      <c r="E66" s="152"/>
      <c r="F66" s="152"/>
      <c r="G66" s="152"/>
      <c r="H66" s="161"/>
      <c r="I66" s="152"/>
      <c r="J66" s="152"/>
      <c r="K66" s="156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36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pans="3:69" s="135" customFormat="1" x14ac:dyDescent="0.35">
      <c r="C67" s="152" t="s">
        <v>1</v>
      </c>
      <c r="D67" s="152" t="s">
        <v>245</v>
      </c>
      <c r="E67" s="152"/>
      <c r="F67" s="152"/>
      <c r="G67" s="136">
        <f>'Class Allocation'!H196</f>
        <v>16216787.924744591</v>
      </c>
      <c r="H67" s="57">
        <f>G67</f>
        <v>16216787.924744591</v>
      </c>
      <c r="I67" s="152"/>
      <c r="J67" s="152"/>
      <c r="K67" s="156"/>
      <c r="L67" s="136">
        <f>'Alloc Pct'!L28*'Alloc amt'!$G67</f>
        <v>6341579.6280841902</v>
      </c>
      <c r="M67" s="136">
        <f>'Alloc Pct'!M28*'Alloc amt'!$G67</f>
        <v>0</v>
      </c>
      <c r="N67" s="136">
        <f>'Alloc Pct'!N28*'Alloc amt'!$G67</f>
        <v>0</v>
      </c>
      <c r="O67" s="136">
        <f>'Alloc Pct'!O28*'Alloc amt'!$G67</f>
        <v>0</v>
      </c>
      <c r="P67" s="136">
        <f>'Alloc Pct'!P28*'Alloc amt'!$G67</f>
        <v>2291689.3747389931</v>
      </c>
      <c r="Q67" s="136">
        <f>'Alloc Pct'!Q28*'Alloc amt'!$G67</f>
        <v>0</v>
      </c>
      <c r="R67" s="136">
        <f>'Alloc Pct'!R28*'Alloc amt'!$G67</f>
        <v>0</v>
      </c>
      <c r="S67" s="136">
        <f>'Alloc Pct'!S28*'Alloc amt'!$G67</f>
        <v>0</v>
      </c>
      <c r="T67" s="136">
        <f>'Alloc Pct'!T28*'Alloc amt'!$G67</f>
        <v>188997.72591280844</v>
      </c>
      <c r="U67" s="136">
        <f>'Alloc Pct'!U28*'Alloc amt'!$G67</f>
        <v>0</v>
      </c>
      <c r="V67" s="136">
        <f>'Alloc Pct'!V28*'Alloc amt'!$G67</f>
        <v>0</v>
      </c>
      <c r="W67" s="136">
        <f>'Alloc Pct'!W28*'Alloc amt'!$G67</f>
        <v>0</v>
      </c>
      <c r="X67" s="136">
        <f>'Alloc Pct'!X28*'Alloc amt'!$G67</f>
        <v>2667774.6800566404</v>
      </c>
      <c r="Y67" s="136">
        <f>'Alloc Pct'!Y28*'Alloc amt'!$G67</f>
        <v>0</v>
      </c>
      <c r="Z67" s="136">
        <f>'Alloc Pct'!Z28*'Alloc amt'!$G67</f>
        <v>0</v>
      </c>
      <c r="AA67" s="136">
        <f>'Alloc Pct'!AA28*'Alloc amt'!$G67</f>
        <v>0</v>
      </c>
      <c r="AB67" s="136">
        <f>'Alloc Pct'!AB28*'Alloc amt'!$G67</f>
        <v>2017707.9256175568</v>
      </c>
      <c r="AC67" s="136">
        <f>'Alloc Pct'!AC28*'Alloc amt'!$G67</f>
        <v>0</v>
      </c>
      <c r="AD67" s="136">
        <f>'Alloc Pct'!AD28*'Alloc amt'!$G67</f>
        <v>0</v>
      </c>
      <c r="AE67" s="136">
        <f>'Alloc Pct'!AE28*'Alloc amt'!$G67</f>
        <v>0</v>
      </c>
      <c r="AF67" s="136">
        <f>'Alloc Pct'!AF28*'Alloc amt'!$G67</f>
        <v>1362800.5514564125</v>
      </c>
      <c r="AG67" s="136">
        <f>'Alloc Pct'!AG28*'Alloc amt'!$G67</f>
        <v>0</v>
      </c>
      <c r="AH67" s="136">
        <f>'Alloc Pct'!AH28*'Alloc amt'!$G67</f>
        <v>0</v>
      </c>
      <c r="AI67" s="136">
        <f>'Alloc Pct'!AI28*'Alloc amt'!$G67</f>
        <v>0</v>
      </c>
      <c r="AJ67" s="136">
        <f>'Alloc Pct'!AJ28*'Alloc amt'!$G67</f>
        <v>1166945.2809373518</v>
      </c>
      <c r="AK67" s="136">
        <f>'Alloc Pct'!AK28*'Alloc amt'!$G67</f>
        <v>0</v>
      </c>
      <c r="AL67" s="136">
        <f>'Alloc Pct'!AL28*'Alloc amt'!$G67</f>
        <v>0</v>
      </c>
      <c r="AM67" s="136">
        <f>'Alloc Pct'!AM28*'Alloc amt'!$G67</f>
        <v>0</v>
      </c>
      <c r="AN67" s="136">
        <f>'Alloc Pct'!AN28*'Alloc amt'!$G67</f>
        <v>126004.41607388463</v>
      </c>
      <c r="AO67" s="136">
        <f>'Alloc Pct'!AO28*'Alloc amt'!$G67</f>
        <v>0</v>
      </c>
      <c r="AP67" s="136">
        <f>'Alloc Pct'!AP28*'Alloc amt'!$G67</f>
        <v>0</v>
      </c>
      <c r="AQ67" s="136">
        <f>'Alloc Pct'!AQ28*'Alloc amt'!$G67</f>
        <v>0</v>
      </c>
      <c r="AR67" s="136">
        <f>'Alloc Pct'!AR28*'Alloc amt'!$G67</f>
        <v>51004.471042006495</v>
      </c>
      <c r="AS67" s="136">
        <f>'Alloc Pct'!AS28*'Alloc amt'!$G67</f>
        <v>0</v>
      </c>
      <c r="AT67" s="136">
        <f>'Alloc Pct'!AT28*'Alloc amt'!$G67</f>
        <v>0</v>
      </c>
      <c r="AU67" s="136">
        <f>'Alloc Pct'!AU28*'Alloc amt'!$G67</f>
        <v>0</v>
      </c>
      <c r="AV67" s="136">
        <f>'Alloc Pct'!AV28*'Alloc amt'!$G67</f>
        <v>0</v>
      </c>
      <c r="AW67" s="136">
        <f>'Alloc Pct'!AW28*'Alloc amt'!$G67</f>
        <v>0</v>
      </c>
      <c r="AX67" s="136">
        <f>'Alloc Pct'!AX28*'Alloc amt'!$G67</f>
        <v>0</v>
      </c>
      <c r="AY67" s="136">
        <f>'Alloc Pct'!AY28*'Alloc amt'!$G67</f>
        <v>0</v>
      </c>
      <c r="AZ67" s="136">
        <f>'Alloc Pct'!AZ28*'Alloc amt'!$G67</f>
        <v>0</v>
      </c>
      <c r="BA67" s="136">
        <f>'Alloc Pct'!BA28*'Alloc amt'!$G67</f>
        <v>0</v>
      </c>
      <c r="BB67" s="136">
        <f>'Alloc Pct'!BB28*'Alloc amt'!$G67</f>
        <v>0</v>
      </c>
      <c r="BC67" s="136">
        <f>'Alloc Pct'!BC28*'Alloc amt'!$G67</f>
        <v>0</v>
      </c>
      <c r="BD67" s="136">
        <f>'Alloc Pct'!BD28*'Alloc amt'!$G67</f>
        <v>2283.8708247467439</v>
      </c>
      <c r="BE67" s="136">
        <f>'Alloc Pct'!BE28*'Alloc amt'!$G67</f>
        <v>0</v>
      </c>
      <c r="BF67" s="136">
        <f>'Alloc Pct'!BF28*'Alloc amt'!$G67</f>
        <v>0</v>
      </c>
    </row>
    <row r="68" spans="3:69" s="135" customFormat="1" x14ac:dyDescent="0.35">
      <c r="C68" s="162" t="s">
        <v>2</v>
      </c>
      <c r="D68" s="162" t="s">
        <v>362</v>
      </c>
      <c r="E68" s="162"/>
      <c r="F68" s="162"/>
      <c r="G68" s="163">
        <f>'Class Allocation'!I196</f>
        <v>37720890.075255409</v>
      </c>
      <c r="H68" s="164"/>
      <c r="I68" s="163">
        <f>G68</f>
        <v>37720890.075255409</v>
      </c>
      <c r="J68" s="162"/>
      <c r="K68" s="165"/>
      <c r="L68" s="163">
        <f>'Alloc Pct'!L13*'Alloc amt'!$G68</f>
        <v>0</v>
      </c>
      <c r="M68" s="163">
        <f>'Alloc Pct'!M13*'Alloc amt'!$G68</f>
        <v>13646589.366156191</v>
      </c>
      <c r="N68" s="163">
        <f>'Alloc Pct'!N13*'Alloc amt'!$G68</f>
        <v>0</v>
      </c>
      <c r="O68" s="163"/>
      <c r="P68" s="163">
        <f>'Alloc Pct'!P13*'Alloc amt'!$G68</f>
        <v>0</v>
      </c>
      <c r="Q68" s="163">
        <f>'Alloc Pct'!Q13*'Alloc amt'!$G68</f>
        <v>4434652.9893152546</v>
      </c>
      <c r="R68" s="163">
        <f>'Alloc Pct'!R13*'Alloc amt'!$G68</f>
        <v>0</v>
      </c>
      <c r="S68" s="163"/>
      <c r="T68" s="163">
        <f>'Alloc Pct'!T13*'Alloc amt'!$G68</f>
        <v>0</v>
      </c>
      <c r="U68" s="163">
        <f>'Alloc Pct'!U13*'Alloc amt'!$G68</f>
        <v>528174.59901811578</v>
      </c>
      <c r="V68" s="163">
        <f>'Alloc Pct'!V13*'Alloc amt'!$G68</f>
        <v>0</v>
      </c>
      <c r="W68" s="163"/>
      <c r="X68" s="163">
        <f>'Alloc Pct'!X13*'Alloc amt'!$G68</f>
        <v>0</v>
      </c>
      <c r="Y68" s="163">
        <f>'Alloc Pct'!Y13*'Alloc amt'!$G68</f>
        <v>6119589.1652112864</v>
      </c>
      <c r="Z68" s="163">
        <f>'Alloc Pct'!Z13*'Alloc amt'!$G68</f>
        <v>0</v>
      </c>
      <c r="AA68" s="163"/>
      <c r="AB68" s="163">
        <f>'Alloc Pct'!AB13*'Alloc amt'!$G68</f>
        <v>0</v>
      </c>
      <c r="AC68" s="163">
        <f>'Alloc Pct'!AC13*'Alloc amt'!$G68</f>
        <v>5907102.4112514062</v>
      </c>
      <c r="AD68" s="163">
        <f>'Alloc Pct'!AD13*'Alloc amt'!$G68</f>
        <v>0</v>
      </c>
      <c r="AE68" s="163"/>
      <c r="AF68" s="163">
        <f>'Alloc Pct'!AF13*'Alloc amt'!$G68</f>
        <v>0</v>
      </c>
      <c r="AG68" s="163">
        <f>'Alloc Pct'!AG13*'Alloc amt'!$G68</f>
        <v>2598024.0479489123</v>
      </c>
      <c r="AH68" s="163">
        <f>'Alloc Pct'!AH13*'Alloc amt'!$G68</f>
        <v>0</v>
      </c>
      <c r="AI68" s="163"/>
      <c r="AJ68" s="163">
        <f>'Alloc Pct'!AJ13*'Alloc amt'!$G68</f>
        <v>0</v>
      </c>
      <c r="AK68" s="163">
        <f>'Alloc Pct'!AK13*'Alloc amt'!$G68</f>
        <v>3596973.0588186579</v>
      </c>
      <c r="AL68" s="163">
        <f>'Alloc Pct'!AL13*'Alloc amt'!$G68</f>
        <v>0</v>
      </c>
      <c r="AM68" s="163"/>
      <c r="AN68" s="163">
        <f>'Alloc Pct'!AN13*'Alloc amt'!$G68</f>
        <v>0</v>
      </c>
      <c r="AO68" s="163">
        <f>'Alloc Pct'!AO13*'Alloc amt'!$G68</f>
        <v>351082.82172699663</v>
      </c>
      <c r="AP68" s="163">
        <f>'Alloc Pct'!AP13*'Alloc amt'!$G68</f>
        <v>0</v>
      </c>
      <c r="AQ68" s="163"/>
      <c r="AR68" s="163">
        <f>'Alloc Pct'!AR13*'Alloc amt'!$G68</f>
        <v>0</v>
      </c>
      <c r="AS68" s="163">
        <f>'Alloc Pct'!AS13*'Alloc amt'!$G68</f>
        <v>185475.74451013346</v>
      </c>
      <c r="AT68" s="163">
        <f>'Alloc Pct'!AT13*'Alloc amt'!$G68</f>
        <v>0</v>
      </c>
      <c r="AU68" s="163"/>
      <c r="AV68" s="163">
        <f>'Alloc Pct'!AV13*'Alloc amt'!$G68</f>
        <v>0</v>
      </c>
      <c r="AW68" s="163">
        <f>'Alloc Pct'!AW13*'Alloc amt'!$G68</f>
        <v>332246.84941733273</v>
      </c>
      <c r="AX68" s="163">
        <f>'Alloc Pct'!AX13*'Alloc amt'!$G68</f>
        <v>0</v>
      </c>
      <c r="AY68" s="163"/>
      <c r="AZ68" s="163">
        <f>'Alloc Pct'!AZ13*'Alloc amt'!$G68</f>
        <v>0</v>
      </c>
      <c r="BA68" s="163">
        <f>'Alloc Pct'!BA13*'Alloc amt'!$G68</f>
        <v>10830.116035134601</v>
      </c>
      <c r="BB68" s="163">
        <f>'Alloc Pct'!BB13*'Alloc amt'!$G68</f>
        <v>0</v>
      </c>
      <c r="BC68" s="163"/>
      <c r="BD68" s="163">
        <f>'Alloc Pct'!BD13*'Alloc amt'!$G68</f>
        <v>0</v>
      </c>
      <c r="BE68" s="163">
        <f>'Alloc Pct'!BE13*'Alloc amt'!$G68</f>
        <v>10148.905845986488</v>
      </c>
      <c r="BF68" s="163">
        <f>'Alloc Pct'!BF13*'Alloc amt'!$G68</f>
        <v>0</v>
      </c>
    </row>
    <row r="69" spans="3:69" s="135" customFormat="1" x14ac:dyDescent="0.35">
      <c r="C69" s="152" t="s">
        <v>8</v>
      </c>
      <c r="D69" s="152"/>
      <c r="E69" s="152"/>
      <c r="F69" s="152"/>
      <c r="G69" s="136">
        <f>SUM(G67:G68)</f>
        <v>53937678</v>
      </c>
      <c r="H69" s="161"/>
      <c r="I69" s="152"/>
      <c r="J69" s="152"/>
      <c r="K69" s="156"/>
      <c r="L69" s="136">
        <f>L68+L67</f>
        <v>6341579.6280841902</v>
      </c>
      <c r="M69" s="136">
        <f t="shared" ref="M69:BF69" si="96">M68+M67</f>
        <v>13646589.366156191</v>
      </c>
      <c r="N69" s="136">
        <f t="shared" si="96"/>
        <v>0</v>
      </c>
      <c r="O69" s="136"/>
      <c r="P69" s="136">
        <f t="shared" si="96"/>
        <v>2291689.3747389931</v>
      </c>
      <c r="Q69" s="136">
        <f t="shared" si="96"/>
        <v>4434652.9893152546</v>
      </c>
      <c r="R69" s="136">
        <f t="shared" si="96"/>
        <v>0</v>
      </c>
      <c r="S69" s="136"/>
      <c r="T69" s="136">
        <f t="shared" si="96"/>
        <v>188997.72591280844</v>
      </c>
      <c r="U69" s="136">
        <f t="shared" si="96"/>
        <v>528174.59901811578</v>
      </c>
      <c r="V69" s="136">
        <f t="shared" si="96"/>
        <v>0</v>
      </c>
      <c r="W69" s="136"/>
      <c r="X69" s="136">
        <f t="shared" si="96"/>
        <v>2667774.6800566404</v>
      </c>
      <c r="Y69" s="136">
        <f t="shared" si="96"/>
        <v>6119589.1652112864</v>
      </c>
      <c r="Z69" s="136">
        <f t="shared" si="96"/>
        <v>0</v>
      </c>
      <c r="AA69" s="136"/>
      <c r="AB69" s="136">
        <f t="shared" si="96"/>
        <v>2017707.9256175568</v>
      </c>
      <c r="AC69" s="136">
        <f t="shared" si="96"/>
        <v>5907102.4112514062</v>
      </c>
      <c r="AD69" s="136">
        <f t="shared" si="96"/>
        <v>0</v>
      </c>
      <c r="AE69" s="136"/>
      <c r="AF69" s="136">
        <f t="shared" si="96"/>
        <v>1362800.5514564125</v>
      </c>
      <c r="AG69" s="136">
        <f t="shared" si="96"/>
        <v>2598024.0479489123</v>
      </c>
      <c r="AH69" s="136">
        <f t="shared" si="96"/>
        <v>0</v>
      </c>
      <c r="AI69" s="136"/>
      <c r="AJ69" s="136">
        <f t="shared" si="96"/>
        <v>1166945.2809373518</v>
      </c>
      <c r="AK69" s="136">
        <f t="shared" si="96"/>
        <v>3596973.0588186579</v>
      </c>
      <c r="AL69" s="136">
        <f t="shared" si="96"/>
        <v>0</v>
      </c>
      <c r="AM69" s="136"/>
      <c r="AN69" s="136">
        <f t="shared" si="96"/>
        <v>126004.41607388463</v>
      </c>
      <c r="AO69" s="136">
        <f t="shared" si="96"/>
        <v>351082.82172699663</v>
      </c>
      <c r="AP69" s="136">
        <f t="shared" si="96"/>
        <v>0</v>
      </c>
      <c r="AQ69" s="136"/>
      <c r="AR69" s="136">
        <f t="shared" si="96"/>
        <v>51004.471042006495</v>
      </c>
      <c r="AS69" s="136">
        <f t="shared" si="96"/>
        <v>185475.74451013346</v>
      </c>
      <c r="AT69" s="136">
        <f t="shared" si="96"/>
        <v>0</v>
      </c>
      <c r="AU69" s="136"/>
      <c r="AV69" s="136">
        <f t="shared" si="96"/>
        <v>0</v>
      </c>
      <c r="AW69" s="136">
        <f t="shared" si="96"/>
        <v>332246.84941733273</v>
      </c>
      <c r="AX69" s="136">
        <f t="shared" si="96"/>
        <v>0</v>
      </c>
      <c r="AY69" s="136"/>
      <c r="AZ69" s="136">
        <f t="shared" si="96"/>
        <v>0</v>
      </c>
      <c r="BA69" s="136">
        <f t="shared" si="96"/>
        <v>10830.116035134601</v>
      </c>
      <c r="BB69" s="136">
        <f t="shared" si="96"/>
        <v>0</v>
      </c>
      <c r="BC69" s="136"/>
      <c r="BD69" s="136">
        <f t="shared" si="96"/>
        <v>2283.8708247467439</v>
      </c>
      <c r="BE69" s="136">
        <f t="shared" si="96"/>
        <v>10148.905845986488</v>
      </c>
      <c r="BF69" s="136">
        <f t="shared" si="96"/>
        <v>0</v>
      </c>
    </row>
    <row r="70" spans="3:69" s="135" customFormat="1" x14ac:dyDescent="0.35">
      <c r="C70" s="152"/>
      <c r="D70" s="152"/>
      <c r="E70" s="152"/>
      <c r="F70" s="152"/>
      <c r="G70" s="152"/>
      <c r="H70" s="161"/>
      <c r="I70" s="152"/>
      <c r="J70" s="136"/>
      <c r="K70" s="156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36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pans="3:69" s="135" customFormat="1" x14ac:dyDescent="0.35">
      <c r="C71" s="152" t="s">
        <v>366</v>
      </c>
      <c r="D71" s="152"/>
      <c r="E71" s="152"/>
      <c r="F71" s="152"/>
      <c r="G71" s="152"/>
      <c r="H71" s="161"/>
      <c r="I71" s="152"/>
      <c r="J71" s="152"/>
      <c r="K71" s="156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36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pans="3:69" s="135" customFormat="1" x14ac:dyDescent="0.35">
      <c r="C72" s="152" t="s">
        <v>1</v>
      </c>
      <c r="D72" s="152" t="s">
        <v>245</v>
      </c>
      <c r="E72" s="152"/>
      <c r="F72" s="152"/>
      <c r="G72" s="136">
        <f>'Class Allocation'!H140</f>
        <v>18526106</v>
      </c>
      <c r="H72" s="57">
        <f>G72</f>
        <v>18526106</v>
      </c>
      <c r="I72" s="152"/>
      <c r="J72" s="152"/>
      <c r="K72" s="156"/>
      <c r="L72" s="136">
        <f>'Alloc Pct'!L28*'Alloc amt'!$G72</f>
        <v>7244639.1321466723</v>
      </c>
      <c r="M72" s="136">
        <f>'Alloc Pct'!M28*'Alloc amt'!$G72</f>
        <v>0</v>
      </c>
      <c r="N72" s="136">
        <f>'Alloc Pct'!N28*'Alloc amt'!$G72</f>
        <v>0</v>
      </c>
      <c r="O72" s="136">
        <f>'Alloc Pct'!O28*'Alloc amt'!$G72</f>
        <v>0</v>
      </c>
      <c r="P72" s="136">
        <f>'Alloc Pct'!P28*'Alloc amt'!$G72</f>
        <v>2618032.6506401533</v>
      </c>
      <c r="Q72" s="136">
        <f>'Alloc Pct'!Q28*'Alloc amt'!$G72</f>
        <v>0</v>
      </c>
      <c r="R72" s="136">
        <f>'Alloc Pct'!R28*'Alloc amt'!$G72</f>
        <v>0</v>
      </c>
      <c r="S72" s="136">
        <f>'Alloc Pct'!S28*'Alloc amt'!$G72</f>
        <v>0</v>
      </c>
      <c r="T72" s="136">
        <f>'Alloc Pct'!T28*'Alloc amt'!$G72</f>
        <v>215911.5553750933</v>
      </c>
      <c r="U72" s="136">
        <f>'Alloc Pct'!U28*'Alloc amt'!$G72</f>
        <v>0</v>
      </c>
      <c r="V72" s="136">
        <f>'Alloc Pct'!V28*'Alloc amt'!$G72</f>
        <v>0</v>
      </c>
      <c r="W72" s="136">
        <f>'Alloc Pct'!W28*'Alloc amt'!$G72</f>
        <v>0</v>
      </c>
      <c r="X72" s="136">
        <f>'Alloc Pct'!X28*'Alloc amt'!$G72</f>
        <v>3047673.6044276664</v>
      </c>
      <c r="Y72" s="136">
        <f>'Alloc Pct'!Y28*'Alloc amt'!$G72</f>
        <v>0</v>
      </c>
      <c r="Z72" s="136">
        <f>'Alloc Pct'!Z28*'Alloc amt'!$G72</f>
        <v>0</v>
      </c>
      <c r="AA72" s="136">
        <f>'Alloc Pct'!AA28*'Alloc amt'!$G72</f>
        <v>0</v>
      </c>
      <c r="AB72" s="136">
        <f>'Alloc Pct'!AB28*'Alloc amt'!$G72</f>
        <v>2305035.4410810177</v>
      </c>
      <c r="AC72" s="136">
        <f>'Alloc Pct'!AC28*'Alloc amt'!$G72</f>
        <v>0</v>
      </c>
      <c r="AD72" s="136">
        <f>'Alloc Pct'!AD28*'Alloc amt'!$G72</f>
        <v>0</v>
      </c>
      <c r="AE72" s="136">
        <f>'Alloc Pct'!AE28*'Alloc amt'!$G72</f>
        <v>0</v>
      </c>
      <c r="AF72" s="136">
        <f>'Alloc Pct'!AF28*'Alloc amt'!$G72</f>
        <v>1556867.3395929355</v>
      </c>
      <c r="AG72" s="136">
        <f>'Alloc Pct'!AG28*'Alloc amt'!$G72</f>
        <v>0</v>
      </c>
      <c r="AH72" s="136">
        <f>'Alloc Pct'!AH28*'Alloc amt'!$G72</f>
        <v>0</v>
      </c>
      <c r="AI72" s="136">
        <f>'Alloc Pct'!AI28*'Alloc amt'!$G72</f>
        <v>0</v>
      </c>
      <c r="AJ72" s="136">
        <f>'Alloc Pct'!AJ28*'Alloc amt'!$G72</f>
        <v>1333121.7051841447</v>
      </c>
      <c r="AK72" s="136">
        <f>'Alloc Pct'!AK28*'Alloc amt'!$G72</f>
        <v>0</v>
      </c>
      <c r="AL72" s="136">
        <f>'Alloc Pct'!AL28*'Alloc amt'!$G72</f>
        <v>0</v>
      </c>
      <c r="AM72" s="136">
        <f>'Alloc Pct'!AM28*'Alloc amt'!$G72</f>
        <v>0</v>
      </c>
      <c r="AN72" s="136">
        <f>'Alloc Pct'!AN28*'Alloc amt'!$G72</f>
        <v>143947.8138017061</v>
      </c>
      <c r="AO72" s="136">
        <f>'Alloc Pct'!AO28*'Alloc amt'!$G72</f>
        <v>0</v>
      </c>
      <c r="AP72" s="136">
        <f>'Alloc Pct'!AP28*'Alloc amt'!$G72</f>
        <v>0</v>
      </c>
      <c r="AQ72" s="136">
        <f>'Alloc Pct'!AQ28*'Alloc amt'!$G72</f>
        <v>0</v>
      </c>
      <c r="AR72" s="136">
        <f>'Alloc Pct'!AR28*'Alloc amt'!$G72</f>
        <v>58267.65703437075</v>
      </c>
      <c r="AS72" s="136">
        <f>'Alloc Pct'!AS28*'Alloc amt'!$G72</f>
        <v>0</v>
      </c>
      <c r="AT72" s="136">
        <f>'Alloc Pct'!AT28*'Alloc amt'!$G72</f>
        <v>0</v>
      </c>
      <c r="AU72" s="136">
        <f>'Alloc Pct'!AU28*'Alloc amt'!$G72</f>
        <v>0</v>
      </c>
      <c r="AV72" s="136">
        <f>'Alloc Pct'!AV28*'Alloc amt'!$G72</f>
        <v>0</v>
      </c>
      <c r="AW72" s="136">
        <f>'Alloc Pct'!AW28*'Alloc amt'!$G72</f>
        <v>0</v>
      </c>
      <c r="AX72" s="136">
        <f>'Alloc Pct'!AX28*'Alloc amt'!$G72</f>
        <v>0</v>
      </c>
      <c r="AY72" s="136">
        <f>'Alloc Pct'!AY28*'Alloc amt'!$G72</f>
        <v>0</v>
      </c>
      <c r="AZ72" s="136">
        <f>'Alloc Pct'!AZ28*'Alloc amt'!$G72</f>
        <v>0</v>
      </c>
      <c r="BA72" s="136">
        <f>'Alloc Pct'!BA28*'Alloc amt'!$G72</f>
        <v>0</v>
      </c>
      <c r="BB72" s="136">
        <f>'Alloc Pct'!BB28*'Alloc amt'!$G72</f>
        <v>0</v>
      </c>
      <c r="BC72" s="136">
        <f>'Alloc Pct'!BC28*'Alloc amt'!$G72</f>
        <v>0</v>
      </c>
      <c r="BD72" s="136">
        <f>'Alloc Pct'!BD28*'Alloc amt'!$G72</f>
        <v>2609.100716240142</v>
      </c>
      <c r="BE72" s="136">
        <f>'Alloc Pct'!BE28*'Alloc amt'!$G72</f>
        <v>0</v>
      </c>
      <c r="BF72" s="136">
        <f>'Alloc Pct'!BF28*'Alloc amt'!$G72</f>
        <v>0</v>
      </c>
    </row>
    <row r="73" spans="3:69" s="135" customFormat="1" x14ac:dyDescent="0.35">
      <c r="C73" s="162" t="s">
        <v>2</v>
      </c>
      <c r="D73" s="162" t="s">
        <v>362</v>
      </c>
      <c r="E73" s="152"/>
      <c r="F73" s="152"/>
      <c r="G73" s="163">
        <f>'Class Allocation'!I140</f>
        <v>0</v>
      </c>
      <c r="H73" s="164"/>
      <c r="I73" s="163">
        <f>G73</f>
        <v>0</v>
      </c>
      <c r="J73" s="162"/>
      <c r="K73" s="165"/>
      <c r="L73" s="163">
        <f>'Alloc Pct'!L13*'Alloc amt'!$G73</f>
        <v>0</v>
      </c>
      <c r="M73" s="163">
        <f>'Alloc Pct'!M13*'Alloc amt'!$G73</f>
        <v>0</v>
      </c>
      <c r="N73" s="163">
        <f>'Alloc Pct'!N13*'Alloc amt'!$G73</f>
        <v>0</v>
      </c>
      <c r="O73" s="163"/>
      <c r="P73" s="163">
        <f>'Alloc Pct'!P13*'Alloc amt'!$G73</f>
        <v>0</v>
      </c>
      <c r="Q73" s="163">
        <f>'Alloc Pct'!Q13*'Alloc amt'!$G73</f>
        <v>0</v>
      </c>
      <c r="R73" s="163">
        <f>'Alloc Pct'!R13*'Alloc amt'!$G73</f>
        <v>0</v>
      </c>
      <c r="S73" s="163"/>
      <c r="T73" s="163">
        <f>'Alloc Pct'!T13*'Alloc amt'!$G73</f>
        <v>0</v>
      </c>
      <c r="U73" s="163">
        <f>'Alloc Pct'!U13*'Alloc amt'!$G73</f>
        <v>0</v>
      </c>
      <c r="V73" s="163">
        <f>'Alloc Pct'!V13*'Alloc amt'!$G73</f>
        <v>0</v>
      </c>
      <c r="W73" s="163"/>
      <c r="X73" s="163">
        <f>'Alloc Pct'!X13*'Alloc amt'!$G73</f>
        <v>0</v>
      </c>
      <c r="Y73" s="163">
        <f>'Alloc Pct'!Y13*'Alloc amt'!$G73</f>
        <v>0</v>
      </c>
      <c r="Z73" s="163">
        <f>'Alloc Pct'!Z13*'Alloc amt'!$G73</f>
        <v>0</v>
      </c>
      <c r="AA73" s="163"/>
      <c r="AB73" s="163">
        <f>'Alloc Pct'!AB13*'Alloc amt'!$G73</f>
        <v>0</v>
      </c>
      <c r="AC73" s="163">
        <f>'Alloc Pct'!AC13*'Alloc amt'!$G73</f>
        <v>0</v>
      </c>
      <c r="AD73" s="163">
        <f>'Alloc Pct'!AD13*'Alloc amt'!$G73</f>
        <v>0</v>
      </c>
      <c r="AE73" s="163"/>
      <c r="AF73" s="163">
        <f>'Alloc Pct'!AF13*'Alloc amt'!$G73</f>
        <v>0</v>
      </c>
      <c r="AG73" s="163">
        <f>'Alloc Pct'!AG13*'Alloc amt'!$G73</f>
        <v>0</v>
      </c>
      <c r="AH73" s="163">
        <f>'Alloc Pct'!AH13*'Alloc amt'!$G73</f>
        <v>0</v>
      </c>
      <c r="AI73" s="163"/>
      <c r="AJ73" s="163">
        <f>'Alloc Pct'!AJ13*'Alloc amt'!$G73</f>
        <v>0</v>
      </c>
      <c r="AK73" s="163">
        <f>'Alloc Pct'!AK13*'Alloc amt'!$G73</f>
        <v>0</v>
      </c>
      <c r="AL73" s="163">
        <f>'Alloc Pct'!AL13*'Alloc amt'!$G73</f>
        <v>0</v>
      </c>
      <c r="AM73" s="163"/>
      <c r="AN73" s="163">
        <f>'Alloc Pct'!AN13*'Alloc amt'!$G73</f>
        <v>0</v>
      </c>
      <c r="AO73" s="163">
        <f>'Alloc Pct'!AO13*'Alloc amt'!$G73</f>
        <v>0</v>
      </c>
      <c r="AP73" s="163">
        <f>'Alloc Pct'!AP13*'Alloc amt'!$G73</f>
        <v>0</v>
      </c>
      <c r="AQ73" s="163"/>
      <c r="AR73" s="163">
        <f>'Alloc Pct'!AR13*'Alloc amt'!$G73</f>
        <v>0</v>
      </c>
      <c r="AS73" s="163">
        <f>'Alloc Pct'!AS13*'Alloc amt'!$G73</f>
        <v>0</v>
      </c>
      <c r="AT73" s="163">
        <f>'Alloc Pct'!AT13*'Alloc amt'!$G73</f>
        <v>0</v>
      </c>
      <c r="AU73" s="163"/>
      <c r="AV73" s="163">
        <f>'Alloc Pct'!AV13*'Alloc amt'!$G73</f>
        <v>0</v>
      </c>
      <c r="AW73" s="163">
        <f>'Alloc Pct'!AW13*'Alloc amt'!$G73</f>
        <v>0</v>
      </c>
      <c r="AX73" s="163">
        <f>'Alloc Pct'!AX13*'Alloc amt'!$G73</f>
        <v>0</v>
      </c>
      <c r="AY73" s="163"/>
      <c r="AZ73" s="163">
        <f>'Alloc Pct'!AZ13*'Alloc amt'!$G73</f>
        <v>0</v>
      </c>
      <c r="BA73" s="163">
        <f>'Alloc Pct'!BA13*'Alloc amt'!$G73</f>
        <v>0</v>
      </c>
      <c r="BB73" s="163">
        <f>'Alloc Pct'!BB13*'Alloc amt'!$G73</f>
        <v>0</v>
      </c>
      <c r="BC73" s="163"/>
      <c r="BD73" s="163">
        <f>'Alloc Pct'!BD13*'Alloc amt'!$G73</f>
        <v>0</v>
      </c>
      <c r="BE73" s="163">
        <f>'Alloc Pct'!BE13*'Alloc amt'!$G73</f>
        <v>0</v>
      </c>
      <c r="BF73" s="163">
        <f>'Alloc Pct'!BF13*'Alloc amt'!$G73</f>
        <v>0</v>
      </c>
    </row>
    <row r="74" spans="3:69" s="135" customFormat="1" x14ac:dyDescent="0.35">
      <c r="C74" s="152" t="s">
        <v>8</v>
      </c>
      <c r="D74" s="152"/>
      <c r="E74" s="152"/>
      <c r="F74" s="152"/>
      <c r="G74" s="136">
        <f>+G73+G72</f>
        <v>18526106</v>
      </c>
      <c r="H74" s="161"/>
      <c r="I74" s="152"/>
      <c r="J74" s="152"/>
      <c r="K74" s="156"/>
      <c r="L74" s="136">
        <f>+L73+L72</f>
        <v>7244639.1321466723</v>
      </c>
      <c r="M74" s="136">
        <f t="shared" ref="M74:BF74" si="97">+M73+M72</f>
        <v>0</v>
      </c>
      <c r="N74" s="136">
        <f t="shared" si="97"/>
        <v>0</v>
      </c>
      <c r="O74" s="136"/>
      <c r="P74" s="136">
        <f t="shared" si="97"/>
        <v>2618032.6506401533</v>
      </c>
      <c r="Q74" s="136">
        <f t="shared" si="97"/>
        <v>0</v>
      </c>
      <c r="R74" s="136">
        <f t="shared" si="97"/>
        <v>0</v>
      </c>
      <c r="S74" s="136"/>
      <c r="T74" s="136">
        <f t="shared" si="97"/>
        <v>215911.5553750933</v>
      </c>
      <c r="U74" s="136">
        <f t="shared" si="97"/>
        <v>0</v>
      </c>
      <c r="V74" s="136">
        <f t="shared" si="97"/>
        <v>0</v>
      </c>
      <c r="W74" s="136"/>
      <c r="X74" s="136">
        <f t="shared" si="97"/>
        <v>3047673.6044276664</v>
      </c>
      <c r="Y74" s="136">
        <f t="shared" si="97"/>
        <v>0</v>
      </c>
      <c r="Z74" s="136">
        <f t="shared" si="97"/>
        <v>0</v>
      </c>
      <c r="AA74" s="136"/>
      <c r="AB74" s="136">
        <f t="shared" si="97"/>
        <v>2305035.4410810177</v>
      </c>
      <c r="AC74" s="136">
        <f t="shared" si="97"/>
        <v>0</v>
      </c>
      <c r="AD74" s="136">
        <f t="shared" si="97"/>
        <v>0</v>
      </c>
      <c r="AE74" s="136"/>
      <c r="AF74" s="136">
        <f t="shared" si="97"/>
        <v>1556867.3395929355</v>
      </c>
      <c r="AG74" s="136">
        <f t="shared" si="97"/>
        <v>0</v>
      </c>
      <c r="AH74" s="136">
        <f t="shared" si="97"/>
        <v>0</v>
      </c>
      <c r="AI74" s="136"/>
      <c r="AJ74" s="136">
        <f t="shared" si="97"/>
        <v>1333121.7051841447</v>
      </c>
      <c r="AK74" s="136">
        <f t="shared" si="97"/>
        <v>0</v>
      </c>
      <c r="AL74" s="136">
        <f t="shared" si="97"/>
        <v>0</v>
      </c>
      <c r="AM74" s="136"/>
      <c r="AN74" s="136">
        <f t="shared" si="97"/>
        <v>143947.8138017061</v>
      </c>
      <c r="AO74" s="136">
        <f t="shared" si="97"/>
        <v>0</v>
      </c>
      <c r="AP74" s="136">
        <f t="shared" si="97"/>
        <v>0</v>
      </c>
      <c r="AQ74" s="136"/>
      <c r="AR74" s="136">
        <f t="shared" si="97"/>
        <v>58267.65703437075</v>
      </c>
      <c r="AS74" s="136">
        <f t="shared" si="97"/>
        <v>0</v>
      </c>
      <c r="AT74" s="136">
        <f t="shared" si="97"/>
        <v>0</v>
      </c>
      <c r="AU74" s="136"/>
      <c r="AV74" s="136">
        <f t="shared" si="97"/>
        <v>0</v>
      </c>
      <c r="AW74" s="136">
        <f t="shared" si="97"/>
        <v>0</v>
      </c>
      <c r="AX74" s="136">
        <f t="shared" si="97"/>
        <v>0</v>
      </c>
      <c r="AY74" s="136"/>
      <c r="AZ74" s="136">
        <f t="shared" si="97"/>
        <v>0</v>
      </c>
      <c r="BA74" s="136">
        <f t="shared" si="97"/>
        <v>0</v>
      </c>
      <c r="BB74" s="136">
        <f t="shared" si="97"/>
        <v>0</v>
      </c>
      <c r="BC74" s="136"/>
      <c r="BD74" s="136">
        <f t="shared" si="97"/>
        <v>2609.100716240142</v>
      </c>
      <c r="BE74" s="136">
        <f t="shared" si="97"/>
        <v>0</v>
      </c>
      <c r="BF74" s="136">
        <f t="shared" si="97"/>
        <v>0</v>
      </c>
    </row>
    <row r="75" spans="3:69" s="135" customFormat="1" x14ac:dyDescent="0.35">
      <c r="C75" s="152"/>
      <c r="D75" s="152"/>
      <c r="E75" s="152"/>
      <c r="F75" s="152"/>
      <c r="G75" s="152"/>
      <c r="H75" s="161"/>
      <c r="I75" s="152"/>
      <c r="J75" s="136"/>
      <c r="K75" s="156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36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</row>
    <row r="76" spans="3:69" s="135" customFormat="1" x14ac:dyDescent="0.35">
      <c r="C76" s="152" t="s">
        <v>367</v>
      </c>
      <c r="D76" s="152"/>
      <c r="E76" s="152"/>
      <c r="F76" s="152"/>
      <c r="G76" s="152"/>
      <c r="H76" s="161"/>
      <c r="I76" s="152"/>
      <c r="J76" s="152"/>
      <c r="K76" s="156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36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pans="3:69" s="135" customFormat="1" x14ac:dyDescent="0.35">
      <c r="C77" s="152" t="s">
        <v>1</v>
      </c>
      <c r="D77" s="152" t="s">
        <v>245</v>
      </c>
      <c r="E77" s="152"/>
      <c r="F77" s="152"/>
      <c r="G77" s="136">
        <f>'Class Allocation'!H141</f>
        <v>2617219</v>
      </c>
      <c r="H77" s="57">
        <f>G77</f>
        <v>2617219</v>
      </c>
      <c r="I77" s="136"/>
      <c r="J77" s="136"/>
      <c r="K77" s="166"/>
      <c r="L77" s="136">
        <f>'Alloc Pct'!L28*'Alloc amt'!$G77</f>
        <v>1023464.250112667</v>
      </c>
      <c r="M77" s="136">
        <f>'Alloc Pct'!M28*'Alloc amt'!$G77</f>
        <v>0</v>
      </c>
      <c r="N77" s="136">
        <f>'Alloc Pct'!N28*'Alloc amt'!$G77</f>
        <v>0</v>
      </c>
      <c r="O77" s="136">
        <f>'Alloc Pct'!O28*'Alloc amt'!$G77</f>
        <v>0</v>
      </c>
      <c r="P77" s="136">
        <f>'Alloc Pct'!P28*'Alloc amt'!$G77</f>
        <v>369854.56068726862</v>
      </c>
      <c r="Q77" s="136">
        <f>'Alloc Pct'!Q28*'Alloc amt'!$G77</f>
        <v>0</v>
      </c>
      <c r="R77" s="136">
        <f>'Alloc Pct'!R28*'Alloc amt'!$G77</f>
        <v>0</v>
      </c>
      <c r="S77" s="136">
        <f>'Alloc Pct'!S28*'Alloc amt'!$G77</f>
        <v>0</v>
      </c>
      <c r="T77" s="136">
        <f>'Alloc Pct'!T28*'Alloc amt'!$G77</f>
        <v>30502.245050700149</v>
      </c>
      <c r="U77" s="136">
        <f>'Alloc Pct'!U28*'Alloc amt'!$G77</f>
        <v>0</v>
      </c>
      <c r="V77" s="136">
        <f>'Alloc Pct'!V28*'Alloc amt'!$G77</f>
        <v>0</v>
      </c>
      <c r="W77" s="136">
        <f>'Alloc Pct'!W28*'Alloc amt'!$G77</f>
        <v>0</v>
      </c>
      <c r="X77" s="136">
        <f>'Alloc Pct'!X28*'Alloc amt'!$G77</f>
        <v>430550.77323354257</v>
      </c>
      <c r="Y77" s="136">
        <f>'Alloc Pct'!Y28*'Alloc amt'!$G77</f>
        <v>0</v>
      </c>
      <c r="Z77" s="136">
        <f>'Alloc Pct'!Z28*'Alloc amt'!$G77</f>
        <v>0</v>
      </c>
      <c r="AA77" s="136">
        <f>'Alloc Pct'!AA28*'Alloc amt'!$G77</f>
        <v>0</v>
      </c>
      <c r="AB77" s="136">
        <f>'Alloc Pct'!AB28*'Alloc amt'!$G77</f>
        <v>325636.83658458071</v>
      </c>
      <c r="AC77" s="136">
        <f>'Alloc Pct'!AC28*'Alloc amt'!$G77</f>
        <v>0</v>
      </c>
      <c r="AD77" s="136">
        <f>'Alloc Pct'!AD28*'Alloc amt'!$G77</f>
        <v>0</v>
      </c>
      <c r="AE77" s="136">
        <f>'Alloc Pct'!AE28*'Alloc amt'!$G77</f>
        <v>0</v>
      </c>
      <c r="AF77" s="136">
        <f>'Alloc Pct'!AF28*'Alloc amt'!$G77</f>
        <v>219941.67482697568</v>
      </c>
      <c r="AG77" s="136">
        <f>'Alloc Pct'!AG28*'Alloc amt'!$G77</f>
        <v>0</v>
      </c>
      <c r="AH77" s="136">
        <f>'Alloc Pct'!AH28*'Alloc amt'!$G77</f>
        <v>0</v>
      </c>
      <c r="AI77" s="136">
        <f>'Alloc Pct'!AI28*'Alloc amt'!$G77</f>
        <v>0</v>
      </c>
      <c r="AJ77" s="136">
        <f>'Alloc Pct'!AJ28*'Alloc amt'!$G77</f>
        <v>188332.69420569774</v>
      </c>
      <c r="AK77" s="136">
        <f>'Alloc Pct'!AK28*'Alloc amt'!$G77</f>
        <v>0</v>
      </c>
      <c r="AL77" s="136">
        <f>'Alloc Pct'!AL28*'Alloc amt'!$G77</f>
        <v>0</v>
      </c>
      <c r="AM77" s="136">
        <f>'Alloc Pct'!AM28*'Alloc amt'!$G77</f>
        <v>0</v>
      </c>
      <c r="AN77" s="136">
        <f>'Alloc Pct'!AN28*'Alloc amt'!$G77</f>
        <v>20335.78741751167</v>
      </c>
      <c r="AO77" s="136">
        <f>'Alloc Pct'!AO28*'Alloc amt'!$G77</f>
        <v>0</v>
      </c>
      <c r="AP77" s="136">
        <f>'Alloc Pct'!AP28*'Alloc amt'!$G77</f>
        <v>0</v>
      </c>
      <c r="AQ77" s="136">
        <f>'Alloc Pct'!AQ28*'Alloc amt'!$G77</f>
        <v>0</v>
      </c>
      <c r="AR77" s="136">
        <f>'Alloc Pct'!AR28*'Alloc amt'!$G77</f>
        <v>8231.5851521004352</v>
      </c>
      <c r="AS77" s="136">
        <f>'Alloc Pct'!AS28*'Alloc amt'!$G77</f>
        <v>0</v>
      </c>
      <c r="AT77" s="136">
        <f>'Alloc Pct'!AT28*'Alloc amt'!$G77</f>
        <v>0</v>
      </c>
      <c r="AU77" s="136">
        <f>'Alloc Pct'!AU28*'Alloc amt'!$G77</f>
        <v>0</v>
      </c>
      <c r="AV77" s="136">
        <f>'Alloc Pct'!AV28*'Alloc amt'!$G77</f>
        <v>0</v>
      </c>
      <c r="AW77" s="136">
        <f>'Alloc Pct'!AW28*'Alloc amt'!$G77</f>
        <v>0</v>
      </c>
      <c r="AX77" s="136">
        <f>'Alloc Pct'!AX28*'Alloc amt'!$G77</f>
        <v>0</v>
      </c>
      <c r="AY77" s="136">
        <f>'Alloc Pct'!AY28*'Alloc amt'!$G77</f>
        <v>0</v>
      </c>
      <c r="AZ77" s="136">
        <f>'Alloc Pct'!AZ28*'Alloc amt'!$G77</f>
        <v>0</v>
      </c>
      <c r="BA77" s="136">
        <f>'Alloc Pct'!BA28*'Alloc amt'!$G77</f>
        <v>0</v>
      </c>
      <c r="BB77" s="136">
        <f>'Alloc Pct'!BB28*'Alloc amt'!$G77</f>
        <v>0</v>
      </c>
      <c r="BC77" s="136">
        <f>'Alloc Pct'!BC28*'Alloc amt'!$G77</f>
        <v>0</v>
      </c>
      <c r="BD77" s="136">
        <f>'Alloc Pct'!BD28*'Alloc amt'!$G77</f>
        <v>368.59272895541608</v>
      </c>
      <c r="BE77" s="136">
        <f>'Alloc Pct'!BE28*'Alloc amt'!$G77</f>
        <v>0</v>
      </c>
      <c r="BF77" s="136">
        <f>'Alloc Pct'!BF28*'Alloc amt'!$G77</f>
        <v>0</v>
      </c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</row>
    <row r="78" spans="3:69" s="135" customFormat="1" x14ac:dyDescent="0.35">
      <c r="C78" s="162" t="s">
        <v>2</v>
      </c>
      <c r="D78" s="162" t="s">
        <v>362</v>
      </c>
      <c r="E78" s="152"/>
      <c r="F78" s="152"/>
      <c r="G78" s="136">
        <f>'Class Allocation'!I141</f>
        <v>0</v>
      </c>
      <c r="H78" s="57"/>
      <c r="I78" s="136">
        <f>G78</f>
        <v>0</v>
      </c>
      <c r="J78" s="136"/>
      <c r="K78" s="166"/>
      <c r="L78" s="136">
        <f>'Alloc Pct'!L13*'Alloc amt'!$G78</f>
        <v>0</v>
      </c>
      <c r="M78" s="136">
        <f>'Alloc Pct'!M13*'Alloc amt'!$G78</f>
        <v>0</v>
      </c>
      <c r="N78" s="136">
        <f>'Alloc Pct'!N13*'Alloc amt'!$G78</f>
        <v>0</v>
      </c>
      <c r="O78" s="136"/>
      <c r="P78" s="136">
        <f>'Alloc Pct'!P13*'Alloc amt'!$G78</f>
        <v>0</v>
      </c>
      <c r="Q78" s="136">
        <f>'Alloc Pct'!Q13*'Alloc amt'!$G78</f>
        <v>0</v>
      </c>
      <c r="R78" s="136">
        <f>'Alloc Pct'!R13*'Alloc amt'!$G78</f>
        <v>0</v>
      </c>
      <c r="S78" s="136"/>
      <c r="T78" s="136">
        <f>'Alloc Pct'!T13*'Alloc amt'!$G78</f>
        <v>0</v>
      </c>
      <c r="U78" s="136">
        <f>'Alloc Pct'!U13*'Alloc amt'!$G78</f>
        <v>0</v>
      </c>
      <c r="V78" s="136">
        <f>'Alloc Pct'!V13*'Alloc amt'!$G78</f>
        <v>0</v>
      </c>
      <c r="W78" s="136"/>
      <c r="X78" s="136">
        <f>'Alloc Pct'!X13*'Alloc amt'!$G78</f>
        <v>0</v>
      </c>
      <c r="Y78" s="136">
        <f>'Alloc Pct'!Y13*'Alloc amt'!$G78</f>
        <v>0</v>
      </c>
      <c r="Z78" s="136">
        <f>'Alloc Pct'!Z13*'Alloc amt'!$G78</f>
        <v>0</v>
      </c>
      <c r="AA78" s="136"/>
      <c r="AB78" s="136">
        <f>'Alloc Pct'!AB13*'Alloc amt'!$G78</f>
        <v>0</v>
      </c>
      <c r="AC78" s="136">
        <f>'Alloc Pct'!AC13*'Alloc amt'!$G78</f>
        <v>0</v>
      </c>
      <c r="AD78" s="136">
        <f>'Alloc Pct'!AD13*'Alloc amt'!$G78</f>
        <v>0</v>
      </c>
      <c r="AE78" s="136"/>
      <c r="AF78" s="136">
        <f>'Alloc Pct'!AF13*'Alloc amt'!$G78</f>
        <v>0</v>
      </c>
      <c r="AG78" s="136">
        <f>'Alloc Pct'!AG13*'Alloc amt'!$G78</f>
        <v>0</v>
      </c>
      <c r="AH78" s="136">
        <f>'Alloc Pct'!AH13*'Alloc amt'!$G78</f>
        <v>0</v>
      </c>
      <c r="AI78" s="136"/>
      <c r="AJ78" s="136">
        <f>'Alloc Pct'!AJ13*'Alloc amt'!$G78</f>
        <v>0</v>
      </c>
      <c r="AK78" s="136">
        <f>'Alloc Pct'!AK13*'Alloc amt'!$G78</f>
        <v>0</v>
      </c>
      <c r="AL78" s="136">
        <f>'Alloc Pct'!AL13*'Alloc amt'!$G78</f>
        <v>0</v>
      </c>
      <c r="AM78" s="136"/>
      <c r="AN78" s="136">
        <f>'Alloc Pct'!AN13*'Alloc amt'!$G78</f>
        <v>0</v>
      </c>
      <c r="AO78" s="136">
        <f>'Alloc Pct'!AO13*'Alloc amt'!$G78</f>
        <v>0</v>
      </c>
      <c r="AP78" s="136">
        <f>'Alloc Pct'!AP13*'Alloc amt'!$G78</f>
        <v>0</v>
      </c>
      <c r="AQ78" s="136"/>
      <c r="AR78" s="136">
        <f>'Alloc Pct'!AR13*'Alloc amt'!$G78</f>
        <v>0</v>
      </c>
      <c r="AS78" s="136">
        <f>'Alloc Pct'!AS13*'Alloc amt'!$G78</f>
        <v>0</v>
      </c>
      <c r="AT78" s="136">
        <f>'Alloc Pct'!AT13*'Alloc amt'!$G78</f>
        <v>0</v>
      </c>
      <c r="AU78" s="136"/>
      <c r="AV78" s="136">
        <f>'Alloc Pct'!AV13*'Alloc amt'!$G78</f>
        <v>0</v>
      </c>
      <c r="AW78" s="136">
        <f>'Alloc Pct'!AW13*'Alloc amt'!$G78</f>
        <v>0</v>
      </c>
      <c r="AX78" s="136">
        <f>'Alloc Pct'!AX13*'Alloc amt'!$G78</f>
        <v>0</v>
      </c>
      <c r="AY78" s="136"/>
      <c r="AZ78" s="136">
        <f>'Alloc Pct'!AZ13*'Alloc amt'!$G78</f>
        <v>0</v>
      </c>
      <c r="BA78" s="136">
        <f>'Alloc Pct'!BA13*'Alloc amt'!$G78</f>
        <v>0</v>
      </c>
      <c r="BB78" s="136">
        <f>'Alloc Pct'!BB13*'Alloc amt'!$G78</f>
        <v>0</v>
      </c>
      <c r="BC78" s="136"/>
      <c r="BD78" s="136">
        <f>'Alloc Pct'!BD13*'Alloc amt'!$G78</f>
        <v>0</v>
      </c>
      <c r="BE78" s="136">
        <f>'Alloc Pct'!BE13*'Alloc amt'!$G78</f>
        <v>0</v>
      </c>
      <c r="BF78" s="136">
        <f>'Alloc Pct'!BF13*'Alloc amt'!$G78</f>
        <v>0</v>
      </c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</row>
    <row r="79" spans="3:69" s="135" customFormat="1" x14ac:dyDescent="0.35">
      <c r="C79" s="152" t="s">
        <v>8</v>
      </c>
      <c r="D79" s="152"/>
      <c r="E79" s="152"/>
      <c r="F79" s="152"/>
      <c r="G79" s="136">
        <f>+G78+G77</f>
        <v>2617219</v>
      </c>
      <c r="H79" s="57"/>
      <c r="I79" s="136"/>
      <c r="J79" s="136"/>
      <c r="K79" s="166"/>
      <c r="L79" s="136">
        <f>+L78+L77</f>
        <v>1023464.250112667</v>
      </c>
      <c r="M79" s="136">
        <f t="shared" ref="M79:BF79" si="98">+M78+M77</f>
        <v>0</v>
      </c>
      <c r="N79" s="136">
        <f t="shared" si="98"/>
        <v>0</v>
      </c>
      <c r="O79" s="136"/>
      <c r="P79" s="136">
        <f t="shared" si="98"/>
        <v>369854.56068726862</v>
      </c>
      <c r="Q79" s="136">
        <f t="shared" si="98"/>
        <v>0</v>
      </c>
      <c r="R79" s="136">
        <f t="shared" si="98"/>
        <v>0</v>
      </c>
      <c r="S79" s="136"/>
      <c r="T79" s="136">
        <f t="shared" si="98"/>
        <v>30502.245050700149</v>
      </c>
      <c r="U79" s="136">
        <f t="shared" si="98"/>
        <v>0</v>
      </c>
      <c r="V79" s="136">
        <f t="shared" si="98"/>
        <v>0</v>
      </c>
      <c r="W79" s="136"/>
      <c r="X79" s="136">
        <f t="shared" si="98"/>
        <v>430550.77323354257</v>
      </c>
      <c r="Y79" s="136">
        <f t="shared" si="98"/>
        <v>0</v>
      </c>
      <c r="Z79" s="136">
        <f t="shared" si="98"/>
        <v>0</v>
      </c>
      <c r="AA79" s="136"/>
      <c r="AB79" s="136">
        <f t="shared" si="98"/>
        <v>325636.83658458071</v>
      </c>
      <c r="AC79" s="136">
        <f t="shared" si="98"/>
        <v>0</v>
      </c>
      <c r="AD79" s="136">
        <f t="shared" si="98"/>
        <v>0</v>
      </c>
      <c r="AE79" s="136"/>
      <c r="AF79" s="136">
        <f t="shared" si="98"/>
        <v>219941.67482697568</v>
      </c>
      <c r="AG79" s="136">
        <f t="shared" si="98"/>
        <v>0</v>
      </c>
      <c r="AH79" s="136">
        <f t="shared" si="98"/>
        <v>0</v>
      </c>
      <c r="AI79" s="136"/>
      <c r="AJ79" s="136">
        <f t="shared" si="98"/>
        <v>188332.69420569774</v>
      </c>
      <c r="AK79" s="136">
        <f t="shared" si="98"/>
        <v>0</v>
      </c>
      <c r="AL79" s="136">
        <f t="shared" si="98"/>
        <v>0</v>
      </c>
      <c r="AM79" s="136"/>
      <c r="AN79" s="136">
        <f t="shared" si="98"/>
        <v>20335.78741751167</v>
      </c>
      <c r="AO79" s="136">
        <f t="shared" si="98"/>
        <v>0</v>
      </c>
      <c r="AP79" s="136">
        <f t="shared" si="98"/>
        <v>0</v>
      </c>
      <c r="AQ79" s="136"/>
      <c r="AR79" s="136">
        <f t="shared" si="98"/>
        <v>8231.5851521004352</v>
      </c>
      <c r="AS79" s="136">
        <f t="shared" si="98"/>
        <v>0</v>
      </c>
      <c r="AT79" s="136">
        <f t="shared" si="98"/>
        <v>0</v>
      </c>
      <c r="AU79" s="136"/>
      <c r="AV79" s="136">
        <f t="shared" si="98"/>
        <v>0</v>
      </c>
      <c r="AW79" s="136">
        <f t="shared" si="98"/>
        <v>0</v>
      </c>
      <c r="AX79" s="136">
        <f t="shared" si="98"/>
        <v>0</v>
      </c>
      <c r="AY79" s="136"/>
      <c r="AZ79" s="136">
        <f t="shared" si="98"/>
        <v>0</v>
      </c>
      <c r="BA79" s="136">
        <f t="shared" si="98"/>
        <v>0</v>
      </c>
      <c r="BB79" s="136">
        <f t="shared" si="98"/>
        <v>0</v>
      </c>
      <c r="BC79" s="136"/>
      <c r="BD79" s="136">
        <f t="shared" si="98"/>
        <v>368.59272895541608</v>
      </c>
      <c r="BE79" s="136">
        <f t="shared" si="98"/>
        <v>0</v>
      </c>
      <c r="BF79" s="136">
        <f t="shared" si="98"/>
        <v>0</v>
      </c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</row>
    <row r="80" spans="3:69" s="152" customFormat="1" x14ac:dyDescent="0.35">
      <c r="H80" s="161"/>
      <c r="J80" s="136"/>
      <c r="K80" s="156"/>
      <c r="V80" s="136"/>
    </row>
    <row r="81" spans="3:57" s="152" customFormat="1" x14ac:dyDescent="0.35">
      <c r="C81" s="152" t="s">
        <v>501</v>
      </c>
      <c r="H81" s="161"/>
      <c r="K81" s="156"/>
      <c r="V81" s="136"/>
    </row>
    <row r="82" spans="3:57" s="152" customFormat="1" x14ac:dyDescent="0.35">
      <c r="C82" s="152" t="s">
        <v>505</v>
      </c>
      <c r="H82" s="161"/>
      <c r="K82" s="156"/>
      <c r="M82" s="152">
        <v>2.3036000000000001E-2</v>
      </c>
      <c r="Q82" s="152">
        <v>2.3040999999999999E-2</v>
      </c>
      <c r="U82" s="152">
        <v>2.2372E-2</v>
      </c>
      <c r="V82" s="136"/>
      <c r="Y82" s="152">
        <v>2.2984000000000001E-2</v>
      </c>
      <c r="AC82" s="152">
        <v>2.2356000000000001E-2</v>
      </c>
      <c r="AG82" s="152">
        <v>2.3019999999999999E-2</v>
      </c>
      <c r="AK82" s="152">
        <v>2.1781999999999999E-2</v>
      </c>
      <c r="AO82" s="152">
        <v>2.2307E-2</v>
      </c>
      <c r="AS82" s="152">
        <v>2.2959E-2</v>
      </c>
      <c r="AW82" s="152">
        <v>2.2771E-2</v>
      </c>
      <c r="BA82" s="152">
        <v>2.2744E-2</v>
      </c>
      <c r="BE82" s="152">
        <v>2.3518000000000001E-2</v>
      </c>
    </row>
    <row r="83" spans="3:57" s="152" customFormat="1" x14ac:dyDescent="0.35">
      <c r="C83" s="152" t="s">
        <v>506</v>
      </c>
      <c r="H83" s="161"/>
      <c r="K83" s="156"/>
      <c r="M83" s="153">
        <f>M12</f>
        <v>4180088831</v>
      </c>
      <c r="Q83" s="153">
        <f>Q12</f>
        <v>1358379221</v>
      </c>
      <c r="U83" s="153">
        <f>U12</f>
        <v>165297553</v>
      </c>
      <c r="V83" s="136"/>
      <c r="Y83" s="153">
        <f>Y12</f>
        <v>1874492273</v>
      </c>
      <c r="AC83" s="153">
        <f>AC12</f>
        <v>1848687110</v>
      </c>
      <c r="AG83" s="153">
        <f>AG12</f>
        <v>795801135</v>
      </c>
      <c r="AK83" s="153">
        <f>AK12</f>
        <v>1147609709</v>
      </c>
      <c r="AO83" s="153">
        <f>AO12</f>
        <v>109874900</v>
      </c>
      <c r="AS83" s="153">
        <f>AS12</f>
        <v>58046500</v>
      </c>
      <c r="AW83" s="153">
        <f>AW12</f>
        <v>101770582</v>
      </c>
      <c r="BA83" s="153">
        <f>BA12</f>
        <v>3317374</v>
      </c>
      <c r="BE83" s="153">
        <f>BE12</f>
        <v>3108713</v>
      </c>
    </row>
    <row r="84" spans="3:57" s="152" customFormat="1" x14ac:dyDescent="0.35">
      <c r="C84" s="152" t="s">
        <v>501</v>
      </c>
      <c r="G84" s="136">
        <f>I84</f>
        <v>265267783.01773503</v>
      </c>
      <c r="H84" s="57"/>
      <c r="I84" s="136">
        <f>SUM(L84:BF84)</f>
        <v>265267783.01773503</v>
      </c>
      <c r="K84" s="156"/>
      <c r="M84" s="153">
        <f>M83*M82</f>
        <v>96292526.310916007</v>
      </c>
      <c r="Q84" s="153">
        <f>Q83*Q82</f>
        <v>31298415.631060999</v>
      </c>
      <c r="U84" s="153">
        <f>U83*U82</f>
        <v>3698036.8557159998</v>
      </c>
      <c r="V84" s="136"/>
      <c r="Y84" s="153">
        <f>Y83*Y82</f>
        <v>43083330.402632006</v>
      </c>
      <c r="AC84" s="153">
        <f>AC83*AC82</f>
        <v>41329249.031160004</v>
      </c>
      <c r="AG84" s="153">
        <f>AG83*AG82</f>
        <v>18319342.127699997</v>
      </c>
      <c r="AK84" s="153">
        <f>AK83*AK82</f>
        <v>24997234.681437999</v>
      </c>
      <c r="AO84" s="153">
        <f>AO83*AO82</f>
        <v>2450979.3943000003</v>
      </c>
      <c r="AS84" s="153">
        <f>AS83*AS82</f>
        <v>1332689.5935</v>
      </c>
      <c r="AW84" s="153">
        <f>AW83*AW82</f>
        <v>2317417.9227220002</v>
      </c>
      <c r="BA84" s="153">
        <f>BA83*BA82</f>
        <v>75450.354256000006</v>
      </c>
      <c r="BE84" s="153">
        <f>BE83*BE82</f>
        <v>73110.712333999996</v>
      </c>
    </row>
    <row r="85" spans="3:57" s="152" customFormat="1" x14ac:dyDescent="0.35">
      <c r="C85" s="152" t="s">
        <v>507</v>
      </c>
      <c r="G85" s="173">
        <f>SUM(L85:BF85)</f>
        <v>1</v>
      </c>
      <c r="H85" s="161"/>
      <c r="K85" s="156"/>
      <c r="M85" s="173">
        <f>M84/$G84</f>
        <v>0.36300121038248423</v>
      </c>
      <c r="Q85" s="173">
        <f>Q84/$G84</f>
        <v>0.11798800169023343</v>
      </c>
      <c r="U85" s="173">
        <f>U84/$G84</f>
        <v>1.3940768885110937E-2</v>
      </c>
      <c r="V85" s="136"/>
      <c r="Y85" s="173">
        <f>Y84/$G84</f>
        <v>0.16241448513840664</v>
      </c>
      <c r="AC85" s="173">
        <f>AC84/$G84</f>
        <v>0.15580199208886536</v>
      </c>
      <c r="AG85" s="173">
        <f>AG84/$G84</f>
        <v>6.9059807863947123E-2</v>
      </c>
      <c r="AK85" s="173">
        <f>AK84/$G84</f>
        <v>9.4233963872524834E-2</v>
      </c>
      <c r="AO85" s="173">
        <f>AO84/$G84</f>
        <v>9.2396421699507125E-3</v>
      </c>
      <c r="AS85" s="173">
        <f>AS84/$G84</f>
        <v>5.0239406321381293E-3</v>
      </c>
      <c r="AW85" s="173">
        <f>AW84/$G84</f>
        <v>8.7361454012946024E-3</v>
      </c>
      <c r="BA85" s="173">
        <f>BA84/$G84</f>
        <v>2.8443089996705559E-4</v>
      </c>
      <c r="BE85" s="173">
        <f>BE84/$G84</f>
        <v>2.7561097507687929E-4</v>
      </c>
    </row>
    <row r="86" spans="3:57" s="152" customFormat="1" x14ac:dyDescent="0.35">
      <c r="H86" s="161"/>
      <c r="K86" s="156"/>
      <c r="V86" s="136"/>
    </row>
    <row r="87" spans="3:57" s="152" customFormat="1" x14ac:dyDescent="0.35">
      <c r="H87" s="161"/>
      <c r="K87" s="156"/>
      <c r="V87" s="136"/>
    </row>
    <row r="88" spans="3:57" s="152" customFormat="1" x14ac:dyDescent="0.35">
      <c r="H88" s="161"/>
      <c r="K88" s="156"/>
      <c r="V88" s="136"/>
    </row>
    <row r="89" spans="3:57" s="152" customFormat="1" x14ac:dyDescent="0.35">
      <c r="H89" s="161"/>
      <c r="K89" s="156"/>
      <c r="V89" s="136"/>
    </row>
    <row r="90" spans="3:57" s="152" customFormat="1" x14ac:dyDescent="0.35">
      <c r="H90" s="161"/>
      <c r="K90" s="156"/>
      <c r="V90" s="136"/>
    </row>
    <row r="91" spans="3:57" s="152" customFormat="1" x14ac:dyDescent="0.35">
      <c r="H91" s="161"/>
      <c r="K91" s="156"/>
      <c r="V91" s="136"/>
    </row>
    <row r="92" spans="3:57" s="152" customFormat="1" x14ac:dyDescent="0.35">
      <c r="H92" s="161"/>
      <c r="K92" s="156"/>
      <c r="V92" s="136"/>
    </row>
    <row r="93" spans="3:57" s="152" customFormat="1" x14ac:dyDescent="0.35">
      <c r="H93" s="161"/>
      <c r="K93" s="156"/>
      <c r="V93" s="136"/>
    </row>
    <row r="94" spans="3:57" s="152" customFormat="1" x14ac:dyDescent="0.35">
      <c r="H94" s="161"/>
      <c r="K94" s="156"/>
      <c r="V94" s="136"/>
    </row>
    <row r="95" spans="3:57" s="152" customFormat="1" x14ac:dyDescent="0.35">
      <c r="H95" s="161"/>
      <c r="K95" s="156"/>
      <c r="V95" s="136"/>
    </row>
    <row r="96" spans="3:57" s="152" customFormat="1" x14ac:dyDescent="0.35">
      <c r="H96" s="161"/>
      <c r="K96" s="156"/>
      <c r="V96" s="136"/>
    </row>
    <row r="97" spans="8:22" s="152" customFormat="1" x14ac:dyDescent="0.35">
      <c r="H97" s="161"/>
      <c r="K97" s="156"/>
      <c r="V97" s="136"/>
    </row>
    <row r="98" spans="8:22" s="152" customFormat="1" x14ac:dyDescent="0.35">
      <c r="H98" s="161"/>
      <c r="K98" s="156"/>
      <c r="V98" s="136"/>
    </row>
    <row r="99" spans="8:22" s="152" customFormat="1" x14ac:dyDescent="0.35">
      <c r="H99" s="161"/>
      <c r="K99" s="156"/>
      <c r="V99" s="136"/>
    </row>
    <row r="100" spans="8:22" s="152" customFormat="1" x14ac:dyDescent="0.35">
      <c r="H100" s="161"/>
      <c r="K100" s="156"/>
      <c r="V100" s="136"/>
    </row>
    <row r="101" spans="8:22" s="152" customFormat="1" x14ac:dyDescent="0.35">
      <c r="H101" s="161"/>
      <c r="K101" s="156"/>
      <c r="V101" s="136"/>
    </row>
    <row r="102" spans="8:22" s="152" customFormat="1" x14ac:dyDescent="0.35">
      <c r="H102" s="161"/>
      <c r="K102" s="156"/>
      <c r="V102" s="136"/>
    </row>
    <row r="103" spans="8:22" s="152" customFormat="1" x14ac:dyDescent="0.35">
      <c r="H103" s="161"/>
      <c r="K103" s="156"/>
      <c r="V103" s="136"/>
    </row>
    <row r="104" spans="8:22" s="152" customFormat="1" x14ac:dyDescent="0.35">
      <c r="H104" s="161"/>
      <c r="K104" s="156"/>
      <c r="V104" s="136"/>
    </row>
    <row r="105" spans="8:22" s="152" customFormat="1" x14ac:dyDescent="0.35">
      <c r="H105" s="161"/>
      <c r="K105" s="156"/>
      <c r="V105" s="136"/>
    </row>
    <row r="106" spans="8:22" s="152" customFormat="1" x14ac:dyDescent="0.35">
      <c r="H106" s="161"/>
      <c r="K106" s="156"/>
      <c r="V106" s="136"/>
    </row>
    <row r="107" spans="8:22" s="152" customFormat="1" x14ac:dyDescent="0.35">
      <c r="H107" s="161"/>
      <c r="K107" s="156"/>
      <c r="V107" s="136"/>
    </row>
    <row r="108" spans="8:22" s="152" customFormat="1" x14ac:dyDescent="0.35">
      <c r="H108" s="161"/>
      <c r="K108" s="156"/>
      <c r="V108" s="136"/>
    </row>
    <row r="109" spans="8:22" s="152" customFormat="1" x14ac:dyDescent="0.35">
      <c r="H109" s="161"/>
      <c r="K109" s="156"/>
      <c r="V109" s="136"/>
    </row>
    <row r="110" spans="8:22" s="152" customFormat="1" x14ac:dyDescent="0.35">
      <c r="H110" s="161"/>
      <c r="K110" s="156"/>
      <c r="V110" s="136"/>
    </row>
    <row r="111" spans="8:22" s="152" customFormat="1" x14ac:dyDescent="0.35">
      <c r="H111" s="161"/>
      <c r="K111" s="156"/>
      <c r="V111" s="136"/>
    </row>
    <row r="112" spans="8:22" s="152" customFormat="1" x14ac:dyDescent="0.35">
      <c r="H112" s="161"/>
      <c r="K112" s="156"/>
      <c r="V112" s="136"/>
    </row>
    <row r="113" spans="22:22" x14ac:dyDescent="0.35">
      <c r="V113" s="44"/>
    </row>
    <row r="114" spans="22:22" x14ac:dyDescent="0.35">
      <c r="V114" s="44"/>
    </row>
    <row r="115" spans="22:22" x14ac:dyDescent="0.35">
      <c r="V115" s="44"/>
    </row>
    <row r="116" spans="22:22" x14ac:dyDescent="0.35">
      <c r="V116" s="44"/>
    </row>
    <row r="117" spans="22:22" x14ac:dyDescent="0.35">
      <c r="V117" s="44"/>
    </row>
    <row r="118" spans="22:22" x14ac:dyDescent="0.35">
      <c r="V118" s="44"/>
    </row>
    <row r="119" spans="22:22" x14ac:dyDescent="0.35">
      <c r="V119" s="44"/>
    </row>
    <row r="120" spans="22:22" x14ac:dyDescent="0.35">
      <c r="V120" s="44"/>
    </row>
    <row r="121" spans="22:22" x14ac:dyDescent="0.35">
      <c r="V121" s="44"/>
    </row>
    <row r="122" spans="22:22" x14ac:dyDescent="0.35">
      <c r="V122" s="44"/>
    </row>
    <row r="123" spans="22:22" x14ac:dyDescent="0.35">
      <c r="V123" s="44"/>
    </row>
    <row r="124" spans="22:22" x14ac:dyDescent="0.35">
      <c r="V124" s="44"/>
    </row>
    <row r="125" spans="22:22" x14ac:dyDescent="0.35">
      <c r="V125" s="44"/>
    </row>
    <row r="126" spans="22:22" x14ac:dyDescent="0.35">
      <c r="V126" s="44"/>
    </row>
    <row r="127" spans="22:22" x14ac:dyDescent="0.35">
      <c r="V127" s="44"/>
    </row>
    <row r="128" spans="22:22" x14ac:dyDescent="0.35">
      <c r="V128" s="44"/>
    </row>
    <row r="129" spans="22:22" x14ac:dyDescent="0.35">
      <c r="V129" s="44"/>
    </row>
    <row r="130" spans="22:22" x14ac:dyDescent="0.35">
      <c r="V130" s="44"/>
    </row>
    <row r="131" spans="22:22" x14ac:dyDescent="0.35">
      <c r="V131" s="44"/>
    </row>
    <row r="132" spans="22:22" x14ac:dyDescent="0.35">
      <c r="V132" s="44"/>
    </row>
    <row r="133" spans="22:22" x14ac:dyDescent="0.35">
      <c r="V133" s="44"/>
    </row>
    <row r="134" spans="22:22" x14ac:dyDescent="0.35">
      <c r="V134" s="44"/>
    </row>
    <row r="135" spans="22:22" x14ac:dyDescent="0.35">
      <c r="V135" s="44"/>
    </row>
    <row r="136" spans="22:22" x14ac:dyDescent="0.35">
      <c r="V136" s="44"/>
    </row>
    <row r="137" spans="22:22" x14ac:dyDescent="0.35">
      <c r="V137" s="44"/>
    </row>
    <row r="138" spans="22:22" x14ac:dyDescent="0.35">
      <c r="V138" s="44"/>
    </row>
    <row r="139" spans="22:22" x14ac:dyDescent="0.35">
      <c r="V139" s="44"/>
    </row>
    <row r="140" spans="22:22" x14ac:dyDescent="0.35">
      <c r="V140" s="44"/>
    </row>
    <row r="141" spans="22:22" x14ac:dyDescent="0.35">
      <c r="V141" s="44"/>
    </row>
    <row r="142" spans="22:22" x14ac:dyDescent="0.35">
      <c r="V142" s="44"/>
    </row>
    <row r="143" spans="22:22" x14ac:dyDescent="0.35">
      <c r="V143" s="44"/>
    </row>
    <row r="144" spans="22:22" x14ac:dyDescent="0.35">
      <c r="V144" s="44"/>
    </row>
    <row r="145" spans="22:22" x14ac:dyDescent="0.35">
      <c r="V145" s="44"/>
    </row>
    <row r="146" spans="22:22" x14ac:dyDescent="0.35">
      <c r="V146" s="44"/>
    </row>
    <row r="147" spans="22:22" x14ac:dyDescent="0.35">
      <c r="V147" s="44"/>
    </row>
    <row r="148" spans="22:22" x14ac:dyDescent="0.35">
      <c r="V148" s="44"/>
    </row>
    <row r="149" spans="22:22" x14ac:dyDescent="0.35">
      <c r="V149" s="44"/>
    </row>
    <row r="150" spans="22:22" x14ac:dyDescent="0.35">
      <c r="V150" s="44"/>
    </row>
    <row r="151" spans="22:22" x14ac:dyDescent="0.35">
      <c r="V151" s="44"/>
    </row>
    <row r="152" spans="22:22" x14ac:dyDescent="0.35">
      <c r="V152" s="44"/>
    </row>
    <row r="153" spans="22:22" x14ac:dyDescent="0.35">
      <c r="V153" s="44"/>
    </row>
    <row r="154" spans="22:22" x14ac:dyDescent="0.35">
      <c r="V154" s="44"/>
    </row>
    <row r="155" spans="22:22" x14ac:dyDescent="0.35">
      <c r="V155" s="44"/>
    </row>
    <row r="156" spans="22:22" x14ac:dyDescent="0.35">
      <c r="V156" s="44"/>
    </row>
    <row r="157" spans="22:22" x14ac:dyDescent="0.35">
      <c r="V157" s="44"/>
    </row>
    <row r="158" spans="22:22" x14ac:dyDescent="0.35">
      <c r="V158" s="44"/>
    </row>
    <row r="159" spans="22:22" x14ac:dyDescent="0.35">
      <c r="V159" s="44"/>
    </row>
    <row r="160" spans="22:22" x14ac:dyDescent="0.35">
      <c r="V160" s="44"/>
    </row>
    <row r="161" spans="22:22" x14ac:dyDescent="0.35">
      <c r="V161" s="44"/>
    </row>
    <row r="162" spans="22:22" x14ac:dyDescent="0.35">
      <c r="V162" s="44"/>
    </row>
    <row r="163" spans="22:22" x14ac:dyDescent="0.35">
      <c r="V163" s="44"/>
    </row>
    <row r="164" spans="22:22" x14ac:dyDescent="0.35">
      <c r="V164" s="44"/>
    </row>
    <row r="165" spans="22:22" x14ac:dyDescent="0.35">
      <c r="V165" s="44"/>
    </row>
    <row r="166" spans="22:22" x14ac:dyDescent="0.35">
      <c r="V166" s="44"/>
    </row>
    <row r="167" spans="22:22" x14ac:dyDescent="0.35">
      <c r="V167" s="44"/>
    </row>
    <row r="168" spans="22:22" x14ac:dyDescent="0.35">
      <c r="V168" s="44"/>
    </row>
    <row r="169" spans="22:22" x14ac:dyDescent="0.35">
      <c r="V169" s="44"/>
    </row>
    <row r="170" spans="22:22" x14ac:dyDescent="0.35">
      <c r="V170" s="44"/>
    </row>
    <row r="171" spans="22:22" x14ac:dyDescent="0.35">
      <c r="V171" s="44"/>
    </row>
    <row r="172" spans="22:22" x14ac:dyDescent="0.35">
      <c r="V172" s="44"/>
    </row>
    <row r="173" spans="22:22" x14ac:dyDescent="0.35">
      <c r="V173" s="44"/>
    </row>
    <row r="174" spans="22:22" x14ac:dyDescent="0.35">
      <c r="V174" s="44"/>
    </row>
    <row r="175" spans="22:22" x14ac:dyDescent="0.35">
      <c r="V175" s="44"/>
    </row>
    <row r="176" spans="22:22" x14ac:dyDescent="0.35">
      <c r="V176" s="44"/>
    </row>
    <row r="177" spans="22:22" x14ac:dyDescent="0.35">
      <c r="V177" s="44"/>
    </row>
    <row r="178" spans="22:22" x14ac:dyDescent="0.35">
      <c r="V178" s="44"/>
    </row>
    <row r="179" spans="22:22" x14ac:dyDescent="0.35">
      <c r="V179" s="44"/>
    </row>
    <row r="180" spans="22:22" x14ac:dyDescent="0.35">
      <c r="V180" s="44"/>
    </row>
    <row r="181" spans="22:22" x14ac:dyDescent="0.35">
      <c r="V181" s="44"/>
    </row>
    <row r="182" spans="22:22" x14ac:dyDescent="0.35">
      <c r="V182" s="44"/>
    </row>
    <row r="183" spans="22:22" x14ac:dyDescent="0.35">
      <c r="V183" s="44"/>
    </row>
    <row r="184" spans="22:22" x14ac:dyDescent="0.35">
      <c r="V184" s="44"/>
    </row>
    <row r="185" spans="22:22" x14ac:dyDescent="0.35">
      <c r="V185" s="44"/>
    </row>
    <row r="186" spans="22:22" x14ac:dyDescent="0.35">
      <c r="V186" s="44"/>
    </row>
    <row r="187" spans="22:22" x14ac:dyDescent="0.35">
      <c r="V187" s="44"/>
    </row>
    <row r="188" spans="22:22" x14ac:dyDescent="0.35">
      <c r="V188" s="44"/>
    </row>
    <row r="189" spans="22:22" x14ac:dyDescent="0.35">
      <c r="V189" s="44"/>
    </row>
    <row r="190" spans="22:22" x14ac:dyDescent="0.35">
      <c r="V190" s="44"/>
    </row>
    <row r="191" spans="22:22" x14ac:dyDescent="0.35">
      <c r="V191" s="44"/>
    </row>
    <row r="192" spans="22:22" x14ac:dyDescent="0.35">
      <c r="V192" s="44"/>
    </row>
    <row r="193" spans="22:22" x14ac:dyDescent="0.35">
      <c r="V193" s="44"/>
    </row>
    <row r="194" spans="22:22" x14ac:dyDescent="0.35">
      <c r="V194" s="44"/>
    </row>
    <row r="195" spans="22:22" x14ac:dyDescent="0.35">
      <c r="V195" s="44"/>
    </row>
    <row r="196" spans="22:22" x14ac:dyDescent="0.35">
      <c r="V196" s="44"/>
    </row>
    <row r="197" spans="22:22" x14ac:dyDescent="0.35">
      <c r="V197" s="44"/>
    </row>
    <row r="198" spans="22:22" x14ac:dyDescent="0.35">
      <c r="V198" s="44"/>
    </row>
    <row r="199" spans="22:22" x14ac:dyDescent="0.35">
      <c r="V199" s="44"/>
    </row>
    <row r="200" spans="22:22" x14ac:dyDescent="0.35">
      <c r="V200" s="44"/>
    </row>
    <row r="201" spans="22:22" x14ac:dyDescent="0.35">
      <c r="V201" s="44"/>
    </row>
    <row r="202" spans="22:22" x14ac:dyDescent="0.35">
      <c r="V202" s="44"/>
    </row>
    <row r="203" spans="22:22" x14ac:dyDescent="0.35">
      <c r="V203" s="44"/>
    </row>
    <row r="204" spans="22:22" x14ac:dyDescent="0.35">
      <c r="V204" s="44"/>
    </row>
    <row r="205" spans="22:22" x14ac:dyDescent="0.35">
      <c r="V205" s="44"/>
    </row>
    <row r="206" spans="22:22" x14ac:dyDescent="0.35">
      <c r="V206" s="44"/>
    </row>
    <row r="207" spans="22:22" x14ac:dyDescent="0.35">
      <c r="V207" s="44"/>
    </row>
    <row r="208" spans="22:22" x14ac:dyDescent="0.35">
      <c r="V208" s="44"/>
    </row>
    <row r="209" spans="22:22" x14ac:dyDescent="0.35">
      <c r="V209" s="44"/>
    </row>
    <row r="210" spans="22:22" x14ac:dyDescent="0.35">
      <c r="V210" s="44"/>
    </row>
    <row r="211" spans="22:22" x14ac:dyDescent="0.35">
      <c r="V211" s="44"/>
    </row>
    <row r="212" spans="22:22" x14ac:dyDescent="0.35">
      <c r="V212" s="44"/>
    </row>
    <row r="213" spans="22:22" x14ac:dyDescent="0.35">
      <c r="V213" s="44"/>
    </row>
    <row r="214" spans="22:22" x14ac:dyDescent="0.35">
      <c r="V214" s="44"/>
    </row>
    <row r="215" spans="22:22" x14ac:dyDescent="0.35">
      <c r="V215" s="44"/>
    </row>
    <row r="216" spans="22:22" x14ac:dyDescent="0.35">
      <c r="V216" s="44"/>
    </row>
    <row r="217" spans="22:22" x14ac:dyDescent="0.35">
      <c r="V217" s="44"/>
    </row>
    <row r="218" spans="22:22" x14ac:dyDescent="0.35">
      <c r="V218" s="44"/>
    </row>
    <row r="219" spans="22:22" x14ac:dyDescent="0.35">
      <c r="V219" s="44"/>
    </row>
    <row r="220" spans="22:22" x14ac:dyDescent="0.35">
      <c r="V220" s="44"/>
    </row>
    <row r="221" spans="22:22" x14ac:dyDescent="0.35">
      <c r="V221" s="44"/>
    </row>
    <row r="222" spans="22:22" x14ac:dyDescent="0.35">
      <c r="V222" s="44"/>
    </row>
    <row r="223" spans="22:22" x14ac:dyDescent="0.35">
      <c r="V223" s="44"/>
    </row>
    <row r="224" spans="22:22" x14ac:dyDescent="0.35">
      <c r="V224" s="44"/>
    </row>
    <row r="225" spans="22:22" x14ac:dyDescent="0.35">
      <c r="V225" s="44"/>
    </row>
    <row r="226" spans="22:22" x14ac:dyDescent="0.35">
      <c r="V226" s="44"/>
    </row>
    <row r="227" spans="22:22" x14ac:dyDescent="0.35">
      <c r="V227" s="44"/>
    </row>
    <row r="228" spans="22:22" x14ac:dyDescent="0.35">
      <c r="V228" s="44"/>
    </row>
    <row r="229" spans="22:22" x14ac:dyDescent="0.35">
      <c r="V229" s="44"/>
    </row>
    <row r="230" spans="22:22" x14ac:dyDescent="0.35">
      <c r="V230" s="44"/>
    </row>
    <row r="231" spans="22:22" x14ac:dyDescent="0.35">
      <c r="V231" s="44"/>
    </row>
    <row r="232" spans="22:22" x14ac:dyDescent="0.35">
      <c r="V232" s="44"/>
    </row>
    <row r="233" spans="22:22" x14ac:dyDescent="0.35">
      <c r="V233" s="44"/>
    </row>
    <row r="234" spans="22:22" x14ac:dyDescent="0.35">
      <c r="V234" s="44"/>
    </row>
    <row r="235" spans="22:22" x14ac:dyDescent="0.35">
      <c r="V235" s="44"/>
    </row>
    <row r="236" spans="22:22" x14ac:dyDescent="0.35">
      <c r="V236" s="44"/>
    </row>
    <row r="237" spans="22:22" x14ac:dyDescent="0.35">
      <c r="V237" s="44"/>
    </row>
    <row r="238" spans="22:22" x14ac:dyDescent="0.35">
      <c r="V238" s="44"/>
    </row>
    <row r="239" spans="22:22" x14ac:dyDescent="0.35">
      <c r="V239" s="44"/>
    </row>
    <row r="240" spans="22:22" x14ac:dyDescent="0.35">
      <c r="V240" s="44"/>
    </row>
    <row r="241" spans="22:22" x14ac:dyDescent="0.35">
      <c r="V241" s="44"/>
    </row>
    <row r="242" spans="22:22" x14ac:dyDescent="0.35">
      <c r="V242" s="44"/>
    </row>
    <row r="243" spans="22:22" x14ac:dyDescent="0.35">
      <c r="V243" s="44"/>
    </row>
    <row r="244" spans="22:22" x14ac:dyDescent="0.35">
      <c r="V244" s="44"/>
    </row>
    <row r="245" spans="22:22" x14ac:dyDescent="0.35">
      <c r="V245" s="44"/>
    </row>
    <row r="246" spans="22:22" x14ac:dyDescent="0.35">
      <c r="V246" s="44"/>
    </row>
    <row r="247" spans="22:22" x14ac:dyDescent="0.35">
      <c r="V247" s="44"/>
    </row>
    <row r="248" spans="22:22" x14ac:dyDescent="0.35">
      <c r="V248" s="44"/>
    </row>
    <row r="249" spans="22:22" x14ac:dyDescent="0.35">
      <c r="V249" s="44"/>
    </row>
    <row r="250" spans="22:22" x14ac:dyDescent="0.35">
      <c r="V250" s="44"/>
    </row>
    <row r="251" spans="22:22" x14ac:dyDescent="0.35">
      <c r="V251" s="44"/>
    </row>
    <row r="252" spans="22:22" x14ac:dyDescent="0.35">
      <c r="V252" s="44"/>
    </row>
    <row r="253" spans="22:22" x14ac:dyDescent="0.35">
      <c r="V253" s="44"/>
    </row>
    <row r="254" spans="22:22" x14ac:dyDescent="0.35">
      <c r="V254" s="44"/>
    </row>
    <row r="255" spans="22:22" x14ac:dyDescent="0.35">
      <c r="V255" s="44"/>
    </row>
    <row r="256" spans="22:22" x14ac:dyDescent="0.35">
      <c r="V256" s="44"/>
    </row>
    <row r="257" spans="22:22" x14ac:dyDescent="0.35">
      <c r="V257" s="44"/>
    </row>
    <row r="258" spans="22:22" x14ac:dyDescent="0.35">
      <c r="V258" s="44"/>
    </row>
    <row r="259" spans="22:22" x14ac:dyDescent="0.35">
      <c r="V259" s="44"/>
    </row>
    <row r="260" spans="22:22" x14ac:dyDescent="0.35">
      <c r="V260" s="44"/>
    </row>
    <row r="261" spans="22:22" x14ac:dyDescent="0.35">
      <c r="V261" s="44"/>
    </row>
    <row r="262" spans="22:22" x14ac:dyDescent="0.35">
      <c r="V262" s="44"/>
    </row>
    <row r="263" spans="22:22" x14ac:dyDescent="0.35">
      <c r="V263" s="44"/>
    </row>
    <row r="264" spans="22:22" x14ac:dyDescent="0.35">
      <c r="V264" s="44"/>
    </row>
    <row r="265" spans="22:22" x14ac:dyDescent="0.35">
      <c r="V265" s="44"/>
    </row>
    <row r="266" spans="22:22" x14ac:dyDescent="0.35">
      <c r="V266" s="44"/>
    </row>
    <row r="267" spans="22:22" x14ac:dyDescent="0.35">
      <c r="V267" s="44"/>
    </row>
    <row r="268" spans="22:22" x14ac:dyDescent="0.35">
      <c r="V268" s="44"/>
    </row>
    <row r="269" spans="22:22" x14ac:dyDescent="0.35">
      <c r="V269" s="44"/>
    </row>
    <row r="270" spans="22:22" x14ac:dyDescent="0.35">
      <c r="V270" s="44"/>
    </row>
    <row r="271" spans="22:22" x14ac:dyDescent="0.35">
      <c r="V271" s="44"/>
    </row>
    <row r="272" spans="22:22" x14ac:dyDescent="0.35">
      <c r="V272" s="44"/>
    </row>
    <row r="273" spans="22:22" x14ac:dyDescent="0.35">
      <c r="V273" s="44"/>
    </row>
    <row r="274" spans="22:22" x14ac:dyDescent="0.35">
      <c r="V274" s="44"/>
    </row>
    <row r="275" spans="22:22" x14ac:dyDescent="0.35">
      <c r="V275" s="44"/>
    </row>
    <row r="276" spans="22:22" x14ac:dyDescent="0.35">
      <c r="V276" s="44"/>
    </row>
    <row r="277" spans="22:22" x14ac:dyDescent="0.35">
      <c r="V277" s="44"/>
    </row>
    <row r="278" spans="22:22" x14ac:dyDescent="0.35">
      <c r="V278" s="44"/>
    </row>
    <row r="279" spans="22:22" x14ac:dyDescent="0.35">
      <c r="V279" s="44"/>
    </row>
    <row r="280" spans="22:22" x14ac:dyDescent="0.35">
      <c r="V280" s="44"/>
    </row>
    <row r="281" spans="22:22" x14ac:dyDescent="0.35">
      <c r="V281" s="44"/>
    </row>
    <row r="282" spans="22:22" x14ac:dyDescent="0.35">
      <c r="V282" s="44"/>
    </row>
    <row r="283" spans="22:22" x14ac:dyDescent="0.35">
      <c r="V283" s="44"/>
    </row>
    <row r="284" spans="22:22" x14ac:dyDescent="0.35">
      <c r="V284" s="44"/>
    </row>
    <row r="285" spans="22:22" x14ac:dyDescent="0.35">
      <c r="V285" s="44"/>
    </row>
    <row r="286" spans="22:22" x14ac:dyDescent="0.35">
      <c r="V286" s="44"/>
    </row>
    <row r="287" spans="22:22" x14ac:dyDescent="0.35">
      <c r="V287" s="44"/>
    </row>
    <row r="288" spans="22:22" x14ac:dyDescent="0.35">
      <c r="V288" s="44"/>
    </row>
    <row r="289" spans="22:22" x14ac:dyDescent="0.35">
      <c r="V289" s="44"/>
    </row>
    <row r="290" spans="22:22" x14ac:dyDescent="0.35">
      <c r="V290" s="44"/>
    </row>
    <row r="291" spans="22:22" x14ac:dyDescent="0.35">
      <c r="V291" s="44"/>
    </row>
    <row r="292" spans="22:22" x14ac:dyDescent="0.35">
      <c r="V292" s="44"/>
    </row>
    <row r="293" spans="22:22" x14ac:dyDescent="0.35">
      <c r="V293" s="44"/>
    </row>
    <row r="294" spans="22:22" x14ac:dyDescent="0.35">
      <c r="V294" s="44"/>
    </row>
    <row r="295" spans="22:22" x14ac:dyDescent="0.35">
      <c r="V295" s="44"/>
    </row>
    <row r="296" spans="22:22" x14ac:dyDescent="0.35">
      <c r="V296" s="44"/>
    </row>
    <row r="297" spans="22:22" x14ac:dyDescent="0.35">
      <c r="V297" s="44"/>
    </row>
    <row r="298" spans="22:22" x14ac:dyDescent="0.35">
      <c r="V298" s="44"/>
    </row>
    <row r="299" spans="22:22" x14ac:dyDescent="0.35">
      <c r="V299" s="44"/>
    </row>
    <row r="300" spans="22:22" x14ac:dyDescent="0.35">
      <c r="V300" s="44"/>
    </row>
    <row r="301" spans="22:22" x14ac:dyDescent="0.35">
      <c r="V301" s="44"/>
    </row>
    <row r="302" spans="22:22" x14ac:dyDescent="0.35">
      <c r="V302" s="44"/>
    </row>
    <row r="303" spans="22:22" x14ac:dyDescent="0.35">
      <c r="V303" s="44"/>
    </row>
    <row r="304" spans="22:22" x14ac:dyDescent="0.35">
      <c r="V304" s="44"/>
    </row>
    <row r="305" spans="22:22" x14ac:dyDescent="0.35">
      <c r="V305" s="44"/>
    </row>
    <row r="306" spans="22:22" x14ac:dyDescent="0.35">
      <c r="V306" s="44"/>
    </row>
    <row r="307" spans="22:22" x14ac:dyDescent="0.35">
      <c r="V307" s="44"/>
    </row>
    <row r="308" spans="22:22" x14ac:dyDescent="0.35">
      <c r="V308" s="44"/>
    </row>
    <row r="309" spans="22:22" x14ac:dyDescent="0.35">
      <c r="V309" s="44"/>
    </row>
    <row r="310" spans="22:22" x14ac:dyDescent="0.35">
      <c r="V310" s="44"/>
    </row>
    <row r="311" spans="22:22" x14ac:dyDescent="0.35">
      <c r="V311" s="44"/>
    </row>
    <row r="312" spans="22:22" x14ac:dyDescent="0.35">
      <c r="V312" s="44"/>
    </row>
    <row r="313" spans="22:22" x14ac:dyDescent="0.35">
      <c r="V313" s="44"/>
    </row>
    <row r="314" spans="22:22" x14ac:dyDescent="0.35">
      <c r="V314" s="44"/>
    </row>
    <row r="315" spans="22:22" x14ac:dyDescent="0.35">
      <c r="V315" s="44"/>
    </row>
    <row r="316" spans="22:22" x14ac:dyDescent="0.35">
      <c r="V316" s="44"/>
    </row>
    <row r="317" spans="22:22" x14ac:dyDescent="0.35">
      <c r="V317" s="44"/>
    </row>
    <row r="318" spans="22:22" x14ac:dyDescent="0.35">
      <c r="V318" s="44"/>
    </row>
    <row r="319" spans="22:22" x14ac:dyDescent="0.35">
      <c r="V319" s="44"/>
    </row>
    <row r="320" spans="22:22" x14ac:dyDescent="0.35">
      <c r="V320" s="44"/>
    </row>
    <row r="321" spans="22:22" x14ac:dyDescent="0.35">
      <c r="V321" s="44"/>
    </row>
    <row r="322" spans="22:22" x14ac:dyDescent="0.35">
      <c r="V322" s="44"/>
    </row>
    <row r="323" spans="22:22" x14ac:dyDescent="0.35">
      <c r="V323" s="44"/>
    </row>
    <row r="324" spans="22:22" x14ac:dyDescent="0.35">
      <c r="V324" s="44"/>
    </row>
    <row r="325" spans="22:22" x14ac:dyDescent="0.35">
      <c r="V325" s="44"/>
    </row>
    <row r="326" spans="22:22" x14ac:dyDescent="0.35">
      <c r="V326" s="44"/>
    </row>
    <row r="327" spans="22:22" x14ac:dyDescent="0.35">
      <c r="V327" s="44"/>
    </row>
    <row r="328" spans="22:22" x14ac:dyDescent="0.35">
      <c r="V328" s="44"/>
    </row>
    <row r="329" spans="22:22" x14ac:dyDescent="0.35">
      <c r="V329" s="44"/>
    </row>
    <row r="330" spans="22:22" x14ac:dyDescent="0.35">
      <c r="V330" s="44"/>
    </row>
    <row r="331" spans="22:22" x14ac:dyDescent="0.35">
      <c r="V331" s="44"/>
    </row>
    <row r="332" spans="22:22" x14ac:dyDescent="0.35">
      <c r="V332" s="44"/>
    </row>
    <row r="333" spans="22:22" x14ac:dyDescent="0.35">
      <c r="V333" s="44"/>
    </row>
    <row r="334" spans="22:22" x14ac:dyDescent="0.35">
      <c r="V334" s="44"/>
    </row>
    <row r="335" spans="22:22" x14ac:dyDescent="0.35">
      <c r="V335" s="44"/>
    </row>
    <row r="336" spans="22:22" x14ac:dyDescent="0.35">
      <c r="V336" s="44"/>
    </row>
    <row r="337" spans="22:22" x14ac:dyDescent="0.35">
      <c r="V337" s="44"/>
    </row>
    <row r="338" spans="22:22" x14ac:dyDescent="0.35">
      <c r="V338" s="44"/>
    </row>
    <row r="339" spans="22:22" x14ac:dyDescent="0.35">
      <c r="V339" s="44"/>
    </row>
    <row r="340" spans="22:22" x14ac:dyDescent="0.35">
      <c r="V340" s="44"/>
    </row>
    <row r="341" spans="22:22" x14ac:dyDescent="0.35">
      <c r="V341" s="44"/>
    </row>
    <row r="342" spans="22:22" x14ac:dyDescent="0.35">
      <c r="V342" s="44"/>
    </row>
    <row r="343" spans="22:22" x14ac:dyDescent="0.35">
      <c r="V343" s="44"/>
    </row>
    <row r="344" spans="22:22" x14ac:dyDescent="0.35">
      <c r="V344" s="44"/>
    </row>
    <row r="345" spans="22:22" x14ac:dyDescent="0.35">
      <c r="V345" s="44"/>
    </row>
    <row r="346" spans="22:22" x14ac:dyDescent="0.35">
      <c r="V346" s="44"/>
    </row>
    <row r="347" spans="22:22" x14ac:dyDescent="0.35">
      <c r="V347" s="44"/>
    </row>
    <row r="348" spans="22:22" x14ac:dyDescent="0.35">
      <c r="V348" s="44"/>
    </row>
    <row r="349" spans="22:22" x14ac:dyDescent="0.35">
      <c r="V349" s="44"/>
    </row>
    <row r="350" spans="22:22" x14ac:dyDescent="0.35">
      <c r="V350" s="44"/>
    </row>
    <row r="351" spans="22:22" x14ac:dyDescent="0.35">
      <c r="V351" s="44"/>
    </row>
    <row r="352" spans="22:22" x14ac:dyDescent="0.35">
      <c r="V352" s="44"/>
    </row>
    <row r="353" spans="22:22" x14ac:dyDescent="0.35">
      <c r="V353" s="44"/>
    </row>
    <row r="354" spans="22:22" x14ac:dyDescent="0.35">
      <c r="V354" s="44"/>
    </row>
    <row r="355" spans="22:22" x14ac:dyDescent="0.35">
      <c r="V355" s="44"/>
    </row>
    <row r="356" spans="22:22" x14ac:dyDescent="0.35">
      <c r="V356" s="44"/>
    </row>
    <row r="357" spans="22:22" x14ac:dyDescent="0.35">
      <c r="V357" s="44"/>
    </row>
    <row r="358" spans="22:22" x14ac:dyDescent="0.35">
      <c r="V358" s="44"/>
    </row>
    <row r="359" spans="22:22" x14ac:dyDescent="0.35">
      <c r="V359" s="44"/>
    </row>
    <row r="360" spans="22:22" x14ac:dyDescent="0.35">
      <c r="V360" s="44"/>
    </row>
    <row r="361" spans="22:22" x14ac:dyDescent="0.35">
      <c r="V361" s="44"/>
    </row>
    <row r="362" spans="22:22" x14ac:dyDescent="0.35">
      <c r="V362" s="44"/>
    </row>
    <row r="363" spans="22:22" x14ac:dyDescent="0.35">
      <c r="V363" s="44"/>
    </row>
    <row r="364" spans="22:22" x14ac:dyDescent="0.35">
      <c r="V364" s="44"/>
    </row>
    <row r="365" spans="22:22" x14ac:dyDescent="0.35">
      <c r="V365" s="44"/>
    </row>
    <row r="366" spans="22:22" x14ac:dyDescent="0.35">
      <c r="V366" s="44"/>
    </row>
    <row r="367" spans="22:22" x14ac:dyDescent="0.35">
      <c r="V367" s="44"/>
    </row>
    <row r="368" spans="22:22" x14ac:dyDescent="0.35">
      <c r="V368" s="44"/>
    </row>
    <row r="369" spans="22:22" x14ac:dyDescent="0.35">
      <c r="V369" s="44"/>
    </row>
    <row r="370" spans="22:22" x14ac:dyDescent="0.35">
      <c r="V370" s="44"/>
    </row>
    <row r="371" spans="22:22" x14ac:dyDescent="0.35">
      <c r="V371" s="44"/>
    </row>
    <row r="372" spans="22:22" x14ac:dyDescent="0.35">
      <c r="V372" s="44"/>
    </row>
    <row r="373" spans="22:22" x14ac:dyDescent="0.35">
      <c r="V373" s="44"/>
    </row>
    <row r="374" spans="22:22" x14ac:dyDescent="0.35">
      <c r="V374" s="44"/>
    </row>
    <row r="375" spans="22:22" x14ac:dyDescent="0.35">
      <c r="V375" s="44"/>
    </row>
    <row r="376" spans="22:22" x14ac:dyDescent="0.35">
      <c r="V376" s="44"/>
    </row>
    <row r="377" spans="22:22" x14ac:dyDescent="0.35">
      <c r="V377" s="44"/>
    </row>
    <row r="378" spans="22:22" x14ac:dyDescent="0.35">
      <c r="V378" s="44"/>
    </row>
    <row r="379" spans="22:22" x14ac:dyDescent="0.35">
      <c r="V379" s="44"/>
    </row>
    <row r="380" spans="22:22" x14ac:dyDescent="0.35">
      <c r="V380" s="44"/>
    </row>
    <row r="381" spans="22:22" x14ac:dyDescent="0.35">
      <c r="V381" s="44"/>
    </row>
    <row r="382" spans="22:22" x14ac:dyDescent="0.35">
      <c r="V382" s="44"/>
    </row>
    <row r="383" spans="22:22" x14ac:dyDescent="0.35">
      <c r="V383" s="44"/>
    </row>
    <row r="384" spans="22:22" x14ac:dyDescent="0.35">
      <c r="V384" s="44"/>
    </row>
    <row r="385" spans="22:22" x14ac:dyDescent="0.35">
      <c r="V385" s="44"/>
    </row>
    <row r="386" spans="22:22" x14ac:dyDescent="0.35">
      <c r="V386" s="44"/>
    </row>
    <row r="387" spans="22:22" x14ac:dyDescent="0.35">
      <c r="V387" s="44"/>
    </row>
    <row r="388" spans="22:22" x14ac:dyDescent="0.35">
      <c r="V388" s="44"/>
    </row>
    <row r="389" spans="22:22" x14ac:dyDescent="0.35">
      <c r="V389" s="44"/>
    </row>
    <row r="390" spans="22:22" x14ac:dyDescent="0.35">
      <c r="V390" s="44"/>
    </row>
    <row r="391" spans="22:22" x14ac:dyDescent="0.35">
      <c r="V391" s="44"/>
    </row>
    <row r="392" spans="22:22" x14ac:dyDescent="0.35">
      <c r="V392" s="44"/>
    </row>
    <row r="393" spans="22:22" x14ac:dyDescent="0.35">
      <c r="V393" s="44"/>
    </row>
    <row r="394" spans="22:22" x14ac:dyDescent="0.35">
      <c r="V394" s="44"/>
    </row>
    <row r="395" spans="22:22" x14ac:dyDescent="0.35">
      <c r="V395" s="44"/>
    </row>
    <row r="396" spans="22:22" x14ac:dyDescent="0.35">
      <c r="V396" s="44"/>
    </row>
    <row r="397" spans="22:22" x14ac:dyDescent="0.35">
      <c r="V397" s="44"/>
    </row>
    <row r="398" spans="22:22" x14ac:dyDescent="0.35">
      <c r="V398" s="44"/>
    </row>
    <row r="399" spans="22:22" x14ac:dyDescent="0.35">
      <c r="V399" s="44"/>
    </row>
    <row r="400" spans="22:22" x14ac:dyDescent="0.35">
      <c r="V400" s="44"/>
    </row>
    <row r="401" spans="22:22" x14ac:dyDescent="0.35">
      <c r="V401" s="44"/>
    </row>
    <row r="402" spans="22:22" x14ac:dyDescent="0.35">
      <c r="V402" s="44"/>
    </row>
    <row r="403" spans="22:22" x14ac:dyDescent="0.35">
      <c r="V403" s="44"/>
    </row>
    <row r="404" spans="22:22" x14ac:dyDescent="0.35">
      <c r="V404" s="44"/>
    </row>
    <row r="405" spans="22:22" x14ac:dyDescent="0.35">
      <c r="V405" s="44"/>
    </row>
    <row r="406" spans="22:22" x14ac:dyDescent="0.35">
      <c r="V406" s="44"/>
    </row>
    <row r="407" spans="22:22" x14ac:dyDescent="0.35">
      <c r="V407" s="44"/>
    </row>
    <row r="408" spans="22:22" x14ac:dyDescent="0.35">
      <c r="V408" s="44"/>
    </row>
    <row r="409" spans="22:22" x14ac:dyDescent="0.35">
      <c r="V409" s="44"/>
    </row>
    <row r="410" spans="22:22" x14ac:dyDescent="0.35">
      <c r="V410" s="44"/>
    </row>
    <row r="411" spans="22:22" x14ac:dyDescent="0.35">
      <c r="V411" s="44"/>
    </row>
    <row r="412" spans="22:22" x14ac:dyDescent="0.35">
      <c r="V412" s="44"/>
    </row>
    <row r="413" spans="22:22" x14ac:dyDescent="0.35">
      <c r="V413" s="44"/>
    </row>
    <row r="414" spans="22:22" x14ac:dyDescent="0.35">
      <c r="V414" s="44"/>
    </row>
    <row r="415" spans="22:22" x14ac:dyDescent="0.35">
      <c r="V415" s="44"/>
    </row>
    <row r="416" spans="22:22" x14ac:dyDescent="0.35">
      <c r="V416" s="44"/>
    </row>
    <row r="417" spans="22:22" x14ac:dyDescent="0.35">
      <c r="V417" s="44"/>
    </row>
    <row r="418" spans="22:22" x14ac:dyDescent="0.35">
      <c r="V418" s="44"/>
    </row>
    <row r="419" spans="22:22" x14ac:dyDescent="0.35">
      <c r="V419" s="44"/>
    </row>
    <row r="420" spans="22:22" x14ac:dyDescent="0.35">
      <c r="V420" s="44"/>
    </row>
    <row r="421" spans="22:22" x14ac:dyDescent="0.35">
      <c r="V421" s="44"/>
    </row>
    <row r="422" spans="22:22" x14ac:dyDescent="0.35">
      <c r="V422" s="44"/>
    </row>
    <row r="423" spans="22:22" x14ac:dyDescent="0.35">
      <c r="V423" s="44"/>
    </row>
    <row r="424" spans="22:22" x14ac:dyDescent="0.35">
      <c r="V424" s="44"/>
    </row>
    <row r="425" spans="22:22" x14ac:dyDescent="0.35">
      <c r="V425" s="44"/>
    </row>
    <row r="426" spans="22:22" x14ac:dyDescent="0.35">
      <c r="V426" s="44"/>
    </row>
    <row r="427" spans="22:22" x14ac:dyDescent="0.35">
      <c r="V427" s="44"/>
    </row>
    <row r="428" spans="22:22" x14ac:dyDescent="0.35">
      <c r="V428" s="44"/>
    </row>
    <row r="429" spans="22:22" x14ac:dyDescent="0.35">
      <c r="V429" s="44"/>
    </row>
    <row r="430" spans="22:22" x14ac:dyDescent="0.35">
      <c r="V430" s="44"/>
    </row>
    <row r="431" spans="22:22" x14ac:dyDescent="0.35">
      <c r="V431" s="44"/>
    </row>
    <row r="432" spans="22:22" x14ac:dyDescent="0.35">
      <c r="V432" s="44"/>
    </row>
    <row r="433" spans="22:22" x14ac:dyDescent="0.35">
      <c r="V433" s="44"/>
    </row>
    <row r="434" spans="22:22" x14ac:dyDescent="0.35">
      <c r="V434" s="44"/>
    </row>
    <row r="435" spans="22:22" x14ac:dyDescent="0.35">
      <c r="V435" s="44"/>
    </row>
    <row r="436" spans="22:22" x14ac:dyDescent="0.35">
      <c r="V436" s="44"/>
    </row>
    <row r="437" spans="22:22" x14ac:dyDescent="0.35">
      <c r="V437" s="44"/>
    </row>
    <row r="438" spans="22:22" x14ac:dyDescent="0.35">
      <c r="V438" s="44"/>
    </row>
    <row r="439" spans="22:22" x14ac:dyDescent="0.35">
      <c r="V439" s="44"/>
    </row>
    <row r="440" spans="22:22" x14ac:dyDescent="0.35">
      <c r="V440" s="44"/>
    </row>
    <row r="441" spans="22:22" x14ac:dyDescent="0.35">
      <c r="V441" s="44"/>
    </row>
    <row r="442" spans="22:22" x14ac:dyDescent="0.35">
      <c r="V442" s="44"/>
    </row>
    <row r="443" spans="22:22" x14ac:dyDescent="0.35">
      <c r="V443" s="44"/>
    </row>
    <row r="444" spans="22:22" x14ac:dyDescent="0.35">
      <c r="V444" s="44"/>
    </row>
    <row r="445" spans="22:22" x14ac:dyDescent="0.35">
      <c r="V445" s="44"/>
    </row>
    <row r="446" spans="22:22" x14ac:dyDescent="0.35">
      <c r="V446" s="44"/>
    </row>
    <row r="447" spans="22:22" x14ac:dyDescent="0.35">
      <c r="V447" s="44"/>
    </row>
    <row r="448" spans="22:22" x14ac:dyDescent="0.35">
      <c r="V448" s="44"/>
    </row>
    <row r="449" spans="22:22" x14ac:dyDescent="0.35">
      <c r="V449" s="44"/>
    </row>
    <row r="450" spans="22:22" x14ac:dyDescent="0.35">
      <c r="V450" s="44"/>
    </row>
    <row r="451" spans="22:22" x14ac:dyDescent="0.35">
      <c r="V451" s="44"/>
    </row>
    <row r="452" spans="22:22" x14ac:dyDescent="0.35">
      <c r="V452" s="44"/>
    </row>
    <row r="453" spans="22:22" x14ac:dyDescent="0.35">
      <c r="V453" s="44"/>
    </row>
    <row r="454" spans="22:22" x14ac:dyDescent="0.35">
      <c r="V454" s="44"/>
    </row>
    <row r="455" spans="22:22" x14ac:dyDescent="0.35">
      <c r="V455" s="44"/>
    </row>
    <row r="456" spans="22:22" x14ac:dyDescent="0.35">
      <c r="V456" s="44"/>
    </row>
    <row r="457" spans="22:22" x14ac:dyDescent="0.35">
      <c r="V457" s="44"/>
    </row>
    <row r="458" spans="22:22" x14ac:dyDescent="0.35">
      <c r="V458" s="44"/>
    </row>
    <row r="459" spans="22:22" x14ac:dyDescent="0.35">
      <c r="V459" s="44"/>
    </row>
    <row r="460" spans="22:22" x14ac:dyDescent="0.35">
      <c r="V460" s="44"/>
    </row>
    <row r="461" spans="22:22" x14ac:dyDescent="0.35">
      <c r="V461" s="44"/>
    </row>
    <row r="462" spans="22:22" x14ac:dyDescent="0.35">
      <c r="V462" s="44"/>
    </row>
    <row r="463" spans="22:22" x14ac:dyDescent="0.35">
      <c r="V463" s="44"/>
    </row>
    <row r="464" spans="22:22" x14ac:dyDescent="0.35">
      <c r="V464" s="44"/>
    </row>
    <row r="465" spans="22:22" x14ac:dyDescent="0.35">
      <c r="V465" s="44"/>
    </row>
    <row r="466" spans="22:22" x14ac:dyDescent="0.35">
      <c r="V466" s="44"/>
    </row>
    <row r="467" spans="22:22" x14ac:dyDescent="0.35">
      <c r="V467" s="44"/>
    </row>
    <row r="468" spans="22:22" x14ac:dyDescent="0.35">
      <c r="V468" s="44"/>
    </row>
    <row r="469" spans="22:22" x14ac:dyDescent="0.35">
      <c r="V469" s="44"/>
    </row>
    <row r="470" spans="22:22" x14ac:dyDescent="0.35">
      <c r="V470" s="44"/>
    </row>
    <row r="471" spans="22:22" x14ac:dyDescent="0.35">
      <c r="V471" s="44"/>
    </row>
    <row r="472" spans="22:22" x14ac:dyDescent="0.35">
      <c r="V472" s="44"/>
    </row>
    <row r="473" spans="22:22" x14ac:dyDescent="0.35">
      <c r="V473" s="44"/>
    </row>
    <row r="474" spans="22:22" x14ac:dyDescent="0.35">
      <c r="V474" s="44"/>
    </row>
    <row r="475" spans="22:22" x14ac:dyDescent="0.35">
      <c r="V475" s="44"/>
    </row>
    <row r="476" spans="22:22" x14ac:dyDescent="0.35">
      <c r="V476" s="44"/>
    </row>
    <row r="477" spans="22:22" x14ac:dyDescent="0.35">
      <c r="V477" s="44"/>
    </row>
    <row r="478" spans="22:22" x14ac:dyDescent="0.35">
      <c r="V478" s="44"/>
    </row>
    <row r="479" spans="22:22" x14ac:dyDescent="0.35">
      <c r="V479" s="44"/>
    </row>
    <row r="480" spans="22:22" x14ac:dyDescent="0.35">
      <c r="V480" s="44"/>
    </row>
    <row r="481" spans="22:22" x14ac:dyDescent="0.35">
      <c r="V481" s="44"/>
    </row>
    <row r="482" spans="22:22" x14ac:dyDescent="0.35">
      <c r="V482" s="44"/>
    </row>
    <row r="483" spans="22:22" x14ac:dyDescent="0.35">
      <c r="V483" s="44"/>
    </row>
    <row r="484" spans="22:22" x14ac:dyDescent="0.35">
      <c r="V484" s="44"/>
    </row>
    <row r="485" spans="22:22" x14ac:dyDescent="0.35">
      <c r="V485" s="44"/>
    </row>
    <row r="486" spans="22:22" x14ac:dyDescent="0.35">
      <c r="V486" s="44"/>
    </row>
    <row r="487" spans="22:22" x14ac:dyDescent="0.35">
      <c r="V487" s="44"/>
    </row>
    <row r="488" spans="22:22" x14ac:dyDescent="0.35">
      <c r="V488" s="44"/>
    </row>
    <row r="489" spans="22:22" x14ac:dyDescent="0.35">
      <c r="V489" s="44"/>
    </row>
    <row r="490" spans="22:22" x14ac:dyDescent="0.35">
      <c r="V490" s="44"/>
    </row>
    <row r="491" spans="22:22" x14ac:dyDescent="0.35">
      <c r="V491" s="44"/>
    </row>
    <row r="492" spans="22:22" x14ac:dyDescent="0.35">
      <c r="V492" s="44"/>
    </row>
    <row r="493" spans="22:22" x14ac:dyDescent="0.35">
      <c r="V493" s="44"/>
    </row>
    <row r="494" spans="22:22" x14ac:dyDescent="0.35">
      <c r="V494" s="44"/>
    </row>
    <row r="495" spans="22:22" x14ac:dyDescent="0.35">
      <c r="V495" s="44"/>
    </row>
    <row r="496" spans="22:22" x14ac:dyDescent="0.35">
      <c r="V496" s="44"/>
    </row>
    <row r="497" spans="22:22" x14ac:dyDescent="0.35">
      <c r="V497" s="44"/>
    </row>
    <row r="498" spans="22:22" x14ac:dyDescent="0.35">
      <c r="V498" s="44"/>
    </row>
    <row r="499" spans="22:22" x14ac:dyDescent="0.35">
      <c r="V499" s="44"/>
    </row>
    <row r="500" spans="22:22" x14ac:dyDescent="0.35">
      <c r="V500" s="44"/>
    </row>
    <row r="501" spans="22:22" x14ac:dyDescent="0.35">
      <c r="V501" s="44"/>
    </row>
    <row r="502" spans="22:22" x14ac:dyDescent="0.35">
      <c r="V502" s="44"/>
    </row>
    <row r="503" spans="22:22" x14ac:dyDescent="0.35">
      <c r="V503" s="44"/>
    </row>
    <row r="504" spans="22:22" x14ac:dyDescent="0.35">
      <c r="V504" s="44"/>
    </row>
    <row r="505" spans="22:22" x14ac:dyDescent="0.35">
      <c r="V505" s="44"/>
    </row>
    <row r="506" spans="22:22" x14ac:dyDescent="0.35">
      <c r="V506" s="44"/>
    </row>
    <row r="507" spans="22:22" x14ac:dyDescent="0.35">
      <c r="V507" s="44"/>
    </row>
    <row r="508" spans="22:22" x14ac:dyDescent="0.35">
      <c r="V508" s="44"/>
    </row>
    <row r="509" spans="22:22" x14ac:dyDescent="0.35">
      <c r="V509" s="44"/>
    </row>
    <row r="510" spans="22:22" x14ac:dyDescent="0.35">
      <c r="V510" s="44"/>
    </row>
    <row r="511" spans="22:22" x14ac:dyDescent="0.35">
      <c r="V511" s="44"/>
    </row>
    <row r="512" spans="22:22" x14ac:dyDescent="0.35">
      <c r="V512" s="44"/>
    </row>
    <row r="513" spans="22:22" x14ac:dyDescent="0.35">
      <c r="V513" s="44"/>
    </row>
    <row r="514" spans="22:22" x14ac:dyDescent="0.35">
      <c r="V514" s="44"/>
    </row>
    <row r="515" spans="22:22" x14ac:dyDescent="0.35">
      <c r="V515" s="44"/>
    </row>
    <row r="516" spans="22:22" x14ac:dyDescent="0.35">
      <c r="V516" s="44"/>
    </row>
    <row r="517" spans="22:22" x14ac:dyDescent="0.35">
      <c r="V517" s="44"/>
    </row>
    <row r="518" spans="22:22" x14ac:dyDescent="0.35">
      <c r="V518" s="44"/>
    </row>
    <row r="519" spans="22:22" x14ac:dyDescent="0.35">
      <c r="V519" s="44"/>
    </row>
    <row r="520" spans="22:22" x14ac:dyDescent="0.35">
      <c r="V520" s="44"/>
    </row>
    <row r="521" spans="22:22" x14ac:dyDescent="0.35">
      <c r="V521" s="44"/>
    </row>
    <row r="522" spans="22:22" x14ac:dyDescent="0.35">
      <c r="V522" s="44"/>
    </row>
    <row r="523" spans="22:22" x14ac:dyDescent="0.35">
      <c r="V523" s="44"/>
    </row>
    <row r="524" spans="22:22" x14ac:dyDescent="0.35">
      <c r="V524" s="44"/>
    </row>
    <row r="525" spans="22:22" x14ac:dyDescent="0.35">
      <c r="V525" s="44"/>
    </row>
    <row r="526" spans="22:22" x14ac:dyDescent="0.35">
      <c r="V526" s="44"/>
    </row>
    <row r="527" spans="22:22" x14ac:dyDescent="0.35">
      <c r="V527" s="44"/>
    </row>
    <row r="528" spans="22:22" x14ac:dyDescent="0.35">
      <c r="V528" s="44"/>
    </row>
    <row r="529" spans="22:22" x14ac:dyDescent="0.35">
      <c r="V529" s="44"/>
    </row>
    <row r="530" spans="22:22" x14ac:dyDescent="0.35">
      <c r="V530" s="44"/>
    </row>
    <row r="531" spans="22:22" x14ac:dyDescent="0.35">
      <c r="V531" s="44"/>
    </row>
    <row r="532" spans="22:22" x14ac:dyDescent="0.35">
      <c r="V532" s="44"/>
    </row>
    <row r="533" spans="22:22" x14ac:dyDescent="0.35">
      <c r="V533" s="44"/>
    </row>
    <row r="534" spans="22:22" x14ac:dyDescent="0.35">
      <c r="V534" s="44"/>
    </row>
    <row r="535" spans="22:22" x14ac:dyDescent="0.35">
      <c r="V535" s="44"/>
    </row>
    <row r="536" spans="22:22" x14ac:dyDescent="0.35">
      <c r="V536" s="44"/>
    </row>
    <row r="537" spans="22:22" x14ac:dyDescent="0.35">
      <c r="V537" s="44"/>
    </row>
    <row r="538" spans="22:22" x14ac:dyDescent="0.35">
      <c r="V538" s="44"/>
    </row>
    <row r="539" spans="22:22" x14ac:dyDescent="0.35">
      <c r="V539" s="44"/>
    </row>
    <row r="540" spans="22:22" x14ac:dyDescent="0.35">
      <c r="V540" s="44"/>
    </row>
    <row r="541" spans="22:22" x14ac:dyDescent="0.35">
      <c r="V541" s="44"/>
    </row>
    <row r="542" spans="22:22" x14ac:dyDescent="0.35">
      <c r="V542" s="44"/>
    </row>
    <row r="543" spans="22:22" x14ac:dyDescent="0.35">
      <c r="V543" s="44"/>
    </row>
    <row r="544" spans="22:22" x14ac:dyDescent="0.35">
      <c r="V544" s="44"/>
    </row>
    <row r="545" spans="22:22" x14ac:dyDescent="0.35">
      <c r="V545" s="44"/>
    </row>
    <row r="546" spans="22:22" x14ac:dyDescent="0.35">
      <c r="V546" s="44"/>
    </row>
    <row r="547" spans="22:22" x14ac:dyDescent="0.35">
      <c r="V547" s="44"/>
    </row>
    <row r="548" spans="22:22" x14ac:dyDescent="0.35">
      <c r="V548" s="44"/>
    </row>
    <row r="549" spans="22:22" x14ac:dyDescent="0.35">
      <c r="V549" s="44"/>
    </row>
    <row r="550" spans="22:22" x14ac:dyDescent="0.35">
      <c r="V550" s="44"/>
    </row>
    <row r="551" spans="22:22" x14ac:dyDescent="0.35">
      <c r="V551" s="44"/>
    </row>
    <row r="552" spans="22:22" x14ac:dyDescent="0.35">
      <c r="V552" s="44"/>
    </row>
    <row r="553" spans="22:22" x14ac:dyDescent="0.35">
      <c r="V553" s="44"/>
    </row>
    <row r="554" spans="22:22" x14ac:dyDescent="0.35">
      <c r="V554" s="44"/>
    </row>
    <row r="555" spans="22:22" x14ac:dyDescent="0.35">
      <c r="V555" s="44"/>
    </row>
    <row r="556" spans="22:22" x14ac:dyDescent="0.35">
      <c r="V556" s="44"/>
    </row>
    <row r="557" spans="22:22" x14ac:dyDescent="0.35">
      <c r="V557" s="44"/>
    </row>
    <row r="558" spans="22:22" x14ac:dyDescent="0.35">
      <c r="V558" s="44"/>
    </row>
    <row r="559" spans="22:22" x14ac:dyDescent="0.35">
      <c r="V559" s="44"/>
    </row>
    <row r="560" spans="22:22" x14ac:dyDescent="0.35">
      <c r="V560" s="44"/>
    </row>
    <row r="561" spans="22:22" x14ac:dyDescent="0.35">
      <c r="V561" s="44"/>
    </row>
    <row r="562" spans="22:22" x14ac:dyDescent="0.35">
      <c r="V562" s="44"/>
    </row>
    <row r="563" spans="22:22" x14ac:dyDescent="0.35">
      <c r="V563" s="44"/>
    </row>
    <row r="564" spans="22:22" x14ac:dyDescent="0.35">
      <c r="V564" s="44"/>
    </row>
    <row r="565" spans="22:22" x14ac:dyDescent="0.35">
      <c r="V565" s="44"/>
    </row>
    <row r="566" spans="22:22" x14ac:dyDescent="0.35">
      <c r="V566" s="44"/>
    </row>
    <row r="567" spans="22:22" x14ac:dyDescent="0.35">
      <c r="V567" s="44"/>
    </row>
    <row r="568" spans="22:22" x14ac:dyDescent="0.35">
      <c r="V568" s="44"/>
    </row>
    <row r="569" spans="22:22" x14ac:dyDescent="0.35">
      <c r="V569" s="44"/>
    </row>
    <row r="570" spans="22:22" x14ac:dyDescent="0.35">
      <c r="V570" s="44"/>
    </row>
    <row r="571" spans="22:22" x14ac:dyDescent="0.35">
      <c r="V571" s="44"/>
    </row>
    <row r="572" spans="22:22" x14ac:dyDescent="0.35">
      <c r="V572" s="44"/>
    </row>
    <row r="573" spans="22:22" x14ac:dyDescent="0.35">
      <c r="V573" s="44"/>
    </row>
    <row r="574" spans="22:22" x14ac:dyDescent="0.35">
      <c r="V574" s="44"/>
    </row>
    <row r="575" spans="22:22" x14ac:dyDescent="0.35">
      <c r="V575" s="44"/>
    </row>
    <row r="576" spans="22:22" x14ac:dyDescent="0.35">
      <c r="V576" s="44"/>
    </row>
    <row r="577" spans="22:22" x14ac:dyDescent="0.35">
      <c r="V577" s="44"/>
    </row>
    <row r="578" spans="22:22" x14ac:dyDescent="0.35">
      <c r="V578" s="44"/>
    </row>
    <row r="579" spans="22:22" x14ac:dyDescent="0.35">
      <c r="V579" s="44"/>
    </row>
    <row r="580" spans="22:22" x14ac:dyDescent="0.35">
      <c r="V580" s="44"/>
    </row>
    <row r="581" spans="22:22" x14ac:dyDescent="0.35">
      <c r="V581" s="44"/>
    </row>
    <row r="582" spans="22:22" x14ac:dyDescent="0.35">
      <c r="V582" s="44"/>
    </row>
    <row r="583" spans="22:22" x14ac:dyDescent="0.35">
      <c r="V583" s="44"/>
    </row>
    <row r="584" spans="22:22" x14ac:dyDescent="0.35">
      <c r="V584" s="44"/>
    </row>
    <row r="585" spans="22:22" x14ac:dyDescent="0.35">
      <c r="V585" s="44"/>
    </row>
    <row r="586" spans="22:22" x14ac:dyDescent="0.35">
      <c r="V586" s="44"/>
    </row>
    <row r="587" spans="22:22" x14ac:dyDescent="0.35">
      <c r="V587" s="44"/>
    </row>
    <row r="588" spans="22:22" x14ac:dyDescent="0.35">
      <c r="V588" s="44"/>
    </row>
    <row r="589" spans="22:22" x14ac:dyDescent="0.35">
      <c r="V589" s="44"/>
    </row>
    <row r="590" spans="22:22" x14ac:dyDescent="0.35">
      <c r="V590" s="44"/>
    </row>
    <row r="591" spans="22:22" x14ac:dyDescent="0.35">
      <c r="V591" s="44"/>
    </row>
    <row r="592" spans="22:22" x14ac:dyDescent="0.35">
      <c r="V592" s="44"/>
    </row>
    <row r="593" spans="22:22" x14ac:dyDescent="0.35">
      <c r="V593" s="44"/>
    </row>
    <row r="594" spans="22:22" x14ac:dyDescent="0.35">
      <c r="V594" s="44"/>
    </row>
    <row r="595" spans="22:22" x14ac:dyDescent="0.35">
      <c r="V595" s="44"/>
    </row>
    <row r="596" spans="22:22" x14ac:dyDescent="0.35">
      <c r="V596" s="44"/>
    </row>
    <row r="597" spans="22:22" x14ac:dyDescent="0.35">
      <c r="V597" s="44"/>
    </row>
    <row r="598" spans="22:22" x14ac:dyDescent="0.35">
      <c r="V598" s="44"/>
    </row>
    <row r="599" spans="22:22" x14ac:dyDescent="0.35">
      <c r="V599" s="44"/>
    </row>
    <row r="600" spans="22:22" x14ac:dyDescent="0.35">
      <c r="V600" s="44"/>
    </row>
    <row r="601" spans="22:22" x14ac:dyDescent="0.35">
      <c r="V601" s="44"/>
    </row>
    <row r="602" spans="22:22" x14ac:dyDescent="0.35">
      <c r="V602" s="44"/>
    </row>
    <row r="603" spans="22:22" x14ac:dyDescent="0.35">
      <c r="V603" s="44"/>
    </row>
    <row r="604" spans="22:22" x14ac:dyDescent="0.35">
      <c r="V604" s="44"/>
    </row>
    <row r="605" spans="22:22" x14ac:dyDescent="0.35">
      <c r="V605" s="44"/>
    </row>
    <row r="606" spans="22:22" x14ac:dyDescent="0.35">
      <c r="V606" s="44"/>
    </row>
    <row r="607" spans="22:22" x14ac:dyDescent="0.35">
      <c r="V607" s="44"/>
    </row>
    <row r="608" spans="22:22" x14ac:dyDescent="0.35">
      <c r="V608" s="44"/>
    </row>
  </sheetData>
  <mergeCells count="14"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  <mergeCell ref="D9:E9"/>
    <mergeCell ref="L9:N9"/>
    <mergeCell ref="P9:R9"/>
    <mergeCell ref="T9:V9"/>
    <mergeCell ref="G9:J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9"/>
  <sheetViews>
    <sheetView workbookViewId="0">
      <pane xSplit="3" ySplit="10" topLeftCell="G11" activePane="bottomRight" state="frozen"/>
      <selection pane="topRight" activeCell="D1" sqref="D1"/>
      <selection pane="bottomLeft" activeCell="A9" sqref="A9"/>
      <selection pane="bottomRight" activeCell="L12" sqref="L12"/>
    </sheetView>
  </sheetViews>
  <sheetFormatPr defaultRowHeight="14.5" x14ac:dyDescent="0.35"/>
  <cols>
    <col min="1" max="1" width="4.1796875" customWidth="1"/>
    <col min="3" max="3" width="52.81640625" customWidth="1"/>
    <col min="4" max="4" width="9.453125" customWidth="1"/>
    <col min="5" max="5" width="13.26953125" customWidth="1"/>
    <col min="6" max="6" width="2.453125" customWidth="1"/>
    <col min="7" max="7" width="17.1796875" customWidth="1"/>
    <col min="8" max="8" width="15.54296875" style="25" customWidth="1"/>
    <col min="9" max="10" width="18.1796875" customWidth="1"/>
    <col min="11" max="11" width="2.453125" style="28" customWidth="1"/>
    <col min="12" max="12" width="13.7265625" customWidth="1"/>
    <col min="13" max="14" width="13.54296875" customWidth="1"/>
    <col min="15" max="15" width="2.81640625" customWidth="1"/>
    <col min="16" max="16" width="12" customWidth="1"/>
    <col min="17" max="17" width="15.453125" customWidth="1"/>
    <col min="18" max="18" width="10.54296875" customWidth="1"/>
    <col min="19" max="19" width="2.81640625" customWidth="1"/>
    <col min="20" max="20" width="15.453125" customWidth="1"/>
    <col min="21" max="21" width="12" customWidth="1"/>
    <col min="22" max="22" width="13.81640625" customWidth="1"/>
    <col min="23" max="23" width="2.81640625" customWidth="1"/>
    <col min="25" max="25" width="13.54296875" customWidth="1"/>
    <col min="27" max="27" width="2.7265625" customWidth="1"/>
    <col min="29" max="29" width="12" customWidth="1"/>
    <col min="31" max="31" width="2.54296875" customWidth="1"/>
    <col min="33" max="33" width="13.54296875" customWidth="1"/>
    <col min="35" max="35" width="2.26953125" customWidth="1"/>
    <col min="37" max="37" width="13.54296875" customWidth="1"/>
    <col min="39" max="39" width="2.453125" customWidth="1"/>
    <col min="41" max="41" width="13.54296875" customWidth="1"/>
    <col min="43" max="43" width="2.7265625" customWidth="1"/>
    <col min="45" max="45" width="12" customWidth="1"/>
    <col min="47" max="47" width="2.81640625" customWidth="1"/>
    <col min="49" max="50" width="12" customWidth="1"/>
    <col min="51" max="51" width="2.81640625" customWidth="1"/>
    <col min="55" max="55" width="2.453125" customWidth="1"/>
    <col min="57" max="57" width="10" customWidth="1"/>
  </cols>
  <sheetData>
    <row r="1" spans="1:58" x14ac:dyDescent="0.35">
      <c r="H1"/>
      <c r="K1"/>
    </row>
    <row r="2" spans="1:58" x14ac:dyDescent="0.35">
      <c r="K2"/>
    </row>
    <row r="3" spans="1:58" x14ac:dyDescent="0.35">
      <c r="K3"/>
    </row>
    <row r="8" spans="1:58" ht="13.5" customHeight="1" x14ac:dyDescent="0.3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35">
      <c r="D9" s="180" t="s">
        <v>300</v>
      </c>
      <c r="E9" s="180"/>
      <c r="F9" s="78"/>
      <c r="G9" s="180" t="s">
        <v>333</v>
      </c>
      <c r="H9" s="180"/>
      <c r="I9" s="180"/>
      <c r="J9" s="180"/>
      <c r="L9" s="180" t="s">
        <v>334</v>
      </c>
      <c r="M9" s="180"/>
      <c r="N9" s="180"/>
      <c r="P9" s="180" t="s">
        <v>335</v>
      </c>
      <c r="Q9" s="180"/>
      <c r="R9" s="180"/>
      <c r="T9" s="180" t="s">
        <v>337</v>
      </c>
      <c r="U9" s="180"/>
      <c r="V9" s="180"/>
      <c r="X9" s="180" t="s">
        <v>336</v>
      </c>
      <c r="Y9" s="180"/>
      <c r="Z9" s="180"/>
      <c r="AB9" s="180" t="s">
        <v>461</v>
      </c>
      <c r="AC9" s="180"/>
      <c r="AD9" s="180"/>
      <c r="AF9" s="180" t="s">
        <v>462</v>
      </c>
      <c r="AG9" s="180"/>
      <c r="AH9" s="180"/>
      <c r="AJ9" s="180" t="s">
        <v>338</v>
      </c>
      <c r="AK9" s="180"/>
      <c r="AL9" s="180"/>
      <c r="AN9" s="180" t="s">
        <v>463</v>
      </c>
      <c r="AO9" s="180"/>
      <c r="AP9" s="180"/>
      <c r="AR9" s="180" t="s">
        <v>464</v>
      </c>
      <c r="AS9" s="180"/>
      <c r="AT9" s="180"/>
      <c r="AV9" s="180" t="s">
        <v>465</v>
      </c>
      <c r="AW9" s="180"/>
      <c r="AX9" s="180"/>
      <c r="AZ9" s="180" t="s">
        <v>466</v>
      </c>
      <c r="BA9" s="180"/>
      <c r="BB9" s="180"/>
      <c r="BD9" s="180" t="s">
        <v>467</v>
      </c>
      <c r="BE9" s="180"/>
      <c r="BF9" s="180"/>
    </row>
    <row r="10" spans="1:58" s="2" customFormat="1" x14ac:dyDescent="0.3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3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3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3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9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3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3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3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3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3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3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3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3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3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3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3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3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3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3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3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1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0.3910502904467173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0.1413158626340664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1.1654448882840965E-2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0.1645069721844227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0.12442093557496745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8.4036404606177659E-2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7.1959088714279446E-2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7.7699983904715919E-3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3.1451648303410739E-3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1.4083373571543539E-4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3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3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3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3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3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3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0.99999999999999967</v>
      </c>
      <c r="H34" s="98">
        <f>+'Alloc amt'!H34/'Alloc amt'!$G34</f>
        <v>0.91183166687683148</v>
      </c>
      <c r="I34" s="98">
        <f>+'Alloc amt'!I34/'Alloc amt'!$G34</f>
        <v>0</v>
      </c>
      <c r="J34" s="98">
        <f>+'Alloc amt'!J34/'Alloc amt'!$G34</f>
        <v>8.8168333123168283E-2</v>
      </c>
      <c r="K34" s="104"/>
      <c r="L34" s="98">
        <f>+'Alloc amt'!L34/'Alloc amt'!$G34</f>
        <v>0.37473512681882626</v>
      </c>
      <c r="M34" s="98">
        <f>+'Alloc amt'!M34/'Alloc amt'!$G34</f>
        <v>0</v>
      </c>
      <c r="N34" s="98">
        <f>+'Alloc amt'!N34/'Alloc amt'!$G34</f>
        <v>5.0864331134239993E-2</v>
      </c>
      <c r="O34" s="98"/>
      <c r="P34" s="98">
        <f>+'Alloc amt'!P34/'Alloc amt'!$G34</f>
        <v>0.11170565300339345</v>
      </c>
      <c r="Q34" s="98">
        <f>+'Alloc amt'!Q34/'Alloc amt'!$G34</f>
        <v>0</v>
      </c>
      <c r="R34" s="98">
        <f>+'Alloc amt'!R34/'Alloc amt'!$G34</f>
        <v>8.2959101565665272E-3</v>
      </c>
      <c r="S34" s="98"/>
      <c r="T34" s="98">
        <f>+'Alloc amt'!T34/'Alloc amt'!$G34</f>
        <v>1.1349692581686102E-2</v>
      </c>
      <c r="U34" s="98">
        <f>+'Alloc amt'!U34/'Alloc amt'!$G34</f>
        <v>0</v>
      </c>
      <c r="V34" s="98">
        <f>+'Alloc amt'!V34/'Alloc amt'!$G34</f>
        <v>7.790048220665847E-5</v>
      </c>
      <c r="W34" s="98"/>
      <c r="X34" s="98">
        <f>+'Alloc amt'!X34/'Alloc amt'!$G34</f>
        <v>0.13477842255219816</v>
      </c>
      <c r="Y34" s="98">
        <f>+'Alloc amt'!Y34/'Alloc amt'!$G34</f>
        <v>0</v>
      </c>
      <c r="Z34" s="98">
        <f>+'Alloc amt'!Z34/'Alloc amt'!$G34</f>
        <v>9.3411739601094044E-4</v>
      </c>
      <c r="AA34" s="98"/>
      <c r="AB34" s="98">
        <f>+'Alloc amt'!AB34/'Alloc amt'!$G34</f>
        <v>0.12432772520143386</v>
      </c>
      <c r="AC34" s="98">
        <f>+'Alloc amt'!AC34/'Alloc amt'!$G34</f>
        <v>0</v>
      </c>
      <c r="AD34" s="98">
        <f>+'Alloc amt'!AD34/'Alloc amt'!$G34</f>
        <v>1.2198023327928145E-4</v>
      </c>
      <c r="AE34" s="98"/>
      <c r="AF34" s="98">
        <f>+'Alloc amt'!AF34/'Alloc amt'!$G34</f>
        <v>7.5874586305464162E-2</v>
      </c>
      <c r="AG34" s="98">
        <f>+'Alloc amt'!AG34/'Alloc amt'!$G34</f>
        <v>0</v>
      </c>
      <c r="AH34" s="98">
        <f>+'Alloc amt'!AH34/'Alloc amt'!$G34</f>
        <v>1.0296492440864307E-4</v>
      </c>
      <c r="AI34" s="98"/>
      <c r="AJ34" s="98">
        <f>+'Alloc amt'!AJ34/'Alloc amt'!$G34</f>
        <v>5.9642426679010457E-2</v>
      </c>
      <c r="AK34" s="98">
        <f>+'Alloc amt'!AK34/'Alloc amt'!$G34</f>
        <v>0</v>
      </c>
      <c r="AL34" s="98">
        <f>+'Alloc amt'!AL34/'Alloc amt'!$G34</f>
        <v>9.9779908615968334E-5</v>
      </c>
      <c r="AM34" s="98"/>
      <c r="AN34" s="98">
        <f>+'Alloc amt'!AN34/'Alloc amt'!$G34</f>
        <v>7.5240361898994317E-3</v>
      </c>
      <c r="AO34" s="98">
        <f>+'Alloc amt'!AO34/'Alloc amt'!$G34</f>
        <v>0</v>
      </c>
      <c r="AP34" s="98">
        <f>+'Alloc amt'!AP34/'Alloc amt'!$G34</f>
        <v>1.157178552314612E-6</v>
      </c>
      <c r="AQ34" s="98"/>
      <c r="AR34" s="98">
        <f>+'Alloc amt'!AR34/'Alloc amt'!$G34</f>
        <v>4.0317780818351304E-3</v>
      </c>
      <c r="AS34" s="98">
        <f>+'Alloc amt'!AS34/'Alloc amt'!$G34</f>
        <v>0</v>
      </c>
      <c r="AT34" s="98">
        <f>+'Alloc amt'!AT34/'Alloc amt'!$G34</f>
        <v>1.157178552314612E-6</v>
      </c>
      <c r="AU34" s="98"/>
      <c r="AV34" s="98">
        <f>+'Alloc amt'!AV34/'Alloc amt'!$G34</f>
        <v>7.4305519960776133E-3</v>
      </c>
      <c r="AW34" s="98">
        <f>+'Alloc amt'!AW34/'Alloc amt'!$G34</f>
        <v>0</v>
      </c>
      <c r="AX34" s="98">
        <f>+'Alloc amt'!AX34/'Alloc amt'!$G34</f>
        <v>2.7636738419488018E-2</v>
      </c>
      <c r="AY34" s="98"/>
      <c r="AZ34" s="98">
        <f>+'Alloc amt'!AZ34/'Alloc amt'!$G34</f>
        <v>2.4067140525148507E-4</v>
      </c>
      <c r="BA34" s="98">
        <f>+'Alloc amt'!BA34/'Alloc amt'!$G34</f>
        <v>0</v>
      </c>
      <c r="BB34" s="98">
        <f>+'Alloc amt'!BB34/'Alloc amt'!$G34</f>
        <v>4.9420820382273224E-6</v>
      </c>
      <c r="BC34" s="98"/>
      <c r="BD34" s="98">
        <f>+'Alloc amt'!BD34/'Alloc amt'!$G34</f>
        <v>1.9099606175540176E-4</v>
      </c>
      <c r="BE34" s="98">
        <f>+'Alloc amt'!BE34/'Alloc amt'!$G34</f>
        <v>0</v>
      </c>
      <c r="BF34" s="98">
        <f>+'Alloc amt'!BF34/'Alloc amt'!$G34</f>
        <v>2.7354029209379509E-5</v>
      </c>
    </row>
    <row r="35" spans="3:58" x14ac:dyDescent="0.3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1.0000000000000002</v>
      </c>
      <c r="H35" s="98">
        <f>+'Alloc amt'!H35/'Alloc amt'!$G35</f>
        <v>1</v>
      </c>
      <c r="I35" s="98">
        <f>+'Alloc amt'!I35/'Alloc amt'!$G35</f>
        <v>0</v>
      </c>
      <c r="J35" s="98">
        <f>+'Alloc amt'!J35/'Alloc amt'!$G35</f>
        <v>0</v>
      </c>
      <c r="K35" s="104"/>
      <c r="L35" s="98">
        <f>+'Alloc amt'!L35/'Alloc amt'!$G35</f>
        <v>0.35430099999999998</v>
      </c>
      <c r="M35" s="98">
        <f>+'Alloc amt'!M35/'Alloc amt'!$G35</f>
        <v>0</v>
      </c>
      <c r="N35" s="98">
        <f>+'Alloc amt'!N35/'Alloc amt'!$G35</f>
        <v>0</v>
      </c>
      <c r="O35" s="98"/>
      <c r="P35" s="98">
        <f>+'Alloc amt'!P35/'Alloc amt'!$G35</f>
        <v>0.114699</v>
      </c>
      <c r="Q35" s="98">
        <f>+'Alloc amt'!Q35/'Alloc amt'!$G35</f>
        <v>0</v>
      </c>
      <c r="R35" s="98">
        <f>+'Alloc amt'!R35/'Alloc amt'!$G35</f>
        <v>0</v>
      </c>
      <c r="S35" s="98"/>
      <c r="T35" s="98">
        <f>+'Alloc amt'!T35/'Alloc amt'!$G35</f>
        <v>1.3640999999999999E-2</v>
      </c>
      <c r="U35" s="98">
        <f>+'Alloc amt'!U35/'Alloc amt'!$G35</f>
        <v>0</v>
      </c>
      <c r="V35" s="98">
        <f>+'Alloc amt'!V35/'Alloc amt'!$G35</f>
        <v>0</v>
      </c>
      <c r="W35" s="98"/>
      <c r="X35" s="98">
        <f>+'Alloc amt'!X35/'Alloc amt'!$G35</f>
        <v>0.158947</v>
      </c>
      <c r="Y35" s="98">
        <f>+'Alloc amt'!Y35/'Alloc amt'!$G35</f>
        <v>0</v>
      </c>
      <c r="Z35" s="98">
        <f>+'Alloc amt'!Z35/'Alloc amt'!$G35</f>
        <v>0</v>
      </c>
      <c r="AA35" s="98"/>
      <c r="AB35" s="98">
        <f>+'Alloc amt'!AB35/'Alloc amt'!$G35</f>
        <v>0.15203800000000001</v>
      </c>
      <c r="AC35" s="98">
        <f>+'Alloc amt'!AC35/'Alloc amt'!$G35</f>
        <v>0</v>
      </c>
      <c r="AD35" s="98">
        <f>+'Alloc amt'!AD35/'Alloc amt'!$G35</f>
        <v>0</v>
      </c>
      <c r="AE35" s="98"/>
      <c r="AF35" s="98">
        <f>+'Alloc amt'!AF35/'Alloc amt'!$G35</f>
        <v>9.1291999999999998E-2</v>
      </c>
      <c r="AG35" s="98">
        <f>+'Alloc amt'!AG35/'Alloc amt'!$G35</f>
        <v>0</v>
      </c>
      <c r="AH35" s="98">
        <f>+'Alloc amt'!AH35/'Alloc amt'!$G35</f>
        <v>0</v>
      </c>
      <c r="AI35" s="98"/>
      <c r="AJ35" s="98">
        <f>+'Alloc amt'!AJ35/'Alloc amt'!$G35</f>
        <v>9.2176999999999995E-2</v>
      </c>
      <c r="AK35" s="98">
        <f>+'Alloc amt'!AK35/'Alloc amt'!$G35</f>
        <v>0</v>
      </c>
      <c r="AL35" s="98">
        <f>+'Alloc amt'!AL35/'Alloc amt'!$G35</f>
        <v>0</v>
      </c>
      <c r="AM35" s="98"/>
      <c r="AN35" s="98">
        <f>+'Alloc amt'!AN35/'Alloc amt'!$G35</f>
        <v>9.0980000000000002E-3</v>
      </c>
      <c r="AO35" s="98">
        <f>+'Alloc amt'!AO35/'Alloc amt'!$G35</f>
        <v>0</v>
      </c>
      <c r="AP35" s="98">
        <f>+'Alloc amt'!AP35/'Alloc amt'!$G35</f>
        <v>0</v>
      </c>
      <c r="AQ35" s="98"/>
      <c r="AR35" s="98">
        <f>+'Alloc amt'!AR35/'Alloc amt'!$G35</f>
        <v>4.9290000000000002E-3</v>
      </c>
      <c r="AS35" s="98">
        <f>+'Alloc amt'!AS35/'Alloc amt'!$G35</f>
        <v>0</v>
      </c>
      <c r="AT35" s="98">
        <f>+'Alloc amt'!AT35/'Alloc amt'!$G35</f>
        <v>0</v>
      </c>
      <c r="AU35" s="98"/>
      <c r="AV35" s="98">
        <f>+'Alloc amt'!AV35/'Alloc amt'!$G35</f>
        <v>8.3370000000000007E-3</v>
      </c>
      <c r="AW35" s="98">
        <f>+'Alloc amt'!AW35/'Alloc amt'!$G35</f>
        <v>0</v>
      </c>
      <c r="AX35" s="98">
        <f>+'Alloc amt'!AX35/'Alloc amt'!$G35</f>
        <v>0</v>
      </c>
      <c r="AY35" s="98"/>
      <c r="AZ35" s="98">
        <f>+'Alloc amt'!AZ35/'Alloc amt'!$G35</f>
        <v>2.72E-4</v>
      </c>
      <c r="BA35" s="98">
        <f>+'Alloc amt'!BA35/'Alloc amt'!$G35</f>
        <v>0</v>
      </c>
      <c r="BB35" s="98">
        <f>+'Alloc amt'!BB35/'Alloc amt'!$G35</f>
        <v>0</v>
      </c>
      <c r="BC35" s="98"/>
      <c r="BD35" s="98">
        <f>+'Alloc amt'!BD35/'Alloc amt'!$G35</f>
        <v>2.6899999999999998E-4</v>
      </c>
      <c r="BE35" s="98">
        <f>+'Alloc amt'!BE35/'Alloc amt'!$G35</f>
        <v>0</v>
      </c>
      <c r="BF35" s="98">
        <f>+'Alloc amt'!BF35/'Alloc amt'!$G35</f>
        <v>0</v>
      </c>
    </row>
    <row r="36" spans="3:58" x14ac:dyDescent="0.3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3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0.73404152852907567</v>
      </c>
      <c r="I37" s="98">
        <f>+'Alloc amt'!I37/'Alloc amt'!$G37</f>
        <v>0</v>
      </c>
      <c r="J37" s="98">
        <f>+'Alloc amt'!J37/'Alloc amt'!$G37</f>
        <v>0.26595847147092416</v>
      </c>
      <c r="K37" s="104"/>
      <c r="L37" s="98">
        <f>+'Alloc amt'!L37/'Alloc amt'!$G37</f>
        <v>0.38670429549245722</v>
      </c>
      <c r="M37" s="98">
        <f>+'Alloc amt'!M37/'Alloc amt'!$G37</f>
        <v>0</v>
      </c>
      <c r="N37" s="98">
        <f>+'Alloc amt'!N37/'Alloc amt'!$G37</f>
        <v>0.1534315017837018</v>
      </c>
      <c r="O37" s="98"/>
      <c r="P37" s="98">
        <f>+'Alloc amt'!P37/'Alloc amt'!$G37</f>
        <v>0.10138035385837725</v>
      </c>
      <c r="Q37" s="98">
        <f>+'Alloc amt'!Q37/'Alloc amt'!$G37</f>
        <v>0</v>
      </c>
      <c r="R37" s="98">
        <f>+'Alloc amt'!R37/'Alloc amt'!$G37</f>
        <v>2.5024490160410827E-2</v>
      </c>
      <c r="S37" s="98"/>
      <c r="T37" s="98">
        <f>+'Alloc amt'!T37/'Alloc amt'!$G37</f>
        <v>7.4677561253977242E-3</v>
      </c>
      <c r="U37" s="98">
        <f>+'Alloc amt'!U37/'Alloc amt'!$G37</f>
        <v>0</v>
      </c>
      <c r="V37" s="98">
        <f>+'Alloc amt'!V37/'Alloc amt'!$G37</f>
        <v>2.3498565120413508E-4</v>
      </c>
      <c r="W37" s="98"/>
      <c r="X37" s="98">
        <f>+'Alloc amt'!X37/'Alloc amt'!$G37</f>
        <v>9.4815792271009933E-2</v>
      </c>
      <c r="Y37" s="98">
        <f>+'Alloc amt'!Y37/'Alloc amt'!$G37</f>
        <v>0</v>
      </c>
      <c r="Z37" s="98">
        <f>+'Alloc amt'!Z37/'Alloc amt'!$G37</f>
        <v>2.817751294792112E-3</v>
      </c>
      <c r="AA37" s="98"/>
      <c r="AB37" s="98">
        <f>+'Alloc amt'!AB37/'Alloc amt'!$G37</f>
        <v>7.8847183261104403E-2</v>
      </c>
      <c r="AC37" s="98">
        <f>+'Alloc amt'!AC37/'Alloc amt'!$G37</f>
        <v>0</v>
      </c>
      <c r="AD37" s="98">
        <f>+'Alloc amt'!AD37/'Alloc amt'!$G37</f>
        <v>3.6795156768252034E-4</v>
      </c>
      <c r="AE37" s="98"/>
      <c r="AF37" s="98">
        <f>+'Alloc amt'!AF37/'Alloc amt'!$G37</f>
        <v>5.1289597742667156E-2</v>
      </c>
      <c r="AG37" s="98">
        <f>+'Alloc amt'!AG37/'Alloc amt'!$G37</f>
        <v>0</v>
      </c>
      <c r="AH37" s="98">
        <f>+'Alloc amt'!AH37/'Alloc amt'!$G37</f>
        <v>3.1059217000946196E-4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4.888309269145125E-3</v>
      </c>
      <c r="AO37" s="98">
        <f>+'Alloc amt'!AO37/'Alloc amt'!$G37</f>
        <v>0</v>
      </c>
      <c r="AP37" s="98">
        <f>+'Alloc amt'!AP37/'Alloc amt'!$G37</f>
        <v>3.4906119702024804E-6</v>
      </c>
      <c r="AQ37" s="98"/>
      <c r="AR37" s="98">
        <f>+'Alloc amt'!AR37/'Alloc amt'!$G37</f>
        <v>2.5584742211963163E-3</v>
      </c>
      <c r="AS37" s="98">
        <f>+'Alloc amt'!AS37/'Alloc amt'!$G37</f>
        <v>0</v>
      </c>
      <c r="AT37" s="98">
        <f>+'Alloc amt'!AT37/'Alloc amt'!$G37</f>
        <v>3.4906119702024804E-6</v>
      </c>
      <c r="AU37" s="98"/>
      <c r="AV37" s="98">
        <f>+'Alloc amt'!AV37/'Alloc amt'!$G37</f>
        <v>5.8188842131522969E-3</v>
      </c>
      <c r="AW37" s="98">
        <f>+'Alloc amt'!AW37/'Alloc amt'!$G37</f>
        <v>0</v>
      </c>
      <c r="AX37" s="98">
        <f>+'Alloc amt'!AX37/'Alloc amt'!$G37</f>
        <v>8.336581226074416E-2</v>
      </c>
      <c r="AY37" s="98"/>
      <c r="AZ37" s="98">
        <f>+'Alloc amt'!AZ37/'Alloc amt'!$G37</f>
        <v>1.8613684453574558E-4</v>
      </c>
      <c r="BA37" s="98">
        <f>+'Alloc amt'!BA37/'Alloc amt'!$G37</f>
        <v>0</v>
      </c>
      <c r="BB37" s="98">
        <f>+'Alloc amt'!BB37/'Alloc amt'!$G37</f>
        <v>1.490771729726012E-5</v>
      </c>
      <c r="BC37" s="98"/>
      <c r="BD37" s="98">
        <f>+'Alloc amt'!BD37/'Alloc amt'!$G37</f>
        <v>8.4745230032534568E-5</v>
      </c>
      <c r="BE37" s="98">
        <f>+'Alloc amt'!BE37/'Alloc amt'!$G37</f>
        <v>0</v>
      </c>
      <c r="BF37" s="98">
        <f>+'Alloc amt'!BF37/'Alloc amt'!$G37</f>
        <v>8.2513024114163521E-5</v>
      </c>
    </row>
    <row r="38" spans="3:58" x14ac:dyDescent="0.3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0.99999999999999978</v>
      </c>
      <c r="H38" s="98">
        <f>+'Alloc amt'!H38/'Alloc amt'!$G38</f>
        <v>0.91171631089433136</v>
      </c>
      <c r="I38" s="98">
        <f>+'Alloc amt'!I38/'Alloc amt'!$G38</f>
        <v>0</v>
      </c>
      <c r="J38" s="98">
        <f>+'Alloc amt'!J38/'Alloc amt'!$G38</f>
        <v>8.8283689105668875E-2</v>
      </c>
      <c r="K38" s="104"/>
      <c r="L38" s="98">
        <f>+'Alloc amt'!L38/'Alloc amt'!$G38</f>
        <v>0.37474218518759655</v>
      </c>
      <c r="M38" s="98">
        <f>+'Alloc amt'!M38/'Alloc amt'!$G38</f>
        <v>0</v>
      </c>
      <c r="N38" s="98">
        <f>+'Alloc amt'!N38/'Alloc amt'!$G38</f>
        <v>5.0930880026391886E-2</v>
      </c>
      <c r="O38" s="98"/>
      <c r="P38" s="98">
        <f>+'Alloc amt'!P38/'Alloc amt'!$G38</f>
        <v>0.11169884980051083</v>
      </c>
      <c r="Q38" s="98">
        <f>+'Alloc amt'!Q38/'Alloc amt'!$G38</f>
        <v>0</v>
      </c>
      <c r="R38" s="98">
        <f>+'Alloc amt'!R38/'Alloc amt'!$G38</f>
        <v>8.3067641994291792E-3</v>
      </c>
      <c r="S38" s="98"/>
      <c r="T38" s="98">
        <f>+'Alloc amt'!T38/'Alloc amt'!$G38</f>
        <v>1.1347191729121187E-2</v>
      </c>
      <c r="U38" s="98">
        <f>+'Alloc amt'!U38/'Alloc amt'!$G38</f>
        <v>0</v>
      </c>
      <c r="V38" s="98">
        <f>+'Alloc amt'!V38/'Alloc amt'!$G38</f>
        <v>7.800240413649314E-5</v>
      </c>
      <c r="W38" s="98"/>
      <c r="X38" s="98">
        <f>+'Alloc amt'!X38/'Alloc amt'!$G38</f>
        <v>0.13475270584399673</v>
      </c>
      <c r="Y38" s="98">
        <f>+'Alloc amt'!Y38/'Alloc amt'!$G38</f>
        <v>0</v>
      </c>
      <c r="Z38" s="98">
        <f>+'Alloc amt'!Z38/'Alloc amt'!$G38</f>
        <v>9.3533955850591717E-4</v>
      </c>
      <c r="AA38" s="98"/>
      <c r="AB38" s="98">
        <f>+'Alloc amt'!AB38/'Alloc amt'!$G38</f>
        <v>0.12429846759740037</v>
      </c>
      <c r="AC38" s="98">
        <f>+'Alloc amt'!AC38/'Alloc amt'!$G38</f>
        <v>0</v>
      </c>
      <c r="AD38" s="98">
        <f>+'Alloc amt'!AD38/'Alloc amt'!$G38</f>
        <v>1.2213982742331419E-4</v>
      </c>
      <c r="AE38" s="98"/>
      <c r="AF38" s="98">
        <f>+'Alloc amt'!AF38/'Alloc amt'!$G38</f>
        <v>7.5858792191037486E-2</v>
      </c>
      <c r="AG38" s="98">
        <f>+'Alloc amt'!AG38/'Alloc amt'!$G38</f>
        <v>0</v>
      </c>
      <c r="AH38" s="98">
        <f>+'Alloc amt'!AH38/'Alloc amt'!$G38</f>
        <v>1.0309963966975236E-4</v>
      </c>
      <c r="AI38" s="98"/>
      <c r="AJ38" s="98">
        <f>+'Alloc amt'!AJ38/'Alloc amt'!$G38</f>
        <v>5.9603873074089125E-2</v>
      </c>
      <c r="AK38" s="98">
        <f>+'Alloc amt'!AK38/'Alloc amt'!$G38</f>
        <v>0</v>
      </c>
      <c r="AL38" s="98">
        <f>+'Alloc amt'!AL38/'Alloc amt'!$G38</f>
        <v>9.9910456727569078E-5</v>
      </c>
      <c r="AM38" s="98"/>
      <c r="AN38" s="98">
        <f>+'Alloc amt'!AN38/'Alloc amt'!$G38</f>
        <v>7.5223390702667042E-3</v>
      </c>
      <c r="AO38" s="98">
        <f>+'Alloc amt'!AO38/'Alloc amt'!$G38</f>
        <v>0</v>
      </c>
      <c r="AP38" s="98">
        <f>+'Alloc amt'!AP38/'Alloc amt'!$G38</f>
        <v>1.1586925592613508E-6</v>
      </c>
      <c r="AQ38" s="98"/>
      <c r="AR38" s="98">
        <f>+'Alloc amt'!AR38/'Alloc amt'!$G38</f>
        <v>4.0308302854451658E-3</v>
      </c>
      <c r="AS38" s="98">
        <f>+'Alloc amt'!AS38/'Alloc amt'!$G38</f>
        <v>0</v>
      </c>
      <c r="AT38" s="98">
        <f>+'Alloc amt'!AT38/'Alloc amt'!$G38</f>
        <v>1.1586925592613508E-6</v>
      </c>
      <c r="AU38" s="98"/>
      <c r="AV38" s="98">
        <f>+'Alloc amt'!AV38/'Alloc amt'!$G38</f>
        <v>7.429511526095574E-3</v>
      </c>
      <c r="AW38" s="98">
        <f>+'Alloc amt'!AW38/'Alloc amt'!$G38</f>
        <v>0</v>
      </c>
      <c r="AX38" s="98">
        <f>+'Alloc amt'!AX38/'Alloc amt'!$G38</f>
        <v>2.7672897242055738E-2</v>
      </c>
      <c r="AY38" s="98"/>
      <c r="AZ38" s="98">
        <f>+'Alloc amt'!AZ38/'Alloc amt'!$G38</f>
        <v>2.4063623056437062E-4</v>
      </c>
      <c r="BA38" s="98">
        <f>+'Alloc amt'!BA38/'Alloc amt'!$G38</f>
        <v>0</v>
      </c>
      <c r="BB38" s="98">
        <f>+'Alloc amt'!BB38/'Alloc amt'!$G38</f>
        <v>4.9485480641679717E-6</v>
      </c>
      <c r="BC38" s="98"/>
      <c r="BD38" s="98">
        <f>+'Alloc amt'!BD38/'Alloc amt'!$G38</f>
        <v>1.9092835820688802E-4</v>
      </c>
      <c r="BE38" s="98">
        <f>+'Alloc amt'!BE38/'Alloc amt'!$G38</f>
        <v>0</v>
      </c>
      <c r="BF38" s="98">
        <f>+'Alloc amt'!BF38/'Alloc amt'!$G38</f>
        <v>2.7389818146325727E-5</v>
      </c>
    </row>
    <row r="39" spans="3:58" x14ac:dyDescent="0.3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0.87279087647618536</v>
      </c>
      <c r="I39" s="98">
        <f>+'Alloc amt'!I39/'Alloc amt'!$G39</f>
        <v>0</v>
      </c>
      <c r="J39" s="98">
        <f>+'Alloc amt'!J39/'Alloc amt'!$G39</f>
        <v>0.12720912352381478</v>
      </c>
      <c r="K39" s="104"/>
      <c r="L39" s="98">
        <f>+'Alloc amt'!L39/'Alloc amt'!$G39</f>
        <v>0.44884939523330336</v>
      </c>
      <c r="M39" s="98">
        <f>+'Alloc amt'!M39/'Alloc amt'!$G39</f>
        <v>0</v>
      </c>
      <c r="N39" s="98">
        <f>+'Alloc amt'!N39/'Alloc amt'!$G39</f>
        <v>0.11052697494931019</v>
      </c>
      <c r="O39" s="98"/>
      <c r="P39" s="98">
        <f>+'Alloc amt'!P39/'Alloc amt'!$G39</f>
        <v>0.1218342832050112</v>
      </c>
      <c r="Q39" s="98">
        <f>+'Alloc amt'!Q39/'Alloc amt'!$G39</f>
        <v>0</v>
      </c>
      <c r="R39" s="98">
        <f>+'Alloc amt'!R39/'Alloc amt'!$G39</f>
        <v>1.3731901067487879E-2</v>
      </c>
      <c r="S39" s="98"/>
      <c r="T39" s="98">
        <f>+'Alloc amt'!T39/'Alloc amt'!$G39</f>
        <v>9.6829823497165835E-3</v>
      </c>
      <c r="U39" s="98">
        <f>+'Alloc amt'!U39/'Alloc amt'!$G39</f>
        <v>0</v>
      </c>
      <c r="V39" s="98">
        <f>+'Alloc amt'!V39/'Alloc amt'!$G39</f>
        <v>0</v>
      </c>
      <c r="W39" s="98"/>
      <c r="X39" s="98">
        <f>+'Alloc amt'!X39/'Alloc amt'!$G39</f>
        <v>0.11238548122533264</v>
      </c>
      <c r="Y39" s="98">
        <f>+'Alloc amt'!Y39/'Alloc amt'!$G39</f>
        <v>0</v>
      </c>
      <c r="Z39" s="98">
        <f>+'Alloc amt'!Z39/'Alloc amt'!$G39</f>
        <v>0</v>
      </c>
      <c r="AA39" s="98"/>
      <c r="AB39" s="98">
        <f>+'Alloc amt'!AB39/'Alloc amt'!$G39</f>
        <v>0.10223631717773601</v>
      </c>
      <c r="AC39" s="98">
        <f>+'Alloc amt'!AC39/'Alloc amt'!$G39</f>
        <v>0</v>
      </c>
      <c r="AD39" s="98">
        <f>+'Alloc amt'!AD39/'Alloc amt'!$G39</f>
        <v>0</v>
      </c>
      <c r="AE39" s="98"/>
      <c r="AF39" s="98">
        <f>+'Alloc amt'!AF39/'Alloc amt'!$G39</f>
        <v>6.0702684335204198E-2</v>
      </c>
      <c r="AG39" s="98">
        <f>+'Alloc amt'!AG39/'Alloc amt'!$G39</f>
        <v>0</v>
      </c>
      <c r="AH39" s="98">
        <f>+'Alloc amt'!AH39/'Alloc amt'!$G39</f>
        <v>0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6.3383714703949693E-3</v>
      </c>
      <c r="AO39" s="98">
        <f>+'Alloc amt'!AO39/'Alloc amt'!$G39</f>
        <v>0</v>
      </c>
      <c r="AP39" s="98">
        <f>+'Alloc amt'!AP39/'Alloc amt'!$G39</f>
        <v>0</v>
      </c>
      <c r="AQ39" s="98"/>
      <c r="AR39" s="98">
        <f>+'Alloc amt'!AR39/'Alloc amt'!$G39</f>
        <v>3.3174169469452775E-3</v>
      </c>
      <c r="AS39" s="98">
        <f>+'Alloc amt'!AS39/'Alloc amt'!$G39</f>
        <v>0</v>
      </c>
      <c r="AT39" s="98">
        <f>+'Alloc amt'!AT39/'Alloc amt'!$G39</f>
        <v>0</v>
      </c>
      <c r="AU39" s="98"/>
      <c r="AV39" s="98">
        <f>+'Alloc amt'!AV39/'Alloc amt'!$G39</f>
        <v>7.1128265482581707E-3</v>
      </c>
      <c r="AW39" s="98">
        <f>+'Alloc amt'!AW39/'Alloc amt'!$G39</f>
        <v>0</v>
      </c>
      <c r="AX39" s="98">
        <f>+'Alloc amt'!AX39/'Alloc amt'!$G39</f>
        <v>2.9141245053359781E-3</v>
      </c>
      <c r="AY39" s="98"/>
      <c r="AZ39" s="98">
        <f>+'Alloc amt'!AZ39/'Alloc amt'!$G39</f>
        <v>2.2752800037339449E-4</v>
      </c>
      <c r="BA39" s="98">
        <f>+'Alloc amt'!BA39/'Alloc amt'!$G39</f>
        <v>0</v>
      </c>
      <c r="BB39" s="98">
        <f>+'Alloc amt'!BB39/'Alloc amt'!$G39</f>
        <v>5.463983447504959E-6</v>
      </c>
      <c r="BC39" s="98"/>
      <c r="BD39" s="98">
        <f>+'Alloc amt'!BD39/'Alloc amt'!$G39</f>
        <v>1.0358998390983813E-4</v>
      </c>
      <c r="BE39" s="98">
        <f>+'Alloc amt'!BE39/'Alloc amt'!$G39</f>
        <v>0</v>
      </c>
      <c r="BF39" s="98">
        <f>+'Alloc amt'!BF39/'Alloc amt'!$G39</f>
        <v>3.065901823322227E-5</v>
      </c>
    </row>
    <row r="40" spans="3:58" x14ac:dyDescent="0.3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3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0.99999999999999989</v>
      </c>
      <c r="H41" s="98">
        <f>+'Alloc amt'!H41/'Alloc amt'!$G41</f>
        <v>0.84125242030029768</v>
      </c>
      <c r="I41" s="98">
        <f>+'Alloc amt'!I41/'Alloc amt'!$G41</f>
        <v>0</v>
      </c>
      <c r="J41" s="98">
        <f>+'Alloc amt'!J41/'Alloc amt'!$G41</f>
        <v>0.15874757969970227</v>
      </c>
      <c r="K41" s="104"/>
      <c r="L41" s="98">
        <f>+'Alloc amt'!L41/'Alloc amt'!$G41</f>
        <v>0.44296968441030005</v>
      </c>
      <c r="M41" s="98">
        <f>+'Alloc amt'!M41/'Alloc amt'!$G41</f>
        <v>0</v>
      </c>
      <c r="N41" s="98">
        <f>+'Alloc amt'!N41/'Alloc amt'!$G41</f>
        <v>0.13792949183749273</v>
      </c>
      <c r="O41" s="98"/>
      <c r="P41" s="98">
        <f>+'Alloc amt'!P41/'Alloc amt'!$G41</f>
        <v>0.11787661399874205</v>
      </c>
      <c r="Q41" s="98">
        <f>+'Alloc amt'!Q41/'Alloc amt'!$G41</f>
        <v>0</v>
      </c>
      <c r="R41" s="98">
        <f>+'Alloc amt'!R41/'Alloc amt'!$G41</f>
        <v>1.7136397129026357E-2</v>
      </c>
      <c r="S41" s="98"/>
      <c r="T41" s="98">
        <f>+'Alloc amt'!T41/'Alloc amt'!$G41</f>
        <v>8.9800666855082353E-3</v>
      </c>
      <c r="U41" s="98">
        <f>+'Alloc amt'!U41/'Alloc amt'!$G41</f>
        <v>0</v>
      </c>
      <c r="V41" s="98">
        <f>+'Alloc amt'!V41/'Alloc amt'!$G41</f>
        <v>0</v>
      </c>
      <c r="W41" s="98"/>
      <c r="X41" s="98">
        <f>+'Alloc amt'!X41/'Alloc amt'!$G41</f>
        <v>0.10422709444636762</v>
      </c>
      <c r="Y41" s="98">
        <f>+'Alloc amt'!Y41/'Alloc amt'!$G41</f>
        <v>0</v>
      </c>
      <c r="Z41" s="98">
        <f>+'Alloc amt'!Z41/'Alloc amt'!$G41</f>
        <v>0</v>
      </c>
      <c r="AA41" s="98"/>
      <c r="AB41" s="98">
        <f>+'Alloc amt'!AB41/'Alloc amt'!$G41</f>
        <v>9.4814687539290274E-2</v>
      </c>
      <c r="AC41" s="98">
        <f>+'Alloc amt'!AC41/'Alloc amt'!$G41</f>
        <v>0</v>
      </c>
      <c r="AD41" s="98">
        <f>+'Alloc amt'!AD41/'Alloc amt'!$G41</f>
        <v>0</v>
      </c>
      <c r="AE41" s="98"/>
      <c r="AF41" s="98">
        <f>+'Alloc amt'!AF41/'Alloc amt'!$G41</f>
        <v>5.6296101101066774E-2</v>
      </c>
      <c r="AG41" s="98">
        <f>+'Alloc amt'!AG41/'Alloc amt'!$G41</f>
        <v>0</v>
      </c>
      <c r="AH41" s="98">
        <f>+'Alloc amt'!AH41/'Alloc amt'!$G41</f>
        <v>0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5.878250772948658E-3</v>
      </c>
      <c r="AO41" s="98">
        <f>+'Alloc amt'!AO41/'Alloc amt'!$G41</f>
        <v>0</v>
      </c>
      <c r="AP41" s="98">
        <f>+'Alloc amt'!AP41/'Alloc amt'!$G41</f>
        <v>0</v>
      </c>
      <c r="AQ41" s="98"/>
      <c r="AR41" s="98">
        <f>+'Alloc amt'!AR41/'Alloc amt'!$G41</f>
        <v>3.0765960663013793E-3</v>
      </c>
      <c r="AS41" s="98">
        <f>+'Alloc amt'!AS41/'Alloc amt'!$G41</f>
        <v>0</v>
      </c>
      <c r="AT41" s="98">
        <f>+'Alloc amt'!AT41/'Alloc amt'!$G41</f>
        <v>0</v>
      </c>
      <c r="AU41" s="98"/>
      <c r="AV41" s="98">
        <f>+'Alloc amt'!AV41/'Alloc amt'!$G41</f>
        <v>6.8160241126898361E-3</v>
      </c>
      <c r="AW41" s="98">
        <f>+'Alloc amt'!AW41/'Alloc amt'!$G41</f>
        <v>0</v>
      </c>
      <c r="AX41" s="98">
        <f>+'Alloc amt'!AX41/'Alloc amt'!$G41</f>
        <v>3.6366118981951282E-3</v>
      </c>
      <c r="AY41" s="98"/>
      <c r="AZ41" s="98">
        <f>+'Alloc amt'!AZ41/'Alloc amt'!$G41</f>
        <v>2.1803376285577163E-4</v>
      </c>
      <c r="BA41" s="98">
        <f>+'Alloc amt'!BA41/'Alloc amt'!$G41</f>
        <v>0</v>
      </c>
      <c r="BB41" s="98">
        <f>+'Alloc amt'!BB41/'Alloc amt'!$G41</f>
        <v>6.8186473091158663E-6</v>
      </c>
      <c r="BC41" s="98"/>
      <c r="BD41" s="98">
        <f>+'Alloc amt'!BD41/'Alloc amt'!$G41</f>
        <v>9.9267404227017971E-5</v>
      </c>
      <c r="BE41" s="98">
        <f>+'Alloc amt'!BE41/'Alloc amt'!$G41</f>
        <v>0</v>
      </c>
      <c r="BF41" s="98">
        <f>+'Alloc amt'!BF41/'Alloc amt'!$G41</f>
        <v>3.8260187678927917E-5</v>
      </c>
    </row>
    <row r="42" spans="3:58" x14ac:dyDescent="0.3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0.99999999999999978</v>
      </c>
      <c r="H42" s="98">
        <f>+'Alloc amt'!H42/'Alloc amt'!$G42</f>
        <v>0.92339970079585254</v>
      </c>
      <c r="I42" s="98">
        <f>+'Alloc amt'!I42/'Alloc amt'!$G42</f>
        <v>0</v>
      </c>
      <c r="J42" s="98">
        <f>+'Alloc amt'!J42/'Alloc amt'!$G42</f>
        <v>7.6600299204147335E-2</v>
      </c>
      <c r="K42" s="104"/>
      <c r="L42" s="98">
        <f>+'Alloc amt'!L42/'Alloc amt'!$G42</f>
        <v>0.45828439263559545</v>
      </c>
      <c r="M42" s="98">
        <f>+'Alloc amt'!M42/'Alloc amt'!$G42</f>
        <v>0</v>
      </c>
      <c r="N42" s="98">
        <f>+'Alloc amt'!N42/'Alloc amt'!$G42</f>
        <v>6.6554969617894325E-2</v>
      </c>
      <c r="O42" s="98"/>
      <c r="P42" s="98">
        <f>+'Alloc amt'!P42/'Alloc amt'!$G42</f>
        <v>0.12818503748602006</v>
      </c>
      <c r="Q42" s="98">
        <f>+'Alloc amt'!Q42/'Alloc amt'!$G42</f>
        <v>0</v>
      </c>
      <c r="R42" s="98">
        <f>+'Alloc amt'!R42/'Alloc amt'!$G42</f>
        <v>8.2688073093625403E-3</v>
      </c>
      <c r="S42" s="98"/>
      <c r="T42" s="98">
        <f>+'Alloc amt'!T42/'Alloc amt'!$G42</f>
        <v>1.0810930248087705E-2</v>
      </c>
      <c r="U42" s="98">
        <f>+'Alloc amt'!U42/'Alloc amt'!$G42</f>
        <v>0</v>
      </c>
      <c r="V42" s="98">
        <f>+'Alloc amt'!V42/'Alloc amt'!$G42</f>
        <v>0</v>
      </c>
      <c r="W42" s="98"/>
      <c r="X42" s="98">
        <f>+'Alloc amt'!X42/'Alloc amt'!$G42</f>
        <v>0.12547700228539649</v>
      </c>
      <c r="Y42" s="98">
        <f>+'Alloc amt'!Y42/'Alloc amt'!$G42</f>
        <v>0</v>
      </c>
      <c r="Z42" s="98">
        <f>+'Alloc amt'!Z42/'Alloc amt'!$G42</f>
        <v>0</v>
      </c>
      <c r="AA42" s="98"/>
      <c r="AB42" s="98">
        <f>+'Alloc amt'!AB42/'Alloc amt'!$G42</f>
        <v>0.11414558592706983</v>
      </c>
      <c r="AC42" s="98">
        <f>+'Alloc amt'!AC42/'Alloc amt'!$G42</f>
        <v>0</v>
      </c>
      <c r="AD42" s="98">
        <f>+'Alloc amt'!AD42/'Alloc amt'!$G42</f>
        <v>0</v>
      </c>
      <c r="AE42" s="98"/>
      <c r="AF42" s="98">
        <f>+'Alloc amt'!AF42/'Alloc amt'!$G42</f>
        <v>6.7773797629486224E-2</v>
      </c>
      <c r="AG42" s="98">
        <f>+'Alloc amt'!AG42/'Alloc amt'!$G42</f>
        <v>0</v>
      </c>
      <c r="AH42" s="98">
        <f>+'Alloc amt'!AH42/'Alloc amt'!$G42</f>
        <v>0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7.0767134936391557E-3</v>
      </c>
      <c r="AO42" s="98">
        <f>+'Alloc amt'!AO42/'Alloc amt'!$G42</f>
        <v>0</v>
      </c>
      <c r="AP42" s="98">
        <f>+'Alloc amt'!AP42/'Alloc amt'!$G42</f>
        <v>0</v>
      </c>
      <c r="AQ42" s="98"/>
      <c r="AR42" s="98">
        <f>+'Alloc amt'!AR42/'Alloc amt'!$G42</f>
        <v>3.7038550646846108E-3</v>
      </c>
      <c r="AS42" s="98">
        <f>+'Alloc amt'!AS42/'Alloc amt'!$G42</f>
        <v>0</v>
      </c>
      <c r="AT42" s="98">
        <f>+'Alloc amt'!AT42/'Alloc amt'!$G42</f>
        <v>0</v>
      </c>
      <c r="AU42" s="98"/>
      <c r="AV42" s="98">
        <f>+'Alloc amt'!AV42/'Alloc amt'!$G42</f>
        <v>7.5890966052183772E-3</v>
      </c>
      <c r="AW42" s="98">
        <f>+'Alloc amt'!AW42/'Alloc amt'!$G42</f>
        <v>0</v>
      </c>
      <c r="AX42" s="98">
        <f>+'Alloc amt'!AX42/'Alloc amt'!$G42</f>
        <v>1.754770435039467E-3</v>
      </c>
      <c r="AY42" s="98"/>
      <c r="AZ42" s="98">
        <f>+'Alloc amt'!AZ42/'Alloc amt'!$G42</f>
        <v>2.4276312145538054E-4</v>
      </c>
      <c r="BA42" s="98">
        <f>+'Alloc amt'!BA42/'Alloc amt'!$G42</f>
        <v>0</v>
      </c>
      <c r="BB42" s="98">
        <f>+'Alloc amt'!BB42/'Alloc amt'!$G42</f>
        <v>3.2901945656990012E-6</v>
      </c>
      <c r="BC42" s="98"/>
      <c r="BD42" s="98">
        <f>+'Alloc amt'!BD42/'Alloc amt'!$G42</f>
        <v>1.1052629919919765E-4</v>
      </c>
      <c r="BE42" s="98">
        <f>+'Alloc amt'!BE42/'Alloc amt'!$G42</f>
        <v>0</v>
      </c>
      <c r="BF42" s="98">
        <f>+'Alloc amt'!BF42/'Alloc amt'!$G42</f>
        <v>1.8461647285311063E-5</v>
      </c>
    </row>
    <row r="43" spans="3:58" x14ac:dyDescent="0.3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3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3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1.0000000000000002</v>
      </c>
      <c r="H45" s="98">
        <f>+'Alloc amt'!H45/'Alloc amt'!$G45</f>
        <v>0.911948688201761</v>
      </c>
      <c r="I45" s="98">
        <f>+'Alloc amt'!I45/'Alloc amt'!$G45</f>
        <v>0</v>
      </c>
      <c r="J45" s="98">
        <f>+'Alloc amt'!J45/'Alloc amt'!$G45</f>
        <v>8.8051311798239079E-2</v>
      </c>
      <c r="K45" s="104"/>
      <c r="L45" s="98">
        <f>+'Alloc amt'!L45/'Alloc amt'!$G45</f>
        <v>0.37462465810473722</v>
      </c>
      <c r="M45" s="98">
        <f>+'Alloc amt'!M45/'Alloc amt'!$G45</f>
        <v>0</v>
      </c>
      <c r="N45" s="98">
        <f>+'Alloc amt'!N45/'Alloc amt'!$G45</f>
        <v>5.0796821505667895E-2</v>
      </c>
      <c r="O45" s="98"/>
      <c r="P45" s="98">
        <f>+'Alloc amt'!P45/'Alloc amt'!$G45</f>
        <v>0.11169739784914327</v>
      </c>
      <c r="Q45" s="98">
        <f>+'Alloc amt'!Q45/'Alloc amt'!$G45</f>
        <v>0</v>
      </c>
      <c r="R45" s="98">
        <f>+'Alloc amt'!R45/'Alloc amt'!$G45</f>
        <v>8.284899418769559E-3</v>
      </c>
      <c r="S45" s="98"/>
      <c r="T45" s="98">
        <f>+'Alloc amt'!T45/'Alloc amt'!$G45</f>
        <v>1.1354838936311992E-2</v>
      </c>
      <c r="U45" s="98">
        <f>+'Alloc amt'!U45/'Alloc amt'!$G45</f>
        <v>0</v>
      </c>
      <c r="V45" s="98">
        <f>+'Alloc amt'!V45/'Alloc amt'!$G45</f>
        <v>7.7797088875770486E-5</v>
      </c>
      <c r="W45" s="98"/>
      <c r="X45" s="98">
        <f>+'Alloc amt'!X45/'Alloc amt'!$G45</f>
        <v>0.13483551070404226</v>
      </c>
      <c r="Y45" s="98">
        <f>+'Alloc amt'!Y45/'Alloc amt'!$G45</f>
        <v>0</v>
      </c>
      <c r="Z45" s="98">
        <f>+'Alloc amt'!Z45/'Alloc amt'!$G45</f>
        <v>9.3287758970579139E-4</v>
      </c>
      <c r="AA45" s="98"/>
      <c r="AB45" s="98">
        <f>+'Alloc amt'!AB45/'Alloc amt'!$G45</f>
        <v>0.12439414348676013</v>
      </c>
      <c r="AC45" s="98">
        <f>+'Alloc amt'!AC45/'Alloc amt'!$G45</f>
        <v>0</v>
      </c>
      <c r="AD45" s="98">
        <f>+'Alloc amt'!AD45/'Alloc amt'!$G45</f>
        <v>1.2181833514638184E-4</v>
      </c>
      <c r="AE45" s="98"/>
      <c r="AF45" s="98">
        <f>+'Alloc amt'!AF45/'Alloc amt'!$G45</f>
        <v>7.5913591028257107E-2</v>
      </c>
      <c r="AG45" s="98">
        <f>+'Alloc amt'!AG45/'Alloc amt'!$G45</f>
        <v>0</v>
      </c>
      <c r="AH45" s="98">
        <f>+'Alloc amt'!AH45/'Alloc amt'!$G45</f>
        <v>1.0282826432390833E-4</v>
      </c>
      <c r="AI45" s="98"/>
      <c r="AJ45" s="98">
        <f>+'Alloc amt'!AJ45/'Alloc amt'!$G45</f>
        <v>5.9702607992473039E-2</v>
      </c>
      <c r="AK45" s="98">
        <f>+'Alloc amt'!AK45/'Alloc amt'!$G45</f>
        <v>0</v>
      </c>
      <c r="AL45" s="98">
        <f>+'Alloc amt'!AL45/'Alloc amt'!$G45</f>
        <v>9.9647475840005084E-5</v>
      </c>
      <c r="AM45" s="98"/>
      <c r="AN45" s="98">
        <f>+'Alloc amt'!AN45/'Alloc amt'!$G45</f>
        <v>7.52765941484786E-3</v>
      </c>
      <c r="AO45" s="98">
        <f>+'Alloc amt'!AO45/'Alloc amt'!$G45</f>
        <v>0</v>
      </c>
      <c r="AP45" s="98">
        <f>+'Alloc amt'!AP45/'Alloc amt'!$G45</f>
        <v>1.1556426883306311E-6</v>
      </c>
      <c r="AQ45" s="98"/>
      <c r="AR45" s="98">
        <f>+'Alloc amt'!AR45/'Alloc amt'!$G45</f>
        <v>4.0339266099577251E-3</v>
      </c>
      <c r="AS45" s="98">
        <f>+'Alloc amt'!AS45/'Alloc amt'!$G45</f>
        <v>0</v>
      </c>
      <c r="AT45" s="98">
        <f>+'Alloc amt'!AT45/'Alloc amt'!$G45</f>
        <v>1.1556426883306311E-6</v>
      </c>
      <c r="AU45" s="98"/>
      <c r="AV45" s="98">
        <f>+'Alloc amt'!AV45/'Alloc amt'!$G45</f>
        <v>7.432371351686581E-3</v>
      </c>
      <c r="AW45" s="98">
        <f>+'Alloc amt'!AW45/'Alloc amt'!$G45</f>
        <v>0</v>
      </c>
      <c r="AX45" s="98">
        <f>+'Alloc amt'!AX45/'Alloc amt'!$G45</f>
        <v>2.7600057588264275E-2</v>
      </c>
      <c r="AY45" s="98"/>
      <c r="AZ45" s="98">
        <f>+'Alloc amt'!AZ45/'Alloc amt'!$G45</f>
        <v>2.4073761490821396E-4</v>
      </c>
      <c r="BA45" s="98">
        <f>+'Alloc amt'!BA45/'Alloc amt'!$G45</f>
        <v>0</v>
      </c>
      <c r="BB45" s="98">
        <f>+'Alloc amt'!BB45/'Alloc amt'!$G45</f>
        <v>4.93552266517879E-6</v>
      </c>
      <c r="BC45" s="98"/>
      <c r="BD45" s="98">
        <f>+'Alloc amt'!BD45/'Alloc amt'!$G45</f>
        <v>1.9124510863562227E-4</v>
      </c>
      <c r="BE45" s="98">
        <f>+'Alloc amt'!BE45/'Alloc amt'!$G45</f>
        <v>0</v>
      </c>
      <c r="BF45" s="98">
        <f>+'Alloc amt'!BF45/'Alloc amt'!$G45</f>
        <v>2.7317723603649601E-5</v>
      </c>
    </row>
    <row r="46" spans="3:58" x14ac:dyDescent="0.3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1.0000000000000002</v>
      </c>
      <c r="H46" s="98">
        <f>+'Alloc amt'!H46/'Alloc amt'!$G46</f>
        <v>0.5398336880679363</v>
      </c>
      <c r="I46" s="98">
        <f>+'Alloc amt'!I46/'Alloc amt'!$G46</f>
        <v>0.25272480030864097</v>
      </c>
      <c r="J46" s="98">
        <f>+'Alloc amt'!J46/'Alloc amt'!$G46</f>
        <v>0.2074415116234227</v>
      </c>
      <c r="K46" s="104"/>
      <c r="L46" s="98">
        <f>+'Alloc amt'!L46/'Alloc amt'!$G46</f>
        <v>0.21929627488569189</v>
      </c>
      <c r="M46" s="98">
        <f>+'Alloc amt'!M46/'Alloc amt'!$G46</f>
        <v>9.1492757970356678E-2</v>
      </c>
      <c r="N46" s="98">
        <f>+'Alloc amt'!N46/'Alloc amt'!$G46</f>
        <v>0.15141113451849147</v>
      </c>
      <c r="O46" s="98"/>
      <c r="P46" s="98">
        <f>+'Alloc amt'!P46/'Alloc amt'!$G46</f>
        <v>6.6167453277041807E-2</v>
      </c>
      <c r="Q46" s="98">
        <f>+'Alloc amt'!Q46/'Alloc amt'!$G46</f>
        <v>2.9733178644384347E-2</v>
      </c>
      <c r="R46" s="98">
        <f>+'Alloc amt'!R46/'Alloc amt'!$G46</f>
        <v>3.8074941830132401E-2</v>
      </c>
      <c r="S46" s="98"/>
      <c r="T46" s="98">
        <f>+'Alloc amt'!T46/'Alloc amt'!$G46</f>
        <v>6.8512196014654586E-3</v>
      </c>
      <c r="U46" s="98">
        <f>+'Alloc amt'!U46/'Alloc amt'!$G46</f>
        <v>3.5355609058952322E-3</v>
      </c>
      <c r="V46" s="98">
        <f>+'Alloc amt'!V46/'Alloc amt'!$G46</f>
        <v>7.1673343752973618E-4</v>
      </c>
      <c r="W46" s="98"/>
      <c r="X46" s="98">
        <f>+'Alloc amt'!X46/'Alloc amt'!$G46</f>
        <v>8.0091746634363331E-2</v>
      </c>
      <c r="Y46" s="98">
        <f>+'Alloc amt'!Y46/'Alloc amt'!$G46</f>
        <v>4.1009657933583077E-2</v>
      </c>
      <c r="Z46" s="98">
        <f>+'Alloc amt'!Z46/'Alloc amt'!$G46</f>
        <v>7.4892988950108763E-3</v>
      </c>
      <c r="AA46" s="98"/>
      <c r="AB46" s="98">
        <f>+'Alloc amt'!AB46/'Alloc amt'!$G46</f>
        <v>7.5048345245856227E-2</v>
      </c>
      <c r="AC46" s="98">
        <f>+'Alloc amt'!AC46/'Alloc amt'!$G46</f>
        <v>3.9536002262440993E-2</v>
      </c>
      <c r="AD46" s="98">
        <f>+'Alloc amt'!AD46/'Alloc amt'!$G46</f>
        <v>1.5669335809697126E-3</v>
      </c>
      <c r="AE46" s="98"/>
      <c r="AF46" s="98">
        <f>+'Alloc amt'!AF46/'Alloc amt'!$G46</f>
        <v>4.5104006696946024E-2</v>
      </c>
      <c r="AG46" s="98">
        <f>+'Alloc amt'!AG46/'Alloc amt'!$G46</f>
        <v>1.7415848121178894E-2</v>
      </c>
      <c r="AH46" s="98">
        <f>+'Alloc amt'!AH46/'Alloc amt'!$G46</f>
        <v>1.9495973293333899E-3</v>
      </c>
      <c r="AI46" s="98"/>
      <c r="AJ46" s="98">
        <f>+'Alloc amt'!AJ46/'Alloc amt'!$G46</f>
        <v>3.5612731172822779E-2</v>
      </c>
      <c r="AK46" s="98">
        <f>+'Alloc amt'!AK46/'Alloc amt'!$G46</f>
        <v>2.4041835061347935E-2</v>
      </c>
      <c r="AL46" s="98">
        <f>+'Alloc amt'!AL46/'Alloc amt'!$G46</f>
        <v>8.8886164691553819E-4</v>
      </c>
      <c r="AM46" s="98"/>
      <c r="AN46" s="98">
        <f>+'Alloc amt'!AN46/'Alloc amt'!$G46</f>
        <v>4.5418308563550122E-3</v>
      </c>
      <c r="AO46" s="98">
        <f>+'Alloc amt'!AO46/'Alloc amt'!$G46</f>
        <v>2.3487467355560458E-3</v>
      </c>
      <c r="AP46" s="98">
        <f>+'Alloc amt'!AP46/'Alloc amt'!$G46</f>
        <v>1.057225017095828E-5</v>
      </c>
      <c r="AQ46" s="98"/>
      <c r="AR46" s="98">
        <f>+'Alloc amt'!AR46/'Alloc amt'!$G46</f>
        <v>2.4337161671687223E-3</v>
      </c>
      <c r="AS46" s="98">
        <f>+'Alloc amt'!AS46/'Alloc amt'!$G46</f>
        <v>1.2481215000604007E-3</v>
      </c>
      <c r="AT46" s="98">
        <f>+'Alloc amt'!AT46/'Alloc amt'!$G46</f>
        <v>1.057225017095828E-5</v>
      </c>
      <c r="AU46" s="98"/>
      <c r="AV46" s="98">
        <f>+'Alloc amt'!AV46/'Alloc amt'!$G46</f>
        <v>4.4284752065923937E-3</v>
      </c>
      <c r="AW46" s="98">
        <f>+'Alloc amt'!AW46/'Alloc amt'!$G46</f>
        <v>2.2223365540266658E-3</v>
      </c>
      <c r="AX46" s="98">
        <f>+'Alloc amt'!AX46/'Alloc amt'!$G46</f>
        <v>5.1144079415633642E-3</v>
      </c>
      <c r="AY46" s="98"/>
      <c r="AZ46" s="98">
        <f>+'Alloc amt'!AZ46/'Alloc amt'!$G46</f>
        <v>1.4345744704420549E-4</v>
      </c>
      <c r="BA46" s="98">
        <f>+'Alloc amt'!BA46/'Alloc amt'!$G46</f>
        <v>7.2423356236029127E-5</v>
      </c>
      <c r="BB46" s="98">
        <f>+'Alloc amt'!BB46/'Alloc amt'!$G46</f>
        <v>3.213951884408537E-5</v>
      </c>
      <c r="BC46" s="98"/>
      <c r="BD46" s="98">
        <f>+'Alloc amt'!BD46/'Alloc amt'!$G46</f>
        <v>1.1443087658832293E-4</v>
      </c>
      <c r="BE46" s="98">
        <f>+'Alloc amt'!BE46/'Alloc amt'!$G46</f>
        <v>6.8331263574617095E-5</v>
      </c>
      <c r="BF46" s="98">
        <f>+'Alloc amt'!BF46/'Alloc amt'!$G46</f>
        <v>1.7631842429025597E-4</v>
      </c>
    </row>
    <row r="47" spans="3:58" x14ac:dyDescent="0.3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0.99999999999999989</v>
      </c>
      <c r="H47" s="98">
        <f>+'Alloc amt'!H47/'Alloc amt'!$G47</f>
        <v>0.84576479293778706</v>
      </c>
      <c r="I47" s="98">
        <f>+'Alloc amt'!I47/'Alloc amt'!$G47</f>
        <v>0.15423520706221286</v>
      </c>
      <c r="J47" s="98">
        <f>+'Alloc amt'!J47/'Alloc amt'!$G47</f>
        <v>0</v>
      </c>
      <c r="K47" s="104"/>
      <c r="L47" s="98">
        <f>+'Alloc amt'!L47/'Alloc amt'!$G47</f>
        <v>0.29965531190265088</v>
      </c>
      <c r="M47" s="98">
        <f>+'Alloc amt'!M47/'Alloc amt'!$G47</f>
        <v>5.5987566847176345E-2</v>
      </c>
      <c r="N47" s="98">
        <f>+'Alloc amt'!N47/'Alloc amt'!$G47</f>
        <v>0</v>
      </c>
      <c r="O47" s="98"/>
      <c r="P47" s="98">
        <f>+'Alloc amt'!P47/'Alloc amt'!$G47</f>
        <v>9.7008375985171244E-2</v>
      </c>
      <c r="Q47" s="98">
        <f>+'Alloc amt'!Q47/'Alloc amt'!$G47</f>
        <v>1.8197903871549872E-2</v>
      </c>
      <c r="R47" s="98">
        <f>+'Alloc amt'!R47/'Alloc amt'!$G47</f>
        <v>0</v>
      </c>
      <c r="S47" s="98"/>
      <c r="T47" s="98">
        <f>+'Alloc amt'!T47/'Alloc amt'!$G47</f>
        <v>1.1537077540464352E-2</v>
      </c>
      <c r="U47" s="98">
        <f>+'Alloc amt'!U47/'Alloc amt'!$G47</f>
        <v>2.1501573756015397E-3</v>
      </c>
      <c r="V47" s="98">
        <f>+'Alloc amt'!V47/'Alloc amt'!$G47</f>
        <v>0</v>
      </c>
      <c r="W47" s="98"/>
      <c r="X47" s="98">
        <f>+'Alloc amt'!X47/'Alloc amt'!$G47</f>
        <v>0.13443177654308247</v>
      </c>
      <c r="Y47" s="98">
        <f>+'Alloc amt'!Y47/'Alloc amt'!$G47</f>
        <v>2.5050031745224841E-2</v>
      </c>
      <c r="Z47" s="98">
        <f>+'Alloc amt'!Z47/'Alloc amt'!$G47</f>
        <v>0</v>
      </c>
      <c r="AA47" s="98"/>
      <c r="AB47" s="98">
        <f>+'Alloc amt'!AB47/'Alloc amt'!$G47</f>
        <v>0.1285883875886753</v>
      </c>
      <c r="AC47" s="98">
        <f>+'Alloc amt'!AC47/'Alloc amt'!$G47</f>
        <v>2.4030152510531394E-2</v>
      </c>
      <c r="AD47" s="98">
        <f>+'Alloc amt'!AD47/'Alloc amt'!$G47</f>
        <v>0</v>
      </c>
      <c r="AE47" s="98"/>
      <c r="AF47" s="98">
        <f>+'Alloc amt'!AF47/'Alloc amt'!$G47</f>
        <v>7.7211559476876468E-2</v>
      </c>
      <c r="AG47" s="98">
        <f>+'Alloc amt'!AG47/'Alloc amt'!$G47</f>
        <v>1.065145376557252E-2</v>
      </c>
      <c r="AH47" s="98">
        <f>+'Alloc amt'!AH47/'Alloc amt'!$G47</f>
        <v>0</v>
      </c>
      <c r="AI47" s="98"/>
      <c r="AJ47" s="98">
        <f>+'Alloc amt'!AJ47/'Alloc amt'!$G47</f>
        <v>7.7960061318626414E-2</v>
      </c>
      <c r="AK47" s="98">
        <f>+'Alloc amt'!AK47/'Alloc amt'!$G47</f>
        <v>1.4534194930171952E-2</v>
      </c>
      <c r="AL47" s="98">
        <f>+'Alloc amt'!AL47/'Alloc amt'!$G47</f>
        <v>0</v>
      </c>
      <c r="AM47" s="98"/>
      <c r="AN47" s="98">
        <f>+'Alloc amt'!AN47/'Alloc amt'!$G47</f>
        <v>7.6947680861479874E-3</v>
      </c>
      <c r="AO47" s="98">
        <f>+'Alloc amt'!AO47/'Alloc amt'!$G47</f>
        <v>1.4250781232631017E-3</v>
      </c>
      <c r="AP47" s="98">
        <f>+'Alloc amt'!AP47/'Alloc amt'!$G47</f>
        <v>0</v>
      </c>
      <c r="AQ47" s="98"/>
      <c r="AR47" s="98">
        <f>+'Alloc amt'!AR47/'Alloc amt'!$G47</f>
        <v>4.1687746643903536E-3</v>
      </c>
      <c r="AS47" s="98">
        <f>+'Alloc amt'!AS47/'Alloc amt'!$G47</f>
        <v>7.7486852366608896E-4</v>
      </c>
      <c r="AT47" s="98">
        <f>+'Alloc amt'!AT47/'Alloc amt'!$G47</f>
        <v>0</v>
      </c>
      <c r="AU47" s="98"/>
      <c r="AV47" s="98">
        <f>+'Alloc amt'!AV47/'Alloc amt'!$G47</f>
        <v>7.051141078722332E-3</v>
      </c>
      <c r="AW47" s="98">
        <f>+'Alloc amt'!AW47/'Alloc amt'!$G47</f>
        <v>1.3474211948942716E-3</v>
      </c>
      <c r="AX47" s="98">
        <f>+'Alloc amt'!AX47/'Alloc amt'!$G47</f>
        <v>0</v>
      </c>
      <c r="AY47" s="98"/>
      <c r="AZ47" s="98">
        <f>+'Alloc amt'!AZ47/'Alloc amt'!$G47</f>
        <v>2.3004802367907807E-4</v>
      </c>
      <c r="BA47" s="98">
        <f>+'Alloc amt'!BA47/'Alloc amt'!$G47</f>
        <v>4.3869258751310373E-5</v>
      </c>
      <c r="BB47" s="98">
        <f>+'Alloc amt'!BB47/'Alloc amt'!$G47</f>
        <v>0</v>
      </c>
      <c r="BC47" s="98"/>
      <c r="BD47" s="98">
        <f>+'Alloc amt'!BD47/'Alloc amt'!$G47</f>
        <v>2.2751072930026471E-4</v>
      </c>
      <c r="BE47" s="98">
        <f>+'Alloc amt'!BE47/'Alloc amt'!$G47</f>
        <v>4.2508915809600864E-5</v>
      </c>
      <c r="BF47" s="98">
        <f>+'Alloc amt'!BF47/'Alloc amt'!$G47</f>
        <v>0</v>
      </c>
    </row>
    <row r="48" spans="3:58" x14ac:dyDescent="0.3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3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0.99999999999999989</v>
      </c>
      <c r="H49" s="98">
        <f>+'Alloc amt'!H49/'Alloc amt'!$G49</f>
        <v>0.38297124835570662</v>
      </c>
      <c r="I49" s="98">
        <f>+'Alloc amt'!I49/'Alloc amt'!$G49</f>
        <v>0.61702875164429327</v>
      </c>
      <c r="J49" s="98">
        <f>+'Alloc amt'!J49/'Alloc amt'!$G49</f>
        <v>0</v>
      </c>
      <c r="K49" s="104"/>
      <c r="L49" s="98">
        <f>+'Alloc amt'!L49/'Alloc amt'!$G49</f>
        <v>0.13568709626367517</v>
      </c>
      <c r="M49" s="98">
        <f>+'Alloc amt'!M49/'Alloc amt'!$G49</f>
        <v>0.22322744728458341</v>
      </c>
      <c r="N49" s="98">
        <f>+'Alloc amt'!N49/'Alloc amt'!$G49</f>
        <v>0</v>
      </c>
      <c r="O49" s="98"/>
      <c r="P49" s="98">
        <f>+'Alloc amt'!P49/'Alloc amt'!$G49</f>
        <v>4.3926419215151183E-2</v>
      </c>
      <c r="Q49" s="98">
        <f>+'Alloc amt'!Q49/'Alloc amt'!$G49</f>
        <v>7.2540928713869884E-2</v>
      </c>
      <c r="R49" s="98">
        <f>+'Alloc amt'!R49/'Alloc amt'!$G49</f>
        <v>0</v>
      </c>
      <c r="S49" s="98"/>
      <c r="T49" s="98">
        <f>+'Alloc amt'!T49/'Alloc amt'!$G49</f>
        <v>5.2241107988201928E-3</v>
      </c>
      <c r="U49" s="98">
        <f>+'Alloc amt'!U49/'Alloc amt'!$G49</f>
        <v>8.639746115009098E-3</v>
      </c>
      <c r="V49" s="98">
        <f>+'Alloc amt'!V49/'Alloc amt'!$G49</f>
        <v>0</v>
      </c>
      <c r="W49" s="98"/>
      <c r="X49" s="98">
        <f>+'Alloc amt'!X49/'Alloc amt'!$G49</f>
        <v>6.0872131012394491E-2</v>
      </c>
      <c r="Y49" s="98">
        <f>+'Alloc amt'!Y49/'Alloc amt'!$G49</f>
        <v>0.10010268728158307</v>
      </c>
      <c r="Z49" s="98">
        <f>+'Alloc amt'!Z49/'Alloc amt'!$G49</f>
        <v>0</v>
      </c>
      <c r="AA49" s="98"/>
      <c r="AB49" s="98">
        <f>+'Alloc amt'!AB49/'Alloc amt'!$G49</f>
        <v>5.822618265750492E-2</v>
      </c>
      <c r="AC49" s="98">
        <f>+'Alloc amt'!AC49/'Alloc amt'!$G49</f>
        <v>9.6626882859279159E-2</v>
      </c>
      <c r="AD49" s="98">
        <f>+'Alloc amt'!AD49/'Alloc amt'!$G49</f>
        <v>0</v>
      </c>
      <c r="AE49" s="98"/>
      <c r="AF49" s="98">
        <f>+'Alloc amt'!AF49/'Alloc amt'!$G49</f>
        <v>3.4962211204889161E-2</v>
      </c>
      <c r="AG49" s="98">
        <f>+'Alloc amt'!AG49/'Alloc amt'!$G49</f>
        <v>4.2497818366681706E-2</v>
      </c>
      <c r="AH49" s="98">
        <f>+'Alloc amt'!AH49/'Alloc amt'!$G49</f>
        <v>0</v>
      </c>
      <c r="AI49" s="98"/>
      <c r="AJ49" s="98">
        <f>+'Alloc amt'!AJ49/'Alloc amt'!$G49</f>
        <v>3.5301140759683963E-2</v>
      </c>
      <c r="AK49" s="98">
        <f>+'Alloc amt'!AK49/'Alloc amt'!$G49</f>
        <v>5.8838372895049028E-2</v>
      </c>
      <c r="AL49" s="98">
        <f>+'Alloc amt'!AL49/'Alloc amt'!$G49</f>
        <v>0</v>
      </c>
      <c r="AM49" s="98"/>
      <c r="AN49" s="98">
        <f>+'Alloc amt'!AN49/'Alloc amt'!$G49</f>
        <v>3.4842724175402186E-3</v>
      </c>
      <c r="AO49" s="98">
        <f>+'Alloc amt'!AO49/'Alloc amt'!$G49</f>
        <v>5.7429237428326483E-3</v>
      </c>
      <c r="AP49" s="98">
        <f>+'Alloc amt'!AP49/'Alloc amt'!$G49</f>
        <v>0</v>
      </c>
      <c r="AQ49" s="98"/>
      <c r="AR49" s="98">
        <f>+'Alloc amt'!AR49/'Alloc amt'!$G49</f>
        <v>1.8876652831452778E-3</v>
      </c>
      <c r="AS49" s="98">
        <f>+'Alloc amt'!AS49/'Alloc amt'!$G49</f>
        <v>3.0339651812844618E-3</v>
      </c>
      <c r="AT49" s="98">
        <f>+'Alloc amt'!AT49/'Alloc amt'!$G49</f>
        <v>0</v>
      </c>
      <c r="AU49" s="98"/>
      <c r="AV49" s="98">
        <f>+'Alloc amt'!AV49/'Alloc amt'!$G49</f>
        <v>3.1928312975415258E-3</v>
      </c>
      <c r="AW49" s="98">
        <f>+'Alloc amt'!AW49/'Alloc amt'!$G49</f>
        <v>5.4348096856868299E-3</v>
      </c>
      <c r="AX49" s="98">
        <f>+'Alloc amt'!AX49/'Alloc amt'!$G49</f>
        <v>0</v>
      </c>
      <c r="AY49" s="98"/>
      <c r="AZ49" s="98">
        <f>+'Alloc amt'!AZ49/'Alloc amt'!$G49</f>
        <v>1.0416817955275219E-4</v>
      </c>
      <c r="BA49" s="98">
        <f>+'Alloc amt'!BA49/'Alloc amt'!$G49</f>
        <v>1.7715629095681404E-4</v>
      </c>
      <c r="BB49" s="98">
        <f>+'Alloc amt'!BB49/'Alloc amt'!$G49</f>
        <v>0</v>
      </c>
      <c r="BC49" s="98"/>
      <c r="BD49" s="98">
        <f>+'Alloc amt'!BD49/'Alloc amt'!$G49</f>
        <v>1.0301926580768506E-4</v>
      </c>
      <c r="BE49" s="98">
        <f>+'Alloc amt'!BE49/'Alloc amt'!$G49</f>
        <v>1.6601322747716505E-4</v>
      </c>
      <c r="BF49" s="98">
        <f>+'Alloc amt'!BF49/'Alloc amt'!$G49</f>
        <v>0</v>
      </c>
    </row>
    <row r="50" spans="3:58" x14ac:dyDescent="0.3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0.99999999999999989</v>
      </c>
      <c r="H50" s="98">
        <f>+'Alloc amt'!H50/'Alloc amt'!$G50</f>
        <v>1</v>
      </c>
      <c r="I50" s="98">
        <f>+'Alloc amt'!I50/'Alloc amt'!$G50</f>
        <v>0</v>
      </c>
      <c r="J50" s="98">
        <f>+'Alloc amt'!J50/'Alloc amt'!$G50</f>
        <v>0</v>
      </c>
      <c r="K50" s="104"/>
      <c r="L50" s="98">
        <f>+'Alloc amt'!L50/'Alloc amt'!$G50</f>
        <v>0.35430099999999998</v>
      </c>
      <c r="M50" s="98">
        <f>+'Alloc amt'!M50/'Alloc amt'!$G50</f>
        <v>0</v>
      </c>
      <c r="N50" s="98">
        <f>+'Alloc amt'!N50/'Alloc amt'!$G50</f>
        <v>0</v>
      </c>
      <c r="O50" s="98"/>
      <c r="P50" s="98">
        <f>+'Alloc amt'!P50/'Alloc amt'!$G50</f>
        <v>0.11469899999999998</v>
      </c>
      <c r="Q50" s="98">
        <f>+'Alloc amt'!Q50/'Alloc amt'!$G50</f>
        <v>0</v>
      </c>
      <c r="R50" s="98">
        <f>+'Alloc amt'!R50/'Alloc amt'!$G50</f>
        <v>0</v>
      </c>
      <c r="S50" s="98"/>
      <c r="T50" s="98">
        <f>+'Alloc amt'!T50/'Alloc amt'!$G50</f>
        <v>1.3640999999999995E-2</v>
      </c>
      <c r="U50" s="98">
        <f>+'Alloc amt'!U50/'Alloc amt'!$G50</f>
        <v>0</v>
      </c>
      <c r="V50" s="98">
        <f>+'Alloc amt'!V50/'Alloc amt'!$G50</f>
        <v>0</v>
      </c>
      <c r="W50" s="98"/>
      <c r="X50" s="98">
        <f>+'Alloc amt'!X50/'Alloc amt'!$G50</f>
        <v>0.15894699999999998</v>
      </c>
      <c r="Y50" s="98">
        <f>+'Alloc amt'!Y50/'Alloc amt'!$G50</f>
        <v>0</v>
      </c>
      <c r="Z50" s="98">
        <f>+'Alloc amt'!Z50/'Alloc amt'!$G50</f>
        <v>0</v>
      </c>
      <c r="AA50" s="98"/>
      <c r="AB50" s="98">
        <f>+'Alloc amt'!AB50/'Alloc amt'!$G50</f>
        <v>0.15203800000000001</v>
      </c>
      <c r="AC50" s="98">
        <f>+'Alloc amt'!AC50/'Alloc amt'!$G50</f>
        <v>0</v>
      </c>
      <c r="AD50" s="98">
        <f>+'Alloc amt'!AD50/'Alloc amt'!$G50</f>
        <v>0</v>
      </c>
      <c r="AE50" s="98"/>
      <c r="AF50" s="98">
        <f>+'Alloc amt'!AF50/'Alloc amt'!$G50</f>
        <v>9.1291999999999984E-2</v>
      </c>
      <c r="AG50" s="98">
        <f>+'Alloc amt'!AG50/'Alloc amt'!$G50</f>
        <v>0</v>
      </c>
      <c r="AH50" s="98">
        <f>+'Alloc amt'!AH50/'Alloc amt'!$G50</f>
        <v>0</v>
      </c>
      <c r="AI50" s="98"/>
      <c r="AJ50" s="98">
        <f>+'Alloc amt'!AJ50/'Alloc amt'!$G50</f>
        <v>9.2176999999999981E-2</v>
      </c>
      <c r="AK50" s="98">
        <f>+'Alloc amt'!AK50/'Alloc amt'!$G50</f>
        <v>0</v>
      </c>
      <c r="AL50" s="98">
        <f>+'Alloc amt'!AL50/'Alloc amt'!$G50</f>
        <v>0</v>
      </c>
      <c r="AM50" s="98"/>
      <c r="AN50" s="98">
        <f>+'Alloc amt'!AN50/'Alloc amt'!$G50</f>
        <v>9.0980000000000002E-3</v>
      </c>
      <c r="AO50" s="98">
        <f>+'Alloc amt'!AO50/'Alloc amt'!$G50</f>
        <v>0</v>
      </c>
      <c r="AP50" s="98">
        <f>+'Alloc amt'!AP50/'Alloc amt'!$G50</f>
        <v>0</v>
      </c>
      <c r="AQ50" s="98"/>
      <c r="AR50" s="98">
        <f>+'Alloc amt'!AR50/'Alloc amt'!$G50</f>
        <v>4.9290000000000002E-3</v>
      </c>
      <c r="AS50" s="98">
        <f>+'Alloc amt'!AS50/'Alloc amt'!$G50</f>
        <v>0</v>
      </c>
      <c r="AT50" s="98">
        <f>+'Alloc amt'!AT50/'Alloc amt'!$G50</f>
        <v>0</v>
      </c>
      <c r="AU50" s="98"/>
      <c r="AV50" s="98">
        <f>+'Alloc amt'!AV50/'Alloc amt'!$G50</f>
        <v>8.3369999999999989E-3</v>
      </c>
      <c r="AW50" s="98">
        <f>+'Alloc amt'!AW50/'Alloc amt'!$G50</f>
        <v>0</v>
      </c>
      <c r="AX50" s="98">
        <f>+'Alloc amt'!AX50/'Alloc amt'!$G50</f>
        <v>0</v>
      </c>
      <c r="AY50" s="98"/>
      <c r="AZ50" s="98">
        <f>+'Alloc amt'!AZ50/'Alloc amt'!$G50</f>
        <v>2.7199999999999994E-4</v>
      </c>
      <c r="BA50" s="98">
        <f>+'Alloc amt'!BA50/'Alloc amt'!$G50</f>
        <v>0</v>
      </c>
      <c r="BB50" s="98">
        <f>+'Alloc amt'!BB50/'Alloc amt'!$G50</f>
        <v>0</v>
      </c>
      <c r="BC50" s="98"/>
      <c r="BD50" s="98">
        <f>+'Alloc amt'!BD50/'Alloc amt'!$G50</f>
        <v>2.6899999999999992E-4</v>
      </c>
      <c r="BE50" s="98">
        <f>+'Alloc amt'!BE50/'Alloc amt'!$G50</f>
        <v>0</v>
      </c>
      <c r="BF50" s="98">
        <f>+'Alloc amt'!BF50/'Alloc amt'!$G50</f>
        <v>0</v>
      </c>
    </row>
    <row r="51" spans="3:58" x14ac:dyDescent="0.3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1.0000000000000002</v>
      </c>
      <c r="H51" s="98">
        <f>+'Alloc amt'!H51/'Alloc amt'!$G51</f>
        <v>0.48496734368041539</v>
      </c>
      <c r="I51" s="98">
        <f>+'Alloc amt'!I51/'Alloc amt'!$G51</f>
        <v>0</v>
      </c>
      <c r="J51" s="98">
        <f>+'Alloc amt'!J51/'Alloc amt'!$G51</f>
        <v>0.51503265631958461</v>
      </c>
      <c r="K51" s="104"/>
      <c r="L51" s="98">
        <f>+'Alloc amt'!L51/'Alloc amt'!$G51</f>
        <v>0.24711135818199237</v>
      </c>
      <c r="M51" s="98">
        <f>+'Alloc amt'!M51/'Alloc amt'!$G51</f>
        <v>0</v>
      </c>
      <c r="N51" s="98">
        <f>+'Alloc amt'!N51/'Alloc amt'!$G51</f>
        <v>0.36031046132839489</v>
      </c>
      <c r="O51" s="98"/>
      <c r="P51" s="98">
        <f>+'Alloc amt'!P51/'Alloc amt'!$G51</f>
        <v>6.7333828883314545E-2</v>
      </c>
      <c r="Q51" s="98">
        <f>+'Alloc amt'!Q51/'Alloc amt'!$G51</f>
        <v>0</v>
      </c>
      <c r="R51" s="98">
        <f>+'Alloc amt'!R51/'Alloc amt'!$G51</f>
        <v>9.7385140053371511E-2</v>
      </c>
      <c r="S51" s="98"/>
      <c r="T51" s="98">
        <f>+'Alloc amt'!T51/'Alloc amt'!$G51</f>
        <v>5.3940088806175897E-3</v>
      </c>
      <c r="U51" s="98">
        <f>+'Alloc amt'!U51/'Alloc amt'!$G51</f>
        <v>0</v>
      </c>
      <c r="V51" s="98">
        <f>+'Alloc amt'!V51/'Alloc amt'!$G51</f>
        <v>3.5178103676692476E-3</v>
      </c>
      <c r="W51" s="98"/>
      <c r="X51" s="98">
        <f>+'Alloc amt'!X51/'Alloc amt'!$G51</f>
        <v>6.4060960964086561E-2</v>
      </c>
      <c r="Y51" s="98">
        <f>+'Alloc amt'!Y51/'Alloc amt'!$G51</f>
        <v>0</v>
      </c>
      <c r="Z51" s="98">
        <f>+'Alloc amt'!Z51/'Alloc amt'!$G51</f>
        <v>2.4521951008707361E-2</v>
      </c>
      <c r="AA51" s="98"/>
      <c r="AB51" s="98">
        <f>+'Alloc amt'!AB51/'Alloc amt'!$G51</f>
        <v>5.6951833935180711E-2</v>
      </c>
      <c r="AC51" s="98">
        <f>+'Alloc amt'!AC51/'Alloc amt'!$G51</f>
        <v>0</v>
      </c>
      <c r="AD51" s="98">
        <f>+'Alloc amt'!AD51/'Alloc amt'!$G51</f>
        <v>5.5083526715819543E-3</v>
      </c>
      <c r="AE51" s="98"/>
      <c r="AF51" s="98">
        <f>+'Alloc amt'!AF51/'Alloc amt'!$G51</f>
        <v>3.4614930470769717E-2</v>
      </c>
      <c r="AG51" s="98">
        <f>+'Alloc amt'!AG51/'Alloc amt'!$G51</f>
        <v>0</v>
      </c>
      <c r="AH51" s="98">
        <f>+'Alloc amt'!AH51/'Alloc amt'!$G51</f>
        <v>2.5859049777675683E-3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3.5308576185687605E-3</v>
      </c>
      <c r="AO51" s="98">
        <f>+'Alloc amt'!AO51/'Alloc amt'!$G51</f>
        <v>0</v>
      </c>
      <c r="AP51" s="98">
        <f>+'Alloc amt'!AP51/'Alloc amt'!$G51</f>
        <v>5.2255577799605599E-5</v>
      </c>
      <c r="AQ51" s="98"/>
      <c r="AR51" s="98">
        <f>+'Alloc amt'!AR51/'Alloc amt'!$G51</f>
        <v>1.8480025911704644E-3</v>
      </c>
      <c r="AS51" s="98">
        <f>+'Alloc amt'!AS51/'Alloc amt'!$G51</f>
        <v>0</v>
      </c>
      <c r="AT51" s="98">
        <f>+'Alloc amt'!AT51/'Alloc amt'!$G51</f>
        <v>5.2255577799605599E-5</v>
      </c>
      <c r="AU51" s="98"/>
      <c r="AV51" s="98">
        <f>+'Alloc amt'!AV51/'Alloc amt'!$G51</f>
        <v>3.9382287960629996E-3</v>
      </c>
      <c r="AW51" s="98">
        <f>+'Alloc amt'!AW51/'Alloc amt'!$G51</f>
        <v>0</v>
      </c>
      <c r="AX51" s="98">
        <f>+'Alloc amt'!AX51/'Alloc amt'!$G51</f>
        <v>1.5673240766756649E-2</v>
      </c>
      <c r="AY51" s="98"/>
      <c r="AZ51" s="98">
        <f>+'Alloc amt'!AZ51/'Alloc amt'!$G51</f>
        <v>1.2597767102876512E-4</v>
      </c>
      <c r="BA51" s="98">
        <f>+'Alloc amt'!BA51/'Alloc amt'!$G51</f>
        <v>0</v>
      </c>
      <c r="BB51" s="98">
        <f>+'Alloc amt'!BB51/'Alloc amt'!$G51</f>
        <v>1.4164816999575976E-4</v>
      </c>
      <c r="BC51" s="98"/>
      <c r="BD51" s="98">
        <f>+'Alloc amt'!BD51/'Alloc amt'!$G51</f>
        <v>5.7355687622852425E-5</v>
      </c>
      <c r="BE51" s="98">
        <f>+'Alloc amt'!BE51/'Alloc amt'!$G51</f>
        <v>0</v>
      </c>
      <c r="BF51" s="98">
        <f>+'Alloc amt'!BF51/'Alloc amt'!$G51</f>
        <v>7.7779982140649461E-4</v>
      </c>
    </row>
    <row r="52" spans="3:58" x14ac:dyDescent="0.3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0.85329060482411123</v>
      </c>
      <c r="I52" s="98">
        <f>+'Alloc amt'!I52/'Alloc amt'!$G52</f>
        <v>0</v>
      </c>
      <c r="J52" s="98">
        <f>+'Alloc amt'!J52/'Alloc amt'!$G52</f>
        <v>0.14670939517588907</v>
      </c>
      <c r="K52" s="104"/>
      <c r="L52" s="98">
        <f>+'Alloc amt'!L52/'Alloc amt'!$G52</f>
        <v>0.44535454924714518</v>
      </c>
      <c r="M52" s="98">
        <f>+'Alloc amt'!M52/'Alloc amt'!$G52</f>
        <v>0</v>
      </c>
      <c r="N52" s="98">
        <f>+'Alloc amt'!N52/'Alloc amt'!$G52</f>
        <v>0.12560143268266588</v>
      </c>
      <c r="O52" s="98"/>
      <c r="P52" s="98">
        <f>+'Alloc amt'!P52/'Alloc amt'!$G52</f>
        <v>0.11910874588841433</v>
      </c>
      <c r="Q52" s="98">
        <f>+'Alloc amt'!Q52/'Alloc amt'!$G52</f>
        <v>0</v>
      </c>
      <c r="R52" s="98">
        <f>+'Alloc amt'!R52/'Alloc amt'!$G52</f>
        <v>1.560475574694873E-2</v>
      </c>
      <c r="S52" s="98"/>
      <c r="T52" s="98">
        <f>+'Alloc amt'!T52/'Alloc amt'!$G52</f>
        <v>9.1741594031711712E-3</v>
      </c>
      <c r="U52" s="98">
        <f>+'Alloc amt'!U52/'Alloc amt'!$G52</f>
        <v>0</v>
      </c>
      <c r="V52" s="98">
        <f>+'Alloc amt'!V52/'Alloc amt'!$G52</f>
        <v>0</v>
      </c>
      <c r="W52" s="98"/>
      <c r="X52" s="98">
        <f>+'Alloc amt'!X52/'Alloc amt'!$G52</f>
        <v>0.10804312362699127</v>
      </c>
      <c r="Y52" s="98">
        <f>+'Alloc amt'!Y52/'Alloc amt'!$G52</f>
        <v>0</v>
      </c>
      <c r="Z52" s="98">
        <f>+'Alloc amt'!Z52/'Alloc amt'!$G52</f>
        <v>6.5405149774628506E-5</v>
      </c>
      <c r="AA52" s="98"/>
      <c r="AB52" s="98">
        <f>+'Alloc amt'!AB52/'Alloc amt'!$G52</f>
        <v>9.6863986394560536E-2</v>
      </c>
      <c r="AC52" s="98">
        <f>+'Alloc amt'!AC52/'Alloc amt'!$G52</f>
        <v>0</v>
      </c>
      <c r="AD52" s="98">
        <f>+'Alloc amt'!AD52/'Alloc amt'!$G52</f>
        <v>0</v>
      </c>
      <c r="AE52" s="98"/>
      <c r="AF52" s="98">
        <f>+'Alloc amt'!AF52/'Alloc amt'!$G52</f>
        <v>5.8372000231488461E-2</v>
      </c>
      <c r="AG52" s="98">
        <f>+'Alloc amt'!AG52/'Alloc amt'!$G52</f>
        <v>0</v>
      </c>
      <c r="AH52" s="98">
        <f>+'Alloc amt'!AH52/'Alloc amt'!$G52</f>
        <v>6.3922880091350804E-6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6.0053016855512384E-3</v>
      </c>
      <c r="AO52" s="98">
        <f>+'Alloc amt'!AO52/'Alloc amt'!$G52</f>
        <v>0</v>
      </c>
      <c r="AP52" s="98">
        <f>+'Alloc amt'!AP52/'Alloc amt'!$G52</f>
        <v>0</v>
      </c>
      <c r="AQ52" s="98"/>
      <c r="AR52" s="98">
        <f>+'Alloc amt'!AR52/'Alloc amt'!$G52</f>
        <v>3.1430927764675952E-3</v>
      </c>
      <c r="AS52" s="98">
        <f>+'Alloc amt'!AS52/'Alloc amt'!$G52</f>
        <v>0</v>
      </c>
      <c r="AT52" s="98">
        <f>+'Alloc amt'!AT52/'Alloc amt'!$G52</f>
        <v>0</v>
      </c>
      <c r="AU52" s="98"/>
      <c r="AV52" s="98">
        <f>+'Alloc amt'!AV52/'Alloc amt'!$G52</f>
        <v>6.9042378561812142E-3</v>
      </c>
      <c r="AW52" s="98">
        <f>+'Alloc amt'!AW52/'Alloc amt'!$G52</f>
        <v>0</v>
      </c>
      <c r="AX52" s="98">
        <f>+'Alloc amt'!AX52/'Alloc amt'!$G52</f>
        <v>5.3903595940116775E-3</v>
      </c>
      <c r="AY52" s="98"/>
      <c r="AZ52" s="98">
        <f>+'Alloc amt'!AZ52/'Alloc amt'!$G52</f>
        <v>2.2085558010744626E-4</v>
      </c>
      <c r="BA52" s="98">
        <f>+'Alloc amt'!BA52/'Alloc amt'!$G52</f>
        <v>0</v>
      </c>
      <c r="BB52" s="98">
        <f>+'Alloc amt'!BB52/'Alloc amt'!$G52</f>
        <v>6.2092005094298284E-6</v>
      </c>
      <c r="BC52" s="98"/>
      <c r="BD52" s="98">
        <f>+'Alloc amt'!BD52/'Alloc amt'!$G52</f>
        <v>1.0055213403265848E-4</v>
      </c>
      <c r="BE52" s="98">
        <f>+'Alloc amt'!BE52/'Alloc amt'!$G52</f>
        <v>0</v>
      </c>
      <c r="BF52" s="98">
        <f>+'Alloc amt'!BF52/'Alloc amt'!$G52</f>
        <v>3.4840513969578484E-5</v>
      </c>
    </row>
    <row r="53" spans="3:58" x14ac:dyDescent="0.3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0.99999999999999989</v>
      </c>
      <c r="H53" s="98">
        <f>+'Alloc amt'!H53/'Alloc amt'!$G53</f>
        <v>0.84576479293778706</v>
      </c>
      <c r="I53" s="98">
        <f>+'Alloc amt'!I53/'Alloc amt'!$G53</f>
        <v>0.15423520706221286</v>
      </c>
      <c r="J53" s="98">
        <f>+'Alloc amt'!J53/'Alloc amt'!$G53</f>
        <v>0</v>
      </c>
      <c r="K53" s="104"/>
      <c r="L53" s="98">
        <f>+'Alloc amt'!L53/'Alloc amt'!$G53</f>
        <v>0.29965531190265088</v>
      </c>
      <c r="M53" s="98">
        <f>+'Alloc amt'!M53/'Alloc amt'!$G53</f>
        <v>5.5987566847176345E-2</v>
      </c>
      <c r="N53" s="98">
        <f>+'Alloc amt'!N53/'Alloc amt'!$G53</f>
        <v>0</v>
      </c>
      <c r="O53" s="98"/>
      <c r="P53" s="98">
        <f>+'Alloc amt'!P53/'Alloc amt'!$G53</f>
        <v>9.7008375985171244E-2</v>
      </c>
      <c r="Q53" s="98">
        <f>+'Alloc amt'!Q53/'Alloc amt'!$G53</f>
        <v>1.8197903871549872E-2</v>
      </c>
      <c r="R53" s="98">
        <f>+'Alloc amt'!R53/'Alloc amt'!$G53</f>
        <v>0</v>
      </c>
      <c r="S53" s="98"/>
      <c r="T53" s="98">
        <f>+'Alloc amt'!T53/'Alloc amt'!$G53</f>
        <v>1.1537077540464352E-2</v>
      </c>
      <c r="U53" s="98">
        <f>+'Alloc amt'!U53/'Alloc amt'!$G53</f>
        <v>2.1501573756015397E-3</v>
      </c>
      <c r="V53" s="98">
        <f>+'Alloc amt'!V53/'Alloc amt'!$G53</f>
        <v>0</v>
      </c>
      <c r="W53" s="98"/>
      <c r="X53" s="98">
        <f>+'Alloc amt'!X53/'Alloc amt'!$G53</f>
        <v>0.13443177654308247</v>
      </c>
      <c r="Y53" s="98">
        <f>+'Alloc amt'!Y53/'Alloc amt'!$G53</f>
        <v>2.5050031745224841E-2</v>
      </c>
      <c r="Z53" s="98">
        <f>+'Alloc amt'!Z53/'Alloc amt'!$G53</f>
        <v>0</v>
      </c>
      <c r="AA53" s="98"/>
      <c r="AB53" s="98">
        <f>+'Alloc amt'!AB53/'Alloc amt'!$G53</f>
        <v>0.1285883875886753</v>
      </c>
      <c r="AC53" s="98">
        <f>+'Alloc amt'!AC53/'Alloc amt'!$G53</f>
        <v>2.4030152510531394E-2</v>
      </c>
      <c r="AD53" s="98">
        <f>+'Alloc amt'!AD53/'Alloc amt'!$G53</f>
        <v>0</v>
      </c>
      <c r="AE53" s="98"/>
      <c r="AF53" s="98">
        <f>+'Alloc amt'!AF53/'Alloc amt'!$G53</f>
        <v>7.7211559476876468E-2</v>
      </c>
      <c r="AG53" s="98">
        <f>+'Alloc amt'!AG53/'Alloc amt'!$G53</f>
        <v>1.065145376557252E-2</v>
      </c>
      <c r="AH53" s="98">
        <f>+'Alloc amt'!AH53/'Alloc amt'!$G53</f>
        <v>0</v>
      </c>
      <c r="AI53" s="98"/>
      <c r="AJ53" s="98">
        <f>+'Alloc amt'!AJ53/'Alloc amt'!$G53</f>
        <v>7.7960061318626414E-2</v>
      </c>
      <c r="AK53" s="98">
        <f>+'Alloc amt'!AK53/'Alloc amt'!$G53</f>
        <v>1.4534194930171952E-2</v>
      </c>
      <c r="AL53" s="98">
        <f>+'Alloc amt'!AL53/'Alloc amt'!$G53</f>
        <v>0</v>
      </c>
      <c r="AM53" s="98"/>
      <c r="AN53" s="98">
        <f>+'Alloc amt'!AN53/'Alloc amt'!$G53</f>
        <v>7.6947680861479874E-3</v>
      </c>
      <c r="AO53" s="98">
        <f>+'Alloc amt'!AO53/'Alloc amt'!$G53</f>
        <v>1.4250781232631017E-3</v>
      </c>
      <c r="AP53" s="98">
        <f>+'Alloc amt'!AP53/'Alloc amt'!$G53</f>
        <v>0</v>
      </c>
      <c r="AQ53" s="98"/>
      <c r="AR53" s="98">
        <f>+'Alloc amt'!AR53/'Alloc amt'!$G53</f>
        <v>4.1687746643903536E-3</v>
      </c>
      <c r="AS53" s="98">
        <f>+'Alloc amt'!AS53/'Alloc amt'!$G53</f>
        <v>7.7486852366608896E-4</v>
      </c>
      <c r="AT53" s="98">
        <f>+'Alloc amt'!AT53/'Alloc amt'!$G53</f>
        <v>0</v>
      </c>
      <c r="AU53" s="98"/>
      <c r="AV53" s="98">
        <f>+'Alloc amt'!AV53/'Alloc amt'!$G53</f>
        <v>7.051141078722332E-3</v>
      </c>
      <c r="AW53" s="98">
        <f>+'Alloc amt'!AW53/'Alloc amt'!$G53</f>
        <v>1.3474211948942716E-3</v>
      </c>
      <c r="AX53" s="98">
        <f>+'Alloc amt'!AX53/'Alloc amt'!$G53</f>
        <v>0</v>
      </c>
      <c r="AY53" s="98"/>
      <c r="AZ53" s="98">
        <f>+'Alloc amt'!AZ53/'Alloc amt'!$G53</f>
        <v>2.3004802367907807E-4</v>
      </c>
      <c r="BA53" s="98">
        <f>+'Alloc amt'!BA53/'Alloc amt'!$G53</f>
        <v>4.3869258751310373E-5</v>
      </c>
      <c r="BB53" s="98">
        <f>+'Alloc amt'!BB53/'Alloc amt'!$G53</f>
        <v>0</v>
      </c>
      <c r="BC53" s="98"/>
      <c r="BD53" s="98">
        <f>+'Alloc amt'!BD53/'Alloc amt'!$G53</f>
        <v>2.2751072930026471E-4</v>
      </c>
      <c r="BE53" s="98">
        <f>+'Alloc amt'!BE53/'Alloc amt'!$G53</f>
        <v>4.2508915809600864E-5</v>
      </c>
      <c r="BF53" s="98">
        <f>+'Alloc amt'!BF53/'Alloc amt'!$G53</f>
        <v>0</v>
      </c>
    </row>
    <row r="54" spans="3:58" x14ac:dyDescent="0.3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3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3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1.0000000000000002</v>
      </c>
      <c r="H56" s="98">
        <f>+'Alloc amt'!H56/'Alloc amt'!$G56</f>
        <v>0.48496734368041527</v>
      </c>
      <c r="I56" s="98">
        <f>+'Alloc amt'!I56/'Alloc amt'!$G56</f>
        <v>0</v>
      </c>
      <c r="J56" s="98">
        <f>+'Alloc amt'!J56/'Alloc amt'!$G56</f>
        <v>0.51503265631958473</v>
      </c>
      <c r="K56" s="104"/>
      <c r="L56" s="98">
        <f>+'Alloc amt'!L56/'Alloc amt'!$G56</f>
        <v>0.24711135818199237</v>
      </c>
      <c r="M56" s="98">
        <f>+'Alloc amt'!M56/'Alloc amt'!$G56</f>
        <v>0</v>
      </c>
      <c r="N56" s="98">
        <f>+'Alloc amt'!N56/'Alloc amt'!$G56</f>
        <v>0.36031046132839489</v>
      </c>
      <c r="O56" s="98"/>
      <c r="P56" s="98">
        <f>+'Alloc amt'!P56/'Alloc amt'!$G56</f>
        <v>6.7333828883314531E-2</v>
      </c>
      <c r="Q56" s="98">
        <f>+'Alloc amt'!Q56/'Alloc amt'!$G56</f>
        <v>0</v>
      </c>
      <c r="R56" s="98">
        <f>+'Alloc amt'!R56/'Alloc amt'!$G56</f>
        <v>9.7385140053371497E-2</v>
      </c>
      <c r="S56" s="98"/>
      <c r="T56" s="98">
        <f>+'Alloc amt'!T56/'Alloc amt'!$G56</f>
        <v>5.3940088806175897E-3</v>
      </c>
      <c r="U56" s="98">
        <f>+'Alloc amt'!U56/'Alloc amt'!$G56</f>
        <v>0</v>
      </c>
      <c r="V56" s="98">
        <f>+'Alloc amt'!V56/'Alloc amt'!$G56</f>
        <v>3.5178103676692472E-3</v>
      </c>
      <c r="W56" s="98"/>
      <c r="X56" s="98">
        <f>+'Alloc amt'!X56/'Alloc amt'!$G56</f>
        <v>6.4060960964086575E-2</v>
      </c>
      <c r="Y56" s="98">
        <f>+'Alloc amt'!Y56/'Alloc amt'!$G56</f>
        <v>0</v>
      </c>
      <c r="Z56" s="98">
        <f>+'Alloc amt'!Z56/'Alloc amt'!$G56</f>
        <v>2.4521951008707361E-2</v>
      </c>
      <c r="AA56" s="98"/>
      <c r="AB56" s="98">
        <f>+'Alloc amt'!AB56/'Alloc amt'!$G56</f>
        <v>5.6951833935180711E-2</v>
      </c>
      <c r="AC56" s="98">
        <f>+'Alloc amt'!AC56/'Alloc amt'!$G56</f>
        <v>0</v>
      </c>
      <c r="AD56" s="98">
        <f>+'Alloc amt'!AD56/'Alloc amt'!$G56</f>
        <v>5.5083526715819543E-3</v>
      </c>
      <c r="AE56" s="98"/>
      <c r="AF56" s="98">
        <f>+'Alloc amt'!AF56/'Alloc amt'!$G56</f>
        <v>3.461493047076971E-2</v>
      </c>
      <c r="AG56" s="98">
        <f>+'Alloc amt'!AG56/'Alloc amt'!$G56</f>
        <v>0</v>
      </c>
      <c r="AH56" s="98">
        <f>+'Alloc amt'!AH56/'Alloc amt'!$G56</f>
        <v>2.5859049777675683E-3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4.5058359983340584E-3</v>
      </c>
      <c r="AM56" s="98"/>
      <c r="AN56" s="98">
        <f>+'Alloc amt'!AN56/'Alloc amt'!$G56</f>
        <v>3.5308576185687601E-3</v>
      </c>
      <c r="AO56" s="98">
        <f>+'Alloc amt'!AO56/'Alloc amt'!$G56</f>
        <v>0</v>
      </c>
      <c r="AP56" s="98">
        <f>+'Alloc amt'!AP56/'Alloc amt'!$G56</f>
        <v>5.2255577799605599E-5</v>
      </c>
      <c r="AQ56" s="98"/>
      <c r="AR56" s="98">
        <f>+'Alloc amt'!AR56/'Alloc amt'!$G56</f>
        <v>1.8480025911704642E-3</v>
      </c>
      <c r="AS56" s="98">
        <f>+'Alloc amt'!AS56/'Alloc amt'!$G56</f>
        <v>0</v>
      </c>
      <c r="AT56" s="98">
        <f>+'Alloc amt'!AT56/'Alloc amt'!$G56</f>
        <v>5.2255577799605599E-5</v>
      </c>
      <c r="AU56" s="98"/>
      <c r="AV56" s="98">
        <f>+'Alloc amt'!AV56/'Alloc amt'!$G56</f>
        <v>3.9382287960629987E-3</v>
      </c>
      <c r="AW56" s="98">
        <f>+'Alloc amt'!AW56/'Alloc amt'!$G56</f>
        <v>0</v>
      </c>
      <c r="AX56" s="98">
        <f>+'Alloc amt'!AX56/'Alloc amt'!$G56</f>
        <v>1.5673240766756653E-2</v>
      </c>
      <c r="AY56" s="98"/>
      <c r="AZ56" s="98">
        <f>+'Alloc amt'!AZ56/'Alloc amt'!$G56</f>
        <v>1.2597767102876515E-4</v>
      </c>
      <c r="BA56" s="98">
        <f>+'Alloc amt'!BA56/'Alloc amt'!$G56</f>
        <v>0</v>
      </c>
      <c r="BB56" s="98">
        <f>+'Alloc amt'!BB56/'Alloc amt'!$G56</f>
        <v>1.4164816999575976E-4</v>
      </c>
      <c r="BC56" s="98"/>
      <c r="BD56" s="98">
        <f>+'Alloc amt'!BD56/'Alloc amt'!$G56</f>
        <v>5.7355687622852425E-5</v>
      </c>
      <c r="BE56" s="98">
        <f>+'Alloc amt'!BE56/'Alloc amt'!$G56</f>
        <v>0</v>
      </c>
      <c r="BF56" s="98">
        <f>+'Alloc amt'!BF56/'Alloc amt'!$G56</f>
        <v>7.7779982140649471E-4</v>
      </c>
    </row>
    <row r="57" spans="3:58" x14ac:dyDescent="0.3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1</v>
      </c>
      <c r="H57" s="98">
        <f>+'Alloc amt'!H57/'Alloc amt'!$G57</f>
        <v>0.30065788009533134</v>
      </c>
      <c r="I57" s="98">
        <f>+'Alloc amt'!I57/'Alloc amt'!$G57</f>
        <v>0.69934211990466877</v>
      </c>
      <c r="J57" s="98">
        <f>+'Alloc amt'!J57/'Alloc amt'!$G57</f>
        <v>0</v>
      </c>
      <c r="K57" s="104"/>
      <c r="L57" s="98">
        <f>+'Alloc amt'!L57/'Alloc amt'!$G57</f>
        <v>0.11757235133637363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4.2487727683401443E-2</v>
      </c>
      <c r="Q57" s="98">
        <f>+'Alloc amt'!Q57/'Alloc amt'!$G57</f>
        <v>8.2218092319718591E-2</v>
      </c>
      <c r="R57" s="98">
        <f>+'Alloc amt'!R57/'Alloc amt'!$G57</f>
        <v>0</v>
      </c>
      <c r="S57" s="98"/>
      <c r="T57" s="98">
        <f>+'Alloc amt'!T57/'Alloc amt'!$G57</f>
        <v>3.5040018947943672E-3</v>
      </c>
      <c r="U57" s="98">
        <f>+'Alloc amt'!U57/'Alloc amt'!$G57</f>
        <v>9.792312509598871E-3</v>
      </c>
      <c r="V57" s="98">
        <f>+'Alloc amt'!V57/'Alloc amt'!$G57</f>
        <v>0</v>
      </c>
      <c r="W57" s="98"/>
      <c r="X57" s="98">
        <f>+'Alloc amt'!X57/'Alloc amt'!$G57</f>
        <v>4.9460317517870167E-2</v>
      </c>
      <c r="Y57" s="98">
        <f>+'Alloc amt'!Y57/'Alloc amt'!$G57</f>
        <v>0.11345666688156814</v>
      </c>
      <c r="Z57" s="98">
        <f>+'Alloc amt'!Z57/'Alloc amt'!$G57</f>
        <v>0</v>
      </c>
      <c r="AA57" s="98"/>
      <c r="AB57" s="98">
        <f>+'Alloc amt'!AB57/'Alloc amt'!$G57</f>
        <v>3.7408134729447505E-2</v>
      </c>
      <c r="AC57" s="98">
        <f>+'Alloc amt'!AC57/'Alloc amt'!$G57</f>
        <v>0.10951718038828824</v>
      </c>
      <c r="AD57" s="98">
        <f>+'Alloc amt'!AD57/'Alloc amt'!$G57</f>
        <v>0</v>
      </c>
      <c r="AE57" s="98"/>
      <c r="AF57" s="98">
        <f>+'Alloc amt'!AF57/'Alloc amt'!$G57</f>
        <v>2.5266207259726912E-2</v>
      </c>
      <c r="AG57" s="98">
        <f>+'Alloc amt'!AG57/'Alloc amt'!$G57</f>
        <v>4.8167146682675369E-2</v>
      </c>
      <c r="AH57" s="98">
        <f>+'Alloc amt'!AH57/'Alloc amt'!$G57</f>
        <v>0</v>
      </c>
      <c r="AI57" s="98"/>
      <c r="AJ57" s="98">
        <f>+'Alloc amt'!AJ57/'Alloc amt'!$G57</f>
        <v>2.1635067066427142E-2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2.3361112444233254E-3</v>
      </c>
      <c r="AO57" s="98">
        <f>+'Alloc amt'!AO57/'Alloc amt'!$G57</f>
        <v>6.5090458978785968E-3</v>
      </c>
      <c r="AP57" s="98">
        <f>+'Alloc amt'!AP57/'Alloc amt'!$G57</f>
        <v>0</v>
      </c>
      <c r="AQ57" s="98"/>
      <c r="AR57" s="98">
        <f>+'Alloc amt'!AR57/'Alloc amt'!$G57</f>
        <v>9.4561859044073966E-4</v>
      </c>
      <c r="AS57" s="98">
        <f>+'Alloc amt'!AS57/'Alloc amt'!$G57</f>
        <v>3.4387046566990418E-3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6.1598285602382204E-3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2.0078943767535935E-4</v>
      </c>
      <c r="BB57" s="98">
        <f>+'Alloc amt'!BB57/'Alloc amt'!$G57</f>
        <v>0</v>
      </c>
      <c r="BC57" s="98"/>
      <c r="BD57" s="98">
        <f>+'Alloc amt'!BD57/'Alloc amt'!$G57</f>
        <v>4.2342772426108958E-5</v>
      </c>
      <c r="BE57" s="98">
        <f>+'Alloc amt'!BE57/'Alloc amt'!$G57</f>
        <v>1.8815985823465535E-4</v>
      </c>
      <c r="BF57" s="98">
        <f>+'Alloc amt'!BF57/'Alloc amt'!$G57</f>
        <v>0</v>
      </c>
    </row>
    <row r="58" spans="3:58" x14ac:dyDescent="0.3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</v>
      </c>
      <c r="H58" s="98">
        <f>+'Alloc amt'!H58/'Alloc amt'!$G58</f>
        <v>1</v>
      </c>
      <c r="I58" s="98">
        <f>+'Alloc amt'!I58/'Alloc amt'!$G58</f>
        <v>0</v>
      </c>
      <c r="J58" s="98">
        <f>+'Alloc amt'!J58/'Alloc amt'!$G58</f>
        <v>0</v>
      </c>
      <c r="K58" s="104"/>
      <c r="L58" s="98">
        <f>+'Alloc amt'!L58/'Alloc amt'!$G58</f>
        <v>0.3910502904467173</v>
      </c>
      <c r="M58" s="98">
        <f>+'Alloc amt'!M58/'Alloc amt'!$G58</f>
        <v>0</v>
      </c>
      <c r="N58" s="98">
        <f>+'Alloc amt'!N58/'Alloc amt'!$G58</f>
        <v>0</v>
      </c>
      <c r="O58" s="98"/>
      <c r="P58" s="98">
        <f>+'Alloc amt'!P58/'Alloc amt'!$G58</f>
        <v>0.1413158626340664</v>
      </c>
      <c r="Q58" s="98">
        <f>+'Alloc amt'!Q58/'Alloc amt'!$G58</f>
        <v>0</v>
      </c>
      <c r="R58" s="98">
        <f>+'Alloc amt'!R58/'Alloc amt'!$G58</f>
        <v>0</v>
      </c>
      <c r="S58" s="98"/>
      <c r="T58" s="98">
        <f>+'Alloc amt'!T58/'Alloc amt'!$G58</f>
        <v>1.1654448882840965E-2</v>
      </c>
      <c r="U58" s="98">
        <f>+'Alloc amt'!U58/'Alloc amt'!$G58</f>
        <v>0</v>
      </c>
      <c r="V58" s="98">
        <f>+'Alloc amt'!V58/'Alloc amt'!$G58</f>
        <v>0</v>
      </c>
      <c r="W58" s="98"/>
      <c r="X58" s="98">
        <f>+'Alloc amt'!X58/'Alloc amt'!$G58</f>
        <v>0.1645069721844227</v>
      </c>
      <c r="Y58" s="98">
        <f>+'Alloc amt'!Y58/'Alloc amt'!$G58</f>
        <v>0</v>
      </c>
      <c r="Z58" s="98">
        <f>+'Alloc amt'!Z58/'Alloc amt'!$G58</f>
        <v>0</v>
      </c>
      <c r="AA58" s="98"/>
      <c r="AB58" s="98">
        <f>+'Alloc amt'!AB58/'Alloc amt'!$G58</f>
        <v>0.12442093557496745</v>
      </c>
      <c r="AC58" s="98">
        <f>+'Alloc amt'!AC58/'Alloc amt'!$G58</f>
        <v>0</v>
      </c>
      <c r="AD58" s="98">
        <f>+'Alloc amt'!AD58/'Alloc amt'!$G58</f>
        <v>0</v>
      </c>
      <c r="AE58" s="98"/>
      <c r="AF58" s="98">
        <f>+'Alloc amt'!AF58/'Alloc amt'!$G58</f>
        <v>8.4036404606177659E-2</v>
      </c>
      <c r="AG58" s="98">
        <f>+'Alloc amt'!AG58/'Alloc amt'!$G58</f>
        <v>0</v>
      </c>
      <c r="AH58" s="98">
        <f>+'Alloc amt'!AH58/'Alloc amt'!$G58</f>
        <v>0</v>
      </c>
      <c r="AI58" s="98"/>
      <c r="AJ58" s="98">
        <f>+'Alloc amt'!AJ58/'Alloc amt'!$G58</f>
        <v>7.1959088714279446E-2</v>
      </c>
      <c r="AK58" s="98">
        <f>+'Alloc amt'!AK58/'Alloc amt'!$G58</f>
        <v>0</v>
      </c>
      <c r="AL58" s="98">
        <f>+'Alloc amt'!AL58/'Alloc amt'!$G58</f>
        <v>0</v>
      </c>
      <c r="AM58" s="98"/>
      <c r="AN58" s="98">
        <f>+'Alloc amt'!AN58/'Alloc amt'!$G58</f>
        <v>7.7699983904715919E-3</v>
      </c>
      <c r="AO58" s="98">
        <f>+'Alloc amt'!AO58/'Alloc amt'!$G58</f>
        <v>0</v>
      </c>
      <c r="AP58" s="98">
        <f>+'Alloc amt'!AP58/'Alloc amt'!$G58</f>
        <v>0</v>
      </c>
      <c r="AQ58" s="98"/>
      <c r="AR58" s="98">
        <f>+'Alloc amt'!AR58/'Alloc amt'!$G58</f>
        <v>3.1451648303410739E-3</v>
      </c>
      <c r="AS58" s="98">
        <f>+'Alloc amt'!AS58/'Alloc amt'!$G58</f>
        <v>0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0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0</v>
      </c>
      <c r="BB58" s="98">
        <f>+'Alloc amt'!BB58/'Alloc amt'!$G58</f>
        <v>0</v>
      </c>
      <c r="BC58" s="98"/>
      <c r="BD58" s="98">
        <f>+'Alloc amt'!BD58/'Alloc amt'!$G58</f>
        <v>1.4083373571543539E-4</v>
      </c>
      <c r="BE58" s="98">
        <f>+'Alloc amt'!BE58/'Alloc amt'!$G58</f>
        <v>0</v>
      </c>
      <c r="BF58" s="98">
        <f>+'Alloc amt'!BF58/'Alloc amt'!$G58</f>
        <v>0</v>
      </c>
    </row>
    <row r="59" spans="3:58" x14ac:dyDescent="0.3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1.0000000000000002</v>
      </c>
      <c r="H59" s="98">
        <f>+'Alloc amt'!H59/'Alloc amt'!$G59</f>
        <v>1</v>
      </c>
      <c r="I59" s="98">
        <f>+'Alloc amt'!I59/'Alloc amt'!$G59</f>
        <v>0</v>
      </c>
      <c r="J59" s="98">
        <f>+'Alloc amt'!J59/'Alloc amt'!$G59</f>
        <v>0</v>
      </c>
      <c r="K59" s="104"/>
      <c r="L59" s="98">
        <f>+'Alloc amt'!L59/'Alloc amt'!$G59</f>
        <v>0.39105029044671741</v>
      </c>
      <c r="M59" s="98">
        <f>+'Alloc amt'!M59/'Alloc amt'!$G59</f>
        <v>0</v>
      </c>
      <c r="N59" s="98">
        <f>+'Alloc amt'!N59/'Alloc amt'!$G59</f>
        <v>0</v>
      </c>
      <c r="O59" s="98"/>
      <c r="P59" s="98">
        <f>+'Alloc amt'!P59/'Alloc amt'!$G59</f>
        <v>0.14131586263406645</v>
      </c>
      <c r="Q59" s="98">
        <f>+'Alloc amt'!Q59/'Alloc amt'!$G59</f>
        <v>0</v>
      </c>
      <c r="R59" s="98">
        <f>+'Alloc amt'!R59/'Alloc amt'!$G59</f>
        <v>0</v>
      </c>
      <c r="S59" s="98"/>
      <c r="T59" s="98">
        <f>+'Alloc amt'!T59/'Alloc amt'!$G59</f>
        <v>1.165444888284097E-2</v>
      </c>
      <c r="U59" s="98">
        <f>+'Alloc amt'!U59/'Alloc amt'!$G59</f>
        <v>0</v>
      </c>
      <c r="V59" s="98">
        <f>+'Alloc amt'!V59/'Alloc amt'!$G59</f>
        <v>0</v>
      </c>
      <c r="W59" s="98"/>
      <c r="X59" s="98">
        <f>+'Alloc amt'!X59/'Alloc amt'!$G59</f>
        <v>0.16450697218442276</v>
      </c>
      <c r="Y59" s="98">
        <f>+'Alloc amt'!Y59/'Alloc amt'!$G59</f>
        <v>0</v>
      </c>
      <c r="Z59" s="98">
        <f>+'Alloc amt'!Z59/'Alloc amt'!$G59</f>
        <v>0</v>
      </c>
      <c r="AA59" s="98"/>
      <c r="AB59" s="98">
        <f>+'Alloc amt'!AB59/'Alloc amt'!$G59</f>
        <v>0.12442093557496749</v>
      </c>
      <c r="AC59" s="98">
        <f>+'Alloc amt'!AC59/'Alloc amt'!$G59</f>
        <v>0</v>
      </c>
      <c r="AD59" s="98">
        <f>+'Alloc amt'!AD59/'Alloc amt'!$G59</f>
        <v>0</v>
      </c>
      <c r="AE59" s="98"/>
      <c r="AF59" s="98">
        <f>+'Alloc amt'!AF59/'Alloc amt'!$G59</f>
        <v>8.4036404606177686E-2</v>
      </c>
      <c r="AG59" s="98">
        <f>+'Alloc amt'!AG59/'Alloc amt'!$G59</f>
        <v>0</v>
      </c>
      <c r="AH59" s="98">
        <f>+'Alloc amt'!AH59/'Alloc amt'!$G59</f>
        <v>0</v>
      </c>
      <c r="AI59" s="98"/>
      <c r="AJ59" s="98">
        <f>+'Alloc amt'!AJ59/'Alloc amt'!$G59</f>
        <v>7.1959088714279473E-2</v>
      </c>
      <c r="AK59" s="98">
        <f>+'Alloc amt'!AK59/'Alloc amt'!$G59</f>
        <v>0</v>
      </c>
      <c r="AL59" s="98">
        <f>+'Alloc amt'!AL59/'Alloc amt'!$G59</f>
        <v>0</v>
      </c>
      <c r="AM59" s="98"/>
      <c r="AN59" s="98">
        <f>+'Alloc amt'!AN59/'Alloc amt'!$G59</f>
        <v>7.7699983904715953E-3</v>
      </c>
      <c r="AO59" s="98">
        <f>+'Alloc amt'!AO59/'Alloc amt'!$G59</f>
        <v>0</v>
      </c>
      <c r="AP59" s="98">
        <f>+'Alloc amt'!AP59/'Alloc amt'!$G59</f>
        <v>0</v>
      </c>
      <c r="AQ59" s="98"/>
      <c r="AR59" s="98">
        <f>+'Alloc amt'!AR59/'Alloc amt'!$G59</f>
        <v>3.1451648303410752E-3</v>
      </c>
      <c r="AS59" s="98">
        <f>+'Alloc amt'!AS59/'Alloc amt'!$G59</f>
        <v>0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0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0</v>
      </c>
      <c r="BB59" s="98">
        <f>+'Alloc amt'!BB59/'Alloc amt'!$G59</f>
        <v>0</v>
      </c>
      <c r="BC59" s="98"/>
      <c r="BD59" s="98">
        <f>+'Alloc amt'!BD59/'Alloc amt'!$G59</f>
        <v>1.4083373571543544E-4</v>
      </c>
      <c r="BE59" s="98">
        <f>+'Alloc amt'!BE59/'Alloc amt'!$G59</f>
        <v>0</v>
      </c>
      <c r="BF59" s="98">
        <f>+'Alloc amt'!BF59/'Alloc amt'!$G59</f>
        <v>0</v>
      </c>
    </row>
    <row r="60" spans="3:58" x14ac:dyDescent="0.3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0.99999999999999944</v>
      </c>
      <c r="H60" s="98">
        <f>+'Alloc amt'!H60/'Alloc amt'!$G60</f>
        <v>0.24093683701516042</v>
      </c>
      <c r="I60" s="98">
        <f>+'Alloc amt'!I60/'Alloc amt'!$G60</f>
        <v>0.67726892934663752</v>
      </c>
      <c r="J60" s="98">
        <f>+'Alloc amt'!J60/'Alloc amt'!$G60</f>
        <v>8.1794233638202068E-2</v>
      </c>
      <c r="K60" s="104"/>
      <c r="L60" s="98">
        <f>+'Alloc amt'!L60/'Alloc amt'!$G60</f>
        <v>0.10271474687684401</v>
      </c>
      <c r="M60" s="98">
        <f>+'Alloc amt'!M60/'Alloc amt'!$G60</f>
        <v>0.24571054829423686</v>
      </c>
      <c r="N60" s="98">
        <f>+'Alloc amt'!N60/'Alloc amt'!$G60</f>
        <v>5.977596107220616E-2</v>
      </c>
      <c r="O60" s="98"/>
      <c r="P60" s="98">
        <f>+'Alloc amt'!P60/'Alloc amt'!$G60</f>
        <v>3.092605470069772E-2</v>
      </c>
      <c r="Q60" s="98">
        <f>+'Alloc amt'!Q60/'Alloc amt'!$G60</f>
        <v>7.986156504299062E-2</v>
      </c>
      <c r="R60" s="98">
        <f>+'Alloc amt'!R60/'Alloc amt'!$G60</f>
        <v>1.4386224483044597E-2</v>
      </c>
      <c r="S60" s="98"/>
      <c r="T60" s="98">
        <f>+'Alloc amt'!T60/'Alloc amt'!$G60</f>
        <v>2.9179990563470309E-3</v>
      </c>
      <c r="U60" s="98">
        <f>+'Alloc amt'!U60/'Alloc amt'!$G60</f>
        <v>9.4486226114705359E-3</v>
      </c>
      <c r="V60" s="98">
        <f>+'Alloc amt'!V60/'Alloc amt'!$G60</f>
        <v>2.470809082505781E-4</v>
      </c>
      <c r="W60" s="98"/>
      <c r="X60" s="98">
        <f>+'Alloc amt'!X60/'Alloc amt'!$G60</f>
        <v>3.510312862251945E-2</v>
      </c>
      <c r="Y60" s="98">
        <f>+'Alloc amt'!Y60/'Alloc amt'!$G60</f>
        <v>0.10997772487419673</v>
      </c>
      <c r="Z60" s="98">
        <f>+'Alloc amt'!Z60/'Alloc amt'!$G60</f>
        <v>2.6788052308859408E-3</v>
      </c>
      <c r="AA60" s="98"/>
      <c r="AB60" s="98">
        <f>+'Alloc amt'!AB60/'Alloc amt'!$G60</f>
        <v>3.1606863498761031E-2</v>
      </c>
      <c r="AC60" s="98">
        <f>+'Alloc amt'!AC60/'Alloc amt'!$G60</f>
        <v>0.10561049593168982</v>
      </c>
      <c r="AD60" s="98">
        <f>+'Alloc amt'!AD60/'Alloc amt'!$G60</f>
        <v>5.5580860612815383E-4</v>
      </c>
      <c r="AE60" s="98"/>
      <c r="AF60" s="98">
        <f>+'Alloc amt'!AF60/'Alloc amt'!$G60</f>
        <v>1.9311291572215207E-2</v>
      </c>
      <c r="AG60" s="98">
        <f>+'Alloc amt'!AG60/'Alloc amt'!$G60</f>
        <v>4.6751070276445476E-2</v>
      </c>
      <c r="AH60" s="98">
        <f>+'Alloc amt'!AH60/'Alloc amt'!$G60</f>
        <v>7.2320361490944526E-4</v>
      </c>
      <c r="AI60" s="98"/>
      <c r="AJ60" s="98">
        <f>+'Alloc amt'!AJ60/'Alloc amt'!$G60</f>
        <v>1.3646266386438555E-2</v>
      </c>
      <c r="AK60" s="98">
        <f>+'Alloc amt'!AK60/'Alloc amt'!$G60</f>
        <v>6.3949324036063182E-2</v>
      </c>
      <c r="AL60" s="98">
        <f>+'Alloc amt'!AL60/'Alloc amt'!$G60</f>
        <v>3.0539296134928071E-4</v>
      </c>
      <c r="AM60" s="98"/>
      <c r="AN60" s="98">
        <f>+'Alloc amt'!AN60/'Alloc amt'!$G60</f>
        <v>1.9306485458626896E-3</v>
      </c>
      <c r="AO60" s="98">
        <f>+'Alloc amt'!AO60/'Alloc amt'!$G60</f>
        <v>6.2654147323590219E-3</v>
      </c>
      <c r="AP60" s="98">
        <f>+'Alloc amt'!AP60/'Alloc amt'!$G60</f>
        <v>3.6419716600673596E-6</v>
      </c>
      <c r="AQ60" s="98"/>
      <c r="AR60" s="98">
        <f>+'Alloc amt'!AR60/'Alloc amt'!$G60</f>
        <v>9.9532212989507526E-4</v>
      </c>
      <c r="AS60" s="98">
        <f>+'Alloc amt'!AS60/'Alloc amt'!$G60</f>
        <v>3.3904221135906986E-3</v>
      </c>
      <c r="AT60" s="98">
        <f>+'Alloc amt'!AT60/'Alloc amt'!$G60</f>
        <v>3.6419716600673596E-6</v>
      </c>
      <c r="AU60" s="98"/>
      <c r="AV60" s="98">
        <f>+'Alloc amt'!AV60/'Alloc amt'!$G60</f>
        <v>1.6869245062754892E-3</v>
      </c>
      <c r="AW60" s="98">
        <f>+'Alloc amt'!AW60/'Alloc amt'!$G60</f>
        <v>5.924882745448808E-3</v>
      </c>
      <c r="AX60" s="98">
        <f>+'Alloc amt'!AX60/'Alloc amt'!$G60</f>
        <v>3.035479726566525E-3</v>
      </c>
      <c r="AY60" s="98"/>
      <c r="AZ60" s="98">
        <f>+'Alloc amt'!AZ60/'Alloc amt'!$G60</f>
        <v>5.4460552166788953E-5</v>
      </c>
      <c r="BA60" s="98">
        <f>+'Alloc amt'!BA60/'Alloc amt'!$G60</f>
        <v>1.9294063941127458E-4</v>
      </c>
      <c r="BB60" s="98">
        <f>+'Alloc amt'!BB60/'Alloc amt'!$G60</f>
        <v>1.2212688876672241E-5</v>
      </c>
      <c r="BC60" s="98"/>
      <c r="BD60" s="98">
        <f>+'Alloc amt'!BD60/'Alloc amt'!$G60</f>
        <v>4.3130567137370272E-5</v>
      </c>
      <c r="BE60" s="98">
        <f>+'Alloc amt'!BE60/'Alloc amt'!$G60</f>
        <v>1.8591804873441947E-4</v>
      </c>
      <c r="BF60" s="98">
        <f>+'Alloc amt'!BF60/'Alloc amt'!$G60</f>
        <v>6.6780402664568336E-5</v>
      </c>
    </row>
    <row r="61" spans="3:58" x14ac:dyDescent="0.3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35">
      <c r="C62" s="6" t="str">
        <f>'Alloc amt'!C62</f>
        <v>Time Differentiated Fuel Cost</v>
      </c>
      <c r="D62" s="6" t="str">
        <f>'Alloc amt'!D62</f>
        <v>TDFUEL</v>
      </c>
      <c r="E62" s="6">
        <f>'Alloc amt'!E62</f>
        <v>51</v>
      </c>
      <c r="F62" s="103"/>
      <c r="G62" s="101">
        <f t="shared" ref="G62:G64" si="1">SUM(L62:BF62)</f>
        <v>1</v>
      </c>
      <c r="H62" s="98">
        <f>+'Alloc amt'!H62/'Alloc amt'!$G62</f>
        <v>0</v>
      </c>
      <c r="I62" s="98">
        <f>+'Alloc amt'!I62/'Alloc amt'!$G62</f>
        <v>1</v>
      </c>
      <c r="J62" s="98">
        <f>+'Alloc amt'!J62/'Alloc amt'!$G62</f>
        <v>0</v>
      </c>
      <c r="K62" s="104"/>
      <c r="L62" s="98">
        <f>+'Alloc amt'!L62/'Alloc amt'!$G62</f>
        <v>0</v>
      </c>
      <c r="M62" s="98">
        <f>+'Alloc amt'!M62/'Alloc amt'!$G62</f>
        <v>0.36300121038248423</v>
      </c>
      <c r="N62" s="98">
        <f>+'Alloc amt'!N62/'Alloc amt'!$G62</f>
        <v>0</v>
      </c>
      <c r="O62" s="98"/>
      <c r="P62" s="98">
        <f>+'Alloc amt'!P62/'Alloc amt'!$G62</f>
        <v>0</v>
      </c>
      <c r="Q62" s="98">
        <f>+'Alloc amt'!Q62/'Alloc amt'!$G62</f>
        <v>0.11798800169023343</v>
      </c>
      <c r="R62" s="98">
        <f>+'Alloc amt'!R62/'Alloc amt'!$G62</f>
        <v>0</v>
      </c>
      <c r="S62" s="98"/>
      <c r="T62" s="98">
        <f>+'Alloc amt'!T62/'Alloc amt'!$G62</f>
        <v>0</v>
      </c>
      <c r="U62" s="98">
        <f>+'Alloc amt'!U62/'Alloc amt'!$G62</f>
        <v>1.3940768885110937E-2</v>
      </c>
      <c r="V62" s="98">
        <f>+'Alloc amt'!V62/'Alloc amt'!$G62</f>
        <v>0</v>
      </c>
      <c r="W62" s="98"/>
      <c r="X62" s="98">
        <f>+'Alloc amt'!X62/'Alloc amt'!$G62</f>
        <v>0</v>
      </c>
      <c r="Y62" s="98">
        <f>+'Alloc amt'!Y62/'Alloc amt'!$G62</f>
        <v>0.16241448513840664</v>
      </c>
      <c r="Z62" s="98">
        <f>+'Alloc amt'!Z62/'Alloc amt'!$G62</f>
        <v>0</v>
      </c>
      <c r="AA62" s="98"/>
      <c r="AB62" s="98">
        <f>+'Alloc amt'!AB62/'Alloc amt'!$G62</f>
        <v>0</v>
      </c>
      <c r="AC62" s="98">
        <f>+'Alloc amt'!AC62/'Alloc amt'!$G62</f>
        <v>0.15580199208886536</v>
      </c>
      <c r="AD62" s="98">
        <f>+'Alloc amt'!AD62/'Alloc amt'!$G62</f>
        <v>0</v>
      </c>
      <c r="AE62" s="98"/>
      <c r="AF62" s="98">
        <f>+'Alloc amt'!AF62/'Alloc amt'!$G62</f>
        <v>0</v>
      </c>
      <c r="AG62" s="98">
        <f>+'Alloc amt'!AG62/'Alloc amt'!$G62</f>
        <v>6.9059807863947123E-2</v>
      </c>
      <c r="AH62" s="98">
        <f>+'Alloc amt'!AH62/'Alloc amt'!$G62</f>
        <v>0</v>
      </c>
      <c r="AI62" s="98"/>
      <c r="AJ62" s="98">
        <f>+'Alloc amt'!AJ62/'Alloc amt'!$G62</f>
        <v>0</v>
      </c>
      <c r="AK62" s="98">
        <f>+'Alloc amt'!AK62/'Alloc amt'!$G62</f>
        <v>9.4233963872524834E-2</v>
      </c>
      <c r="AL62" s="98">
        <f>+'Alloc amt'!AL62/'Alloc amt'!$G62</f>
        <v>0</v>
      </c>
      <c r="AM62" s="98"/>
      <c r="AN62" s="98">
        <f>+'Alloc amt'!AN62/'Alloc amt'!$G62</f>
        <v>0</v>
      </c>
      <c r="AO62" s="98">
        <f>+'Alloc amt'!AO62/'Alloc amt'!$G62</f>
        <v>9.2396421699507125E-3</v>
      </c>
      <c r="AP62" s="98">
        <f>+'Alloc amt'!AP62/'Alloc amt'!$G62</f>
        <v>0</v>
      </c>
      <c r="AQ62" s="98"/>
      <c r="AR62" s="98">
        <f>+'Alloc amt'!AR62/'Alloc amt'!$G62</f>
        <v>0</v>
      </c>
      <c r="AS62" s="98">
        <f>+'Alloc amt'!AS62/'Alloc amt'!$G62</f>
        <v>5.0239406321381293E-3</v>
      </c>
      <c r="AT62" s="98">
        <f>+'Alloc amt'!AT62/'Alloc amt'!$G62</f>
        <v>0</v>
      </c>
      <c r="AU62" s="98"/>
      <c r="AV62" s="98">
        <f>+'Alloc amt'!AV62/'Alloc amt'!$G62</f>
        <v>0</v>
      </c>
      <c r="AW62" s="98">
        <f>+'Alloc amt'!AW62/'Alloc amt'!$G62</f>
        <v>8.7361454012946024E-3</v>
      </c>
      <c r="AX62" s="98">
        <f>+'Alloc amt'!AX62/'Alloc amt'!$G62</f>
        <v>0</v>
      </c>
      <c r="AY62" s="98"/>
      <c r="AZ62" s="98">
        <f>+'Alloc amt'!AZ62/'Alloc amt'!$G62</f>
        <v>0</v>
      </c>
      <c r="BA62" s="98">
        <f>+'Alloc amt'!BA62/'Alloc amt'!$G62</f>
        <v>2.8443089996705559E-4</v>
      </c>
      <c r="BB62" s="98">
        <f>+'Alloc amt'!BB62/'Alloc amt'!$G62</f>
        <v>0</v>
      </c>
      <c r="BC62" s="98"/>
      <c r="BD62" s="98">
        <f>+'Alloc amt'!BD62/'Alloc amt'!$G62</f>
        <v>0</v>
      </c>
      <c r="BE62" s="98">
        <f>+'Alloc amt'!BE62/'Alloc amt'!$G62</f>
        <v>2.7561097507687929E-4</v>
      </c>
      <c r="BF62" s="98">
        <f>+'Alloc amt'!BF62/'Alloc amt'!$G62</f>
        <v>0</v>
      </c>
    </row>
    <row r="63" spans="3:58" x14ac:dyDescent="0.35">
      <c r="C63" s="6" t="str">
        <f>'Alloc amt'!C63</f>
        <v>Probability of Dispatch Gross Plant</v>
      </c>
      <c r="D63" s="6" t="str">
        <f>'Alloc amt'!D63</f>
        <v>PODPLT</v>
      </c>
      <c r="E63" s="6">
        <f>'Alloc amt'!E63</f>
        <v>52</v>
      </c>
      <c r="F63" s="103"/>
      <c r="G63" s="101">
        <f t="shared" si="1"/>
        <v>0.99999999999999989</v>
      </c>
      <c r="H63" s="98">
        <f>+'Alloc amt'!H63/'Alloc amt'!$G63</f>
        <v>1</v>
      </c>
      <c r="I63" s="98">
        <f>+'Alloc amt'!I63/'Alloc amt'!$G63</f>
        <v>0</v>
      </c>
      <c r="J63" s="98">
        <f>+'Alloc amt'!J63/'Alloc amt'!$G63</f>
        <v>0</v>
      </c>
      <c r="K63" s="104"/>
      <c r="L63" s="98">
        <f>+'Alloc amt'!L63/'Alloc amt'!$G63</f>
        <v>0.35430099999999992</v>
      </c>
      <c r="M63" s="98">
        <f>+'Alloc amt'!M63/'Alloc amt'!$G63</f>
        <v>0</v>
      </c>
      <c r="N63" s="98">
        <f>+'Alloc amt'!N63/'Alloc amt'!$G63</f>
        <v>0</v>
      </c>
      <c r="O63" s="98"/>
      <c r="P63" s="98">
        <f>+'Alloc amt'!P63/'Alloc amt'!$G63</f>
        <v>0.11469899999999997</v>
      </c>
      <c r="Q63" s="98">
        <f>+'Alloc amt'!Q63/'Alloc amt'!$G63</f>
        <v>0</v>
      </c>
      <c r="R63" s="98">
        <f>+'Alloc amt'!R63/'Alloc amt'!$G63</f>
        <v>0</v>
      </c>
      <c r="S63" s="98"/>
      <c r="T63" s="98">
        <f>+'Alloc amt'!T63/'Alloc amt'!$G63</f>
        <v>1.3640999999999995E-2</v>
      </c>
      <c r="U63" s="98">
        <f>+'Alloc amt'!U63/'Alloc amt'!$G63</f>
        <v>0</v>
      </c>
      <c r="V63" s="98">
        <f>+'Alloc amt'!V63/'Alloc amt'!$G63</f>
        <v>0</v>
      </c>
      <c r="W63" s="98"/>
      <c r="X63" s="98">
        <f>+'Alloc amt'!X63/'Alloc amt'!$G63</f>
        <v>0.15894699999999998</v>
      </c>
      <c r="Y63" s="98">
        <f>+'Alloc amt'!Y63/'Alloc amt'!$G63</f>
        <v>0</v>
      </c>
      <c r="Z63" s="98">
        <f>+'Alloc amt'!Z63/'Alloc amt'!$G63</f>
        <v>0</v>
      </c>
      <c r="AA63" s="98"/>
      <c r="AB63" s="98">
        <f>+'Alloc amt'!AB63/'Alloc amt'!$G63</f>
        <v>0.15203799999999998</v>
      </c>
      <c r="AC63" s="98">
        <f>+'Alloc amt'!AC63/'Alloc amt'!$G63</f>
        <v>0</v>
      </c>
      <c r="AD63" s="98">
        <f>+'Alloc amt'!AD63/'Alloc amt'!$G63</f>
        <v>0</v>
      </c>
      <c r="AE63" s="98"/>
      <c r="AF63" s="98">
        <f>+'Alloc amt'!AF63/'Alloc amt'!$G63</f>
        <v>9.1291999999999984E-2</v>
      </c>
      <c r="AG63" s="98">
        <f>+'Alloc amt'!AG63/'Alloc amt'!$G63</f>
        <v>0</v>
      </c>
      <c r="AH63" s="98">
        <f>+'Alloc amt'!AH63/'Alloc amt'!$G63</f>
        <v>0</v>
      </c>
      <c r="AI63" s="98"/>
      <c r="AJ63" s="98">
        <f>+'Alloc amt'!AJ63/'Alloc amt'!$G63</f>
        <v>9.2176999999999981E-2</v>
      </c>
      <c r="AK63" s="98">
        <f>+'Alloc amt'!AK63/'Alloc amt'!$G63</f>
        <v>0</v>
      </c>
      <c r="AL63" s="98">
        <f>+'Alloc amt'!AL63/'Alloc amt'!$G63</f>
        <v>0</v>
      </c>
      <c r="AM63" s="98"/>
      <c r="AN63" s="98">
        <f>+'Alloc amt'!AN63/'Alloc amt'!$G63</f>
        <v>9.0979999999999984E-3</v>
      </c>
      <c r="AO63" s="98">
        <f>+'Alloc amt'!AO63/'Alloc amt'!$G63</f>
        <v>0</v>
      </c>
      <c r="AP63" s="98">
        <f>+'Alloc amt'!AP63/'Alloc amt'!$G63</f>
        <v>0</v>
      </c>
      <c r="AQ63" s="98"/>
      <c r="AR63" s="98">
        <f>+'Alloc amt'!AR63/'Alloc amt'!$G63</f>
        <v>4.9289999999999994E-3</v>
      </c>
      <c r="AS63" s="98">
        <f>+'Alloc amt'!AS63/'Alloc amt'!$G63</f>
        <v>0</v>
      </c>
      <c r="AT63" s="98">
        <f>+'Alloc amt'!AT63/'Alloc amt'!$G63</f>
        <v>0</v>
      </c>
      <c r="AU63" s="98"/>
      <c r="AV63" s="98">
        <f>+'Alloc amt'!AV63/'Alloc amt'!$G63</f>
        <v>8.3369999999999989E-3</v>
      </c>
      <c r="AW63" s="98">
        <f>+'Alloc amt'!AW63/'Alloc amt'!$G63</f>
        <v>0</v>
      </c>
      <c r="AX63" s="98">
        <f>+'Alloc amt'!AX63/'Alloc amt'!$G63</f>
        <v>0</v>
      </c>
      <c r="AY63" s="98"/>
      <c r="AZ63" s="98">
        <f>+'Alloc amt'!AZ63/'Alloc amt'!$G63</f>
        <v>2.7199999999999994E-4</v>
      </c>
      <c r="BA63" s="98">
        <f>+'Alloc amt'!BA63/'Alloc amt'!$G63</f>
        <v>0</v>
      </c>
      <c r="BB63" s="98">
        <f>+'Alloc amt'!BB63/'Alloc amt'!$G63</f>
        <v>0</v>
      </c>
      <c r="BC63" s="98"/>
      <c r="BD63" s="98">
        <f>+'Alloc amt'!BD63/'Alloc amt'!$G63</f>
        <v>2.6899999999999992E-4</v>
      </c>
      <c r="BE63" s="98">
        <f>+'Alloc amt'!BE63/'Alloc amt'!$G63</f>
        <v>0</v>
      </c>
      <c r="BF63" s="98">
        <f>+'Alloc amt'!BF63/'Alloc amt'!$G63</f>
        <v>0</v>
      </c>
    </row>
    <row r="64" spans="3:58" x14ac:dyDescent="0.35">
      <c r="C64" s="6" t="str">
        <f>'Alloc amt'!C64</f>
        <v>Probability of Dispatch Depreciation Reserve</v>
      </c>
      <c r="D64" s="6" t="str">
        <f>'Alloc amt'!D64</f>
        <v>PODRES</v>
      </c>
      <c r="E64" s="6">
        <f>'Alloc amt'!E64</f>
        <v>53</v>
      </c>
      <c r="F64" s="103"/>
      <c r="G64" s="101">
        <f t="shared" si="1"/>
        <v>1</v>
      </c>
      <c r="H64" s="98">
        <f>+'Alloc amt'!H64/'Alloc amt'!$G64</f>
        <v>1</v>
      </c>
      <c r="I64" s="98">
        <f>+'Alloc amt'!I64/'Alloc amt'!$G64</f>
        <v>0</v>
      </c>
      <c r="J64" s="98">
        <f>+'Alloc amt'!J64/'Alloc amt'!$G64</f>
        <v>0</v>
      </c>
      <c r="K64" s="104"/>
      <c r="L64" s="98">
        <f>+'Alloc amt'!L64/'Alloc amt'!$G64</f>
        <v>0.35651300000000008</v>
      </c>
      <c r="M64" s="98">
        <f>+'Alloc amt'!M64/'Alloc amt'!$G64</f>
        <v>0</v>
      </c>
      <c r="N64" s="98">
        <f>+'Alloc amt'!N64/'Alloc amt'!$G64</f>
        <v>0</v>
      </c>
      <c r="O64" s="98"/>
      <c r="P64" s="98">
        <f>+'Alloc amt'!P64/'Alloc amt'!$G64</f>
        <v>0.11479600000000001</v>
      </c>
      <c r="Q64" s="98">
        <f>+'Alloc amt'!Q64/'Alloc amt'!$G64</f>
        <v>0</v>
      </c>
      <c r="R64" s="98">
        <f>+'Alloc amt'!R64/'Alloc amt'!$G64</f>
        <v>0</v>
      </c>
      <c r="S64" s="98"/>
      <c r="T64" s="98">
        <f>+'Alloc amt'!T64/'Alloc amt'!$G64</f>
        <v>1.3595000000000001E-2</v>
      </c>
      <c r="U64" s="98">
        <f>+'Alloc amt'!U64/'Alloc amt'!$G64</f>
        <v>0</v>
      </c>
      <c r="V64" s="98">
        <f>+'Alloc amt'!V64/'Alloc amt'!$G64</f>
        <v>0</v>
      </c>
      <c r="W64" s="98"/>
      <c r="X64" s="98">
        <f>+'Alloc amt'!X64/'Alloc amt'!$G64</f>
        <v>0.15865400000000002</v>
      </c>
      <c r="Y64" s="98">
        <f>+'Alloc amt'!Y64/'Alloc amt'!$G64</f>
        <v>0</v>
      </c>
      <c r="Z64" s="98">
        <f>+'Alloc amt'!Z64/'Alloc amt'!$G64</f>
        <v>0</v>
      </c>
      <c r="AA64" s="98"/>
      <c r="AB64" s="98">
        <f>+'Alloc amt'!AB64/'Alloc amt'!$G64</f>
        <v>0.15133300000000002</v>
      </c>
      <c r="AC64" s="98">
        <f>+'Alloc amt'!AC64/'Alloc amt'!$G64</f>
        <v>0</v>
      </c>
      <c r="AD64" s="98">
        <f>+'Alloc amt'!AD64/'Alloc amt'!$G64</f>
        <v>0</v>
      </c>
      <c r="AE64" s="98"/>
      <c r="AF64" s="98">
        <f>+'Alloc amt'!AF64/'Alloc amt'!$G64</f>
        <v>9.0944000000000025E-2</v>
      </c>
      <c r="AG64" s="98">
        <f>+'Alloc amt'!AG64/'Alloc amt'!$G64</f>
        <v>0</v>
      </c>
      <c r="AH64" s="98">
        <f>+'Alloc amt'!AH64/'Alloc amt'!$G64</f>
        <v>0</v>
      </c>
      <c r="AI64" s="98"/>
      <c r="AJ64" s="98">
        <f>+'Alloc amt'!AJ64/'Alloc amt'!$G64</f>
        <v>9.1502000000000014E-2</v>
      </c>
      <c r="AK64" s="98">
        <f>+'Alloc amt'!AK64/'Alloc amt'!$G64</f>
        <v>0</v>
      </c>
      <c r="AL64" s="98">
        <f>+'Alloc amt'!AL64/'Alloc amt'!$G64</f>
        <v>0</v>
      </c>
      <c r="AM64" s="98"/>
      <c r="AN64" s="98">
        <f>+'Alloc amt'!AN64/'Alloc amt'!$G64</f>
        <v>9.0680000000000014E-3</v>
      </c>
      <c r="AO64" s="98">
        <f>+'Alloc amt'!AO64/'Alloc amt'!$G64</f>
        <v>0</v>
      </c>
      <c r="AP64" s="98">
        <f>+'Alloc amt'!AP64/'Alloc amt'!$G64</f>
        <v>0</v>
      </c>
      <c r="AQ64" s="98"/>
      <c r="AR64" s="98">
        <f>+'Alloc amt'!AR64/'Alloc amt'!$G64</f>
        <v>4.8990000000000006E-3</v>
      </c>
      <c r="AS64" s="98">
        <f>+'Alloc amt'!AS64/'Alloc amt'!$G64</f>
        <v>0</v>
      </c>
      <c r="AT64" s="98">
        <f>+'Alloc amt'!AT64/'Alloc amt'!$G64</f>
        <v>0</v>
      </c>
      <c r="AU64" s="98"/>
      <c r="AV64" s="98">
        <f>+'Alloc amt'!AV64/'Alloc amt'!$G64</f>
        <v>8.1640000000000011E-3</v>
      </c>
      <c r="AW64" s="98">
        <f>+'Alloc amt'!AW64/'Alloc amt'!$G64</f>
        <v>0</v>
      </c>
      <c r="AX64" s="98">
        <f>+'Alloc amt'!AX64/'Alloc amt'!$G64</f>
        <v>0</v>
      </c>
      <c r="AY64" s="98"/>
      <c r="AZ64" s="98">
        <f>+'Alloc amt'!AZ64/'Alloc amt'!$G64</f>
        <v>2.6600000000000007E-4</v>
      </c>
      <c r="BA64" s="98">
        <f>+'Alloc amt'!BA64/'Alloc amt'!$G64</f>
        <v>0</v>
      </c>
      <c r="BB64" s="98">
        <f>+'Alloc amt'!BB64/'Alloc amt'!$G64</f>
        <v>0</v>
      </c>
      <c r="BC64" s="98"/>
      <c r="BD64" s="98">
        <f>+'Alloc amt'!BD64/'Alloc amt'!$G64</f>
        <v>2.6600000000000007E-4</v>
      </c>
      <c r="BE64" s="98">
        <f>+'Alloc amt'!BE64/'Alloc amt'!$G64</f>
        <v>0</v>
      </c>
      <c r="BF64" s="98">
        <f>+'Alloc amt'!BF64/'Alloc amt'!$G64</f>
        <v>0</v>
      </c>
    </row>
    <row r="65" spans="3:58" x14ac:dyDescent="0.35">
      <c r="C65" s="6"/>
      <c r="D65" s="6"/>
      <c r="E65" s="6"/>
      <c r="F65" s="103"/>
      <c r="G65" s="101"/>
      <c r="H65" s="98"/>
      <c r="I65" s="98"/>
      <c r="J65" s="98"/>
      <c r="K65" s="104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</row>
    <row r="66" spans="3:58" x14ac:dyDescent="0.35">
      <c r="C66" s="6">
        <f>'Alloc amt'!C65</f>
        <v>0</v>
      </c>
      <c r="D66" s="6">
        <f>'Alloc amt'!D65</f>
        <v>0</v>
      </c>
      <c r="E66" s="6">
        <f>'Alloc amt'!E65</f>
        <v>0</v>
      </c>
      <c r="F66" s="103"/>
      <c r="G66" s="101" t="e">
        <f t="shared" si="0"/>
        <v>#DIV/0!</v>
      </c>
      <c r="H66" s="98" t="e">
        <f>+'Alloc amt'!H65/'Alloc amt'!$G65</f>
        <v>#DIV/0!</v>
      </c>
      <c r="I66" s="98" t="e">
        <f>+'Alloc amt'!I65/'Alloc amt'!$G65</f>
        <v>#DIV/0!</v>
      </c>
      <c r="J66" s="98" t="e">
        <f>+'Alloc amt'!J65/'Alloc amt'!$G65</f>
        <v>#DIV/0!</v>
      </c>
      <c r="K66" s="104"/>
      <c r="L66" s="98" t="e">
        <f>+'Alloc amt'!L65/'Alloc amt'!$G65</f>
        <v>#DIV/0!</v>
      </c>
      <c r="M66" s="98" t="e">
        <f>+'Alloc amt'!M65/'Alloc amt'!$G65</f>
        <v>#DIV/0!</v>
      </c>
      <c r="N66" s="98" t="e">
        <f>+'Alloc amt'!N65/'Alloc amt'!$G65</f>
        <v>#DIV/0!</v>
      </c>
      <c r="O66" s="98"/>
      <c r="P66" s="98" t="e">
        <f>+'Alloc amt'!P65/'Alloc amt'!$G65</f>
        <v>#DIV/0!</v>
      </c>
      <c r="Q66" s="98" t="e">
        <f>+'Alloc amt'!Q65/'Alloc amt'!$G65</f>
        <v>#DIV/0!</v>
      </c>
      <c r="R66" s="98" t="e">
        <f>+'Alloc amt'!R65/'Alloc amt'!$G65</f>
        <v>#DIV/0!</v>
      </c>
      <c r="S66" s="98"/>
      <c r="T66" s="98" t="e">
        <f>+'Alloc amt'!T65/'Alloc amt'!$G65</f>
        <v>#DIV/0!</v>
      </c>
      <c r="U66" s="98" t="e">
        <f>+'Alloc amt'!U65/'Alloc amt'!$G65</f>
        <v>#DIV/0!</v>
      </c>
      <c r="V66" s="98" t="e">
        <f>+'Alloc amt'!V65/'Alloc amt'!$G65</f>
        <v>#DIV/0!</v>
      </c>
      <c r="W66" s="98"/>
      <c r="X66" s="98" t="e">
        <f>+'Alloc amt'!X65/'Alloc amt'!$G65</f>
        <v>#DIV/0!</v>
      </c>
      <c r="Y66" s="98" t="e">
        <f>+'Alloc amt'!Y65/'Alloc amt'!$G65</f>
        <v>#DIV/0!</v>
      </c>
      <c r="Z66" s="98" t="e">
        <f>+'Alloc amt'!Z65/'Alloc amt'!$G65</f>
        <v>#DIV/0!</v>
      </c>
      <c r="AA66" s="98"/>
      <c r="AB66" s="98" t="e">
        <f>+'Alloc amt'!AB65/'Alloc amt'!$G65</f>
        <v>#DIV/0!</v>
      </c>
      <c r="AC66" s="98" t="e">
        <f>+'Alloc amt'!AC65/'Alloc amt'!$G65</f>
        <v>#DIV/0!</v>
      </c>
      <c r="AD66" s="98" t="e">
        <f>+'Alloc amt'!AD65/'Alloc amt'!$G65</f>
        <v>#DIV/0!</v>
      </c>
      <c r="AE66" s="98"/>
      <c r="AF66" s="98" t="e">
        <f>+'Alloc amt'!AF65/'Alloc amt'!$G65</f>
        <v>#DIV/0!</v>
      </c>
      <c r="AG66" s="98" t="e">
        <f>+'Alloc amt'!AG65/'Alloc amt'!$G65</f>
        <v>#DIV/0!</v>
      </c>
      <c r="AH66" s="98" t="e">
        <f>+'Alloc amt'!AH65/'Alloc amt'!$G65</f>
        <v>#DIV/0!</v>
      </c>
      <c r="AI66" s="98"/>
      <c r="AJ66" s="98" t="e">
        <f>+'Alloc amt'!AJ65/'Alloc amt'!$G65</f>
        <v>#DIV/0!</v>
      </c>
      <c r="AK66" s="98" t="e">
        <f>+'Alloc amt'!AK65/'Alloc amt'!$G65</f>
        <v>#DIV/0!</v>
      </c>
      <c r="AL66" s="98" t="e">
        <f>+'Alloc amt'!AL65/'Alloc amt'!$G65</f>
        <v>#DIV/0!</v>
      </c>
      <c r="AM66" s="98"/>
      <c r="AN66" s="98" t="e">
        <f>+'Alloc amt'!AN65/'Alloc amt'!$G65</f>
        <v>#DIV/0!</v>
      </c>
      <c r="AO66" s="98" t="e">
        <f>+'Alloc amt'!AO65/'Alloc amt'!$G65</f>
        <v>#DIV/0!</v>
      </c>
      <c r="AP66" s="98" t="e">
        <f>+'Alloc amt'!AP65/'Alloc amt'!$G65</f>
        <v>#DIV/0!</v>
      </c>
      <c r="AQ66" s="98"/>
      <c r="AR66" s="98" t="e">
        <f>+'Alloc amt'!AR65/'Alloc amt'!$G65</f>
        <v>#DIV/0!</v>
      </c>
      <c r="AS66" s="98" t="e">
        <f>+'Alloc amt'!AS65/'Alloc amt'!$G65</f>
        <v>#DIV/0!</v>
      </c>
      <c r="AT66" s="98" t="e">
        <f>+'Alloc amt'!AT65/'Alloc amt'!$G65</f>
        <v>#DIV/0!</v>
      </c>
      <c r="AU66" s="98"/>
      <c r="AV66" s="98" t="e">
        <f>+'Alloc amt'!AV65/'Alloc amt'!$G65</f>
        <v>#DIV/0!</v>
      </c>
      <c r="AW66" s="98" t="e">
        <f>+'Alloc amt'!AW65/'Alloc amt'!$G65</f>
        <v>#DIV/0!</v>
      </c>
      <c r="AX66" s="98" t="e">
        <f>+'Alloc amt'!AX65/'Alloc amt'!$G65</f>
        <v>#DIV/0!</v>
      </c>
      <c r="AY66" s="98"/>
      <c r="AZ66" s="98" t="e">
        <f>+'Alloc amt'!AZ65/'Alloc amt'!$G65</f>
        <v>#DIV/0!</v>
      </c>
      <c r="BA66" s="98" t="e">
        <f>+'Alloc amt'!BA65/'Alloc amt'!$G65</f>
        <v>#DIV/0!</v>
      </c>
      <c r="BB66" s="98" t="e">
        <f>+'Alloc amt'!BB65/'Alloc amt'!$G65</f>
        <v>#DIV/0!</v>
      </c>
      <c r="BC66" s="98"/>
      <c r="BD66" s="98" t="e">
        <f>+'Alloc amt'!BD65/'Alloc amt'!$G65</f>
        <v>#DIV/0!</v>
      </c>
      <c r="BE66" s="98" t="e">
        <f>+'Alloc amt'!BE65/'Alloc amt'!$G65</f>
        <v>#DIV/0!</v>
      </c>
      <c r="BF66" s="98" t="e">
        <f>+'Alloc amt'!BF65/'Alloc amt'!$G65</f>
        <v>#DIV/0!</v>
      </c>
    </row>
    <row r="67" spans="3:58" x14ac:dyDescent="0.35">
      <c r="C67" s="6" t="str">
        <f>'Alloc amt'!C66</f>
        <v>Memo: Purchased Pwer Expense</v>
      </c>
      <c r="D67" s="6">
        <f>'Alloc amt'!D66</f>
        <v>0</v>
      </c>
      <c r="E67" s="6">
        <f>'Alloc amt'!E66</f>
        <v>0</v>
      </c>
      <c r="F67" s="103"/>
      <c r="G67" s="101" t="e">
        <f t="shared" si="0"/>
        <v>#DIV/0!</v>
      </c>
      <c r="H67" s="98" t="e">
        <f>+'Alloc amt'!H66/'Alloc amt'!$G66</f>
        <v>#DIV/0!</v>
      </c>
      <c r="I67" s="98" t="e">
        <f>+'Alloc amt'!I66/'Alloc amt'!$G66</f>
        <v>#DIV/0!</v>
      </c>
      <c r="J67" s="98" t="e">
        <f>+'Alloc amt'!J66/'Alloc amt'!$G66</f>
        <v>#DIV/0!</v>
      </c>
      <c r="K67" s="104"/>
      <c r="L67" s="98" t="e">
        <f>+'Alloc amt'!L66/'Alloc amt'!$G66</f>
        <v>#DIV/0!</v>
      </c>
      <c r="M67" s="98" t="e">
        <f>+'Alloc amt'!M66/'Alloc amt'!$G66</f>
        <v>#DIV/0!</v>
      </c>
      <c r="N67" s="98" t="e">
        <f>+'Alloc amt'!N66/'Alloc amt'!$G66</f>
        <v>#DIV/0!</v>
      </c>
      <c r="O67" s="98"/>
      <c r="P67" s="98" t="e">
        <f>+'Alloc amt'!P66/'Alloc amt'!$G66</f>
        <v>#DIV/0!</v>
      </c>
      <c r="Q67" s="98" t="e">
        <f>+'Alloc amt'!Q66/'Alloc amt'!$G66</f>
        <v>#DIV/0!</v>
      </c>
      <c r="R67" s="98" t="e">
        <f>+'Alloc amt'!R66/'Alloc amt'!$G66</f>
        <v>#DIV/0!</v>
      </c>
      <c r="S67" s="98"/>
      <c r="T67" s="98" t="e">
        <f>+'Alloc amt'!T66/'Alloc amt'!$G66</f>
        <v>#DIV/0!</v>
      </c>
      <c r="U67" s="98" t="e">
        <f>+'Alloc amt'!U66/'Alloc amt'!$G66</f>
        <v>#DIV/0!</v>
      </c>
      <c r="V67" s="98" t="e">
        <f>+'Alloc amt'!V66/'Alloc amt'!$G66</f>
        <v>#DIV/0!</v>
      </c>
      <c r="W67" s="98"/>
      <c r="X67" s="98" t="e">
        <f>+'Alloc amt'!X66/'Alloc amt'!$G66</f>
        <v>#DIV/0!</v>
      </c>
      <c r="Y67" s="98" t="e">
        <f>+'Alloc amt'!Y66/'Alloc amt'!$G66</f>
        <v>#DIV/0!</v>
      </c>
      <c r="Z67" s="98" t="e">
        <f>+'Alloc amt'!Z66/'Alloc amt'!$G66</f>
        <v>#DIV/0!</v>
      </c>
      <c r="AA67" s="98"/>
      <c r="AB67" s="98" t="e">
        <f>+'Alloc amt'!AB66/'Alloc amt'!$G66</f>
        <v>#DIV/0!</v>
      </c>
      <c r="AC67" s="98" t="e">
        <f>+'Alloc amt'!AC66/'Alloc amt'!$G66</f>
        <v>#DIV/0!</v>
      </c>
      <c r="AD67" s="98" t="e">
        <f>+'Alloc amt'!AD66/'Alloc amt'!$G66</f>
        <v>#DIV/0!</v>
      </c>
      <c r="AE67" s="98"/>
      <c r="AF67" s="98" t="e">
        <f>+'Alloc amt'!AF66/'Alloc amt'!$G66</f>
        <v>#DIV/0!</v>
      </c>
      <c r="AG67" s="98" t="e">
        <f>+'Alloc amt'!AG66/'Alloc amt'!$G66</f>
        <v>#DIV/0!</v>
      </c>
      <c r="AH67" s="98" t="e">
        <f>+'Alloc amt'!AH66/'Alloc amt'!$G66</f>
        <v>#DIV/0!</v>
      </c>
      <c r="AI67" s="98"/>
      <c r="AJ67" s="98" t="e">
        <f>+'Alloc amt'!AJ66/'Alloc amt'!$G66</f>
        <v>#DIV/0!</v>
      </c>
      <c r="AK67" s="98" t="e">
        <f>+'Alloc amt'!AK66/'Alloc amt'!$G66</f>
        <v>#DIV/0!</v>
      </c>
      <c r="AL67" s="98" t="e">
        <f>+'Alloc amt'!AL66/'Alloc amt'!$G66</f>
        <v>#DIV/0!</v>
      </c>
      <c r="AM67" s="98"/>
      <c r="AN67" s="98" t="e">
        <f>+'Alloc amt'!AN66/'Alloc amt'!$G66</f>
        <v>#DIV/0!</v>
      </c>
      <c r="AO67" s="98" t="e">
        <f>+'Alloc amt'!AO66/'Alloc amt'!$G66</f>
        <v>#DIV/0!</v>
      </c>
      <c r="AP67" s="98" t="e">
        <f>+'Alloc amt'!AP66/'Alloc amt'!$G66</f>
        <v>#DIV/0!</v>
      </c>
      <c r="AQ67" s="98"/>
      <c r="AR67" s="98" t="e">
        <f>+'Alloc amt'!AR66/'Alloc amt'!$G66</f>
        <v>#DIV/0!</v>
      </c>
      <c r="AS67" s="98" t="e">
        <f>+'Alloc amt'!AS66/'Alloc amt'!$G66</f>
        <v>#DIV/0!</v>
      </c>
      <c r="AT67" s="98" t="e">
        <f>+'Alloc amt'!AT66/'Alloc amt'!$G66</f>
        <v>#DIV/0!</v>
      </c>
      <c r="AU67" s="98"/>
      <c r="AV67" s="98" t="e">
        <f>+'Alloc amt'!AV66/'Alloc amt'!$G66</f>
        <v>#DIV/0!</v>
      </c>
      <c r="AW67" s="98" t="e">
        <f>+'Alloc amt'!AW66/'Alloc amt'!$G66</f>
        <v>#DIV/0!</v>
      </c>
      <c r="AX67" s="98" t="e">
        <f>+'Alloc amt'!AX66/'Alloc amt'!$G66</f>
        <v>#DIV/0!</v>
      </c>
      <c r="AY67" s="98"/>
      <c r="AZ67" s="98" t="e">
        <f>+'Alloc amt'!AZ66/'Alloc amt'!$G66</f>
        <v>#DIV/0!</v>
      </c>
      <c r="BA67" s="98" t="e">
        <f>+'Alloc amt'!BA66/'Alloc amt'!$G66</f>
        <v>#DIV/0!</v>
      </c>
      <c r="BB67" s="98" t="e">
        <f>+'Alloc amt'!BB66/'Alloc amt'!$G66</f>
        <v>#DIV/0!</v>
      </c>
      <c r="BC67" s="98"/>
      <c r="BD67" s="98" t="e">
        <f>+'Alloc amt'!BD66/'Alloc amt'!$G66</f>
        <v>#DIV/0!</v>
      </c>
      <c r="BE67" s="98" t="e">
        <f>+'Alloc amt'!BE66/'Alloc amt'!$G66</f>
        <v>#DIV/0!</v>
      </c>
      <c r="BF67" s="98" t="e">
        <f>+'Alloc amt'!BF66/'Alloc amt'!$G66</f>
        <v>#DIV/0!</v>
      </c>
    </row>
    <row r="68" spans="3:58" x14ac:dyDescent="0.35">
      <c r="C68" s="6" t="str">
        <f>'Alloc amt'!C67</f>
        <v>Demand</v>
      </c>
      <c r="D68" s="6" t="str">
        <f>'Alloc amt'!D67</f>
        <v>Production Plant</v>
      </c>
      <c r="E68" s="6">
        <f>'Alloc amt'!E67</f>
        <v>0</v>
      </c>
      <c r="F68" s="103"/>
      <c r="G68" s="101">
        <f t="shared" si="0"/>
        <v>1</v>
      </c>
      <c r="H68" s="98">
        <f>+'Alloc amt'!H67/'Alloc amt'!$G67</f>
        <v>1</v>
      </c>
      <c r="I68" s="98">
        <f>+'Alloc amt'!I67/'Alloc amt'!$G67</f>
        <v>0</v>
      </c>
      <c r="J68" s="98">
        <f>+'Alloc amt'!J67/'Alloc amt'!$G67</f>
        <v>0</v>
      </c>
      <c r="K68" s="104"/>
      <c r="L68" s="98">
        <f>+'Alloc amt'!L67/'Alloc amt'!$G67</f>
        <v>0.3910502904467173</v>
      </c>
      <c r="M68" s="98">
        <f>+'Alloc amt'!M67/'Alloc amt'!$G67</f>
        <v>0</v>
      </c>
      <c r="N68" s="98">
        <f>+'Alloc amt'!N67/'Alloc amt'!$G67</f>
        <v>0</v>
      </c>
      <c r="O68" s="98"/>
      <c r="P68" s="98">
        <f>+'Alloc amt'!P67/'Alloc amt'!$G67</f>
        <v>0.1413158626340664</v>
      </c>
      <c r="Q68" s="98">
        <f>+'Alloc amt'!Q67/'Alloc amt'!$G67</f>
        <v>0</v>
      </c>
      <c r="R68" s="98">
        <f>+'Alloc amt'!R67/'Alloc amt'!$G67</f>
        <v>0</v>
      </c>
      <c r="S68" s="98"/>
      <c r="T68" s="98">
        <f>+'Alloc amt'!T67/'Alloc amt'!$G67</f>
        <v>1.1654448882840965E-2</v>
      </c>
      <c r="U68" s="98">
        <f>+'Alloc amt'!U67/'Alloc amt'!$G67</f>
        <v>0</v>
      </c>
      <c r="V68" s="98">
        <f>+'Alloc amt'!V67/'Alloc amt'!$G67</f>
        <v>0</v>
      </c>
      <c r="W68" s="98"/>
      <c r="X68" s="98">
        <f>+'Alloc amt'!X67/'Alloc amt'!$G67</f>
        <v>0.1645069721844227</v>
      </c>
      <c r="Y68" s="98">
        <f>+'Alloc amt'!Y67/'Alloc amt'!$G67</f>
        <v>0</v>
      </c>
      <c r="Z68" s="98">
        <f>+'Alloc amt'!Z67/'Alloc amt'!$G67</f>
        <v>0</v>
      </c>
      <c r="AA68" s="98"/>
      <c r="AB68" s="98">
        <f>+'Alloc amt'!AB67/'Alloc amt'!$G67</f>
        <v>0.12442093557496745</v>
      </c>
      <c r="AC68" s="98">
        <f>+'Alloc amt'!AC67/'Alloc amt'!$G67</f>
        <v>0</v>
      </c>
      <c r="AD68" s="98">
        <f>+'Alloc amt'!AD67/'Alloc amt'!$G67</f>
        <v>0</v>
      </c>
      <c r="AE68" s="98"/>
      <c r="AF68" s="98">
        <f>+'Alloc amt'!AF67/'Alloc amt'!$G67</f>
        <v>8.4036404606177659E-2</v>
      </c>
      <c r="AG68" s="98">
        <f>+'Alloc amt'!AG67/'Alloc amt'!$G67</f>
        <v>0</v>
      </c>
      <c r="AH68" s="98">
        <f>+'Alloc amt'!AH67/'Alloc amt'!$G67</f>
        <v>0</v>
      </c>
      <c r="AI68" s="98"/>
      <c r="AJ68" s="98">
        <f>+'Alloc amt'!AJ67/'Alloc amt'!$G67</f>
        <v>7.1959088714279446E-2</v>
      </c>
      <c r="AK68" s="98">
        <f>+'Alloc amt'!AK67/'Alloc amt'!$G67</f>
        <v>0</v>
      </c>
      <c r="AL68" s="98">
        <f>+'Alloc amt'!AL67/'Alloc amt'!$G67</f>
        <v>0</v>
      </c>
      <c r="AM68" s="98"/>
      <c r="AN68" s="98">
        <f>+'Alloc amt'!AN67/'Alloc amt'!$G67</f>
        <v>7.7699983904715919E-3</v>
      </c>
      <c r="AO68" s="98">
        <f>+'Alloc amt'!AO67/'Alloc amt'!$G67</f>
        <v>0</v>
      </c>
      <c r="AP68" s="98">
        <f>+'Alloc amt'!AP67/'Alloc amt'!$G67</f>
        <v>0</v>
      </c>
      <c r="AQ68" s="98"/>
      <c r="AR68" s="98">
        <f>+'Alloc amt'!AR67/'Alloc amt'!$G67</f>
        <v>3.1451648303410739E-3</v>
      </c>
      <c r="AS68" s="98">
        <f>+'Alloc amt'!AS67/'Alloc amt'!$G67</f>
        <v>0</v>
      </c>
      <c r="AT68" s="98">
        <f>+'Alloc amt'!AT67/'Alloc amt'!$G67</f>
        <v>0</v>
      </c>
      <c r="AU68" s="98"/>
      <c r="AV68" s="98">
        <f>+'Alloc amt'!AV67/'Alloc amt'!$G67</f>
        <v>0</v>
      </c>
      <c r="AW68" s="98">
        <f>+'Alloc amt'!AW67/'Alloc amt'!$G67</f>
        <v>0</v>
      </c>
      <c r="AX68" s="98">
        <f>+'Alloc amt'!AX67/'Alloc amt'!$G67</f>
        <v>0</v>
      </c>
      <c r="AY68" s="98"/>
      <c r="AZ68" s="98">
        <f>+'Alloc amt'!AZ67/'Alloc amt'!$G67</f>
        <v>0</v>
      </c>
      <c r="BA68" s="98">
        <f>+'Alloc amt'!BA67/'Alloc amt'!$G67</f>
        <v>0</v>
      </c>
      <c r="BB68" s="98">
        <f>+'Alloc amt'!BB67/'Alloc amt'!$G67</f>
        <v>0</v>
      </c>
      <c r="BC68" s="98"/>
      <c r="BD68" s="98">
        <f>+'Alloc amt'!BD67/'Alloc amt'!$G67</f>
        <v>1.4083373571543539E-4</v>
      </c>
      <c r="BE68" s="98">
        <f>+'Alloc amt'!BE67/'Alloc amt'!$G67</f>
        <v>0</v>
      </c>
      <c r="BF68" s="98">
        <f>+'Alloc amt'!BF67/'Alloc amt'!$G67</f>
        <v>0</v>
      </c>
    </row>
    <row r="69" spans="3:58" x14ac:dyDescent="0.35">
      <c r="C69" s="6" t="str">
        <f>'Alloc amt'!C68</f>
        <v>Energy</v>
      </c>
      <c r="D69" s="6" t="str">
        <f>'Alloc amt'!D68</f>
        <v>Energy @ Source</v>
      </c>
      <c r="E69" s="6">
        <f>'Alloc amt'!E68</f>
        <v>0</v>
      </c>
      <c r="F69" s="103"/>
      <c r="G69" s="101">
        <f t="shared" si="0"/>
        <v>1.0000000000000002</v>
      </c>
      <c r="H69" s="98">
        <f>+'Alloc amt'!H68/'Alloc amt'!$G68</f>
        <v>0</v>
      </c>
      <c r="I69" s="98">
        <f>+'Alloc amt'!I68/'Alloc amt'!$G68</f>
        <v>1</v>
      </c>
      <c r="J69" s="98">
        <f>+'Alloc amt'!J68/'Alloc amt'!$G68</f>
        <v>0</v>
      </c>
      <c r="K69" s="104"/>
      <c r="L69" s="98">
        <f>+'Alloc amt'!L68/'Alloc amt'!$G68</f>
        <v>0</v>
      </c>
      <c r="M69" s="98">
        <f>+'Alloc amt'!M68/'Alloc amt'!$G68</f>
        <v>0.36177803172010092</v>
      </c>
      <c r="N69" s="98">
        <f>+'Alloc amt'!N68/'Alloc amt'!$G68</f>
        <v>0</v>
      </c>
      <c r="O69" s="98"/>
      <c r="P69" s="98">
        <f>+'Alloc amt'!P68/'Alloc amt'!$G68</f>
        <v>0</v>
      </c>
      <c r="Q69" s="98">
        <f>+'Alloc amt'!Q68/'Alloc amt'!$G68</f>
        <v>0.11756490847559163</v>
      </c>
      <c r="R69" s="98">
        <f>+'Alloc amt'!R68/'Alloc amt'!$G68</f>
        <v>0</v>
      </c>
      <c r="S69" s="98"/>
      <c r="T69" s="98">
        <f>+'Alloc amt'!T68/'Alloc amt'!$G68</f>
        <v>0</v>
      </c>
      <c r="U69" s="98">
        <f>+'Alloc amt'!U68/'Alloc amt'!$G68</f>
        <v>1.4002177519257265E-2</v>
      </c>
      <c r="V69" s="98">
        <f>+'Alloc amt'!V68/'Alloc amt'!$G68</f>
        <v>0</v>
      </c>
      <c r="W69" s="98"/>
      <c r="X69" s="98">
        <f>+'Alloc amt'!X68/'Alloc amt'!$G68</f>
        <v>0</v>
      </c>
      <c r="Y69" s="98">
        <f>+'Alloc amt'!Y68/'Alloc amt'!$G68</f>
        <v>0.1622334243174629</v>
      </c>
      <c r="Z69" s="98">
        <f>+'Alloc amt'!Z68/'Alloc amt'!$G68</f>
        <v>0</v>
      </c>
      <c r="AA69" s="98"/>
      <c r="AB69" s="98">
        <f>+'Alloc amt'!AB68/'Alloc amt'!$G68</f>
        <v>0</v>
      </c>
      <c r="AC69" s="98">
        <f>+'Alloc amt'!AC68/'Alloc amt'!$G68</f>
        <v>0.15660029229072769</v>
      </c>
      <c r="AD69" s="98">
        <f>+'Alloc amt'!AD68/'Alloc amt'!$G68</f>
        <v>0</v>
      </c>
      <c r="AE69" s="98"/>
      <c r="AF69" s="98">
        <f>+'Alloc amt'!AF68/'Alloc amt'!$G68</f>
        <v>0</v>
      </c>
      <c r="AG69" s="98">
        <f>+'Alloc amt'!AG68/'Alloc amt'!$G68</f>
        <v>6.8874940192707554E-2</v>
      </c>
      <c r="AH69" s="98">
        <f>+'Alloc amt'!AH68/'Alloc amt'!$G68</f>
        <v>0</v>
      </c>
      <c r="AI69" s="98"/>
      <c r="AJ69" s="98">
        <f>+'Alloc amt'!AJ68/'Alloc amt'!$G68</f>
        <v>0</v>
      </c>
      <c r="AK69" s="98">
        <f>+'Alloc amt'!AK68/'Alloc amt'!$G68</f>
        <v>9.5357587046394812E-2</v>
      </c>
      <c r="AL69" s="98">
        <f>+'Alloc amt'!AL68/'Alloc amt'!$G68</f>
        <v>0</v>
      </c>
      <c r="AM69" s="98"/>
      <c r="AN69" s="98">
        <f>+'Alloc amt'!AN68/'Alloc amt'!$G68</f>
        <v>0</v>
      </c>
      <c r="AO69" s="98">
        <f>+'Alloc amt'!AO68/'Alloc amt'!$G68</f>
        <v>9.3073843439687026E-3</v>
      </c>
      <c r="AP69" s="98">
        <f>+'Alloc amt'!AP68/'Alloc amt'!$G68</f>
        <v>0</v>
      </c>
      <c r="AQ69" s="98"/>
      <c r="AR69" s="98">
        <f>+'Alloc amt'!AR68/'Alloc amt'!$G68</f>
        <v>0</v>
      </c>
      <c r="AS69" s="98">
        <f>+'Alloc amt'!AS68/'Alloc amt'!$G68</f>
        <v>4.9170564146312126E-3</v>
      </c>
      <c r="AT69" s="98">
        <f>+'Alloc amt'!AT68/'Alloc amt'!$G68</f>
        <v>0</v>
      </c>
      <c r="AU69" s="98"/>
      <c r="AV69" s="98">
        <f>+'Alloc amt'!AV68/'Alloc amt'!$G68</f>
        <v>0</v>
      </c>
      <c r="AW69" s="98">
        <f>+'Alloc amt'!AW68/'Alloc amt'!$G68</f>
        <v>8.8080331284463489E-3</v>
      </c>
      <c r="AX69" s="98">
        <f>+'Alloc amt'!AX68/'Alloc amt'!$G68</f>
        <v>0</v>
      </c>
      <c r="AY69" s="98"/>
      <c r="AZ69" s="98">
        <f>+'Alloc amt'!AZ68/'Alloc amt'!$G68</f>
        <v>0</v>
      </c>
      <c r="BA69" s="98">
        <f>+'Alloc amt'!BA68/'Alloc amt'!$G68</f>
        <v>2.8711188981829109E-4</v>
      </c>
      <c r="BB69" s="98">
        <f>+'Alloc amt'!BB68/'Alloc amt'!$G68</f>
        <v>0</v>
      </c>
      <c r="BC69" s="98"/>
      <c r="BD69" s="98">
        <f>+'Alloc amt'!BD68/'Alloc amt'!$G68</f>
        <v>0</v>
      </c>
      <c r="BE69" s="98">
        <f>+'Alloc amt'!BE68/'Alloc amt'!$G68</f>
        <v>2.6905266089264647E-4</v>
      </c>
      <c r="BF69" s="98">
        <f>+'Alloc amt'!BF68/'Alloc amt'!$G68</f>
        <v>0</v>
      </c>
    </row>
    <row r="70" spans="3:58" x14ac:dyDescent="0.35">
      <c r="C70" s="6" t="str">
        <f>'Alloc amt'!C69</f>
        <v>Total</v>
      </c>
      <c r="D70" s="6">
        <f>'Alloc amt'!D69</f>
        <v>0</v>
      </c>
      <c r="E70" s="6">
        <f>'Alloc amt'!E69</f>
        <v>0</v>
      </c>
      <c r="F70" s="103"/>
      <c r="G70" s="101">
        <f t="shared" si="0"/>
        <v>1</v>
      </c>
      <c r="H70" s="98">
        <f>+'Alloc amt'!H69/'Alloc amt'!$G69</f>
        <v>0</v>
      </c>
      <c r="I70" s="98">
        <f>+'Alloc amt'!I69/'Alloc amt'!$G69</f>
        <v>0</v>
      </c>
      <c r="J70" s="98">
        <f>+'Alloc amt'!J69/'Alloc amt'!$G69</f>
        <v>0</v>
      </c>
      <c r="K70" s="104"/>
      <c r="L70" s="98">
        <f>+'Alloc amt'!L69/'Alloc amt'!$G69</f>
        <v>0.11757235133637363</v>
      </c>
      <c r="M70" s="98">
        <f>+'Alloc amt'!M69/'Alloc amt'!$G69</f>
        <v>0.25300661563807381</v>
      </c>
      <c r="N70" s="98">
        <f>+'Alloc amt'!N69/'Alloc amt'!$G69</f>
        <v>0</v>
      </c>
      <c r="O70" s="98"/>
      <c r="P70" s="98">
        <f>+'Alloc amt'!P69/'Alloc amt'!$G69</f>
        <v>4.2487727683401443E-2</v>
      </c>
      <c r="Q70" s="98">
        <f>+'Alloc amt'!Q69/'Alloc amt'!$G69</f>
        <v>8.2218092319718591E-2</v>
      </c>
      <c r="R70" s="98">
        <f>+'Alloc amt'!R69/'Alloc amt'!$G69</f>
        <v>0</v>
      </c>
      <c r="S70" s="98"/>
      <c r="T70" s="98">
        <f>+'Alloc amt'!T69/'Alloc amt'!$G69</f>
        <v>3.5040018947943672E-3</v>
      </c>
      <c r="U70" s="98">
        <f>+'Alloc amt'!U69/'Alloc amt'!$G69</f>
        <v>9.792312509598871E-3</v>
      </c>
      <c r="V70" s="98">
        <f>+'Alloc amt'!V69/'Alloc amt'!$G69</f>
        <v>0</v>
      </c>
      <c r="W70" s="98"/>
      <c r="X70" s="98">
        <f>+'Alloc amt'!X69/'Alloc amt'!$G69</f>
        <v>4.9460317517870167E-2</v>
      </c>
      <c r="Y70" s="98">
        <f>+'Alloc amt'!Y69/'Alloc amt'!$G69</f>
        <v>0.11345666688156814</v>
      </c>
      <c r="Z70" s="98">
        <f>+'Alloc amt'!Z69/'Alloc amt'!$G69</f>
        <v>0</v>
      </c>
      <c r="AA70" s="98"/>
      <c r="AB70" s="98">
        <f>+'Alloc amt'!AB69/'Alloc amt'!$G69</f>
        <v>3.7408134729447505E-2</v>
      </c>
      <c r="AC70" s="98">
        <f>+'Alloc amt'!AC69/'Alloc amt'!$G69</f>
        <v>0.10951718038828824</v>
      </c>
      <c r="AD70" s="98">
        <f>+'Alloc amt'!AD69/'Alloc amt'!$G69</f>
        <v>0</v>
      </c>
      <c r="AE70" s="98"/>
      <c r="AF70" s="98">
        <f>+'Alloc amt'!AF69/'Alloc amt'!$G69</f>
        <v>2.5266207259726912E-2</v>
      </c>
      <c r="AG70" s="98">
        <f>+'Alloc amt'!AG69/'Alloc amt'!$G69</f>
        <v>4.8167146682675369E-2</v>
      </c>
      <c r="AH70" s="98">
        <f>+'Alloc amt'!AH69/'Alloc amt'!$G69</f>
        <v>0</v>
      </c>
      <c r="AI70" s="98"/>
      <c r="AJ70" s="98">
        <f>+'Alloc amt'!AJ69/'Alloc amt'!$G69</f>
        <v>2.1635067066427142E-2</v>
      </c>
      <c r="AK70" s="98">
        <f>+'Alloc amt'!AK69/'Alloc amt'!$G69</f>
        <v>6.6687577074019719E-2</v>
      </c>
      <c r="AL70" s="98">
        <f>+'Alloc amt'!AL69/'Alloc amt'!$G69</f>
        <v>0</v>
      </c>
      <c r="AM70" s="98"/>
      <c r="AN70" s="98">
        <f>+'Alloc amt'!AN69/'Alloc amt'!$G69</f>
        <v>2.3361112444233254E-3</v>
      </c>
      <c r="AO70" s="98">
        <f>+'Alloc amt'!AO69/'Alloc amt'!$G69</f>
        <v>6.5090458978785968E-3</v>
      </c>
      <c r="AP70" s="98">
        <f>+'Alloc amt'!AP69/'Alloc amt'!$G69</f>
        <v>0</v>
      </c>
      <c r="AQ70" s="98"/>
      <c r="AR70" s="98">
        <f>+'Alloc amt'!AR69/'Alloc amt'!$G69</f>
        <v>9.4561859044073966E-4</v>
      </c>
      <c r="AS70" s="98">
        <f>+'Alloc amt'!AS69/'Alloc amt'!$G69</f>
        <v>3.4387046566990418E-3</v>
      </c>
      <c r="AT70" s="98">
        <f>+'Alloc amt'!AT69/'Alloc amt'!$G69</f>
        <v>0</v>
      </c>
      <c r="AU70" s="98"/>
      <c r="AV70" s="98">
        <f>+'Alloc amt'!AV69/'Alloc amt'!$G69</f>
        <v>0</v>
      </c>
      <c r="AW70" s="98">
        <f>+'Alloc amt'!AW69/'Alloc amt'!$G69</f>
        <v>6.1598285602382204E-3</v>
      </c>
      <c r="AX70" s="98">
        <f>+'Alloc amt'!AX69/'Alloc amt'!$G69</f>
        <v>0</v>
      </c>
      <c r="AY70" s="98"/>
      <c r="AZ70" s="98">
        <f>+'Alloc amt'!AZ69/'Alloc amt'!$G69</f>
        <v>0</v>
      </c>
      <c r="BA70" s="98">
        <f>+'Alloc amt'!BA69/'Alloc amt'!$G69</f>
        <v>2.0078943767535935E-4</v>
      </c>
      <c r="BB70" s="98">
        <f>+'Alloc amt'!BB69/'Alloc amt'!$G69</f>
        <v>0</v>
      </c>
      <c r="BC70" s="98"/>
      <c r="BD70" s="98">
        <f>+'Alloc amt'!BD69/'Alloc amt'!$G69</f>
        <v>4.2342772426108958E-5</v>
      </c>
      <c r="BE70" s="98">
        <f>+'Alloc amt'!BE69/'Alloc amt'!$G69</f>
        <v>1.8815985823465535E-4</v>
      </c>
      <c r="BF70" s="98">
        <f>+'Alloc amt'!BF69/'Alloc amt'!$G69</f>
        <v>0</v>
      </c>
    </row>
    <row r="71" spans="3:58" x14ac:dyDescent="0.35">
      <c r="C71" s="6">
        <f>'Alloc amt'!C70</f>
        <v>0</v>
      </c>
      <c r="D71" s="6">
        <f>'Alloc amt'!D70</f>
        <v>0</v>
      </c>
      <c r="E71" s="6">
        <f>'Alloc amt'!E70</f>
        <v>0</v>
      </c>
      <c r="F71" s="103"/>
      <c r="G71" s="101" t="e">
        <f t="shared" si="0"/>
        <v>#DIV/0!</v>
      </c>
      <c r="H71" s="98" t="e">
        <f>+'Alloc amt'!H70/'Alloc amt'!$G70</f>
        <v>#DIV/0!</v>
      </c>
      <c r="I71" s="98" t="e">
        <f>+'Alloc amt'!I70/'Alloc amt'!$G70</f>
        <v>#DIV/0!</v>
      </c>
      <c r="J71" s="98" t="e">
        <f>+'Alloc amt'!J70/'Alloc amt'!$G70</f>
        <v>#DIV/0!</v>
      </c>
      <c r="K71" s="104"/>
      <c r="L71" s="98" t="e">
        <f>+'Alloc amt'!L70/'Alloc amt'!$G70</f>
        <v>#DIV/0!</v>
      </c>
      <c r="M71" s="98" t="e">
        <f>+'Alloc amt'!M70/'Alloc amt'!$G70</f>
        <v>#DIV/0!</v>
      </c>
      <c r="N71" s="98" t="e">
        <f>+'Alloc amt'!N70/'Alloc amt'!$G70</f>
        <v>#DIV/0!</v>
      </c>
      <c r="O71" s="98"/>
      <c r="P71" s="98" t="e">
        <f>+'Alloc amt'!P70/'Alloc amt'!$G70</f>
        <v>#DIV/0!</v>
      </c>
      <c r="Q71" s="98" t="e">
        <f>+'Alloc amt'!Q70/'Alloc amt'!$G70</f>
        <v>#DIV/0!</v>
      </c>
      <c r="R71" s="98" t="e">
        <f>+'Alloc amt'!R70/'Alloc amt'!$G70</f>
        <v>#DIV/0!</v>
      </c>
      <c r="S71" s="98"/>
      <c r="T71" s="98" t="e">
        <f>+'Alloc amt'!T70/'Alloc amt'!$G70</f>
        <v>#DIV/0!</v>
      </c>
      <c r="U71" s="98" t="e">
        <f>+'Alloc amt'!U70/'Alloc amt'!$G70</f>
        <v>#DIV/0!</v>
      </c>
      <c r="V71" s="98" t="e">
        <f>+'Alloc amt'!V70/'Alloc amt'!$G70</f>
        <v>#DIV/0!</v>
      </c>
      <c r="W71" s="98"/>
      <c r="X71" s="98" t="e">
        <f>+'Alloc amt'!X70/'Alloc amt'!$G70</f>
        <v>#DIV/0!</v>
      </c>
      <c r="Y71" s="98" t="e">
        <f>+'Alloc amt'!Y70/'Alloc amt'!$G70</f>
        <v>#DIV/0!</v>
      </c>
      <c r="Z71" s="98" t="e">
        <f>+'Alloc amt'!Z70/'Alloc amt'!$G70</f>
        <v>#DIV/0!</v>
      </c>
      <c r="AA71" s="98"/>
      <c r="AB71" s="98" t="e">
        <f>+'Alloc amt'!AB70/'Alloc amt'!$G70</f>
        <v>#DIV/0!</v>
      </c>
      <c r="AC71" s="98" t="e">
        <f>+'Alloc amt'!AC70/'Alloc amt'!$G70</f>
        <v>#DIV/0!</v>
      </c>
      <c r="AD71" s="98" t="e">
        <f>+'Alloc amt'!AD70/'Alloc amt'!$G70</f>
        <v>#DIV/0!</v>
      </c>
      <c r="AE71" s="98"/>
      <c r="AF71" s="98" t="e">
        <f>+'Alloc amt'!AF70/'Alloc amt'!$G70</f>
        <v>#DIV/0!</v>
      </c>
      <c r="AG71" s="98" t="e">
        <f>+'Alloc amt'!AG70/'Alloc amt'!$G70</f>
        <v>#DIV/0!</v>
      </c>
      <c r="AH71" s="98" t="e">
        <f>+'Alloc amt'!AH70/'Alloc amt'!$G70</f>
        <v>#DIV/0!</v>
      </c>
      <c r="AI71" s="98"/>
      <c r="AJ71" s="98" t="e">
        <f>+'Alloc amt'!AJ70/'Alloc amt'!$G70</f>
        <v>#DIV/0!</v>
      </c>
      <c r="AK71" s="98" t="e">
        <f>+'Alloc amt'!AK70/'Alloc amt'!$G70</f>
        <v>#DIV/0!</v>
      </c>
      <c r="AL71" s="98" t="e">
        <f>+'Alloc amt'!AL70/'Alloc amt'!$G70</f>
        <v>#DIV/0!</v>
      </c>
      <c r="AM71" s="98"/>
      <c r="AN71" s="98" t="e">
        <f>+'Alloc amt'!AN70/'Alloc amt'!$G70</f>
        <v>#DIV/0!</v>
      </c>
      <c r="AO71" s="98" t="e">
        <f>+'Alloc amt'!AO70/'Alloc amt'!$G70</f>
        <v>#DIV/0!</v>
      </c>
      <c r="AP71" s="98" t="e">
        <f>+'Alloc amt'!AP70/'Alloc amt'!$G70</f>
        <v>#DIV/0!</v>
      </c>
      <c r="AQ71" s="98"/>
      <c r="AR71" s="98" t="e">
        <f>+'Alloc amt'!AR70/'Alloc amt'!$G70</f>
        <v>#DIV/0!</v>
      </c>
      <c r="AS71" s="98" t="e">
        <f>+'Alloc amt'!AS70/'Alloc amt'!$G70</f>
        <v>#DIV/0!</v>
      </c>
      <c r="AT71" s="98" t="e">
        <f>+'Alloc amt'!AT70/'Alloc amt'!$G70</f>
        <v>#DIV/0!</v>
      </c>
      <c r="AU71" s="98"/>
      <c r="AV71" s="98" t="e">
        <f>+'Alloc amt'!AV70/'Alloc amt'!$G70</f>
        <v>#DIV/0!</v>
      </c>
      <c r="AW71" s="98" t="e">
        <f>+'Alloc amt'!AW70/'Alloc amt'!$G70</f>
        <v>#DIV/0!</v>
      </c>
      <c r="AX71" s="98" t="e">
        <f>+'Alloc amt'!AX70/'Alloc amt'!$G70</f>
        <v>#DIV/0!</v>
      </c>
      <c r="AY71" s="98"/>
      <c r="AZ71" s="98" t="e">
        <f>+'Alloc amt'!AZ70/'Alloc amt'!$G70</f>
        <v>#DIV/0!</v>
      </c>
      <c r="BA71" s="98" t="e">
        <f>+'Alloc amt'!BA70/'Alloc amt'!$G70</f>
        <v>#DIV/0!</v>
      </c>
      <c r="BB71" s="98" t="e">
        <f>+'Alloc amt'!BB70/'Alloc amt'!$G70</f>
        <v>#DIV/0!</v>
      </c>
      <c r="BC71" s="98"/>
      <c r="BD71" s="98" t="e">
        <f>+'Alloc amt'!BD70/'Alloc amt'!$G70</f>
        <v>#DIV/0!</v>
      </c>
      <c r="BE71" s="98" t="e">
        <f>+'Alloc amt'!BE70/'Alloc amt'!$G70</f>
        <v>#DIV/0!</v>
      </c>
      <c r="BF71" s="98" t="e">
        <f>+'Alloc amt'!BF70/'Alloc amt'!$G70</f>
        <v>#DIV/0!</v>
      </c>
    </row>
    <row r="72" spans="3:58" x14ac:dyDescent="0.35">
      <c r="C72" s="6" t="str">
        <f>'Alloc amt'!C71</f>
        <v>Memo: Acct 502: Steam Expense</v>
      </c>
      <c r="D72" s="6">
        <f>'Alloc amt'!D71</f>
        <v>0</v>
      </c>
      <c r="E72" s="6">
        <f>'Alloc amt'!E71</f>
        <v>0</v>
      </c>
      <c r="F72" s="103"/>
      <c r="G72" s="101" t="e">
        <f t="shared" si="0"/>
        <v>#DIV/0!</v>
      </c>
      <c r="H72" s="98" t="e">
        <f>+'Alloc amt'!H71/'Alloc amt'!$G71</f>
        <v>#DIV/0!</v>
      </c>
      <c r="I72" s="98" t="e">
        <f>+'Alloc amt'!I71/'Alloc amt'!$G71</f>
        <v>#DIV/0!</v>
      </c>
      <c r="J72" s="98" t="e">
        <f>+'Alloc amt'!J71/'Alloc amt'!$G71</f>
        <v>#DIV/0!</v>
      </c>
      <c r="K72" s="104"/>
      <c r="L72" s="98" t="e">
        <f>+'Alloc amt'!L71/'Alloc amt'!$G71</f>
        <v>#DIV/0!</v>
      </c>
      <c r="M72" s="98" t="e">
        <f>+'Alloc amt'!M71/'Alloc amt'!$G71</f>
        <v>#DIV/0!</v>
      </c>
      <c r="N72" s="98" t="e">
        <f>+'Alloc amt'!N71/'Alloc amt'!$G71</f>
        <v>#DIV/0!</v>
      </c>
      <c r="O72" s="98"/>
      <c r="P72" s="98" t="e">
        <f>+'Alloc amt'!P71/'Alloc amt'!$G71</f>
        <v>#DIV/0!</v>
      </c>
      <c r="Q72" s="98" t="e">
        <f>+'Alloc amt'!Q71/'Alloc amt'!$G71</f>
        <v>#DIV/0!</v>
      </c>
      <c r="R72" s="98" t="e">
        <f>+'Alloc amt'!R71/'Alloc amt'!$G71</f>
        <v>#DIV/0!</v>
      </c>
      <c r="S72" s="98"/>
      <c r="T72" s="98" t="e">
        <f>+'Alloc amt'!T71/'Alloc amt'!$G71</f>
        <v>#DIV/0!</v>
      </c>
      <c r="U72" s="98" t="e">
        <f>+'Alloc amt'!U71/'Alloc amt'!$G71</f>
        <v>#DIV/0!</v>
      </c>
      <c r="V72" s="98" t="e">
        <f>+'Alloc amt'!V71/'Alloc amt'!$G71</f>
        <v>#DIV/0!</v>
      </c>
      <c r="W72" s="98"/>
      <c r="X72" s="98" t="e">
        <f>+'Alloc amt'!X71/'Alloc amt'!$G71</f>
        <v>#DIV/0!</v>
      </c>
      <c r="Y72" s="98" t="e">
        <f>+'Alloc amt'!Y71/'Alloc amt'!$G71</f>
        <v>#DIV/0!</v>
      </c>
      <c r="Z72" s="98" t="e">
        <f>+'Alloc amt'!Z71/'Alloc amt'!$G71</f>
        <v>#DIV/0!</v>
      </c>
      <c r="AA72" s="98"/>
      <c r="AB72" s="98" t="e">
        <f>+'Alloc amt'!AB71/'Alloc amt'!$G71</f>
        <v>#DIV/0!</v>
      </c>
      <c r="AC72" s="98" t="e">
        <f>+'Alloc amt'!AC71/'Alloc amt'!$G71</f>
        <v>#DIV/0!</v>
      </c>
      <c r="AD72" s="98" t="e">
        <f>+'Alloc amt'!AD71/'Alloc amt'!$G71</f>
        <v>#DIV/0!</v>
      </c>
      <c r="AE72" s="98"/>
      <c r="AF72" s="98" t="e">
        <f>+'Alloc amt'!AF71/'Alloc amt'!$G71</f>
        <v>#DIV/0!</v>
      </c>
      <c r="AG72" s="98" t="e">
        <f>+'Alloc amt'!AG71/'Alloc amt'!$G71</f>
        <v>#DIV/0!</v>
      </c>
      <c r="AH72" s="98" t="e">
        <f>+'Alloc amt'!AH71/'Alloc amt'!$G71</f>
        <v>#DIV/0!</v>
      </c>
      <c r="AI72" s="98"/>
      <c r="AJ72" s="98" t="e">
        <f>+'Alloc amt'!AJ71/'Alloc amt'!$G71</f>
        <v>#DIV/0!</v>
      </c>
      <c r="AK72" s="98" t="e">
        <f>+'Alloc amt'!AK71/'Alloc amt'!$G71</f>
        <v>#DIV/0!</v>
      </c>
      <c r="AL72" s="98" t="e">
        <f>+'Alloc amt'!AL71/'Alloc amt'!$G71</f>
        <v>#DIV/0!</v>
      </c>
      <c r="AM72" s="98"/>
      <c r="AN72" s="98" t="e">
        <f>+'Alloc amt'!AN71/'Alloc amt'!$G71</f>
        <v>#DIV/0!</v>
      </c>
      <c r="AO72" s="98" t="e">
        <f>+'Alloc amt'!AO71/'Alloc amt'!$G71</f>
        <v>#DIV/0!</v>
      </c>
      <c r="AP72" s="98" t="e">
        <f>+'Alloc amt'!AP71/'Alloc amt'!$G71</f>
        <v>#DIV/0!</v>
      </c>
      <c r="AQ72" s="98"/>
      <c r="AR72" s="98" t="e">
        <f>+'Alloc amt'!AR71/'Alloc amt'!$G71</f>
        <v>#DIV/0!</v>
      </c>
      <c r="AS72" s="98" t="e">
        <f>+'Alloc amt'!AS71/'Alloc amt'!$G71</f>
        <v>#DIV/0!</v>
      </c>
      <c r="AT72" s="98" t="e">
        <f>+'Alloc amt'!AT71/'Alloc amt'!$G71</f>
        <v>#DIV/0!</v>
      </c>
      <c r="AU72" s="98"/>
      <c r="AV72" s="98" t="e">
        <f>+'Alloc amt'!AV71/'Alloc amt'!$G71</f>
        <v>#DIV/0!</v>
      </c>
      <c r="AW72" s="98" t="e">
        <f>+'Alloc amt'!AW71/'Alloc amt'!$G71</f>
        <v>#DIV/0!</v>
      </c>
      <c r="AX72" s="98" t="e">
        <f>+'Alloc amt'!AX71/'Alloc amt'!$G71</f>
        <v>#DIV/0!</v>
      </c>
      <c r="AY72" s="98"/>
      <c r="AZ72" s="98" t="e">
        <f>+'Alloc amt'!AZ71/'Alloc amt'!$G71</f>
        <v>#DIV/0!</v>
      </c>
      <c r="BA72" s="98" t="e">
        <f>+'Alloc amt'!BA71/'Alloc amt'!$G71</f>
        <v>#DIV/0!</v>
      </c>
      <c r="BB72" s="98" t="e">
        <f>+'Alloc amt'!BB71/'Alloc amt'!$G71</f>
        <v>#DIV/0!</v>
      </c>
      <c r="BC72" s="98"/>
      <c r="BD72" s="98" t="e">
        <f>+'Alloc amt'!BD71/'Alloc amt'!$G71</f>
        <v>#DIV/0!</v>
      </c>
      <c r="BE72" s="98" t="e">
        <f>+'Alloc amt'!BE71/'Alloc amt'!$G71</f>
        <v>#DIV/0!</v>
      </c>
      <c r="BF72" s="98" t="e">
        <f>+'Alloc amt'!BF71/'Alloc amt'!$G71</f>
        <v>#DIV/0!</v>
      </c>
    </row>
    <row r="73" spans="3:58" x14ac:dyDescent="0.35">
      <c r="C73" s="6" t="str">
        <f>'Alloc amt'!C72</f>
        <v>Demand</v>
      </c>
      <c r="D73" s="6" t="str">
        <f>'Alloc amt'!D72</f>
        <v>Production Plant</v>
      </c>
      <c r="E73" s="6">
        <f>'Alloc amt'!E72</f>
        <v>0</v>
      </c>
      <c r="F73" s="103"/>
      <c r="G73" s="101">
        <f t="shared" si="0"/>
        <v>1</v>
      </c>
      <c r="H73" s="98">
        <f>+'Alloc amt'!H72/'Alloc amt'!$G72</f>
        <v>1</v>
      </c>
      <c r="I73" s="98">
        <f>+'Alloc amt'!I72/'Alloc amt'!$G72</f>
        <v>0</v>
      </c>
      <c r="J73" s="98">
        <f>+'Alloc amt'!J72/'Alloc amt'!$G72</f>
        <v>0</v>
      </c>
      <c r="K73" s="104"/>
      <c r="L73" s="98">
        <f>+'Alloc amt'!L72/'Alloc amt'!$G72</f>
        <v>0.3910502904467173</v>
      </c>
      <c r="M73" s="98">
        <f>+'Alloc amt'!M72/'Alloc amt'!$G72</f>
        <v>0</v>
      </c>
      <c r="N73" s="98">
        <f>+'Alloc amt'!N72/'Alloc amt'!$G72</f>
        <v>0</v>
      </c>
      <c r="O73" s="98"/>
      <c r="P73" s="98">
        <f>+'Alloc amt'!P72/'Alloc amt'!$G72</f>
        <v>0.1413158626340664</v>
      </c>
      <c r="Q73" s="98">
        <f>+'Alloc amt'!Q72/'Alloc amt'!$G72</f>
        <v>0</v>
      </c>
      <c r="R73" s="98">
        <f>+'Alloc amt'!R72/'Alloc amt'!$G72</f>
        <v>0</v>
      </c>
      <c r="S73" s="98"/>
      <c r="T73" s="98">
        <f>+'Alloc amt'!T72/'Alloc amt'!$G72</f>
        <v>1.1654448882840965E-2</v>
      </c>
      <c r="U73" s="98">
        <f>+'Alloc amt'!U72/'Alloc amt'!$G72</f>
        <v>0</v>
      </c>
      <c r="V73" s="98">
        <f>+'Alloc amt'!V72/'Alloc amt'!$G72</f>
        <v>0</v>
      </c>
      <c r="W73" s="98"/>
      <c r="X73" s="98">
        <f>+'Alloc amt'!X72/'Alloc amt'!$G72</f>
        <v>0.1645069721844227</v>
      </c>
      <c r="Y73" s="98">
        <f>+'Alloc amt'!Y72/'Alloc amt'!$G72</f>
        <v>0</v>
      </c>
      <c r="Z73" s="98">
        <f>+'Alloc amt'!Z72/'Alloc amt'!$G72</f>
        <v>0</v>
      </c>
      <c r="AA73" s="98"/>
      <c r="AB73" s="98">
        <f>+'Alloc amt'!AB72/'Alloc amt'!$G72</f>
        <v>0.12442093557496745</v>
      </c>
      <c r="AC73" s="98">
        <f>+'Alloc amt'!AC72/'Alloc amt'!$G72</f>
        <v>0</v>
      </c>
      <c r="AD73" s="98">
        <f>+'Alloc amt'!AD72/'Alloc amt'!$G72</f>
        <v>0</v>
      </c>
      <c r="AE73" s="98"/>
      <c r="AF73" s="98">
        <f>+'Alloc amt'!AF72/'Alloc amt'!$G72</f>
        <v>8.4036404606177659E-2</v>
      </c>
      <c r="AG73" s="98">
        <f>+'Alloc amt'!AG72/'Alloc amt'!$G72</f>
        <v>0</v>
      </c>
      <c r="AH73" s="98">
        <f>+'Alloc amt'!AH72/'Alloc amt'!$G72</f>
        <v>0</v>
      </c>
      <c r="AI73" s="98"/>
      <c r="AJ73" s="98">
        <f>+'Alloc amt'!AJ72/'Alloc amt'!$G72</f>
        <v>7.1959088714279446E-2</v>
      </c>
      <c r="AK73" s="98">
        <f>+'Alloc amt'!AK72/'Alloc amt'!$G72</f>
        <v>0</v>
      </c>
      <c r="AL73" s="98">
        <f>+'Alloc amt'!AL72/'Alloc amt'!$G72</f>
        <v>0</v>
      </c>
      <c r="AM73" s="98"/>
      <c r="AN73" s="98">
        <f>+'Alloc amt'!AN72/'Alloc amt'!$G72</f>
        <v>7.7699983904715919E-3</v>
      </c>
      <c r="AO73" s="98">
        <f>+'Alloc amt'!AO72/'Alloc amt'!$G72</f>
        <v>0</v>
      </c>
      <c r="AP73" s="98">
        <f>+'Alloc amt'!AP72/'Alloc amt'!$G72</f>
        <v>0</v>
      </c>
      <c r="AQ73" s="98"/>
      <c r="AR73" s="98">
        <f>+'Alloc amt'!AR72/'Alloc amt'!$G72</f>
        <v>3.1451648303410739E-3</v>
      </c>
      <c r="AS73" s="98">
        <f>+'Alloc amt'!AS72/'Alloc amt'!$G72</f>
        <v>0</v>
      </c>
      <c r="AT73" s="98">
        <f>+'Alloc amt'!AT72/'Alloc amt'!$G72</f>
        <v>0</v>
      </c>
      <c r="AU73" s="98"/>
      <c r="AV73" s="98">
        <f>+'Alloc amt'!AV72/'Alloc amt'!$G72</f>
        <v>0</v>
      </c>
      <c r="AW73" s="98">
        <f>+'Alloc amt'!AW72/'Alloc amt'!$G72</f>
        <v>0</v>
      </c>
      <c r="AX73" s="98">
        <f>+'Alloc amt'!AX72/'Alloc amt'!$G72</f>
        <v>0</v>
      </c>
      <c r="AY73" s="98"/>
      <c r="AZ73" s="98">
        <f>+'Alloc amt'!AZ72/'Alloc amt'!$G72</f>
        <v>0</v>
      </c>
      <c r="BA73" s="98">
        <f>+'Alloc amt'!BA72/'Alloc amt'!$G72</f>
        <v>0</v>
      </c>
      <c r="BB73" s="98">
        <f>+'Alloc amt'!BB72/'Alloc amt'!$G72</f>
        <v>0</v>
      </c>
      <c r="BC73" s="98"/>
      <c r="BD73" s="98">
        <f>+'Alloc amt'!BD72/'Alloc amt'!$G72</f>
        <v>1.4083373571543539E-4</v>
      </c>
      <c r="BE73" s="98">
        <f>+'Alloc amt'!BE72/'Alloc amt'!$G72</f>
        <v>0</v>
      </c>
      <c r="BF73" s="98">
        <f>+'Alloc amt'!BF72/'Alloc amt'!$G72</f>
        <v>0</v>
      </c>
    </row>
    <row r="74" spans="3:58" x14ac:dyDescent="0.35">
      <c r="C74" s="6" t="str">
        <f>'Alloc amt'!C73</f>
        <v>Energy</v>
      </c>
      <c r="D74" s="6" t="str">
        <f>'Alloc amt'!D73</f>
        <v>Energy @ Source</v>
      </c>
      <c r="E74" s="6">
        <f>'Alloc amt'!E73</f>
        <v>0</v>
      </c>
      <c r="F74" s="103"/>
      <c r="G74" s="101" t="e">
        <f t="shared" si="0"/>
        <v>#DIV/0!</v>
      </c>
      <c r="H74" s="98" t="e">
        <f>+'Alloc amt'!H73/'Alloc amt'!$G73</f>
        <v>#DIV/0!</v>
      </c>
      <c r="I74" s="98" t="e">
        <f>+'Alloc amt'!I73/'Alloc amt'!$G73</f>
        <v>#DIV/0!</v>
      </c>
      <c r="J74" s="98" t="e">
        <f>+'Alloc amt'!J73/'Alloc amt'!$G73</f>
        <v>#DIV/0!</v>
      </c>
      <c r="K74" s="104"/>
      <c r="L74" s="98" t="e">
        <f>+'Alloc amt'!L73/'Alloc amt'!$G73</f>
        <v>#DIV/0!</v>
      </c>
      <c r="M74" s="98" t="e">
        <f>+'Alloc amt'!M73/'Alloc amt'!$G73</f>
        <v>#DIV/0!</v>
      </c>
      <c r="N74" s="98" t="e">
        <f>+'Alloc amt'!N73/'Alloc amt'!$G73</f>
        <v>#DIV/0!</v>
      </c>
      <c r="O74" s="98"/>
      <c r="P74" s="98" t="e">
        <f>+'Alloc amt'!P73/'Alloc amt'!$G73</f>
        <v>#DIV/0!</v>
      </c>
      <c r="Q74" s="98" t="e">
        <f>+'Alloc amt'!Q73/'Alloc amt'!$G73</f>
        <v>#DIV/0!</v>
      </c>
      <c r="R74" s="98" t="e">
        <f>+'Alloc amt'!R73/'Alloc amt'!$G73</f>
        <v>#DIV/0!</v>
      </c>
      <c r="S74" s="98"/>
      <c r="T74" s="98" t="e">
        <f>+'Alloc amt'!T73/'Alloc amt'!$G73</f>
        <v>#DIV/0!</v>
      </c>
      <c r="U74" s="98" t="e">
        <f>+'Alloc amt'!U73/'Alloc amt'!$G73</f>
        <v>#DIV/0!</v>
      </c>
      <c r="V74" s="98" t="e">
        <f>+'Alloc amt'!V73/'Alloc amt'!$G73</f>
        <v>#DIV/0!</v>
      </c>
      <c r="W74" s="98"/>
      <c r="X74" s="98" t="e">
        <f>+'Alloc amt'!X73/'Alloc amt'!$G73</f>
        <v>#DIV/0!</v>
      </c>
      <c r="Y74" s="98" t="e">
        <f>+'Alloc amt'!Y73/'Alloc amt'!$G73</f>
        <v>#DIV/0!</v>
      </c>
      <c r="Z74" s="98" t="e">
        <f>+'Alloc amt'!Z73/'Alloc amt'!$G73</f>
        <v>#DIV/0!</v>
      </c>
      <c r="AA74" s="98"/>
      <c r="AB74" s="98" t="e">
        <f>+'Alloc amt'!AB73/'Alloc amt'!$G73</f>
        <v>#DIV/0!</v>
      </c>
      <c r="AC74" s="98" t="e">
        <f>+'Alloc amt'!AC73/'Alloc amt'!$G73</f>
        <v>#DIV/0!</v>
      </c>
      <c r="AD74" s="98" t="e">
        <f>+'Alloc amt'!AD73/'Alloc amt'!$G73</f>
        <v>#DIV/0!</v>
      </c>
      <c r="AE74" s="98"/>
      <c r="AF74" s="98" t="e">
        <f>+'Alloc amt'!AF73/'Alloc amt'!$G73</f>
        <v>#DIV/0!</v>
      </c>
      <c r="AG74" s="98" t="e">
        <f>+'Alloc amt'!AG73/'Alloc amt'!$G73</f>
        <v>#DIV/0!</v>
      </c>
      <c r="AH74" s="98" t="e">
        <f>+'Alloc amt'!AH73/'Alloc amt'!$G73</f>
        <v>#DIV/0!</v>
      </c>
      <c r="AI74" s="98"/>
      <c r="AJ74" s="98" t="e">
        <f>+'Alloc amt'!AJ73/'Alloc amt'!$G73</f>
        <v>#DIV/0!</v>
      </c>
      <c r="AK74" s="98" t="e">
        <f>+'Alloc amt'!AK73/'Alloc amt'!$G73</f>
        <v>#DIV/0!</v>
      </c>
      <c r="AL74" s="98" t="e">
        <f>+'Alloc amt'!AL73/'Alloc amt'!$G73</f>
        <v>#DIV/0!</v>
      </c>
      <c r="AM74" s="98"/>
      <c r="AN74" s="98" t="e">
        <f>+'Alloc amt'!AN73/'Alloc amt'!$G73</f>
        <v>#DIV/0!</v>
      </c>
      <c r="AO74" s="98" t="e">
        <f>+'Alloc amt'!AO73/'Alloc amt'!$G73</f>
        <v>#DIV/0!</v>
      </c>
      <c r="AP74" s="98" t="e">
        <f>+'Alloc amt'!AP73/'Alloc amt'!$G73</f>
        <v>#DIV/0!</v>
      </c>
      <c r="AQ74" s="98"/>
      <c r="AR74" s="98" t="e">
        <f>+'Alloc amt'!AR73/'Alloc amt'!$G73</f>
        <v>#DIV/0!</v>
      </c>
      <c r="AS74" s="98" t="e">
        <f>+'Alloc amt'!AS73/'Alloc amt'!$G73</f>
        <v>#DIV/0!</v>
      </c>
      <c r="AT74" s="98" t="e">
        <f>+'Alloc amt'!AT73/'Alloc amt'!$G73</f>
        <v>#DIV/0!</v>
      </c>
      <c r="AU74" s="98"/>
      <c r="AV74" s="98" t="e">
        <f>+'Alloc amt'!AV73/'Alloc amt'!$G73</f>
        <v>#DIV/0!</v>
      </c>
      <c r="AW74" s="98" t="e">
        <f>+'Alloc amt'!AW73/'Alloc amt'!$G73</f>
        <v>#DIV/0!</v>
      </c>
      <c r="AX74" s="98" t="e">
        <f>+'Alloc amt'!AX73/'Alloc amt'!$G73</f>
        <v>#DIV/0!</v>
      </c>
      <c r="AY74" s="98"/>
      <c r="AZ74" s="98" t="e">
        <f>+'Alloc amt'!AZ73/'Alloc amt'!$G73</f>
        <v>#DIV/0!</v>
      </c>
      <c r="BA74" s="98" t="e">
        <f>+'Alloc amt'!BA73/'Alloc amt'!$G73</f>
        <v>#DIV/0!</v>
      </c>
      <c r="BB74" s="98" t="e">
        <f>+'Alloc amt'!BB73/'Alloc amt'!$G73</f>
        <v>#DIV/0!</v>
      </c>
      <c r="BC74" s="98"/>
      <c r="BD74" s="98" t="e">
        <f>+'Alloc amt'!BD73/'Alloc amt'!$G73</f>
        <v>#DIV/0!</v>
      </c>
      <c r="BE74" s="98" t="e">
        <f>+'Alloc amt'!BE73/'Alloc amt'!$G73</f>
        <v>#DIV/0!</v>
      </c>
      <c r="BF74" s="98" t="e">
        <f>+'Alloc amt'!BF73/'Alloc amt'!$G73</f>
        <v>#DIV/0!</v>
      </c>
    </row>
    <row r="75" spans="3:58" x14ac:dyDescent="0.35">
      <c r="C75" s="6" t="str">
        <f>'Alloc amt'!C74</f>
        <v>Total</v>
      </c>
      <c r="D75" s="6">
        <f>'Alloc amt'!D74</f>
        <v>0</v>
      </c>
      <c r="E75" s="6">
        <f>'Alloc amt'!E74</f>
        <v>0</v>
      </c>
      <c r="F75" s="103"/>
      <c r="G75" s="101">
        <f t="shared" si="0"/>
        <v>1</v>
      </c>
      <c r="H75" s="98">
        <f>+'Alloc amt'!H74/'Alloc amt'!$G74</f>
        <v>0</v>
      </c>
      <c r="I75" s="98">
        <f>+'Alloc amt'!I74/'Alloc amt'!$G74</f>
        <v>0</v>
      </c>
      <c r="J75" s="98">
        <f>+'Alloc amt'!J74/'Alloc amt'!$G74</f>
        <v>0</v>
      </c>
      <c r="K75" s="104"/>
      <c r="L75" s="98">
        <f>+'Alloc amt'!L74/'Alloc amt'!$G74</f>
        <v>0.3910502904467173</v>
      </c>
      <c r="M75" s="98">
        <f>+'Alloc amt'!M74/'Alloc amt'!$G74</f>
        <v>0</v>
      </c>
      <c r="N75" s="98">
        <f>+'Alloc amt'!N74/'Alloc amt'!$G74</f>
        <v>0</v>
      </c>
      <c r="O75" s="98"/>
      <c r="P75" s="98">
        <f>+'Alloc amt'!P74/'Alloc amt'!$G74</f>
        <v>0.1413158626340664</v>
      </c>
      <c r="Q75" s="98">
        <f>+'Alloc amt'!Q74/'Alloc amt'!$G74</f>
        <v>0</v>
      </c>
      <c r="R75" s="98">
        <f>+'Alloc amt'!R74/'Alloc amt'!$G74</f>
        <v>0</v>
      </c>
      <c r="S75" s="98"/>
      <c r="T75" s="98">
        <f>+'Alloc amt'!T74/'Alloc amt'!$G74</f>
        <v>1.1654448882840965E-2</v>
      </c>
      <c r="U75" s="98">
        <f>+'Alloc amt'!U74/'Alloc amt'!$G74</f>
        <v>0</v>
      </c>
      <c r="V75" s="98">
        <f>+'Alloc amt'!V74/'Alloc amt'!$G74</f>
        <v>0</v>
      </c>
      <c r="W75" s="98"/>
      <c r="X75" s="98">
        <f>+'Alloc amt'!X74/'Alloc amt'!$G74</f>
        <v>0.1645069721844227</v>
      </c>
      <c r="Y75" s="98">
        <f>+'Alloc amt'!Y74/'Alloc amt'!$G74</f>
        <v>0</v>
      </c>
      <c r="Z75" s="98">
        <f>+'Alloc amt'!Z74/'Alloc amt'!$G74</f>
        <v>0</v>
      </c>
      <c r="AA75" s="98"/>
      <c r="AB75" s="98">
        <f>+'Alloc amt'!AB74/'Alloc amt'!$G74</f>
        <v>0.12442093557496745</v>
      </c>
      <c r="AC75" s="98">
        <f>+'Alloc amt'!AC74/'Alloc amt'!$G74</f>
        <v>0</v>
      </c>
      <c r="AD75" s="98">
        <f>+'Alloc amt'!AD74/'Alloc amt'!$G74</f>
        <v>0</v>
      </c>
      <c r="AE75" s="98"/>
      <c r="AF75" s="98">
        <f>+'Alloc amt'!AF74/'Alloc amt'!$G74</f>
        <v>8.4036404606177659E-2</v>
      </c>
      <c r="AG75" s="98">
        <f>+'Alloc amt'!AG74/'Alloc amt'!$G74</f>
        <v>0</v>
      </c>
      <c r="AH75" s="98">
        <f>+'Alloc amt'!AH74/'Alloc amt'!$G74</f>
        <v>0</v>
      </c>
      <c r="AI75" s="98"/>
      <c r="AJ75" s="98">
        <f>+'Alloc amt'!AJ74/'Alloc amt'!$G74</f>
        <v>7.1959088714279446E-2</v>
      </c>
      <c r="AK75" s="98">
        <f>+'Alloc amt'!AK74/'Alloc amt'!$G74</f>
        <v>0</v>
      </c>
      <c r="AL75" s="98">
        <f>+'Alloc amt'!AL74/'Alloc amt'!$G74</f>
        <v>0</v>
      </c>
      <c r="AM75" s="98"/>
      <c r="AN75" s="98">
        <f>+'Alloc amt'!AN74/'Alloc amt'!$G74</f>
        <v>7.7699983904715919E-3</v>
      </c>
      <c r="AO75" s="98">
        <f>+'Alloc amt'!AO74/'Alloc amt'!$G74</f>
        <v>0</v>
      </c>
      <c r="AP75" s="98">
        <f>+'Alloc amt'!AP74/'Alloc amt'!$G74</f>
        <v>0</v>
      </c>
      <c r="AQ75" s="98"/>
      <c r="AR75" s="98">
        <f>+'Alloc amt'!AR74/'Alloc amt'!$G74</f>
        <v>3.1451648303410739E-3</v>
      </c>
      <c r="AS75" s="98">
        <f>+'Alloc amt'!AS74/'Alloc amt'!$G74</f>
        <v>0</v>
      </c>
      <c r="AT75" s="98">
        <f>+'Alloc amt'!AT74/'Alloc amt'!$G74</f>
        <v>0</v>
      </c>
      <c r="AU75" s="98"/>
      <c r="AV75" s="98">
        <f>+'Alloc amt'!AV74/'Alloc amt'!$G74</f>
        <v>0</v>
      </c>
      <c r="AW75" s="98">
        <f>+'Alloc amt'!AW74/'Alloc amt'!$G74</f>
        <v>0</v>
      </c>
      <c r="AX75" s="98">
        <f>+'Alloc amt'!AX74/'Alloc amt'!$G74</f>
        <v>0</v>
      </c>
      <c r="AY75" s="98"/>
      <c r="AZ75" s="98">
        <f>+'Alloc amt'!AZ74/'Alloc amt'!$G74</f>
        <v>0</v>
      </c>
      <c r="BA75" s="98">
        <f>+'Alloc amt'!BA74/'Alloc amt'!$G74</f>
        <v>0</v>
      </c>
      <c r="BB75" s="98">
        <f>+'Alloc amt'!BB74/'Alloc amt'!$G74</f>
        <v>0</v>
      </c>
      <c r="BC75" s="98"/>
      <c r="BD75" s="98">
        <f>+'Alloc amt'!BD74/'Alloc amt'!$G74</f>
        <v>1.4083373571543539E-4</v>
      </c>
      <c r="BE75" s="98">
        <f>+'Alloc amt'!BE74/'Alloc amt'!$G74</f>
        <v>0</v>
      </c>
      <c r="BF75" s="98">
        <f>+'Alloc amt'!BF74/'Alloc amt'!$G74</f>
        <v>0</v>
      </c>
    </row>
    <row r="76" spans="3:58" x14ac:dyDescent="0.35">
      <c r="C76" s="6">
        <f>'Alloc amt'!C75</f>
        <v>0</v>
      </c>
      <c r="D76" s="6">
        <f>'Alloc amt'!D75</f>
        <v>0</v>
      </c>
      <c r="E76" s="6">
        <f>'Alloc amt'!E75</f>
        <v>0</v>
      </c>
      <c r="F76" s="103"/>
      <c r="G76" s="101" t="e">
        <f t="shared" si="0"/>
        <v>#DIV/0!</v>
      </c>
      <c r="H76" s="98" t="e">
        <f>+'Alloc amt'!H75/'Alloc amt'!$G75</f>
        <v>#DIV/0!</v>
      </c>
      <c r="I76" s="98" t="e">
        <f>+'Alloc amt'!I75/'Alloc amt'!$G75</f>
        <v>#DIV/0!</v>
      </c>
      <c r="J76" s="98" t="e">
        <f>+'Alloc amt'!J75/'Alloc amt'!$G75</f>
        <v>#DIV/0!</v>
      </c>
      <c r="K76" s="104"/>
      <c r="L76" s="98" t="e">
        <f>+'Alloc amt'!L75/'Alloc amt'!$G75</f>
        <v>#DIV/0!</v>
      </c>
      <c r="M76" s="98" t="e">
        <f>+'Alloc amt'!M75/'Alloc amt'!$G75</f>
        <v>#DIV/0!</v>
      </c>
      <c r="N76" s="98" t="e">
        <f>+'Alloc amt'!N75/'Alloc amt'!$G75</f>
        <v>#DIV/0!</v>
      </c>
      <c r="O76" s="98"/>
      <c r="P76" s="98" t="e">
        <f>+'Alloc amt'!P75/'Alloc amt'!$G75</f>
        <v>#DIV/0!</v>
      </c>
      <c r="Q76" s="98" t="e">
        <f>+'Alloc amt'!Q75/'Alloc amt'!$G75</f>
        <v>#DIV/0!</v>
      </c>
      <c r="R76" s="98" t="e">
        <f>+'Alloc amt'!R75/'Alloc amt'!$G75</f>
        <v>#DIV/0!</v>
      </c>
      <c r="S76" s="98"/>
      <c r="T76" s="98" t="e">
        <f>+'Alloc amt'!T75/'Alloc amt'!$G75</f>
        <v>#DIV/0!</v>
      </c>
      <c r="U76" s="98" t="e">
        <f>+'Alloc amt'!U75/'Alloc amt'!$G75</f>
        <v>#DIV/0!</v>
      </c>
      <c r="V76" s="98" t="e">
        <f>+'Alloc amt'!V75/'Alloc amt'!$G75</f>
        <v>#DIV/0!</v>
      </c>
      <c r="W76" s="98"/>
      <c r="X76" s="98" t="e">
        <f>+'Alloc amt'!X75/'Alloc amt'!$G75</f>
        <v>#DIV/0!</v>
      </c>
      <c r="Y76" s="98" t="e">
        <f>+'Alloc amt'!Y75/'Alloc amt'!$G75</f>
        <v>#DIV/0!</v>
      </c>
      <c r="Z76" s="98" t="e">
        <f>+'Alloc amt'!Z75/'Alloc amt'!$G75</f>
        <v>#DIV/0!</v>
      </c>
      <c r="AA76" s="98"/>
      <c r="AB76" s="98" t="e">
        <f>+'Alloc amt'!AB75/'Alloc amt'!$G75</f>
        <v>#DIV/0!</v>
      </c>
      <c r="AC76" s="98" t="e">
        <f>+'Alloc amt'!AC75/'Alloc amt'!$G75</f>
        <v>#DIV/0!</v>
      </c>
      <c r="AD76" s="98" t="e">
        <f>+'Alloc amt'!AD75/'Alloc amt'!$G75</f>
        <v>#DIV/0!</v>
      </c>
      <c r="AE76" s="98"/>
      <c r="AF76" s="98" t="e">
        <f>+'Alloc amt'!AF75/'Alloc amt'!$G75</f>
        <v>#DIV/0!</v>
      </c>
      <c r="AG76" s="98" t="e">
        <f>+'Alloc amt'!AG75/'Alloc amt'!$G75</f>
        <v>#DIV/0!</v>
      </c>
      <c r="AH76" s="98" t="e">
        <f>+'Alloc amt'!AH75/'Alloc amt'!$G75</f>
        <v>#DIV/0!</v>
      </c>
      <c r="AI76" s="98"/>
      <c r="AJ76" s="98" t="e">
        <f>+'Alloc amt'!AJ75/'Alloc amt'!$G75</f>
        <v>#DIV/0!</v>
      </c>
      <c r="AK76" s="98" t="e">
        <f>+'Alloc amt'!AK75/'Alloc amt'!$G75</f>
        <v>#DIV/0!</v>
      </c>
      <c r="AL76" s="98" t="e">
        <f>+'Alloc amt'!AL75/'Alloc amt'!$G75</f>
        <v>#DIV/0!</v>
      </c>
      <c r="AM76" s="98"/>
      <c r="AN76" s="98" t="e">
        <f>+'Alloc amt'!AN75/'Alloc amt'!$G75</f>
        <v>#DIV/0!</v>
      </c>
      <c r="AO76" s="98" t="e">
        <f>+'Alloc amt'!AO75/'Alloc amt'!$G75</f>
        <v>#DIV/0!</v>
      </c>
      <c r="AP76" s="98" t="e">
        <f>+'Alloc amt'!AP75/'Alloc amt'!$G75</f>
        <v>#DIV/0!</v>
      </c>
      <c r="AQ76" s="98"/>
      <c r="AR76" s="98" t="e">
        <f>+'Alloc amt'!AR75/'Alloc amt'!$G75</f>
        <v>#DIV/0!</v>
      </c>
      <c r="AS76" s="98" t="e">
        <f>+'Alloc amt'!AS75/'Alloc amt'!$G75</f>
        <v>#DIV/0!</v>
      </c>
      <c r="AT76" s="98" t="e">
        <f>+'Alloc amt'!AT75/'Alloc amt'!$G75</f>
        <v>#DIV/0!</v>
      </c>
      <c r="AU76" s="98"/>
      <c r="AV76" s="98" t="e">
        <f>+'Alloc amt'!AV75/'Alloc amt'!$G75</f>
        <v>#DIV/0!</v>
      </c>
      <c r="AW76" s="98" t="e">
        <f>+'Alloc amt'!AW75/'Alloc amt'!$G75</f>
        <v>#DIV/0!</v>
      </c>
      <c r="AX76" s="98" t="e">
        <f>+'Alloc amt'!AX75/'Alloc amt'!$G75</f>
        <v>#DIV/0!</v>
      </c>
      <c r="AY76" s="98"/>
      <c r="AZ76" s="98" t="e">
        <f>+'Alloc amt'!AZ75/'Alloc amt'!$G75</f>
        <v>#DIV/0!</v>
      </c>
      <c r="BA76" s="98" t="e">
        <f>+'Alloc amt'!BA75/'Alloc amt'!$G75</f>
        <v>#DIV/0!</v>
      </c>
      <c r="BB76" s="98" t="e">
        <f>+'Alloc amt'!BB75/'Alloc amt'!$G75</f>
        <v>#DIV/0!</v>
      </c>
      <c r="BC76" s="98"/>
      <c r="BD76" s="98" t="e">
        <f>+'Alloc amt'!BD75/'Alloc amt'!$G75</f>
        <v>#DIV/0!</v>
      </c>
      <c r="BE76" s="98" t="e">
        <f>+'Alloc amt'!BE75/'Alloc amt'!$G75</f>
        <v>#DIV/0!</v>
      </c>
      <c r="BF76" s="98" t="e">
        <f>+'Alloc amt'!BF75/'Alloc amt'!$G75</f>
        <v>#DIV/0!</v>
      </c>
    </row>
    <row r="77" spans="3:58" x14ac:dyDescent="0.35">
      <c r="C77" s="6" t="str">
        <f>'Alloc amt'!C76</f>
        <v>Memo: Acct 505: Electric Expense</v>
      </c>
      <c r="D77" s="6">
        <f>'Alloc amt'!D76</f>
        <v>0</v>
      </c>
      <c r="E77" s="6">
        <f>'Alloc amt'!E76</f>
        <v>0</v>
      </c>
      <c r="F77" s="103"/>
      <c r="G77" s="101" t="e">
        <f t="shared" si="0"/>
        <v>#DIV/0!</v>
      </c>
      <c r="H77" s="98" t="e">
        <f>+'Alloc amt'!H76/'Alloc amt'!$G76</f>
        <v>#DIV/0!</v>
      </c>
      <c r="I77" s="98" t="e">
        <f>+'Alloc amt'!I76/'Alloc amt'!$G76</f>
        <v>#DIV/0!</v>
      </c>
      <c r="J77" s="98" t="e">
        <f>+'Alloc amt'!J76/'Alloc amt'!$G76</f>
        <v>#DIV/0!</v>
      </c>
      <c r="K77" s="104"/>
      <c r="L77" s="98" t="e">
        <f>+'Alloc amt'!L76/'Alloc amt'!$G76</f>
        <v>#DIV/0!</v>
      </c>
      <c r="M77" s="98" t="e">
        <f>+'Alloc amt'!M76/'Alloc amt'!$G76</f>
        <v>#DIV/0!</v>
      </c>
      <c r="N77" s="98" t="e">
        <f>+'Alloc amt'!N76/'Alloc amt'!$G76</f>
        <v>#DIV/0!</v>
      </c>
      <c r="O77" s="98"/>
      <c r="P77" s="98" t="e">
        <f>+'Alloc amt'!P76/'Alloc amt'!$G76</f>
        <v>#DIV/0!</v>
      </c>
      <c r="Q77" s="98" t="e">
        <f>+'Alloc amt'!Q76/'Alloc amt'!$G76</f>
        <v>#DIV/0!</v>
      </c>
      <c r="R77" s="98" t="e">
        <f>+'Alloc amt'!R76/'Alloc amt'!$G76</f>
        <v>#DIV/0!</v>
      </c>
      <c r="S77" s="98"/>
      <c r="T77" s="98" t="e">
        <f>+'Alloc amt'!T76/'Alloc amt'!$G76</f>
        <v>#DIV/0!</v>
      </c>
      <c r="U77" s="98" t="e">
        <f>+'Alloc amt'!U76/'Alloc amt'!$G76</f>
        <v>#DIV/0!</v>
      </c>
      <c r="V77" s="98" t="e">
        <f>+'Alloc amt'!V76/'Alloc amt'!$G76</f>
        <v>#DIV/0!</v>
      </c>
      <c r="W77" s="98"/>
      <c r="X77" s="98" t="e">
        <f>+'Alloc amt'!X76/'Alloc amt'!$G76</f>
        <v>#DIV/0!</v>
      </c>
      <c r="Y77" s="98" t="e">
        <f>+'Alloc amt'!Y76/'Alloc amt'!$G76</f>
        <v>#DIV/0!</v>
      </c>
      <c r="Z77" s="98" t="e">
        <f>+'Alloc amt'!Z76/'Alloc amt'!$G76</f>
        <v>#DIV/0!</v>
      </c>
      <c r="AA77" s="98"/>
      <c r="AB77" s="98" t="e">
        <f>+'Alloc amt'!AB76/'Alloc amt'!$G76</f>
        <v>#DIV/0!</v>
      </c>
      <c r="AC77" s="98" t="e">
        <f>+'Alloc amt'!AC76/'Alloc amt'!$G76</f>
        <v>#DIV/0!</v>
      </c>
      <c r="AD77" s="98" t="e">
        <f>+'Alloc amt'!AD76/'Alloc amt'!$G76</f>
        <v>#DIV/0!</v>
      </c>
      <c r="AE77" s="98"/>
      <c r="AF77" s="98" t="e">
        <f>+'Alloc amt'!AF76/'Alloc amt'!$G76</f>
        <v>#DIV/0!</v>
      </c>
      <c r="AG77" s="98" t="e">
        <f>+'Alloc amt'!AG76/'Alloc amt'!$G76</f>
        <v>#DIV/0!</v>
      </c>
      <c r="AH77" s="98" t="e">
        <f>+'Alloc amt'!AH76/'Alloc amt'!$G76</f>
        <v>#DIV/0!</v>
      </c>
      <c r="AI77" s="98"/>
      <c r="AJ77" s="98" t="e">
        <f>+'Alloc amt'!AJ76/'Alloc amt'!$G76</f>
        <v>#DIV/0!</v>
      </c>
      <c r="AK77" s="98" t="e">
        <f>+'Alloc amt'!AK76/'Alloc amt'!$G76</f>
        <v>#DIV/0!</v>
      </c>
      <c r="AL77" s="98" t="e">
        <f>+'Alloc amt'!AL76/'Alloc amt'!$G76</f>
        <v>#DIV/0!</v>
      </c>
      <c r="AM77" s="98"/>
      <c r="AN77" s="98" t="e">
        <f>+'Alloc amt'!AN76/'Alloc amt'!$G76</f>
        <v>#DIV/0!</v>
      </c>
      <c r="AO77" s="98" t="e">
        <f>+'Alloc amt'!AO76/'Alloc amt'!$G76</f>
        <v>#DIV/0!</v>
      </c>
      <c r="AP77" s="98" t="e">
        <f>+'Alloc amt'!AP76/'Alloc amt'!$G76</f>
        <v>#DIV/0!</v>
      </c>
      <c r="AQ77" s="98"/>
      <c r="AR77" s="98" t="e">
        <f>+'Alloc amt'!AR76/'Alloc amt'!$G76</f>
        <v>#DIV/0!</v>
      </c>
      <c r="AS77" s="98" t="e">
        <f>+'Alloc amt'!AS76/'Alloc amt'!$G76</f>
        <v>#DIV/0!</v>
      </c>
      <c r="AT77" s="98" t="e">
        <f>+'Alloc amt'!AT76/'Alloc amt'!$G76</f>
        <v>#DIV/0!</v>
      </c>
      <c r="AU77" s="98"/>
      <c r="AV77" s="98" t="e">
        <f>+'Alloc amt'!AV76/'Alloc amt'!$G76</f>
        <v>#DIV/0!</v>
      </c>
      <c r="AW77" s="98" t="e">
        <f>+'Alloc amt'!AW76/'Alloc amt'!$G76</f>
        <v>#DIV/0!</v>
      </c>
      <c r="AX77" s="98" t="e">
        <f>+'Alloc amt'!AX76/'Alloc amt'!$G76</f>
        <v>#DIV/0!</v>
      </c>
      <c r="AY77" s="98"/>
      <c r="AZ77" s="98" t="e">
        <f>+'Alloc amt'!AZ76/'Alloc amt'!$G76</f>
        <v>#DIV/0!</v>
      </c>
      <c r="BA77" s="98" t="e">
        <f>+'Alloc amt'!BA76/'Alloc amt'!$G76</f>
        <v>#DIV/0!</v>
      </c>
      <c r="BB77" s="98" t="e">
        <f>+'Alloc amt'!BB76/'Alloc amt'!$G76</f>
        <v>#DIV/0!</v>
      </c>
      <c r="BC77" s="98"/>
      <c r="BD77" s="98" t="e">
        <f>+'Alloc amt'!BD76/'Alloc amt'!$G76</f>
        <v>#DIV/0!</v>
      </c>
      <c r="BE77" s="98" t="e">
        <f>+'Alloc amt'!BE76/'Alloc amt'!$G76</f>
        <v>#DIV/0!</v>
      </c>
      <c r="BF77" s="98" t="e">
        <f>+'Alloc amt'!BF76/'Alloc amt'!$G76</f>
        <v>#DIV/0!</v>
      </c>
    </row>
    <row r="78" spans="3:58" x14ac:dyDescent="0.35">
      <c r="C78" s="6" t="str">
        <f>'Alloc amt'!C77</f>
        <v>Demand</v>
      </c>
      <c r="D78" s="6" t="str">
        <f>'Alloc amt'!D77</f>
        <v>Production Plant</v>
      </c>
      <c r="E78" s="6">
        <f>'Alloc amt'!E77</f>
        <v>0</v>
      </c>
      <c r="F78" s="103"/>
      <c r="G78" s="101">
        <f t="shared" si="0"/>
        <v>1</v>
      </c>
      <c r="H78" s="98">
        <f>+'Alloc amt'!H77/'Alloc amt'!$G77</f>
        <v>1</v>
      </c>
      <c r="I78" s="98">
        <f>+'Alloc amt'!I77/'Alloc amt'!$G77</f>
        <v>0</v>
      </c>
      <c r="J78" s="98">
        <f>+'Alloc amt'!J77/'Alloc amt'!$G77</f>
        <v>0</v>
      </c>
      <c r="K78" s="104"/>
      <c r="L78" s="98">
        <f>+'Alloc amt'!L77/'Alloc amt'!$G77</f>
        <v>0.3910502904467173</v>
      </c>
      <c r="M78" s="98">
        <f>+'Alloc amt'!M77/'Alloc amt'!$G77</f>
        <v>0</v>
      </c>
      <c r="N78" s="98">
        <f>+'Alloc amt'!N77/'Alloc amt'!$G77</f>
        <v>0</v>
      </c>
      <c r="O78" s="98"/>
      <c r="P78" s="98">
        <f>+'Alloc amt'!P77/'Alloc amt'!$G77</f>
        <v>0.1413158626340664</v>
      </c>
      <c r="Q78" s="98">
        <f>+'Alloc amt'!Q77/'Alloc amt'!$G77</f>
        <v>0</v>
      </c>
      <c r="R78" s="98">
        <f>+'Alloc amt'!R77/'Alloc amt'!$G77</f>
        <v>0</v>
      </c>
      <c r="S78" s="98"/>
      <c r="T78" s="98">
        <f>+'Alloc amt'!T77/'Alloc amt'!$G77</f>
        <v>1.1654448882840965E-2</v>
      </c>
      <c r="U78" s="98">
        <f>+'Alloc amt'!U77/'Alloc amt'!$G77</f>
        <v>0</v>
      </c>
      <c r="V78" s="98">
        <f>+'Alloc amt'!V77/'Alloc amt'!$G77</f>
        <v>0</v>
      </c>
      <c r="W78" s="98"/>
      <c r="X78" s="98">
        <f>+'Alloc amt'!X77/'Alloc amt'!$G77</f>
        <v>0.1645069721844227</v>
      </c>
      <c r="Y78" s="98">
        <f>+'Alloc amt'!Y77/'Alloc amt'!$G77</f>
        <v>0</v>
      </c>
      <c r="Z78" s="98">
        <f>+'Alloc amt'!Z77/'Alloc amt'!$G77</f>
        <v>0</v>
      </c>
      <c r="AA78" s="98"/>
      <c r="AB78" s="98">
        <f>+'Alloc amt'!AB77/'Alloc amt'!$G77</f>
        <v>0.12442093557496745</v>
      </c>
      <c r="AC78" s="98">
        <f>+'Alloc amt'!AC77/'Alloc amt'!$G77</f>
        <v>0</v>
      </c>
      <c r="AD78" s="98">
        <f>+'Alloc amt'!AD77/'Alloc amt'!$G77</f>
        <v>0</v>
      </c>
      <c r="AE78" s="98"/>
      <c r="AF78" s="98">
        <f>+'Alloc amt'!AF77/'Alloc amt'!$G77</f>
        <v>8.4036404606177659E-2</v>
      </c>
      <c r="AG78" s="98">
        <f>+'Alloc amt'!AG77/'Alloc amt'!$G77</f>
        <v>0</v>
      </c>
      <c r="AH78" s="98">
        <f>+'Alloc amt'!AH77/'Alloc amt'!$G77</f>
        <v>0</v>
      </c>
      <c r="AI78" s="98"/>
      <c r="AJ78" s="98">
        <f>+'Alloc amt'!AJ77/'Alloc amt'!$G77</f>
        <v>7.1959088714279446E-2</v>
      </c>
      <c r="AK78" s="98">
        <f>+'Alloc amt'!AK77/'Alloc amt'!$G77</f>
        <v>0</v>
      </c>
      <c r="AL78" s="98">
        <f>+'Alloc amt'!AL77/'Alloc amt'!$G77</f>
        <v>0</v>
      </c>
      <c r="AM78" s="98"/>
      <c r="AN78" s="98">
        <f>+'Alloc amt'!AN77/'Alloc amt'!$G77</f>
        <v>7.7699983904715927E-3</v>
      </c>
      <c r="AO78" s="98">
        <f>+'Alloc amt'!AO77/'Alloc amt'!$G77</f>
        <v>0</v>
      </c>
      <c r="AP78" s="98">
        <f>+'Alloc amt'!AP77/'Alloc amt'!$G77</f>
        <v>0</v>
      </c>
      <c r="AQ78" s="98"/>
      <c r="AR78" s="98">
        <f>+'Alloc amt'!AR77/'Alloc amt'!$G77</f>
        <v>3.1451648303410739E-3</v>
      </c>
      <c r="AS78" s="98">
        <f>+'Alloc amt'!AS77/'Alloc amt'!$G77</f>
        <v>0</v>
      </c>
      <c r="AT78" s="98">
        <f>+'Alloc amt'!AT77/'Alloc amt'!$G77</f>
        <v>0</v>
      </c>
      <c r="AU78" s="98"/>
      <c r="AV78" s="98">
        <f>+'Alloc amt'!AV77/'Alloc amt'!$G77</f>
        <v>0</v>
      </c>
      <c r="AW78" s="98">
        <f>+'Alloc amt'!AW77/'Alloc amt'!$G77</f>
        <v>0</v>
      </c>
      <c r="AX78" s="98">
        <f>+'Alloc amt'!AX77/'Alloc amt'!$G77</f>
        <v>0</v>
      </c>
      <c r="AY78" s="98"/>
      <c r="AZ78" s="98">
        <f>+'Alloc amt'!AZ77/'Alloc amt'!$G77</f>
        <v>0</v>
      </c>
      <c r="BA78" s="98">
        <f>+'Alloc amt'!BA77/'Alloc amt'!$G77</f>
        <v>0</v>
      </c>
      <c r="BB78" s="98">
        <f>+'Alloc amt'!BB77/'Alloc amt'!$G77</f>
        <v>0</v>
      </c>
      <c r="BC78" s="98"/>
      <c r="BD78" s="98">
        <f>+'Alloc amt'!BD77/'Alloc amt'!$G77</f>
        <v>1.4083373571543539E-4</v>
      </c>
      <c r="BE78" s="98">
        <f>+'Alloc amt'!BE77/'Alloc amt'!$G77</f>
        <v>0</v>
      </c>
      <c r="BF78" s="98">
        <f>+'Alloc amt'!BF77/'Alloc amt'!$G77</f>
        <v>0</v>
      </c>
    </row>
    <row r="79" spans="3:58" x14ac:dyDescent="0.35">
      <c r="C79" s="6" t="str">
        <f>'Alloc amt'!C78</f>
        <v>Energy</v>
      </c>
      <c r="D79" s="6" t="str">
        <f>'Alloc amt'!D78</f>
        <v>Energy @ Source</v>
      </c>
      <c r="E79" s="6">
        <f>'Alloc amt'!E78</f>
        <v>0</v>
      </c>
      <c r="F79" s="103"/>
      <c r="G79" s="101" t="e">
        <f t="shared" si="0"/>
        <v>#DIV/0!</v>
      </c>
      <c r="H79" s="98" t="e">
        <f>+'Alloc amt'!H78/'Alloc amt'!$G78</f>
        <v>#DIV/0!</v>
      </c>
      <c r="I79" s="98" t="e">
        <f>+'Alloc amt'!I78/'Alloc amt'!$G78</f>
        <v>#DIV/0!</v>
      </c>
      <c r="J79" s="98" t="e">
        <f>+'Alloc amt'!J78/'Alloc amt'!$G78</f>
        <v>#DIV/0!</v>
      </c>
      <c r="K79" s="104"/>
      <c r="L79" s="98" t="e">
        <f>+'Alloc amt'!L78/'Alloc amt'!$G78</f>
        <v>#DIV/0!</v>
      </c>
      <c r="M79" s="98" t="e">
        <f>+'Alloc amt'!M78/'Alloc amt'!$G78</f>
        <v>#DIV/0!</v>
      </c>
      <c r="N79" s="98" t="e">
        <f>+'Alloc amt'!N78/'Alloc amt'!$G78</f>
        <v>#DIV/0!</v>
      </c>
      <c r="O79" s="98"/>
      <c r="P79" s="98" t="e">
        <f>+'Alloc amt'!P78/'Alloc amt'!$G78</f>
        <v>#DIV/0!</v>
      </c>
      <c r="Q79" s="98" t="e">
        <f>+'Alloc amt'!Q78/'Alloc amt'!$G78</f>
        <v>#DIV/0!</v>
      </c>
      <c r="R79" s="98" t="e">
        <f>+'Alloc amt'!R78/'Alloc amt'!$G78</f>
        <v>#DIV/0!</v>
      </c>
      <c r="S79" s="98"/>
      <c r="T79" s="98" t="e">
        <f>+'Alloc amt'!T78/'Alloc amt'!$G78</f>
        <v>#DIV/0!</v>
      </c>
      <c r="U79" s="98" t="e">
        <f>+'Alloc amt'!U78/'Alloc amt'!$G78</f>
        <v>#DIV/0!</v>
      </c>
      <c r="V79" s="98" t="e">
        <f>+'Alloc amt'!V78/'Alloc amt'!$G78</f>
        <v>#DIV/0!</v>
      </c>
      <c r="W79" s="98"/>
      <c r="X79" s="98" t="e">
        <f>+'Alloc amt'!X78/'Alloc amt'!$G78</f>
        <v>#DIV/0!</v>
      </c>
      <c r="Y79" s="98" t="e">
        <f>+'Alloc amt'!Y78/'Alloc amt'!$G78</f>
        <v>#DIV/0!</v>
      </c>
      <c r="Z79" s="98" t="e">
        <f>+'Alloc amt'!Z78/'Alloc amt'!$G78</f>
        <v>#DIV/0!</v>
      </c>
      <c r="AA79" s="98"/>
      <c r="AB79" s="98" t="e">
        <f>+'Alloc amt'!AB78/'Alloc amt'!$G78</f>
        <v>#DIV/0!</v>
      </c>
      <c r="AC79" s="98" t="e">
        <f>+'Alloc amt'!AC78/'Alloc amt'!$G78</f>
        <v>#DIV/0!</v>
      </c>
      <c r="AD79" s="98" t="e">
        <f>+'Alloc amt'!AD78/'Alloc amt'!$G78</f>
        <v>#DIV/0!</v>
      </c>
      <c r="AE79" s="98"/>
      <c r="AF79" s="98" t="e">
        <f>+'Alloc amt'!AF78/'Alloc amt'!$G78</f>
        <v>#DIV/0!</v>
      </c>
      <c r="AG79" s="98" t="e">
        <f>+'Alloc amt'!AG78/'Alloc amt'!$G78</f>
        <v>#DIV/0!</v>
      </c>
      <c r="AH79" s="98" t="e">
        <f>+'Alloc amt'!AH78/'Alloc amt'!$G78</f>
        <v>#DIV/0!</v>
      </c>
      <c r="AI79" s="98"/>
      <c r="AJ79" s="98" t="e">
        <f>+'Alloc amt'!AJ78/'Alloc amt'!$G78</f>
        <v>#DIV/0!</v>
      </c>
      <c r="AK79" s="98" t="e">
        <f>+'Alloc amt'!AK78/'Alloc amt'!$G78</f>
        <v>#DIV/0!</v>
      </c>
      <c r="AL79" s="98" t="e">
        <f>+'Alloc amt'!AL78/'Alloc amt'!$G78</f>
        <v>#DIV/0!</v>
      </c>
      <c r="AM79" s="98"/>
      <c r="AN79" s="98" t="e">
        <f>+'Alloc amt'!AN78/'Alloc amt'!$G78</f>
        <v>#DIV/0!</v>
      </c>
      <c r="AO79" s="98" t="e">
        <f>+'Alloc amt'!AO78/'Alloc amt'!$G78</f>
        <v>#DIV/0!</v>
      </c>
      <c r="AP79" s="98" t="e">
        <f>+'Alloc amt'!AP78/'Alloc amt'!$G78</f>
        <v>#DIV/0!</v>
      </c>
      <c r="AQ79" s="98"/>
      <c r="AR79" s="98" t="e">
        <f>+'Alloc amt'!AR78/'Alloc amt'!$G78</f>
        <v>#DIV/0!</v>
      </c>
      <c r="AS79" s="98" t="e">
        <f>+'Alloc amt'!AS78/'Alloc amt'!$G78</f>
        <v>#DIV/0!</v>
      </c>
      <c r="AT79" s="98" t="e">
        <f>+'Alloc amt'!AT78/'Alloc amt'!$G78</f>
        <v>#DIV/0!</v>
      </c>
      <c r="AU79" s="98"/>
      <c r="AV79" s="98" t="e">
        <f>+'Alloc amt'!AV78/'Alloc amt'!$G78</f>
        <v>#DIV/0!</v>
      </c>
      <c r="AW79" s="98" t="e">
        <f>+'Alloc amt'!AW78/'Alloc amt'!$G78</f>
        <v>#DIV/0!</v>
      </c>
      <c r="AX79" s="98" t="e">
        <f>+'Alloc amt'!AX78/'Alloc amt'!$G78</f>
        <v>#DIV/0!</v>
      </c>
      <c r="AY79" s="98"/>
      <c r="AZ79" s="98" t="e">
        <f>+'Alloc amt'!AZ78/'Alloc amt'!$G78</f>
        <v>#DIV/0!</v>
      </c>
      <c r="BA79" s="98" t="e">
        <f>+'Alloc amt'!BA78/'Alloc amt'!$G78</f>
        <v>#DIV/0!</v>
      </c>
      <c r="BB79" s="98" t="e">
        <f>+'Alloc amt'!BB78/'Alloc amt'!$G78</f>
        <v>#DIV/0!</v>
      </c>
      <c r="BC79" s="98"/>
      <c r="BD79" s="98" t="e">
        <f>+'Alloc amt'!BD78/'Alloc amt'!$G78</f>
        <v>#DIV/0!</v>
      </c>
      <c r="BE79" s="98" t="e">
        <f>+'Alloc amt'!BE78/'Alloc amt'!$G78</f>
        <v>#DIV/0!</v>
      </c>
      <c r="BF79" s="98" t="e">
        <f>+'Alloc amt'!BF78/'Alloc amt'!$G78</f>
        <v>#DIV/0!</v>
      </c>
    </row>
    <row r="80" spans="3:58" x14ac:dyDescent="0.35">
      <c r="V80" s="44"/>
    </row>
    <row r="81" spans="22:22" x14ac:dyDescent="0.35">
      <c r="V81" s="44"/>
    </row>
    <row r="82" spans="22:22" x14ac:dyDescent="0.35">
      <c r="V82" s="44"/>
    </row>
    <row r="83" spans="22:22" x14ac:dyDescent="0.35">
      <c r="V83" s="44"/>
    </row>
    <row r="84" spans="22:22" x14ac:dyDescent="0.35">
      <c r="V84" s="44"/>
    </row>
    <row r="85" spans="22:22" x14ac:dyDescent="0.35">
      <c r="V85" s="44"/>
    </row>
    <row r="86" spans="22:22" x14ac:dyDescent="0.35">
      <c r="V86" s="44"/>
    </row>
    <row r="87" spans="22:22" x14ac:dyDescent="0.35">
      <c r="V87" s="44"/>
    </row>
    <row r="88" spans="22:22" x14ac:dyDescent="0.35">
      <c r="V88" s="44"/>
    </row>
    <row r="89" spans="22:22" x14ac:dyDescent="0.35">
      <c r="V89" s="44"/>
    </row>
    <row r="90" spans="22:22" x14ac:dyDescent="0.35">
      <c r="V90" s="44"/>
    </row>
    <row r="91" spans="22:22" x14ac:dyDescent="0.35">
      <c r="V91" s="44"/>
    </row>
    <row r="92" spans="22:22" x14ac:dyDescent="0.35">
      <c r="V92" s="44"/>
    </row>
    <row r="93" spans="22:22" x14ac:dyDescent="0.35">
      <c r="V93" s="44"/>
    </row>
    <row r="94" spans="22:22" x14ac:dyDescent="0.35">
      <c r="V94" s="44"/>
    </row>
    <row r="95" spans="22:22" x14ac:dyDescent="0.35">
      <c r="V95" s="44"/>
    </row>
    <row r="96" spans="22:22" x14ac:dyDescent="0.35">
      <c r="V96" s="44"/>
    </row>
    <row r="97" spans="22:22" x14ac:dyDescent="0.35">
      <c r="V97" s="44"/>
    </row>
    <row r="98" spans="22:22" x14ac:dyDescent="0.35">
      <c r="V98" s="44"/>
    </row>
    <row r="99" spans="22:22" x14ac:dyDescent="0.35">
      <c r="V99" s="44"/>
    </row>
    <row r="100" spans="22:22" x14ac:dyDescent="0.35">
      <c r="V100" s="44"/>
    </row>
    <row r="101" spans="22:22" x14ac:dyDescent="0.35">
      <c r="V101" s="44"/>
    </row>
    <row r="102" spans="22:22" x14ac:dyDescent="0.35">
      <c r="V102" s="44"/>
    </row>
    <row r="103" spans="22:22" x14ac:dyDescent="0.35">
      <c r="V103" s="44"/>
    </row>
    <row r="104" spans="22:22" x14ac:dyDescent="0.35">
      <c r="V104" s="44"/>
    </row>
    <row r="105" spans="22:22" x14ac:dyDescent="0.35">
      <c r="V105" s="44"/>
    </row>
    <row r="106" spans="22:22" x14ac:dyDescent="0.35">
      <c r="V106" s="44"/>
    </row>
    <row r="107" spans="22:22" x14ac:dyDescent="0.35">
      <c r="V107" s="44"/>
    </row>
    <row r="108" spans="22:22" x14ac:dyDescent="0.35">
      <c r="V108" s="44"/>
    </row>
    <row r="109" spans="22:22" x14ac:dyDescent="0.35">
      <c r="V109" s="44"/>
    </row>
    <row r="110" spans="22:22" x14ac:dyDescent="0.35">
      <c r="V110" s="44"/>
    </row>
    <row r="111" spans="22:22" x14ac:dyDescent="0.35">
      <c r="V111" s="44"/>
    </row>
    <row r="112" spans="22:22" x14ac:dyDescent="0.35">
      <c r="V112" s="44"/>
    </row>
    <row r="113" spans="22:22" x14ac:dyDescent="0.35">
      <c r="V113" s="44"/>
    </row>
    <row r="114" spans="22:22" x14ac:dyDescent="0.35">
      <c r="V114" s="44"/>
    </row>
    <row r="115" spans="22:22" x14ac:dyDescent="0.35">
      <c r="V115" s="44"/>
    </row>
    <row r="116" spans="22:22" x14ac:dyDescent="0.35">
      <c r="V116" s="44"/>
    </row>
    <row r="117" spans="22:22" x14ac:dyDescent="0.35">
      <c r="V117" s="44"/>
    </row>
    <row r="118" spans="22:22" x14ac:dyDescent="0.35">
      <c r="V118" s="44"/>
    </row>
    <row r="119" spans="22:22" x14ac:dyDescent="0.35">
      <c r="V119" s="44"/>
    </row>
    <row r="120" spans="22:22" x14ac:dyDescent="0.35">
      <c r="V120" s="44"/>
    </row>
    <row r="121" spans="22:22" x14ac:dyDescent="0.35">
      <c r="V121" s="44"/>
    </row>
    <row r="122" spans="22:22" x14ac:dyDescent="0.35">
      <c r="V122" s="44"/>
    </row>
    <row r="123" spans="22:22" x14ac:dyDescent="0.35">
      <c r="V123" s="44"/>
    </row>
    <row r="124" spans="22:22" x14ac:dyDescent="0.35">
      <c r="V124" s="44"/>
    </row>
    <row r="125" spans="22:22" x14ac:dyDescent="0.35">
      <c r="V125" s="44"/>
    </row>
    <row r="126" spans="22:22" x14ac:dyDescent="0.35">
      <c r="V126" s="44"/>
    </row>
    <row r="127" spans="22:22" x14ac:dyDescent="0.35">
      <c r="V127" s="44"/>
    </row>
    <row r="128" spans="22:22" x14ac:dyDescent="0.35">
      <c r="V128" s="44"/>
    </row>
    <row r="129" spans="22:22" x14ac:dyDescent="0.35">
      <c r="V129" s="44"/>
    </row>
    <row r="130" spans="22:22" x14ac:dyDescent="0.35">
      <c r="V130" s="44"/>
    </row>
    <row r="131" spans="22:22" x14ac:dyDescent="0.35">
      <c r="V131" s="44"/>
    </row>
    <row r="132" spans="22:22" x14ac:dyDescent="0.35">
      <c r="V132" s="44"/>
    </row>
    <row r="133" spans="22:22" x14ac:dyDescent="0.35">
      <c r="V133" s="44"/>
    </row>
    <row r="134" spans="22:22" x14ac:dyDescent="0.35">
      <c r="V134" s="44"/>
    </row>
    <row r="135" spans="22:22" x14ac:dyDescent="0.35">
      <c r="V135" s="44"/>
    </row>
    <row r="136" spans="22:22" x14ac:dyDescent="0.35">
      <c r="V136" s="44"/>
    </row>
    <row r="137" spans="22:22" x14ac:dyDescent="0.35">
      <c r="V137" s="44"/>
    </row>
    <row r="138" spans="22:22" x14ac:dyDescent="0.35">
      <c r="V138" s="44"/>
    </row>
    <row r="139" spans="22:22" x14ac:dyDescent="0.35">
      <c r="V139" s="44"/>
    </row>
    <row r="140" spans="22:22" x14ac:dyDescent="0.35">
      <c r="V140" s="44"/>
    </row>
    <row r="141" spans="22:22" x14ac:dyDescent="0.35">
      <c r="V141" s="44"/>
    </row>
    <row r="142" spans="22:22" x14ac:dyDescent="0.35">
      <c r="V142" s="44"/>
    </row>
    <row r="143" spans="22:22" x14ac:dyDescent="0.35">
      <c r="V143" s="44"/>
    </row>
    <row r="144" spans="22:22" x14ac:dyDescent="0.35">
      <c r="V144" s="44"/>
    </row>
    <row r="145" spans="22:22" x14ac:dyDescent="0.35">
      <c r="V145" s="44"/>
    </row>
    <row r="146" spans="22:22" x14ac:dyDescent="0.35">
      <c r="V146" s="44"/>
    </row>
    <row r="147" spans="22:22" x14ac:dyDescent="0.35">
      <c r="V147" s="44"/>
    </row>
    <row r="148" spans="22:22" x14ac:dyDescent="0.35">
      <c r="V148" s="44"/>
    </row>
    <row r="149" spans="22:22" x14ac:dyDescent="0.35">
      <c r="V149" s="44"/>
    </row>
    <row r="150" spans="22:22" x14ac:dyDescent="0.35">
      <c r="V150" s="44"/>
    </row>
    <row r="151" spans="22:22" x14ac:dyDescent="0.35">
      <c r="V151" s="44"/>
    </row>
    <row r="152" spans="22:22" x14ac:dyDescent="0.35">
      <c r="V152" s="44"/>
    </row>
    <row r="153" spans="22:22" x14ac:dyDescent="0.35">
      <c r="V153" s="44"/>
    </row>
    <row r="154" spans="22:22" x14ac:dyDescent="0.35">
      <c r="V154" s="44"/>
    </row>
    <row r="155" spans="22:22" x14ac:dyDescent="0.35">
      <c r="V155" s="44"/>
    </row>
    <row r="156" spans="22:22" x14ac:dyDescent="0.35">
      <c r="V156" s="44"/>
    </row>
    <row r="157" spans="22:22" x14ac:dyDescent="0.35">
      <c r="V157" s="44"/>
    </row>
    <row r="158" spans="22:22" x14ac:dyDescent="0.35">
      <c r="V158" s="44"/>
    </row>
    <row r="159" spans="22:22" x14ac:dyDescent="0.35">
      <c r="V159" s="44"/>
    </row>
    <row r="160" spans="22:22" x14ac:dyDescent="0.35">
      <c r="V160" s="44"/>
    </row>
    <row r="161" spans="22:22" x14ac:dyDescent="0.35">
      <c r="V161" s="44"/>
    </row>
    <row r="162" spans="22:22" x14ac:dyDescent="0.35">
      <c r="V162" s="44"/>
    </row>
    <row r="163" spans="22:22" x14ac:dyDescent="0.35">
      <c r="V163" s="44"/>
    </row>
    <row r="164" spans="22:22" x14ac:dyDescent="0.35">
      <c r="V164" s="44"/>
    </row>
    <row r="165" spans="22:22" x14ac:dyDescent="0.35">
      <c r="V165" s="44"/>
    </row>
    <row r="166" spans="22:22" x14ac:dyDescent="0.35">
      <c r="V166" s="44"/>
    </row>
    <row r="167" spans="22:22" x14ac:dyDescent="0.35">
      <c r="V167" s="44"/>
    </row>
    <row r="168" spans="22:22" x14ac:dyDescent="0.35">
      <c r="V168" s="44"/>
    </row>
    <row r="169" spans="22:22" x14ac:dyDescent="0.35">
      <c r="V169" s="44"/>
    </row>
    <row r="170" spans="22:22" x14ac:dyDescent="0.35">
      <c r="V170" s="44"/>
    </row>
    <row r="171" spans="22:22" x14ac:dyDescent="0.35">
      <c r="V171" s="44"/>
    </row>
    <row r="172" spans="22:22" x14ac:dyDescent="0.35">
      <c r="V172" s="44"/>
    </row>
    <row r="173" spans="22:22" x14ac:dyDescent="0.35">
      <c r="V173" s="44"/>
    </row>
    <row r="174" spans="22:22" x14ac:dyDescent="0.35">
      <c r="V174" s="44"/>
    </row>
    <row r="175" spans="22:22" x14ac:dyDescent="0.35">
      <c r="V175" s="44"/>
    </row>
    <row r="176" spans="22:22" x14ac:dyDescent="0.35">
      <c r="V176" s="44"/>
    </row>
    <row r="177" spans="22:22" x14ac:dyDescent="0.35">
      <c r="V177" s="44"/>
    </row>
    <row r="178" spans="22:22" x14ac:dyDescent="0.35">
      <c r="V178" s="44"/>
    </row>
    <row r="179" spans="22:22" x14ac:dyDescent="0.35">
      <c r="V179" s="44"/>
    </row>
    <row r="180" spans="22:22" x14ac:dyDescent="0.35">
      <c r="V180" s="44"/>
    </row>
    <row r="181" spans="22:22" x14ac:dyDescent="0.35">
      <c r="V181" s="44"/>
    </row>
    <row r="182" spans="22:22" x14ac:dyDescent="0.35">
      <c r="V182" s="44"/>
    </row>
    <row r="183" spans="22:22" x14ac:dyDescent="0.35">
      <c r="V183" s="44"/>
    </row>
    <row r="184" spans="22:22" x14ac:dyDescent="0.35">
      <c r="V184" s="44"/>
    </row>
    <row r="185" spans="22:22" x14ac:dyDescent="0.35">
      <c r="V185" s="44"/>
    </row>
    <row r="186" spans="22:22" x14ac:dyDescent="0.35">
      <c r="V186" s="44"/>
    </row>
    <row r="187" spans="22:22" x14ac:dyDescent="0.35">
      <c r="V187" s="44"/>
    </row>
    <row r="188" spans="22:22" x14ac:dyDescent="0.35">
      <c r="V188" s="44"/>
    </row>
    <row r="189" spans="22:22" x14ac:dyDescent="0.35">
      <c r="V189" s="44"/>
    </row>
    <row r="190" spans="22:22" x14ac:dyDescent="0.35">
      <c r="V190" s="44"/>
    </row>
    <row r="191" spans="22:22" x14ac:dyDescent="0.35">
      <c r="V191" s="44"/>
    </row>
    <row r="192" spans="22:22" x14ac:dyDescent="0.35">
      <c r="V192" s="44"/>
    </row>
    <row r="193" spans="22:22" x14ac:dyDescent="0.35">
      <c r="V193" s="44"/>
    </row>
    <row r="194" spans="22:22" x14ac:dyDescent="0.35">
      <c r="V194" s="44"/>
    </row>
    <row r="195" spans="22:22" x14ac:dyDescent="0.35">
      <c r="V195" s="44"/>
    </row>
    <row r="196" spans="22:22" x14ac:dyDescent="0.35">
      <c r="V196" s="44"/>
    </row>
    <row r="197" spans="22:22" x14ac:dyDescent="0.35">
      <c r="V197" s="44"/>
    </row>
    <row r="198" spans="22:22" x14ac:dyDescent="0.35">
      <c r="V198" s="44"/>
    </row>
    <row r="199" spans="22:22" x14ac:dyDescent="0.35">
      <c r="V199" s="44"/>
    </row>
    <row r="200" spans="22:22" x14ac:dyDescent="0.35">
      <c r="V200" s="44"/>
    </row>
    <row r="201" spans="22:22" x14ac:dyDescent="0.35">
      <c r="V201" s="44"/>
    </row>
    <row r="202" spans="22:22" x14ac:dyDescent="0.35">
      <c r="V202" s="44"/>
    </row>
    <row r="203" spans="22:22" x14ac:dyDescent="0.35">
      <c r="V203" s="44"/>
    </row>
    <row r="204" spans="22:22" x14ac:dyDescent="0.35">
      <c r="V204" s="44"/>
    </row>
    <row r="205" spans="22:22" x14ac:dyDescent="0.35">
      <c r="V205" s="44"/>
    </row>
    <row r="206" spans="22:22" x14ac:dyDescent="0.35">
      <c r="V206" s="44"/>
    </row>
    <row r="207" spans="22:22" x14ac:dyDescent="0.35">
      <c r="V207" s="44"/>
    </row>
    <row r="208" spans="22:22" x14ac:dyDescent="0.35">
      <c r="V208" s="44"/>
    </row>
    <row r="209" spans="22:22" x14ac:dyDescent="0.35">
      <c r="V209" s="44"/>
    </row>
    <row r="210" spans="22:22" x14ac:dyDescent="0.35">
      <c r="V210" s="44"/>
    </row>
    <row r="211" spans="22:22" x14ac:dyDescent="0.35">
      <c r="V211" s="44"/>
    </row>
    <row r="212" spans="22:22" x14ac:dyDescent="0.35">
      <c r="V212" s="44"/>
    </row>
    <row r="213" spans="22:22" x14ac:dyDescent="0.35">
      <c r="V213" s="44"/>
    </row>
    <row r="214" spans="22:22" x14ac:dyDescent="0.35">
      <c r="V214" s="44"/>
    </row>
    <row r="215" spans="22:22" x14ac:dyDescent="0.35">
      <c r="V215" s="44"/>
    </row>
    <row r="216" spans="22:22" x14ac:dyDescent="0.35">
      <c r="V216" s="44"/>
    </row>
    <row r="217" spans="22:22" x14ac:dyDescent="0.35">
      <c r="V217" s="44"/>
    </row>
    <row r="218" spans="22:22" x14ac:dyDescent="0.35">
      <c r="V218" s="44"/>
    </row>
    <row r="219" spans="22:22" x14ac:dyDescent="0.35">
      <c r="V219" s="44"/>
    </row>
    <row r="220" spans="22:22" x14ac:dyDescent="0.35">
      <c r="V220" s="44"/>
    </row>
    <row r="221" spans="22:22" x14ac:dyDescent="0.35">
      <c r="V221" s="44"/>
    </row>
    <row r="222" spans="22:22" x14ac:dyDescent="0.35">
      <c r="V222" s="44"/>
    </row>
    <row r="223" spans="22:22" x14ac:dyDescent="0.35">
      <c r="V223" s="44"/>
    </row>
    <row r="224" spans="22:22" x14ac:dyDescent="0.35">
      <c r="V224" s="44"/>
    </row>
    <row r="225" spans="22:22" x14ac:dyDescent="0.35">
      <c r="V225" s="44"/>
    </row>
    <row r="226" spans="22:22" x14ac:dyDescent="0.35">
      <c r="V226" s="44"/>
    </row>
    <row r="227" spans="22:22" x14ac:dyDescent="0.35">
      <c r="V227" s="44"/>
    </row>
    <row r="228" spans="22:22" x14ac:dyDescent="0.35">
      <c r="V228" s="44"/>
    </row>
    <row r="229" spans="22:22" x14ac:dyDescent="0.35">
      <c r="V229" s="44"/>
    </row>
    <row r="230" spans="22:22" x14ac:dyDescent="0.35">
      <c r="V230" s="44"/>
    </row>
    <row r="231" spans="22:22" x14ac:dyDescent="0.35">
      <c r="V231" s="44"/>
    </row>
    <row r="232" spans="22:22" x14ac:dyDescent="0.35">
      <c r="V232" s="44"/>
    </row>
    <row r="233" spans="22:22" x14ac:dyDescent="0.35">
      <c r="V233" s="44"/>
    </row>
    <row r="234" spans="22:22" x14ac:dyDescent="0.35">
      <c r="V234" s="44"/>
    </row>
    <row r="235" spans="22:22" x14ac:dyDescent="0.35">
      <c r="V235" s="44"/>
    </row>
    <row r="236" spans="22:22" x14ac:dyDescent="0.35">
      <c r="V236" s="44"/>
    </row>
    <row r="237" spans="22:22" x14ac:dyDescent="0.35">
      <c r="V237" s="44"/>
    </row>
    <row r="238" spans="22:22" x14ac:dyDescent="0.35">
      <c r="V238" s="44"/>
    </row>
    <row r="239" spans="22:22" x14ac:dyDescent="0.35">
      <c r="V239" s="44"/>
    </row>
    <row r="240" spans="22:22" x14ac:dyDescent="0.35">
      <c r="V240" s="44"/>
    </row>
    <row r="241" spans="22:22" x14ac:dyDescent="0.35">
      <c r="V241" s="44"/>
    </row>
    <row r="242" spans="22:22" x14ac:dyDescent="0.35">
      <c r="V242" s="44"/>
    </row>
    <row r="243" spans="22:22" x14ac:dyDescent="0.35">
      <c r="V243" s="44"/>
    </row>
    <row r="244" spans="22:22" x14ac:dyDescent="0.35">
      <c r="V244" s="44"/>
    </row>
    <row r="245" spans="22:22" x14ac:dyDescent="0.35">
      <c r="V245" s="44"/>
    </row>
    <row r="246" spans="22:22" x14ac:dyDescent="0.35">
      <c r="V246" s="44"/>
    </row>
    <row r="247" spans="22:22" x14ac:dyDescent="0.35">
      <c r="V247" s="44"/>
    </row>
    <row r="248" spans="22:22" x14ac:dyDescent="0.35">
      <c r="V248" s="44"/>
    </row>
    <row r="249" spans="22:22" x14ac:dyDescent="0.35">
      <c r="V249" s="44"/>
    </row>
    <row r="250" spans="22:22" x14ac:dyDescent="0.35">
      <c r="V250" s="44"/>
    </row>
    <row r="251" spans="22:22" x14ac:dyDescent="0.35">
      <c r="V251" s="44"/>
    </row>
    <row r="252" spans="22:22" x14ac:dyDescent="0.35">
      <c r="V252" s="44"/>
    </row>
    <row r="253" spans="22:22" x14ac:dyDescent="0.35">
      <c r="V253" s="44"/>
    </row>
    <row r="254" spans="22:22" x14ac:dyDescent="0.35">
      <c r="V254" s="44"/>
    </row>
    <row r="255" spans="22:22" x14ac:dyDescent="0.35">
      <c r="V255" s="44"/>
    </row>
    <row r="256" spans="22:22" x14ac:dyDescent="0.35">
      <c r="V256" s="44"/>
    </row>
    <row r="257" spans="22:22" x14ac:dyDescent="0.35">
      <c r="V257" s="44"/>
    </row>
    <row r="258" spans="22:22" x14ac:dyDescent="0.35">
      <c r="V258" s="44"/>
    </row>
    <row r="259" spans="22:22" x14ac:dyDescent="0.35">
      <c r="V259" s="44"/>
    </row>
    <row r="260" spans="22:22" x14ac:dyDescent="0.35">
      <c r="V260" s="44"/>
    </row>
    <row r="261" spans="22:22" x14ac:dyDescent="0.35">
      <c r="V261" s="44"/>
    </row>
    <row r="262" spans="22:22" x14ac:dyDescent="0.35">
      <c r="V262" s="44"/>
    </row>
    <row r="263" spans="22:22" x14ac:dyDescent="0.35">
      <c r="V263" s="44"/>
    </row>
    <row r="264" spans="22:22" x14ac:dyDescent="0.35">
      <c r="V264" s="44"/>
    </row>
    <row r="265" spans="22:22" x14ac:dyDescent="0.35">
      <c r="V265" s="44"/>
    </row>
    <row r="266" spans="22:22" x14ac:dyDescent="0.35">
      <c r="V266" s="44"/>
    </row>
    <row r="267" spans="22:22" x14ac:dyDescent="0.35">
      <c r="V267" s="44"/>
    </row>
    <row r="268" spans="22:22" x14ac:dyDescent="0.35">
      <c r="V268" s="44"/>
    </row>
    <row r="269" spans="22:22" x14ac:dyDescent="0.35">
      <c r="V269" s="44"/>
    </row>
    <row r="270" spans="22:22" x14ac:dyDescent="0.35">
      <c r="V270" s="44"/>
    </row>
    <row r="271" spans="22:22" x14ac:dyDescent="0.35">
      <c r="V271" s="44"/>
    </row>
    <row r="272" spans="22:22" x14ac:dyDescent="0.35">
      <c r="V272" s="44"/>
    </row>
    <row r="273" spans="22:22" x14ac:dyDescent="0.35">
      <c r="V273" s="44"/>
    </row>
    <row r="274" spans="22:22" x14ac:dyDescent="0.35">
      <c r="V274" s="44"/>
    </row>
    <row r="275" spans="22:22" x14ac:dyDescent="0.35">
      <c r="V275" s="44"/>
    </row>
    <row r="276" spans="22:22" x14ac:dyDescent="0.35">
      <c r="V276" s="44"/>
    </row>
    <row r="277" spans="22:22" x14ac:dyDescent="0.35">
      <c r="V277" s="44"/>
    </row>
    <row r="278" spans="22:22" x14ac:dyDescent="0.35">
      <c r="V278" s="44"/>
    </row>
    <row r="279" spans="22:22" x14ac:dyDescent="0.35">
      <c r="V279" s="44"/>
    </row>
    <row r="280" spans="22:22" x14ac:dyDescent="0.35">
      <c r="V280" s="44"/>
    </row>
    <row r="281" spans="22:22" x14ac:dyDescent="0.35">
      <c r="V281" s="44"/>
    </row>
    <row r="282" spans="22:22" x14ac:dyDescent="0.35">
      <c r="V282" s="44"/>
    </row>
    <row r="283" spans="22:22" x14ac:dyDescent="0.35">
      <c r="V283" s="44"/>
    </row>
    <row r="284" spans="22:22" x14ac:dyDescent="0.35">
      <c r="V284" s="44"/>
    </row>
    <row r="285" spans="22:22" x14ac:dyDescent="0.35">
      <c r="V285" s="44"/>
    </row>
    <row r="286" spans="22:22" x14ac:dyDescent="0.35">
      <c r="V286" s="44"/>
    </row>
    <row r="287" spans="22:22" x14ac:dyDescent="0.35">
      <c r="V287" s="44"/>
    </row>
    <row r="288" spans="22:22" x14ac:dyDescent="0.35">
      <c r="V288" s="44"/>
    </row>
    <row r="289" spans="22:22" x14ac:dyDescent="0.35">
      <c r="V289" s="44"/>
    </row>
    <row r="290" spans="22:22" x14ac:dyDescent="0.35">
      <c r="V290" s="44"/>
    </row>
    <row r="291" spans="22:22" x14ac:dyDescent="0.35">
      <c r="V291" s="44"/>
    </row>
    <row r="292" spans="22:22" x14ac:dyDescent="0.35">
      <c r="V292" s="44"/>
    </row>
    <row r="293" spans="22:22" x14ac:dyDescent="0.35">
      <c r="V293" s="44"/>
    </row>
    <row r="294" spans="22:22" x14ac:dyDescent="0.35">
      <c r="V294" s="44"/>
    </row>
    <row r="295" spans="22:22" x14ac:dyDescent="0.35">
      <c r="V295" s="44"/>
    </row>
    <row r="296" spans="22:22" x14ac:dyDescent="0.35">
      <c r="V296" s="44"/>
    </row>
    <row r="297" spans="22:22" x14ac:dyDescent="0.35">
      <c r="V297" s="44"/>
    </row>
    <row r="298" spans="22:22" x14ac:dyDescent="0.35">
      <c r="V298" s="44"/>
    </row>
    <row r="299" spans="22:22" x14ac:dyDescent="0.35">
      <c r="V299" s="44"/>
    </row>
    <row r="300" spans="22:22" x14ac:dyDescent="0.35">
      <c r="V300" s="44"/>
    </row>
    <row r="301" spans="22:22" x14ac:dyDescent="0.35">
      <c r="V301" s="44"/>
    </row>
    <row r="302" spans="22:22" x14ac:dyDescent="0.35">
      <c r="V302" s="44"/>
    </row>
    <row r="303" spans="22:22" x14ac:dyDescent="0.35">
      <c r="V303" s="44"/>
    </row>
    <row r="304" spans="22:22" x14ac:dyDescent="0.35">
      <c r="V304" s="44"/>
    </row>
    <row r="305" spans="22:22" x14ac:dyDescent="0.35">
      <c r="V305" s="44"/>
    </row>
    <row r="306" spans="22:22" x14ac:dyDescent="0.35">
      <c r="V306" s="44"/>
    </row>
    <row r="307" spans="22:22" x14ac:dyDescent="0.35">
      <c r="V307" s="44"/>
    </row>
    <row r="308" spans="22:22" x14ac:dyDescent="0.35">
      <c r="V308" s="44"/>
    </row>
    <row r="309" spans="22:22" x14ac:dyDescent="0.35">
      <c r="V309" s="44"/>
    </row>
    <row r="310" spans="22:22" x14ac:dyDescent="0.35">
      <c r="V310" s="44"/>
    </row>
    <row r="311" spans="22:22" x14ac:dyDescent="0.35">
      <c r="V311" s="44"/>
    </row>
    <row r="312" spans="22:22" x14ac:dyDescent="0.35">
      <c r="V312" s="44"/>
    </row>
    <row r="313" spans="22:22" x14ac:dyDescent="0.35">
      <c r="V313" s="44"/>
    </row>
    <row r="314" spans="22:22" x14ac:dyDescent="0.35">
      <c r="V314" s="44"/>
    </row>
    <row r="315" spans="22:22" x14ac:dyDescent="0.35">
      <c r="V315" s="44"/>
    </row>
    <row r="316" spans="22:22" x14ac:dyDescent="0.35">
      <c r="V316" s="44"/>
    </row>
    <row r="317" spans="22:22" x14ac:dyDescent="0.35">
      <c r="V317" s="44"/>
    </row>
    <row r="318" spans="22:22" x14ac:dyDescent="0.35">
      <c r="V318" s="44"/>
    </row>
    <row r="319" spans="22:22" x14ac:dyDescent="0.35">
      <c r="V319" s="44"/>
    </row>
    <row r="320" spans="22:22" x14ac:dyDescent="0.35">
      <c r="V320" s="44"/>
    </row>
    <row r="321" spans="22:22" x14ac:dyDescent="0.35">
      <c r="V321" s="44"/>
    </row>
    <row r="322" spans="22:22" x14ac:dyDescent="0.35">
      <c r="V322" s="44"/>
    </row>
    <row r="323" spans="22:22" x14ac:dyDescent="0.35">
      <c r="V323" s="44"/>
    </row>
    <row r="324" spans="22:22" x14ac:dyDescent="0.35">
      <c r="V324" s="44"/>
    </row>
    <row r="325" spans="22:22" x14ac:dyDescent="0.35">
      <c r="V325" s="44"/>
    </row>
    <row r="326" spans="22:22" x14ac:dyDescent="0.35">
      <c r="V326" s="44"/>
    </row>
    <row r="327" spans="22:22" x14ac:dyDescent="0.35">
      <c r="V327" s="44"/>
    </row>
    <row r="328" spans="22:22" x14ac:dyDescent="0.35">
      <c r="V328" s="44"/>
    </row>
    <row r="329" spans="22:22" x14ac:dyDescent="0.35">
      <c r="V329" s="44"/>
    </row>
    <row r="330" spans="22:22" x14ac:dyDescent="0.35">
      <c r="V330" s="44"/>
    </row>
    <row r="331" spans="22:22" x14ac:dyDescent="0.35">
      <c r="V331" s="44"/>
    </row>
    <row r="332" spans="22:22" x14ac:dyDescent="0.35">
      <c r="V332" s="44"/>
    </row>
    <row r="333" spans="22:22" x14ac:dyDescent="0.35">
      <c r="V333" s="44"/>
    </row>
    <row r="334" spans="22:22" x14ac:dyDescent="0.35">
      <c r="V334" s="44"/>
    </row>
    <row r="335" spans="22:22" x14ac:dyDescent="0.35">
      <c r="V335" s="44"/>
    </row>
    <row r="336" spans="22:22" x14ac:dyDescent="0.35">
      <c r="V336" s="44"/>
    </row>
    <row r="337" spans="22:22" x14ac:dyDescent="0.35">
      <c r="V337" s="44"/>
    </row>
    <row r="338" spans="22:22" x14ac:dyDescent="0.35">
      <c r="V338" s="44"/>
    </row>
    <row r="339" spans="22:22" x14ac:dyDescent="0.35">
      <c r="V339" s="44"/>
    </row>
    <row r="340" spans="22:22" x14ac:dyDescent="0.35">
      <c r="V340" s="44"/>
    </row>
    <row r="341" spans="22:22" x14ac:dyDescent="0.35">
      <c r="V341" s="44"/>
    </row>
    <row r="342" spans="22:22" x14ac:dyDescent="0.35">
      <c r="V342" s="44"/>
    </row>
    <row r="343" spans="22:22" x14ac:dyDescent="0.35">
      <c r="V343" s="44"/>
    </row>
    <row r="344" spans="22:22" x14ac:dyDescent="0.35">
      <c r="V344" s="44"/>
    </row>
    <row r="345" spans="22:22" x14ac:dyDescent="0.35">
      <c r="V345" s="44"/>
    </row>
    <row r="346" spans="22:22" x14ac:dyDescent="0.35">
      <c r="V346" s="44"/>
    </row>
    <row r="347" spans="22:22" x14ac:dyDescent="0.35">
      <c r="V347" s="44"/>
    </row>
    <row r="348" spans="22:22" x14ac:dyDescent="0.35">
      <c r="V348" s="44"/>
    </row>
    <row r="349" spans="22:22" x14ac:dyDescent="0.35">
      <c r="V349" s="44"/>
    </row>
    <row r="350" spans="22:22" x14ac:dyDescent="0.35">
      <c r="V350" s="44"/>
    </row>
    <row r="351" spans="22:22" x14ac:dyDescent="0.35">
      <c r="V351" s="44"/>
    </row>
    <row r="352" spans="22:22" x14ac:dyDescent="0.35">
      <c r="V352" s="44"/>
    </row>
    <row r="353" spans="22:22" x14ac:dyDescent="0.35">
      <c r="V353" s="44"/>
    </row>
    <row r="354" spans="22:22" x14ac:dyDescent="0.35">
      <c r="V354" s="44"/>
    </row>
    <row r="355" spans="22:22" x14ac:dyDescent="0.35">
      <c r="V355" s="44"/>
    </row>
    <row r="356" spans="22:22" x14ac:dyDescent="0.35">
      <c r="V356" s="44"/>
    </row>
    <row r="357" spans="22:22" x14ac:dyDescent="0.35">
      <c r="V357" s="44"/>
    </row>
    <row r="358" spans="22:22" x14ac:dyDescent="0.35">
      <c r="V358" s="44"/>
    </row>
    <row r="359" spans="22:22" x14ac:dyDescent="0.35">
      <c r="V359" s="44"/>
    </row>
    <row r="360" spans="22:22" x14ac:dyDescent="0.35">
      <c r="V360" s="44"/>
    </row>
    <row r="361" spans="22:22" x14ac:dyDescent="0.35">
      <c r="V361" s="44"/>
    </row>
    <row r="362" spans="22:22" x14ac:dyDescent="0.35">
      <c r="V362" s="44"/>
    </row>
    <row r="363" spans="22:22" x14ac:dyDescent="0.35">
      <c r="V363" s="44"/>
    </row>
    <row r="364" spans="22:22" x14ac:dyDescent="0.35">
      <c r="V364" s="44"/>
    </row>
    <row r="365" spans="22:22" x14ac:dyDescent="0.35">
      <c r="V365" s="44"/>
    </row>
    <row r="366" spans="22:22" x14ac:dyDescent="0.35">
      <c r="V366" s="44"/>
    </row>
    <row r="367" spans="22:22" x14ac:dyDescent="0.35">
      <c r="V367" s="44"/>
    </row>
    <row r="368" spans="22:22" x14ac:dyDescent="0.35">
      <c r="V368" s="44"/>
    </row>
    <row r="369" spans="22:22" x14ac:dyDescent="0.35">
      <c r="V369" s="44"/>
    </row>
    <row r="370" spans="22:22" x14ac:dyDescent="0.35">
      <c r="V370" s="44"/>
    </row>
    <row r="371" spans="22:22" x14ac:dyDescent="0.35">
      <c r="V371" s="44"/>
    </row>
    <row r="372" spans="22:22" x14ac:dyDescent="0.35">
      <c r="V372" s="44"/>
    </row>
    <row r="373" spans="22:22" x14ac:dyDescent="0.35">
      <c r="V373" s="44"/>
    </row>
    <row r="374" spans="22:22" x14ac:dyDescent="0.35">
      <c r="V374" s="44"/>
    </row>
    <row r="375" spans="22:22" x14ac:dyDescent="0.35">
      <c r="V375" s="44"/>
    </row>
    <row r="376" spans="22:22" x14ac:dyDescent="0.35">
      <c r="V376" s="44"/>
    </row>
    <row r="377" spans="22:22" x14ac:dyDescent="0.35">
      <c r="V377" s="44"/>
    </row>
    <row r="378" spans="22:22" x14ac:dyDescent="0.35">
      <c r="V378" s="44"/>
    </row>
    <row r="379" spans="22:22" x14ac:dyDescent="0.35">
      <c r="V379" s="44"/>
    </row>
    <row r="380" spans="22:22" x14ac:dyDescent="0.35">
      <c r="V380" s="44"/>
    </row>
    <row r="381" spans="22:22" x14ac:dyDescent="0.35">
      <c r="V381" s="44"/>
    </row>
    <row r="382" spans="22:22" x14ac:dyDescent="0.35">
      <c r="V382" s="44"/>
    </row>
    <row r="383" spans="22:22" x14ac:dyDescent="0.35">
      <c r="V383" s="44"/>
    </row>
    <row r="384" spans="22:22" x14ac:dyDescent="0.35">
      <c r="V384" s="44"/>
    </row>
    <row r="385" spans="22:22" x14ac:dyDescent="0.35">
      <c r="V385" s="44"/>
    </row>
    <row r="386" spans="22:22" x14ac:dyDescent="0.35">
      <c r="V386" s="44"/>
    </row>
    <row r="387" spans="22:22" x14ac:dyDescent="0.35">
      <c r="V387" s="44"/>
    </row>
    <row r="388" spans="22:22" x14ac:dyDescent="0.35">
      <c r="V388" s="44"/>
    </row>
    <row r="389" spans="22:22" x14ac:dyDescent="0.35">
      <c r="V389" s="44"/>
    </row>
    <row r="390" spans="22:22" x14ac:dyDescent="0.35">
      <c r="V390" s="44"/>
    </row>
    <row r="391" spans="22:22" x14ac:dyDescent="0.35">
      <c r="V391" s="44"/>
    </row>
    <row r="392" spans="22:22" x14ac:dyDescent="0.35">
      <c r="V392" s="44"/>
    </row>
    <row r="393" spans="22:22" x14ac:dyDescent="0.35">
      <c r="V393" s="44"/>
    </row>
    <row r="394" spans="22:22" x14ac:dyDescent="0.35">
      <c r="V394" s="44"/>
    </row>
    <row r="395" spans="22:22" x14ac:dyDescent="0.35">
      <c r="V395" s="44"/>
    </row>
    <row r="396" spans="22:22" x14ac:dyDescent="0.35">
      <c r="V396" s="44"/>
    </row>
    <row r="397" spans="22:22" x14ac:dyDescent="0.35">
      <c r="V397" s="44"/>
    </row>
    <row r="398" spans="22:22" x14ac:dyDescent="0.35">
      <c r="V398" s="44"/>
    </row>
    <row r="399" spans="22:22" x14ac:dyDescent="0.35">
      <c r="V399" s="44"/>
    </row>
    <row r="400" spans="22:22" x14ac:dyDescent="0.35">
      <c r="V400" s="44"/>
    </row>
    <row r="401" spans="22:22" x14ac:dyDescent="0.35">
      <c r="V401" s="44"/>
    </row>
    <row r="402" spans="22:22" x14ac:dyDescent="0.35">
      <c r="V402" s="44"/>
    </row>
    <row r="403" spans="22:22" x14ac:dyDescent="0.35">
      <c r="V403" s="44"/>
    </row>
    <row r="404" spans="22:22" x14ac:dyDescent="0.35">
      <c r="V404" s="44"/>
    </row>
    <row r="405" spans="22:22" x14ac:dyDescent="0.35">
      <c r="V405" s="44"/>
    </row>
    <row r="406" spans="22:22" x14ac:dyDescent="0.35">
      <c r="V406" s="44"/>
    </row>
    <row r="407" spans="22:22" x14ac:dyDescent="0.35">
      <c r="V407" s="44"/>
    </row>
    <row r="408" spans="22:22" x14ac:dyDescent="0.35">
      <c r="V408" s="44"/>
    </row>
    <row r="409" spans="22:22" x14ac:dyDescent="0.35">
      <c r="V409" s="44"/>
    </row>
    <row r="410" spans="22:22" x14ac:dyDescent="0.35">
      <c r="V410" s="44"/>
    </row>
    <row r="411" spans="22:22" x14ac:dyDescent="0.35">
      <c r="V411" s="44"/>
    </row>
    <row r="412" spans="22:22" x14ac:dyDescent="0.35">
      <c r="V412" s="44"/>
    </row>
    <row r="413" spans="22:22" x14ac:dyDescent="0.35">
      <c r="V413" s="44"/>
    </row>
    <row r="414" spans="22:22" x14ac:dyDescent="0.35">
      <c r="V414" s="44"/>
    </row>
    <row r="415" spans="22:22" x14ac:dyDescent="0.35">
      <c r="V415" s="44"/>
    </row>
    <row r="416" spans="22:22" x14ac:dyDescent="0.35">
      <c r="V416" s="44"/>
    </row>
    <row r="417" spans="22:22" x14ac:dyDescent="0.35">
      <c r="V417" s="44"/>
    </row>
    <row r="418" spans="22:22" x14ac:dyDescent="0.35">
      <c r="V418" s="44"/>
    </row>
    <row r="419" spans="22:22" x14ac:dyDescent="0.35">
      <c r="V419" s="44"/>
    </row>
    <row r="420" spans="22:22" x14ac:dyDescent="0.35">
      <c r="V420" s="44"/>
    </row>
    <row r="421" spans="22:22" x14ac:dyDescent="0.35">
      <c r="V421" s="44"/>
    </row>
    <row r="422" spans="22:22" x14ac:dyDescent="0.35">
      <c r="V422" s="44"/>
    </row>
    <row r="423" spans="22:22" x14ac:dyDescent="0.35">
      <c r="V423" s="44"/>
    </row>
    <row r="424" spans="22:22" x14ac:dyDescent="0.35">
      <c r="V424" s="44"/>
    </row>
    <row r="425" spans="22:22" x14ac:dyDescent="0.35">
      <c r="V425" s="44"/>
    </row>
    <row r="426" spans="22:22" x14ac:dyDescent="0.35">
      <c r="V426" s="44"/>
    </row>
    <row r="427" spans="22:22" x14ac:dyDescent="0.35">
      <c r="V427" s="44"/>
    </row>
    <row r="428" spans="22:22" x14ac:dyDescent="0.35">
      <c r="V428" s="44"/>
    </row>
    <row r="429" spans="22:22" x14ac:dyDescent="0.35">
      <c r="V429" s="44"/>
    </row>
    <row r="430" spans="22:22" x14ac:dyDescent="0.35">
      <c r="V430" s="44"/>
    </row>
    <row r="431" spans="22:22" x14ac:dyDescent="0.35">
      <c r="V431" s="44"/>
    </row>
    <row r="432" spans="22:22" x14ac:dyDescent="0.35">
      <c r="V432" s="44"/>
    </row>
    <row r="433" spans="22:22" x14ac:dyDescent="0.35">
      <c r="V433" s="44"/>
    </row>
    <row r="434" spans="22:22" x14ac:dyDescent="0.35">
      <c r="V434" s="44"/>
    </row>
    <row r="435" spans="22:22" x14ac:dyDescent="0.35">
      <c r="V435" s="44"/>
    </row>
    <row r="436" spans="22:22" x14ac:dyDescent="0.35">
      <c r="V436" s="44"/>
    </row>
    <row r="437" spans="22:22" x14ac:dyDescent="0.35">
      <c r="V437" s="44"/>
    </row>
    <row r="438" spans="22:22" x14ac:dyDescent="0.35">
      <c r="V438" s="44"/>
    </row>
    <row r="439" spans="22:22" x14ac:dyDescent="0.35">
      <c r="V439" s="44"/>
    </row>
    <row r="440" spans="22:22" x14ac:dyDescent="0.35">
      <c r="V440" s="44"/>
    </row>
    <row r="441" spans="22:22" x14ac:dyDescent="0.35">
      <c r="V441" s="44"/>
    </row>
    <row r="442" spans="22:22" x14ac:dyDescent="0.35">
      <c r="V442" s="44"/>
    </row>
    <row r="443" spans="22:22" x14ac:dyDescent="0.35">
      <c r="V443" s="44"/>
    </row>
    <row r="444" spans="22:22" x14ac:dyDescent="0.35">
      <c r="V444" s="44"/>
    </row>
    <row r="445" spans="22:22" x14ac:dyDescent="0.35">
      <c r="V445" s="44"/>
    </row>
    <row r="446" spans="22:22" x14ac:dyDescent="0.35">
      <c r="V446" s="44"/>
    </row>
    <row r="447" spans="22:22" x14ac:dyDescent="0.35">
      <c r="V447" s="44"/>
    </row>
    <row r="448" spans="22:22" x14ac:dyDescent="0.35">
      <c r="V448" s="44"/>
    </row>
    <row r="449" spans="22:22" x14ac:dyDescent="0.35">
      <c r="V449" s="44"/>
    </row>
    <row r="450" spans="22:22" x14ac:dyDescent="0.35">
      <c r="V450" s="44"/>
    </row>
    <row r="451" spans="22:22" x14ac:dyDescent="0.35">
      <c r="V451" s="44"/>
    </row>
    <row r="452" spans="22:22" x14ac:dyDescent="0.35">
      <c r="V452" s="44"/>
    </row>
    <row r="453" spans="22:22" x14ac:dyDescent="0.35">
      <c r="V453" s="44"/>
    </row>
    <row r="454" spans="22:22" x14ac:dyDescent="0.35">
      <c r="V454" s="44"/>
    </row>
    <row r="455" spans="22:22" x14ac:dyDescent="0.35">
      <c r="V455" s="44"/>
    </row>
    <row r="456" spans="22:22" x14ac:dyDescent="0.35">
      <c r="V456" s="44"/>
    </row>
    <row r="457" spans="22:22" x14ac:dyDescent="0.35">
      <c r="V457" s="44"/>
    </row>
    <row r="458" spans="22:22" x14ac:dyDescent="0.35">
      <c r="V458" s="44"/>
    </row>
    <row r="459" spans="22:22" x14ac:dyDescent="0.35">
      <c r="V459" s="44"/>
    </row>
    <row r="460" spans="22:22" x14ac:dyDescent="0.35">
      <c r="V460" s="44"/>
    </row>
    <row r="461" spans="22:22" x14ac:dyDescent="0.35">
      <c r="V461" s="44"/>
    </row>
    <row r="462" spans="22:22" x14ac:dyDescent="0.35">
      <c r="V462" s="44"/>
    </row>
    <row r="463" spans="22:22" x14ac:dyDescent="0.35">
      <c r="V463" s="44"/>
    </row>
    <row r="464" spans="22:22" x14ac:dyDescent="0.35">
      <c r="V464" s="44"/>
    </row>
    <row r="465" spans="22:22" x14ac:dyDescent="0.35">
      <c r="V465" s="44"/>
    </row>
    <row r="466" spans="22:22" x14ac:dyDescent="0.35">
      <c r="V466" s="44"/>
    </row>
    <row r="467" spans="22:22" x14ac:dyDescent="0.35">
      <c r="V467" s="44"/>
    </row>
    <row r="468" spans="22:22" x14ac:dyDescent="0.35">
      <c r="V468" s="44"/>
    </row>
    <row r="469" spans="22:22" x14ac:dyDescent="0.35">
      <c r="V469" s="44"/>
    </row>
    <row r="470" spans="22:22" x14ac:dyDescent="0.35">
      <c r="V470" s="44"/>
    </row>
    <row r="471" spans="22:22" x14ac:dyDescent="0.35">
      <c r="V471" s="44"/>
    </row>
    <row r="472" spans="22:22" x14ac:dyDescent="0.35">
      <c r="V472" s="44"/>
    </row>
    <row r="473" spans="22:22" x14ac:dyDescent="0.35">
      <c r="V473" s="44"/>
    </row>
    <row r="474" spans="22:22" x14ac:dyDescent="0.35">
      <c r="V474" s="44"/>
    </row>
    <row r="475" spans="22:22" x14ac:dyDescent="0.35">
      <c r="V475" s="44"/>
    </row>
    <row r="476" spans="22:22" x14ac:dyDescent="0.35">
      <c r="V476" s="44"/>
    </row>
    <row r="477" spans="22:22" x14ac:dyDescent="0.35">
      <c r="V477" s="44"/>
    </row>
    <row r="478" spans="22:22" x14ac:dyDescent="0.35">
      <c r="V478" s="44"/>
    </row>
    <row r="479" spans="22:22" x14ac:dyDescent="0.35">
      <c r="V479" s="44"/>
    </row>
    <row r="480" spans="22:22" x14ac:dyDescent="0.35">
      <c r="V480" s="44"/>
    </row>
    <row r="481" spans="22:22" x14ac:dyDescent="0.35">
      <c r="V481" s="44"/>
    </row>
    <row r="482" spans="22:22" x14ac:dyDescent="0.35">
      <c r="V482" s="44"/>
    </row>
    <row r="483" spans="22:22" x14ac:dyDescent="0.35">
      <c r="V483" s="44"/>
    </row>
    <row r="484" spans="22:22" x14ac:dyDescent="0.35">
      <c r="V484" s="44"/>
    </row>
    <row r="485" spans="22:22" x14ac:dyDescent="0.35">
      <c r="V485" s="44"/>
    </row>
    <row r="486" spans="22:22" x14ac:dyDescent="0.35">
      <c r="V486" s="44"/>
    </row>
    <row r="487" spans="22:22" x14ac:dyDescent="0.35">
      <c r="V487" s="44"/>
    </row>
    <row r="488" spans="22:22" x14ac:dyDescent="0.35">
      <c r="V488" s="44"/>
    </row>
    <row r="489" spans="22:22" x14ac:dyDescent="0.35">
      <c r="V489" s="44"/>
    </row>
    <row r="490" spans="22:22" x14ac:dyDescent="0.35">
      <c r="V490" s="44"/>
    </row>
    <row r="491" spans="22:22" x14ac:dyDescent="0.35">
      <c r="V491" s="44"/>
    </row>
    <row r="492" spans="22:22" x14ac:dyDescent="0.35">
      <c r="V492" s="44"/>
    </row>
    <row r="493" spans="22:22" x14ac:dyDescent="0.35">
      <c r="V493" s="44"/>
    </row>
    <row r="494" spans="22:22" x14ac:dyDescent="0.35">
      <c r="V494" s="44"/>
    </row>
    <row r="495" spans="22:22" x14ac:dyDescent="0.35">
      <c r="V495" s="44"/>
    </row>
    <row r="496" spans="22:22" x14ac:dyDescent="0.35">
      <c r="V496" s="44"/>
    </row>
    <row r="497" spans="22:22" x14ac:dyDescent="0.35">
      <c r="V497" s="44"/>
    </row>
    <row r="498" spans="22:22" x14ac:dyDescent="0.35">
      <c r="V498" s="44"/>
    </row>
    <row r="499" spans="22:22" x14ac:dyDescent="0.35">
      <c r="V499" s="44"/>
    </row>
    <row r="500" spans="22:22" x14ac:dyDescent="0.35">
      <c r="V500" s="44"/>
    </row>
    <row r="501" spans="22:22" x14ac:dyDescent="0.35">
      <c r="V501" s="44"/>
    </row>
    <row r="502" spans="22:22" x14ac:dyDescent="0.35">
      <c r="V502" s="44"/>
    </row>
    <row r="503" spans="22:22" x14ac:dyDescent="0.35">
      <c r="V503" s="44"/>
    </row>
    <row r="504" spans="22:22" x14ac:dyDescent="0.35">
      <c r="V504" s="44"/>
    </row>
    <row r="505" spans="22:22" x14ac:dyDescent="0.35">
      <c r="V505" s="44"/>
    </row>
    <row r="506" spans="22:22" x14ac:dyDescent="0.35">
      <c r="V506" s="44"/>
    </row>
    <row r="507" spans="22:22" x14ac:dyDescent="0.35">
      <c r="V507" s="44"/>
    </row>
    <row r="508" spans="22:22" x14ac:dyDescent="0.35">
      <c r="V508" s="44"/>
    </row>
    <row r="509" spans="22:22" x14ac:dyDescent="0.35">
      <c r="V509" s="44"/>
    </row>
    <row r="510" spans="22:22" x14ac:dyDescent="0.35">
      <c r="V510" s="44"/>
    </row>
    <row r="511" spans="22:22" x14ac:dyDescent="0.35">
      <c r="V511" s="44"/>
    </row>
    <row r="512" spans="22:22" x14ac:dyDescent="0.35">
      <c r="V512" s="44"/>
    </row>
    <row r="513" spans="22:22" x14ac:dyDescent="0.35">
      <c r="V513" s="44"/>
    </row>
    <row r="514" spans="22:22" x14ac:dyDescent="0.35">
      <c r="V514" s="44"/>
    </row>
    <row r="515" spans="22:22" x14ac:dyDescent="0.35">
      <c r="V515" s="44"/>
    </row>
    <row r="516" spans="22:22" x14ac:dyDescent="0.35">
      <c r="V516" s="44"/>
    </row>
    <row r="517" spans="22:22" x14ac:dyDescent="0.35">
      <c r="V517" s="44"/>
    </row>
    <row r="518" spans="22:22" x14ac:dyDescent="0.35">
      <c r="V518" s="44"/>
    </row>
    <row r="519" spans="22:22" x14ac:dyDescent="0.35">
      <c r="V519" s="44"/>
    </row>
    <row r="520" spans="22:22" x14ac:dyDescent="0.35">
      <c r="V520" s="44"/>
    </row>
    <row r="521" spans="22:22" x14ac:dyDescent="0.35">
      <c r="V521" s="44"/>
    </row>
    <row r="522" spans="22:22" x14ac:dyDescent="0.35">
      <c r="V522" s="44"/>
    </row>
    <row r="523" spans="22:22" x14ac:dyDescent="0.35">
      <c r="V523" s="44"/>
    </row>
    <row r="524" spans="22:22" x14ac:dyDescent="0.35">
      <c r="V524" s="44"/>
    </row>
    <row r="525" spans="22:22" x14ac:dyDescent="0.35">
      <c r="V525" s="44"/>
    </row>
    <row r="526" spans="22:22" x14ac:dyDescent="0.35">
      <c r="V526" s="44"/>
    </row>
    <row r="527" spans="22:22" x14ac:dyDescent="0.35">
      <c r="V527" s="44"/>
    </row>
    <row r="528" spans="22:22" x14ac:dyDescent="0.35">
      <c r="V528" s="44"/>
    </row>
    <row r="529" spans="22:22" x14ac:dyDescent="0.35">
      <c r="V529" s="44"/>
    </row>
    <row r="530" spans="22:22" x14ac:dyDescent="0.35">
      <c r="V530" s="44"/>
    </row>
    <row r="531" spans="22:22" x14ac:dyDescent="0.35">
      <c r="V531" s="44"/>
    </row>
    <row r="532" spans="22:22" x14ac:dyDescent="0.35">
      <c r="V532" s="44"/>
    </row>
    <row r="533" spans="22:22" x14ac:dyDescent="0.35">
      <c r="V533" s="44"/>
    </row>
    <row r="534" spans="22:22" x14ac:dyDescent="0.35">
      <c r="V534" s="44"/>
    </row>
    <row r="535" spans="22:22" x14ac:dyDescent="0.35">
      <c r="V535" s="44"/>
    </row>
    <row r="536" spans="22:22" x14ac:dyDescent="0.35">
      <c r="V536" s="44"/>
    </row>
    <row r="537" spans="22:22" x14ac:dyDescent="0.35">
      <c r="V537" s="44"/>
    </row>
    <row r="538" spans="22:22" x14ac:dyDescent="0.35">
      <c r="V538" s="44"/>
    </row>
    <row r="539" spans="22:22" x14ac:dyDescent="0.35">
      <c r="V539" s="44"/>
    </row>
    <row r="540" spans="22:22" x14ac:dyDescent="0.35">
      <c r="V540" s="44"/>
    </row>
    <row r="541" spans="22:22" x14ac:dyDescent="0.35">
      <c r="V541" s="44"/>
    </row>
    <row r="542" spans="22:22" x14ac:dyDescent="0.35">
      <c r="V542" s="44"/>
    </row>
    <row r="543" spans="22:22" x14ac:dyDescent="0.35">
      <c r="V543" s="44"/>
    </row>
    <row r="544" spans="22:22" x14ac:dyDescent="0.35">
      <c r="V544" s="44"/>
    </row>
    <row r="545" spans="22:22" x14ac:dyDescent="0.35">
      <c r="V545" s="44"/>
    </row>
    <row r="546" spans="22:22" x14ac:dyDescent="0.35">
      <c r="V546" s="44"/>
    </row>
    <row r="547" spans="22:22" x14ac:dyDescent="0.35">
      <c r="V547" s="44"/>
    </row>
    <row r="548" spans="22:22" x14ac:dyDescent="0.35">
      <c r="V548" s="44"/>
    </row>
    <row r="549" spans="22:22" x14ac:dyDescent="0.35">
      <c r="V549" s="44"/>
    </row>
    <row r="550" spans="22:22" x14ac:dyDescent="0.35">
      <c r="V550" s="44"/>
    </row>
    <row r="551" spans="22:22" x14ac:dyDescent="0.35">
      <c r="V551" s="44"/>
    </row>
    <row r="552" spans="22:22" x14ac:dyDescent="0.35">
      <c r="V552" s="44"/>
    </row>
    <row r="553" spans="22:22" x14ac:dyDescent="0.35">
      <c r="V553" s="44"/>
    </row>
    <row r="554" spans="22:22" x14ac:dyDescent="0.35">
      <c r="V554" s="44"/>
    </row>
    <row r="555" spans="22:22" x14ac:dyDescent="0.35">
      <c r="V555" s="44"/>
    </row>
    <row r="556" spans="22:22" x14ac:dyDescent="0.35">
      <c r="V556" s="44"/>
    </row>
    <row r="557" spans="22:22" x14ac:dyDescent="0.35">
      <c r="V557" s="44"/>
    </row>
    <row r="558" spans="22:22" x14ac:dyDescent="0.35">
      <c r="V558" s="44"/>
    </row>
    <row r="559" spans="22:22" x14ac:dyDescent="0.35">
      <c r="V559" s="44"/>
    </row>
    <row r="560" spans="22:22" x14ac:dyDescent="0.35">
      <c r="V560" s="44"/>
    </row>
    <row r="561" spans="22:22" x14ac:dyDescent="0.35">
      <c r="V561" s="44"/>
    </row>
    <row r="562" spans="22:22" x14ac:dyDescent="0.35">
      <c r="V562" s="44"/>
    </row>
    <row r="563" spans="22:22" x14ac:dyDescent="0.35">
      <c r="V563" s="44"/>
    </row>
    <row r="564" spans="22:22" x14ac:dyDescent="0.35">
      <c r="V564" s="44"/>
    </row>
    <row r="565" spans="22:22" x14ac:dyDescent="0.35">
      <c r="V565" s="44"/>
    </row>
    <row r="566" spans="22:22" x14ac:dyDescent="0.35">
      <c r="V566" s="44"/>
    </row>
    <row r="567" spans="22:22" x14ac:dyDescent="0.35">
      <c r="V567" s="44"/>
    </row>
    <row r="568" spans="22:22" x14ac:dyDescent="0.35">
      <c r="V568" s="44"/>
    </row>
    <row r="569" spans="22:22" x14ac:dyDescent="0.35">
      <c r="V569" s="44"/>
    </row>
    <row r="570" spans="22:22" x14ac:dyDescent="0.35">
      <c r="V570" s="44"/>
    </row>
    <row r="571" spans="22:22" x14ac:dyDescent="0.35">
      <c r="V571" s="44"/>
    </row>
    <row r="572" spans="22:22" x14ac:dyDescent="0.35">
      <c r="V572" s="44"/>
    </row>
    <row r="573" spans="22:22" x14ac:dyDescent="0.35">
      <c r="V573" s="44"/>
    </row>
    <row r="574" spans="22:22" x14ac:dyDescent="0.35">
      <c r="V574" s="44"/>
    </row>
    <row r="575" spans="22:22" x14ac:dyDescent="0.35">
      <c r="V575" s="44"/>
    </row>
    <row r="576" spans="22:22" x14ac:dyDescent="0.35">
      <c r="V576" s="44"/>
    </row>
    <row r="577" spans="22:22" x14ac:dyDescent="0.35">
      <c r="V577" s="44"/>
    </row>
    <row r="578" spans="22:22" x14ac:dyDescent="0.35">
      <c r="V578" s="44"/>
    </row>
    <row r="579" spans="22:22" x14ac:dyDescent="0.35">
      <c r="V579" s="44"/>
    </row>
    <row r="580" spans="22:22" x14ac:dyDescent="0.35">
      <c r="V580" s="44"/>
    </row>
    <row r="581" spans="22:22" x14ac:dyDescent="0.35">
      <c r="V581" s="44"/>
    </row>
    <row r="582" spans="22:22" x14ac:dyDescent="0.35">
      <c r="V582" s="44"/>
    </row>
    <row r="583" spans="22:22" x14ac:dyDescent="0.35">
      <c r="V583" s="44"/>
    </row>
    <row r="584" spans="22:22" x14ac:dyDescent="0.35">
      <c r="V584" s="44"/>
    </row>
    <row r="585" spans="22:22" x14ac:dyDescent="0.35">
      <c r="V585" s="44"/>
    </row>
    <row r="586" spans="22:22" x14ac:dyDescent="0.35">
      <c r="V586" s="44"/>
    </row>
    <row r="587" spans="22:22" x14ac:dyDescent="0.35">
      <c r="V587" s="44"/>
    </row>
    <row r="588" spans="22:22" x14ac:dyDescent="0.35">
      <c r="V588" s="44"/>
    </row>
    <row r="589" spans="22:22" x14ac:dyDescent="0.35">
      <c r="V589" s="44"/>
    </row>
    <row r="590" spans="22:22" x14ac:dyDescent="0.35">
      <c r="V590" s="44"/>
    </row>
    <row r="591" spans="22:22" x14ac:dyDescent="0.35">
      <c r="V591" s="44"/>
    </row>
    <row r="592" spans="22:22" x14ac:dyDescent="0.35">
      <c r="V592" s="44"/>
    </row>
    <row r="593" spans="22:22" x14ac:dyDescent="0.35">
      <c r="V593" s="44"/>
    </row>
    <row r="594" spans="22:22" x14ac:dyDescent="0.35">
      <c r="V594" s="44"/>
    </row>
    <row r="595" spans="22:22" x14ac:dyDescent="0.35">
      <c r="V595" s="44"/>
    </row>
    <row r="596" spans="22:22" x14ac:dyDescent="0.35">
      <c r="V596" s="44"/>
    </row>
    <row r="597" spans="22:22" x14ac:dyDescent="0.35">
      <c r="V597" s="44"/>
    </row>
    <row r="598" spans="22:22" x14ac:dyDescent="0.35">
      <c r="V598" s="44"/>
    </row>
    <row r="599" spans="22:22" x14ac:dyDescent="0.35">
      <c r="V599" s="44"/>
    </row>
    <row r="600" spans="22:22" x14ac:dyDescent="0.35">
      <c r="V600" s="44"/>
    </row>
    <row r="601" spans="22:22" x14ac:dyDescent="0.35">
      <c r="V601" s="44"/>
    </row>
    <row r="602" spans="22:22" x14ac:dyDescent="0.35">
      <c r="V602" s="44"/>
    </row>
    <row r="603" spans="22:22" x14ac:dyDescent="0.35">
      <c r="V603" s="44"/>
    </row>
    <row r="604" spans="22:22" x14ac:dyDescent="0.35">
      <c r="V604" s="44"/>
    </row>
    <row r="605" spans="22:22" x14ac:dyDescent="0.35">
      <c r="V605" s="44"/>
    </row>
    <row r="606" spans="22:22" x14ac:dyDescent="0.35">
      <c r="V606" s="44"/>
    </row>
    <row r="607" spans="22:22" x14ac:dyDescent="0.35">
      <c r="V607" s="44"/>
    </row>
    <row r="608" spans="22:22" x14ac:dyDescent="0.35">
      <c r="V608" s="44"/>
    </row>
    <row r="609" spans="22:22" x14ac:dyDescent="0.35">
      <c r="V609" s="44"/>
    </row>
  </sheetData>
  <mergeCells count="14">
    <mergeCell ref="AZ9:BB9"/>
    <mergeCell ref="BD9:BF9"/>
    <mergeCell ref="AB9:AD9"/>
    <mergeCell ref="AF9:AH9"/>
    <mergeCell ref="AJ9:AL9"/>
    <mergeCell ref="AN9:AP9"/>
    <mergeCell ref="AR9:AT9"/>
    <mergeCell ref="AV9:AX9"/>
    <mergeCell ref="X9:Z9"/>
    <mergeCell ref="D9:E9"/>
    <mergeCell ref="G9:J9"/>
    <mergeCell ref="L9:N9"/>
    <mergeCell ref="P9:R9"/>
    <mergeCell ref="T9:V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Glenn</cp:lastModifiedBy>
  <cp:lastPrinted>2017-01-26T17:47:34Z</cp:lastPrinted>
  <dcterms:created xsi:type="dcterms:W3CDTF">2017-01-26T17:40:27Z</dcterms:created>
  <dcterms:modified xsi:type="dcterms:W3CDTF">2017-02-25T23:34:07Z</dcterms:modified>
</cp:coreProperties>
</file>