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455" activeTab="1"/>
  </bookViews>
  <sheets>
    <sheet name="3 strata Summary" sheetId="15" r:id="rId1"/>
    <sheet name="Chart1" sheetId="17" r:id="rId2"/>
    <sheet name="Chart Data" sheetId="16" r:id="rId3"/>
    <sheet name="Three Strata Static LGE File" sheetId="14" r:id="rId4"/>
    <sheet name="2 Strata Summary" sheetId="12" r:id="rId5"/>
    <sheet name="Single Strata Summary" sheetId="13" r:id="rId6"/>
    <sheet name="Two Strata Static LGE File" sheetId="11" r:id="rId7"/>
    <sheet name="One Strata Static LGE File" sheetId="10" r:id="rId8"/>
    <sheet name="Fewer than 200 customers" sheetId="8" r:id="rId9"/>
    <sheet name="Deleted - Unique" sheetId="5" r:id="rId10"/>
    <sheet name="Deleted - PO Box" sheetId="4" r:id="rId11"/>
    <sheet name="Deleted - Unknown ZIP " sheetId="6" r:id="rId12"/>
    <sheet name="Final_LGE_Pull" sheetId="1" r:id="rId13"/>
    <sheet name="Backup LGE Static File" sheetId="3" r:id="rId14"/>
    <sheet name="Stratified Static LGE File copy" sheetId="9" r:id="rId15"/>
  </sheets>
  <definedNames>
    <definedName name="Final_LGE_Pull">Final_LGE_Pull!$A$1:$M$63</definedName>
    <definedName name="_xlnm.Print_Area" localSheetId="4">'2 Strata Summary'!$A$1:$I$30</definedName>
    <definedName name="_xlnm.Print_Area" localSheetId="0">'3 strata Summary'!$A$1:$I$31</definedName>
    <definedName name="_xlnm.Print_Area" localSheetId="5">'Single Strata Summary'!$A$1:$I$26</definedName>
  </definedNames>
  <calcPr calcId="152511"/>
</workbook>
</file>

<file path=xl/calcChain.xml><?xml version="1.0" encoding="utf-8"?>
<calcChain xmlns="http://schemas.openxmlformats.org/spreadsheetml/2006/main">
  <c r="G1" i="16" l="1"/>
  <c r="G2" i="16" s="1"/>
  <c r="F2" i="16"/>
  <c r="F1" i="16"/>
  <c r="B29" i="15" l="1"/>
  <c r="G33" i="15"/>
  <c r="B30" i="15"/>
  <c r="B31" i="15"/>
  <c r="G31" i="15"/>
  <c r="G30" i="15"/>
  <c r="G29" i="15"/>
  <c r="G23" i="15"/>
  <c r="G22" i="15"/>
  <c r="G21" i="15"/>
  <c r="I31" i="15"/>
  <c r="I30" i="15"/>
  <c r="I29" i="15"/>
  <c r="I23" i="15"/>
  <c r="I22" i="15"/>
  <c r="I21" i="15"/>
  <c r="I15" i="15"/>
  <c r="I14" i="15"/>
  <c r="I13" i="15"/>
  <c r="I7" i="15"/>
  <c r="I6" i="15"/>
  <c r="I5" i="15"/>
  <c r="G15" i="15"/>
  <c r="G14" i="15"/>
  <c r="G13" i="15"/>
  <c r="H6" i="15"/>
  <c r="H7" i="15"/>
  <c r="H5" i="15"/>
  <c r="G7" i="15"/>
  <c r="G6" i="15"/>
  <c r="G5" i="15"/>
  <c r="F5" i="15"/>
  <c r="F6" i="15"/>
  <c r="F7" i="15"/>
  <c r="F13" i="15"/>
  <c r="F14" i="15"/>
  <c r="F15" i="15"/>
  <c r="F21" i="15"/>
  <c r="F22" i="15"/>
  <c r="F23" i="15"/>
  <c r="F29" i="15"/>
  <c r="F30" i="15"/>
  <c r="F31" i="15"/>
  <c r="E31" i="15"/>
  <c r="E30" i="15"/>
  <c r="E29" i="15"/>
  <c r="C28" i="15"/>
  <c r="C31" i="15"/>
  <c r="C30" i="15"/>
  <c r="C29" i="15"/>
  <c r="E23" i="15"/>
  <c r="E22" i="15"/>
  <c r="E21" i="15"/>
  <c r="E15" i="15"/>
  <c r="E14" i="15"/>
  <c r="E13" i="15"/>
  <c r="E7" i="15"/>
  <c r="E6" i="15"/>
  <c r="E5" i="15"/>
  <c r="C20" i="15"/>
  <c r="C12" i="15"/>
  <c r="C4" i="15"/>
  <c r="C23" i="15"/>
  <c r="C22" i="15"/>
  <c r="C21" i="15"/>
  <c r="C15" i="15"/>
  <c r="C14" i="15"/>
  <c r="C13" i="15"/>
  <c r="C7" i="15"/>
  <c r="C6" i="15"/>
  <c r="C5" i="15"/>
  <c r="B23" i="15"/>
  <c r="B15" i="15"/>
  <c r="B7" i="15"/>
  <c r="B22" i="15"/>
  <c r="B14" i="15"/>
  <c r="B6" i="15"/>
  <c r="B21" i="15"/>
  <c r="B13" i="15"/>
  <c r="B5" i="15"/>
  <c r="A27" i="15"/>
  <c r="A19" i="15"/>
  <c r="A11" i="15"/>
  <c r="A3" i="15"/>
  <c r="V17" i="14"/>
  <c r="V18" i="14"/>
  <c r="V19" i="14"/>
  <c r="V16" i="14"/>
  <c r="T19" i="14"/>
  <c r="W19" i="14" s="1"/>
  <c r="T18" i="14"/>
  <c r="W18" i="14" s="1"/>
  <c r="T17" i="14"/>
  <c r="W17" i="14" s="1"/>
  <c r="T16" i="14"/>
  <c r="W16" i="14" s="1"/>
  <c r="U19" i="14"/>
  <c r="S19" i="14"/>
  <c r="R19" i="14"/>
  <c r="U18" i="14"/>
  <c r="S18" i="14"/>
  <c r="R18" i="14"/>
  <c r="P18" i="14"/>
  <c r="U17" i="14"/>
  <c r="S17" i="14"/>
  <c r="R17" i="14"/>
  <c r="U16" i="14"/>
  <c r="S16" i="14"/>
  <c r="R16" i="14"/>
  <c r="P16" i="14"/>
  <c r="V40" i="14"/>
  <c r="V39" i="14"/>
  <c r="V38" i="14"/>
  <c r="V37" i="14"/>
  <c r="T40" i="14"/>
  <c r="W40" i="14" s="1"/>
  <c r="T39" i="14"/>
  <c r="W39" i="14" s="1"/>
  <c r="T38" i="14"/>
  <c r="W38" i="14" s="1"/>
  <c r="T37" i="14"/>
  <c r="W37" i="14" s="1"/>
  <c r="U40" i="14"/>
  <c r="S40" i="14"/>
  <c r="R40" i="14"/>
  <c r="U39" i="14"/>
  <c r="S39" i="14"/>
  <c r="R39" i="14"/>
  <c r="P39" i="14"/>
  <c r="U38" i="14"/>
  <c r="S38" i="14"/>
  <c r="R38" i="14"/>
  <c r="U37" i="14"/>
  <c r="S37" i="14"/>
  <c r="R37" i="14"/>
  <c r="P37" i="14"/>
  <c r="T61" i="14"/>
  <c r="T60" i="14"/>
  <c r="T59" i="14"/>
  <c r="T58" i="14"/>
  <c r="S61" i="14"/>
  <c r="S60" i="14"/>
  <c r="S59" i="14"/>
  <c r="S58" i="14"/>
  <c r="P58" i="14"/>
  <c r="N19" i="14"/>
  <c r="M19" i="14"/>
  <c r="L19" i="14"/>
  <c r="K19" i="14"/>
  <c r="J19" i="14"/>
  <c r="I19" i="14"/>
  <c r="H19" i="14"/>
  <c r="G19" i="14"/>
  <c r="M18" i="14"/>
  <c r="N18" i="14" s="1"/>
  <c r="K18" i="14"/>
  <c r="J18" i="14"/>
  <c r="I18" i="14"/>
  <c r="G18" i="14"/>
  <c r="O18" i="14" s="1"/>
  <c r="E18" i="14"/>
  <c r="D18" i="14"/>
  <c r="N40" i="14"/>
  <c r="M40" i="14"/>
  <c r="L40" i="14"/>
  <c r="K40" i="14"/>
  <c r="J40" i="14"/>
  <c r="I40" i="14"/>
  <c r="H40" i="14"/>
  <c r="G40" i="14"/>
  <c r="M39" i="14"/>
  <c r="K39" i="14"/>
  <c r="I39" i="14"/>
  <c r="G39" i="14"/>
  <c r="H39" i="14" s="1"/>
  <c r="E39" i="14"/>
  <c r="J39" i="14" s="1"/>
  <c r="D39" i="14"/>
  <c r="P60" i="14"/>
  <c r="M60" i="14"/>
  <c r="K60" i="14"/>
  <c r="I60" i="14"/>
  <c r="U59" i="14" s="1"/>
  <c r="G60" i="14"/>
  <c r="U58" i="14" s="1"/>
  <c r="E60" i="14"/>
  <c r="D60" i="14"/>
  <c r="V60" i="14" s="1"/>
  <c r="Q61" i="14"/>
  <c r="Q60" i="14"/>
  <c r="Q59" i="14"/>
  <c r="Q58" i="14"/>
  <c r="M61" i="14"/>
  <c r="K61" i="14"/>
  <c r="I61" i="14"/>
  <c r="G61" i="14"/>
  <c r="U61" i="14"/>
  <c r="U60" i="14"/>
  <c r="N58" i="14"/>
  <c r="L58" i="14"/>
  <c r="J58" i="14"/>
  <c r="H58" i="14"/>
  <c r="F58" i="14"/>
  <c r="N57" i="14"/>
  <c r="L57" i="14"/>
  <c r="J57" i="14"/>
  <c r="H57" i="14"/>
  <c r="F57" i="14"/>
  <c r="N56" i="14"/>
  <c r="L56" i="14"/>
  <c r="J56" i="14"/>
  <c r="H56" i="14"/>
  <c r="F56" i="14"/>
  <c r="N55" i="14"/>
  <c r="L55" i="14"/>
  <c r="J55" i="14"/>
  <c r="H55" i="14"/>
  <c r="F55" i="14"/>
  <c r="N54" i="14"/>
  <c r="L54" i="14"/>
  <c r="J54" i="14"/>
  <c r="H54" i="14"/>
  <c r="F54" i="14"/>
  <c r="N53" i="14"/>
  <c r="L53" i="14"/>
  <c r="J53" i="14"/>
  <c r="H53" i="14"/>
  <c r="F53" i="14"/>
  <c r="N52" i="14"/>
  <c r="L52" i="14"/>
  <c r="J52" i="14"/>
  <c r="H52" i="14"/>
  <c r="F52" i="14"/>
  <c r="N51" i="14"/>
  <c r="L51" i="14"/>
  <c r="J51" i="14"/>
  <c r="H51" i="14"/>
  <c r="F51" i="14"/>
  <c r="N50" i="14"/>
  <c r="L50" i="14"/>
  <c r="J50" i="14"/>
  <c r="H50" i="14"/>
  <c r="F50" i="14"/>
  <c r="N49" i="14"/>
  <c r="L49" i="14"/>
  <c r="J49" i="14"/>
  <c r="H49" i="14"/>
  <c r="F49" i="14"/>
  <c r="N48" i="14"/>
  <c r="L48" i="14"/>
  <c r="J48" i="14"/>
  <c r="H48" i="14"/>
  <c r="F48" i="14"/>
  <c r="N47" i="14"/>
  <c r="L47" i="14"/>
  <c r="J47" i="14"/>
  <c r="H47" i="14"/>
  <c r="F47" i="14"/>
  <c r="N46" i="14"/>
  <c r="L46" i="14"/>
  <c r="J46" i="14"/>
  <c r="H46" i="14"/>
  <c r="F46" i="14"/>
  <c r="N45" i="14"/>
  <c r="L45" i="14"/>
  <c r="J45" i="14"/>
  <c r="H45" i="14"/>
  <c r="F45" i="14"/>
  <c r="N44" i="14"/>
  <c r="L44" i="14"/>
  <c r="J44" i="14"/>
  <c r="H44" i="14"/>
  <c r="F44" i="14"/>
  <c r="N37" i="14"/>
  <c r="L37" i="14"/>
  <c r="J37" i="14"/>
  <c r="H37" i="14"/>
  <c r="F37" i="14"/>
  <c r="N36" i="14"/>
  <c r="L36" i="14"/>
  <c r="J36" i="14"/>
  <c r="H36" i="14"/>
  <c r="F36" i="14"/>
  <c r="N35" i="14"/>
  <c r="L35" i="14"/>
  <c r="J35" i="14"/>
  <c r="H35" i="14"/>
  <c r="F35" i="14"/>
  <c r="N34" i="14"/>
  <c r="L34" i="14"/>
  <c r="J34" i="14"/>
  <c r="H34" i="14"/>
  <c r="F34" i="14"/>
  <c r="N33" i="14"/>
  <c r="L33" i="14"/>
  <c r="J33" i="14"/>
  <c r="H33" i="14"/>
  <c r="F33" i="14"/>
  <c r="N32" i="14"/>
  <c r="L32" i="14"/>
  <c r="J32" i="14"/>
  <c r="H32" i="14"/>
  <c r="F32" i="14"/>
  <c r="N31" i="14"/>
  <c r="L31" i="14"/>
  <c r="J31" i="14"/>
  <c r="H31" i="14"/>
  <c r="F31" i="14"/>
  <c r="N30" i="14"/>
  <c r="L30" i="14"/>
  <c r="J30" i="14"/>
  <c r="H30" i="14"/>
  <c r="F30" i="14"/>
  <c r="N29" i="14"/>
  <c r="L29" i="14"/>
  <c r="J29" i="14"/>
  <c r="H29" i="14"/>
  <c r="F29" i="14"/>
  <c r="N28" i="14"/>
  <c r="L28" i="14"/>
  <c r="J28" i="14"/>
  <c r="H28" i="14"/>
  <c r="F28" i="14"/>
  <c r="N27" i="14"/>
  <c r="L27" i="14"/>
  <c r="J27" i="14"/>
  <c r="H27" i="14"/>
  <c r="F27" i="14"/>
  <c r="N26" i="14"/>
  <c r="L26" i="14"/>
  <c r="J26" i="14"/>
  <c r="H26" i="14"/>
  <c r="F26" i="14"/>
  <c r="N25" i="14"/>
  <c r="L25" i="14"/>
  <c r="J25" i="14"/>
  <c r="H25" i="14"/>
  <c r="F25" i="14"/>
  <c r="N24" i="14"/>
  <c r="L24" i="14"/>
  <c r="J24" i="14"/>
  <c r="H24" i="14"/>
  <c r="F24" i="14"/>
  <c r="N23" i="14"/>
  <c r="L23" i="14"/>
  <c r="J23" i="14"/>
  <c r="H23" i="14"/>
  <c r="F23" i="14"/>
  <c r="N16" i="14"/>
  <c r="L16" i="14"/>
  <c r="J16" i="14"/>
  <c r="H16" i="14"/>
  <c r="F16" i="14"/>
  <c r="N15" i="14"/>
  <c r="L15" i="14"/>
  <c r="J15" i="14"/>
  <c r="H15" i="14"/>
  <c r="F15" i="14"/>
  <c r="N14" i="14"/>
  <c r="L14" i="14"/>
  <c r="J14" i="14"/>
  <c r="H14" i="14"/>
  <c r="F14" i="14"/>
  <c r="N13" i="14"/>
  <c r="L13" i="14"/>
  <c r="J13" i="14"/>
  <c r="H13" i="14"/>
  <c r="F13" i="14"/>
  <c r="N12" i="14"/>
  <c r="L12" i="14"/>
  <c r="J12" i="14"/>
  <c r="H12" i="14"/>
  <c r="F12" i="14"/>
  <c r="N11" i="14"/>
  <c r="L11" i="14"/>
  <c r="J11" i="14"/>
  <c r="H11" i="14"/>
  <c r="F11" i="14"/>
  <c r="N10" i="14"/>
  <c r="L10" i="14"/>
  <c r="J10" i="14"/>
  <c r="H10" i="14"/>
  <c r="F10" i="14"/>
  <c r="N9" i="14"/>
  <c r="L9" i="14"/>
  <c r="J9" i="14"/>
  <c r="H9" i="14"/>
  <c r="F9" i="14"/>
  <c r="N8" i="14"/>
  <c r="L8" i="14"/>
  <c r="J8" i="14"/>
  <c r="H8" i="14"/>
  <c r="F8" i="14"/>
  <c r="N7" i="14"/>
  <c r="L7" i="14"/>
  <c r="J7" i="14"/>
  <c r="H7" i="14"/>
  <c r="F7" i="14"/>
  <c r="N6" i="14"/>
  <c r="L6" i="14"/>
  <c r="J6" i="14"/>
  <c r="H6" i="14"/>
  <c r="F6" i="14"/>
  <c r="N5" i="14"/>
  <c r="L5" i="14"/>
  <c r="J5" i="14"/>
  <c r="H5" i="14"/>
  <c r="F5" i="14"/>
  <c r="N4" i="14"/>
  <c r="L4" i="14"/>
  <c r="J4" i="14"/>
  <c r="H4" i="14"/>
  <c r="F4" i="14"/>
  <c r="N3" i="14"/>
  <c r="L3" i="14"/>
  <c r="J3" i="14"/>
  <c r="H3" i="14"/>
  <c r="F3" i="14"/>
  <c r="N2" i="14"/>
  <c r="L2" i="14"/>
  <c r="J2" i="14"/>
  <c r="H2" i="14"/>
  <c r="F2" i="14"/>
  <c r="N1" i="14"/>
  <c r="N61" i="14" s="1"/>
  <c r="L1" i="14"/>
  <c r="L61" i="14" s="1"/>
  <c r="J1" i="14"/>
  <c r="J61" i="14" s="1"/>
  <c r="H1" i="14"/>
  <c r="H61" i="14" s="1"/>
  <c r="G28" i="15" l="1"/>
  <c r="H31" i="15" s="1"/>
  <c r="G20" i="15"/>
  <c r="H22" i="15" s="1"/>
  <c r="H13" i="15"/>
  <c r="G12" i="15"/>
  <c r="G4" i="15"/>
  <c r="H18" i="14"/>
  <c r="L18" i="14"/>
  <c r="O39" i="14"/>
  <c r="W58" i="14"/>
  <c r="N39" i="14"/>
  <c r="L39" i="14"/>
  <c r="L60" i="14"/>
  <c r="R60" i="14" s="1"/>
  <c r="V58" i="14"/>
  <c r="O60" i="14"/>
  <c r="H60" i="14"/>
  <c r="R58" i="14" s="1"/>
  <c r="J60" i="14"/>
  <c r="R59" i="14" s="1"/>
  <c r="W61" i="14"/>
  <c r="N60" i="14"/>
  <c r="R61" i="14" s="1"/>
  <c r="W59" i="14"/>
  <c r="W60" i="14"/>
  <c r="V61" i="14"/>
  <c r="V59" i="14"/>
  <c r="I26" i="13"/>
  <c r="I19" i="13"/>
  <c r="I12" i="13"/>
  <c r="I5" i="13"/>
  <c r="G26" i="13"/>
  <c r="G25" i="13" s="1"/>
  <c r="G19" i="13"/>
  <c r="G18" i="13" s="1"/>
  <c r="G12" i="13"/>
  <c r="G11" i="13" s="1"/>
  <c r="G5" i="13"/>
  <c r="G4" i="13" s="1"/>
  <c r="F26" i="13"/>
  <c r="F19" i="13"/>
  <c r="F12" i="13"/>
  <c r="F5" i="13"/>
  <c r="E26" i="13"/>
  <c r="E19" i="13"/>
  <c r="E12" i="13"/>
  <c r="E5" i="13"/>
  <c r="B26" i="13"/>
  <c r="B19" i="13"/>
  <c r="B12" i="13"/>
  <c r="B5" i="13"/>
  <c r="C26" i="13"/>
  <c r="C25" i="13"/>
  <c r="C19" i="13"/>
  <c r="C18" i="13" s="1"/>
  <c r="C12" i="13"/>
  <c r="C11" i="13" s="1"/>
  <c r="C4" i="13"/>
  <c r="C5" i="13"/>
  <c r="A24" i="13"/>
  <c r="A17" i="13"/>
  <c r="A10" i="13"/>
  <c r="A3" i="13"/>
  <c r="I30" i="12"/>
  <c r="I29" i="12"/>
  <c r="G30" i="12"/>
  <c r="G29" i="12"/>
  <c r="F29" i="12"/>
  <c r="F30" i="12"/>
  <c r="E30" i="12"/>
  <c r="E29" i="12"/>
  <c r="I22" i="12"/>
  <c r="I21" i="12"/>
  <c r="G22" i="12"/>
  <c r="G21" i="12"/>
  <c r="F21" i="12"/>
  <c r="F22" i="12"/>
  <c r="E22" i="12"/>
  <c r="E21" i="12"/>
  <c r="I14" i="12"/>
  <c r="I13" i="12"/>
  <c r="I6" i="12"/>
  <c r="I5" i="12"/>
  <c r="G14" i="12"/>
  <c r="G13" i="12"/>
  <c r="F13" i="12"/>
  <c r="F14" i="12"/>
  <c r="E14" i="12"/>
  <c r="E13" i="12"/>
  <c r="G20" i="12"/>
  <c r="H22" i="12" s="1"/>
  <c r="H6" i="12"/>
  <c r="H5" i="12"/>
  <c r="G6" i="12"/>
  <c r="G4" i="12" s="1"/>
  <c r="G5" i="12"/>
  <c r="F6" i="12"/>
  <c r="F5" i="12"/>
  <c r="E6" i="12"/>
  <c r="E5" i="12"/>
  <c r="C30" i="12"/>
  <c r="C29" i="12"/>
  <c r="C28" i="12"/>
  <c r="C22" i="12"/>
  <c r="C21" i="12"/>
  <c r="C20" i="12" s="1"/>
  <c r="C14" i="12"/>
  <c r="C13" i="12"/>
  <c r="C12" i="12" s="1"/>
  <c r="C4" i="12"/>
  <c r="C6" i="12"/>
  <c r="C5" i="12"/>
  <c r="B30" i="12"/>
  <c r="B29" i="12"/>
  <c r="B22" i="12"/>
  <c r="B21" i="12"/>
  <c r="B14" i="12"/>
  <c r="B13" i="12"/>
  <c r="B5" i="12"/>
  <c r="B6" i="12"/>
  <c r="A27" i="12"/>
  <c r="A19" i="12"/>
  <c r="A11" i="12"/>
  <c r="A3" i="12"/>
  <c r="V24" i="11"/>
  <c r="V25" i="11"/>
  <c r="V26" i="11"/>
  <c r="V27" i="11"/>
  <c r="T27" i="11"/>
  <c r="W27" i="11" s="1"/>
  <c r="T26" i="11"/>
  <c r="W26" i="11" s="1"/>
  <c r="T25" i="11"/>
  <c r="T24" i="11"/>
  <c r="W24" i="11" s="1"/>
  <c r="S27" i="11"/>
  <c r="S26" i="11"/>
  <c r="S25" i="11"/>
  <c r="S24" i="11"/>
  <c r="Q27" i="11"/>
  <c r="Q26" i="11"/>
  <c r="Q25" i="11"/>
  <c r="Q24" i="11"/>
  <c r="P26" i="11"/>
  <c r="P24" i="11"/>
  <c r="U27" i="11"/>
  <c r="R27" i="11"/>
  <c r="U26" i="11"/>
  <c r="R26" i="11"/>
  <c r="W25" i="11"/>
  <c r="U25" i="11"/>
  <c r="R25" i="11"/>
  <c r="U24" i="11"/>
  <c r="R24" i="11"/>
  <c r="P53" i="11"/>
  <c r="P51" i="11"/>
  <c r="D53" i="11"/>
  <c r="E53" i="11"/>
  <c r="M53" i="11"/>
  <c r="K53" i="11"/>
  <c r="I53" i="11"/>
  <c r="G53" i="11"/>
  <c r="U51" i="11" s="1"/>
  <c r="T54" i="11"/>
  <c r="T53" i="11"/>
  <c r="T52" i="11"/>
  <c r="T51" i="11"/>
  <c r="S54" i="11"/>
  <c r="S53" i="11"/>
  <c r="S52" i="11"/>
  <c r="S51" i="11"/>
  <c r="M26" i="11"/>
  <c r="K26" i="11"/>
  <c r="I26" i="11"/>
  <c r="G26" i="11"/>
  <c r="E26" i="11"/>
  <c r="D26" i="11"/>
  <c r="M27" i="11"/>
  <c r="K27" i="11"/>
  <c r="I27" i="11"/>
  <c r="G27" i="11"/>
  <c r="L26" i="11"/>
  <c r="Q54" i="11"/>
  <c r="Q53" i="11"/>
  <c r="Q52" i="11"/>
  <c r="Q51" i="11"/>
  <c r="M54" i="11"/>
  <c r="K54" i="11"/>
  <c r="I54" i="11"/>
  <c r="G54" i="11"/>
  <c r="N51" i="11"/>
  <c r="L51" i="11"/>
  <c r="J51" i="11"/>
  <c r="H51" i="11"/>
  <c r="F51" i="11"/>
  <c r="N50" i="11"/>
  <c r="L50" i="11"/>
  <c r="J50" i="11"/>
  <c r="H50" i="11"/>
  <c r="F50" i="11"/>
  <c r="N49" i="11"/>
  <c r="L49" i="11"/>
  <c r="J49" i="11"/>
  <c r="H49" i="11"/>
  <c r="F49" i="11"/>
  <c r="N48" i="11"/>
  <c r="L48" i="11"/>
  <c r="J48" i="11"/>
  <c r="H48" i="11"/>
  <c r="F48" i="11"/>
  <c r="N47" i="11"/>
  <c r="L47" i="11"/>
  <c r="J47" i="11"/>
  <c r="H47" i="11"/>
  <c r="F47" i="11"/>
  <c r="N46" i="11"/>
  <c r="L46" i="11"/>
  <c r="J46" i="11"/>
  <c r="H46" i="11"/>
  <c r="F46" i="11"/>
  <c r="N45" i="11"/>
  <c r="L45" i="11"/>
  <c r="J45" i="11"/>
  <c r="H45" i="11"/>
  <c r="F45" i="11"/>
  <c r="N44" i="11"/>
  <c r="L44" i="11"/>
  <c r="J44" i="11"/>
  <c r="H44" i="11"/>
  <c r="F44" i="11"/>
  <c r="N43" i="11"/>
  <c r="L43" i="11"/>
  <c r="J43" i="11"/>
  <c r="H43" i="11"/>
  <c r="F43" i="11"/>
  <c r="N42" i="11"/>
  <c r="L42" i="11"/>
  <c r="J42" i="11"/>
  <c r="H42" i="11"/>
  <c r="F42" i="11"/>
  <c r="N41" i="11"/>
  <c r="L41" i="11"/>
  <c r="J41" i="11"/>
  <c r="H41" i="11"/>
  <c r="F41" i="11"/>
  <c r="N40" i="11"/>
  <c r="L40" i="11"/>
  <c r="J40" i="11"/>
  <c r="H40" i="11"/>
  <c r="F40" i="11"/>
  <c r="N39" i="11"/>
  <c r="L39" i="11"/>
  <c r="J39" i="11"/>
  <c r="H39" i="11"/>
  <c r="F39" i="11"/>
  <c r="N38" i="11"/>
  <c r="L38" i="11"/>
  <c r="J38" i="11"/>
  <c r="H38" i="11"/>
  <c r="F38" i="11"/>
  <c r="N37" i="11"/>
  <c r="L37" i="11"/>
  <c r="J37" i="11"/>
  <c r="H37" i="11"/>
  <c r="F37" i="11"/>
  <c r="N36" i="11"/>
  <c r="L36" i="11"/>
  <c r="J36" i="11"/>
  <c r="H36" i="11"/>
  <c r="F36" i="11"/>
  <c r="N35" i="11"/>
  <c r="L35" i="11"/>
  <c r="J35" i="11"/>
  <c r="H35" i="11"/>
  <c r="F35" i="11"/>
  <c r="N34" i="11"/>
  <c r="L34" i="11"/>
  <c r="J34" i="11"/>
  <c r="H34" i="11"/>
  <c r="F34" i="11"/>
  <c r="N33" i="11"/>
  <c r="L33" i="11"/>
  <c r="J33" i="11"/>
  <c r="H33" i="11"/>
  <c r="F33" i="11"/>
  <c r="N32" i="11"/>
  <c r="L32" i="11"/>
  <c r="J32" i="11"/>
  <c r="H32" i="11"/>
  <c r="F32" i="11"/>
  <c r="N31" i="11"/>
  <c r="L31" i="11"/>
  <c r="J31" i="11"/>
  <c r="H31" i="11"/>
  <c r="F31" i="11"/>
  <c r="N30" i="11"/>
  <c r="L30" i="11"/>
  <c r="J30" i="11"/>
  <c r="H30" i="11"/>
  <c r="F30" i="11"/>
  <c r="N24" i="11"/>
  <c r="L24" i="11"/>
  <c r="J24" i="11"/>
  <c r="H24" i="11"/>
  <c r="F24" i="11"/>
  <c r="N23" i="11"/>
  <c r="L23" i="11"/>
  <c r="J23" i="11"/>
  <c r="H23" i="11"/>
  <c r="F23" i="11"/>
  <c r="N22" i="11"/>
  <c r="L22" i="11"/>
  <c r="J22" i="11"/>
  <c r="H22" i="11"/>
  <c r="F22" i="11"/>
  <c r="N21" i="11"/>
  <c r="L21" i="11"/>
  <c r="J21" i="11"/>
  <c r="H21" i="11"/>
  <c r="F21" i="11"/>
  <c r="N20" i="11"/>
  <c r="L20" i="11"/>
  <c r="J20" i="11"/>
  <c r="H20" i="11"/>
  <c r="F20" i="11"/>
  <c r="N19" i="11"/>
  <c r="L19" i="11"/>
  <c r="J19" i="11"/>
  <c r="H19" i="11"/>
  <c r="F19" i="11"/>
  <c r="N18" i="11"/>
  <c r="L18" i="11"/>
  <c r="J18" i="11"/>
  <c r="H18" i="11"/>
  <c r="F18" i="11"/>
  <c r="N17" i="11"/>
  <c r="L17" i="11"/>
  <c r="J17" i="11"/>
  <c r="H17" i="11"/>
  <c r="F17" i="11"/>
  <c r="N16" i="11"/>
  <c r="L16" i="11"/>
  <c r="J16" i="11"/>
  <c r="H16" i="11"/>
  <c r="F16" i="11"/>
  <c r="N15" i="11"/>
  <c r="L15" i="11"/>
  <c r="J15" i="11"/>
  <c r="H15" i="11"/>
  <c r="F15" i="11"/>
  <c r="N14" i="11"/>
  <c r="L14" i="11"/>
  <c r="J14" i="11"/>
  <c r="H14" i="11"/>
  <c r="F14" i="11"/>
  <c r="N13" i="11"/>
  <c r="L13" i="11"/>
  <c r="J13" i="11"/>
  <c r="H13" i="11"/>
  <c r="F13" i="11"/>
  <c r="N12" i="11"/>
  <c r="L12" i="11"/>
  <c r="J12" i="11"/>
  <c r="H12" i="11"/>
  <c r="F12" i="11"/>
  <c r="N11" i="11"/>
  <c r="L11" i="11"/>
  <c r="J11" i="11"/>
  <c r="H11" i="11"/>
  <c r="F11" i="11"/>
  <c r="N10" i="11"/>
  <c r="L10" i="11"/>
  <c r="J10" i="11"/>
  <c r="H10" i="11"/>
  <c r="F10" i="11"/>
  <c r="N9" i="11"/>
  <c r="L9" i="11"/>
  <c r="J9" i="11"/>
  <c r="H9" i="11"/>
  <c r="F9" i="11"/>
  <c r="N8" i="11"/>
  <c r="L8" i="11"/>
  <c r="J8" i="11"/>
  <c r="H8" i="11"/>
  <c r="F8" i="11"/>
  <c r="N7" i="11"/>
  <c r="L7" i="11"/>
  <c r="J7" i="11"/>
  <c r="H7" i="11"/>
  <c r="F7" i="11"/>
  <c r="N6" i="11"/>
  <c r="L6" i="11"/>
  <c r="J6" i="11"/>
  <c r="H6" i="11"/>
  <c r="F6" i="11"/>
  <c r="N5" i="11"/>
  <c r="L5" i="11"/>
  <c r="J5" i="11"/>
  <c r="H5" i="11"/>
  <c r="F5" i="11"/>
  <c r="N4" i="11"/>
  <c r="L4" i="11"/>
  <c r="J4" i="11"/>
  <c r="H4" i="11"/>
  <c r="F4" i="11"/>
  <c r="N3" i="11"/>
  <c r="L3" i="11"/>
  <c r="J3" i="11"/>
  <c r="H3" i="11"/>
  <c r="F3" i="11"/>
  <c r="N2" i="11"/>
  <c r="L2" i="11"/>
  <c r="J2" i="11"/>
  <c r="H2" i="11"/>
  <c r="F2" i="11"/>
  <c r="N1" i="11"/>
  <c r="N27" i="11" s="1"/>
  <c r="L1" i="11"/>
  <c r="L54" i="11" s="1"/>
  <c r="J1" i="11"/>
  <c r="J54" i="11" s="1"/>
  <c r="H1" i="11"/>
  <c r="H54" i="11" s="1"/>
  <c r="J54" i="10"/>
  <c r="J55" i="10"/>
  <c r="J56" i="10"/>
  <c r="J53" i="10"/>
  <c r="K54" i="10"/>
  <c r="K55" i="10"/>
  <c r="K56" i="10"/>
  <c r="K53" i="10"/>
  <c r="H56" i="10"/>
  <c r="H55" i="10"/>
  <c r="H54" i="10"/>
  <c r="H53" i="10"/>
  <c r="G56" i="10"/>
  <c r="G55" i="10"/>
  <c r="G54" i="10"/>
  <c r="G53" i="10"/>
  <c r="F56" i="10"/>
  <c r="F55" i="10"/>
  <c r="F54" i="10"/>
  <c r="F53" i="10"/>
  <c r="I56" i="10"/>
  <c r="I55" i="10"/>
  <c r="I54" i="10"/>
  <c r="I53" i="10"/>
  <c r="E56" i="10"/>
  <c r="E55" i="10"/>
  <c r="E54" i="10"/>
  <c r="E53" i="10"/>
  <c r="M48" i="10"/>
  <c r="K48" i="10"/>
  <c r="I48" i="10"/>
  <c r="G48" i="10"/>
  <c r="E48" i="10"/>
  <c r="D48" i="10"/>
  <c r="M49" i="10"/>
  <c r="K49" i="10"/>
  <c r="I49" i="10"/>
  <c r="G49" i="10"/>
  <c r="N31" i="10"/>
  <c r="L31" i="10"/>
  <c r="J31" i="10"/>
  <c r="H31" i="10"/>
  <c r="F31" i="10"/>
  <c r="N15" i="10"/>
  <c r="L15" i="10"/>
  <c r="J15" i="10"/>
  <c r="H15" i="10"/>
  <c r="F15" i="10"/>
  <c r="N30" i="10"/>
  <c r="L30" i="10"/>
  <c r="J30" i="10"/>
  <c r="H30" i="10"/>
  <c r="F30" i="10"/>
  <c r="N28" i="10"/>
  <c r="L28" i="10"/>
  <c r="J28" i="10"/>
  <c r="H28" i="10"/>
  <c r="F28" i="10"/>
  <c r="N33" i="10"/>
  <c r="L33" i="10"/>
  <c r="J33" i="10"/>
  <c r="H33" i="10"/>
  <c r="F33" i="10"/>
  <c r="N21" i="10"/>
  <c r="L21" i="10"/>
  <c r="J21" i="10"/>
  <c r="H21" i="10"/>
  <c r="F21" i="10"/>
  <c r="N41" i="10"/>
  <c r="L41" i="10"/>
  <c r="J41" i="10"/>
  <c r="H41" i="10"/>
  <c r="F41" i="10"/>
  <c r="N34" i="10"/>
  <c r="L34" i="10"/>
  <c r="J34" i="10"/>
  <c r="H34" i="10"/>
  <c r="F34" i="10"/>
  <c r="N17" i="10"/>
  <c r="L17" i="10"/>
  <c r="J17" i="10"/>
  <c r="H17" i="10"/>
  <c r="F17" i="10"/>
  <c r="N20" i="10"/>
  <c r="L20" i="10"/>
  <c r="J20" i="10"/>
  <c r="H20" i="10"/>
  <c r="F20" i="10"/>
  <c r="N23" i="10"/>
  <c r="L23" i="10"/>
  <c r="J23" i="10"/>
  <c r="H23" i="10"/>
  <c r="F23" i="10"/>
  <c r="N16" i="10"/>
  <c r="L16" i="10"/>
  <c r="J16" i="10"/>
  <c r="H16" i="10"/>
  <c r="F16" i="10"/>
  <c r="N27" i="10"/>
  <c r="L27" i="10"/>
  <c r="J27" i="10"/>
  <c r="H27" i="10"/>
  <c r="F27" i="10"/>
  <c r="N26" i="10"/>
  <c r="L26" i="10"/>
  <c r="J26" i="10"/>
  <c r="H26" i="10"/>
  <c r="F26" i="10"/>
  <c r="N39" i="10"/>
  <c r="L39" i="10"/>
  <c r="J39" i="10"/>
  <c r="H39" i="10"/>
  <c r="F39" i="10"/>
  <c r="N35" i="10"/>
  <c r="L35" i="10"/>
  <c r="J35" i="10"/>
  <c r="H35" i="10"/>
  <c r="F35" i="10"/>
  <c r="N24" i="10"/>
  <c r="L24" i="10"/>
  <c r="J24" i="10"/>
  <c r="H24" i="10"/>
  <c r="F24" i="10"/>
  <c r="N29" i="10"/>
  <c r="L29" i="10"/>
  <c r="J29" i="10"/>
  <c r="H29" i="10"/>
  <c r="F29" i="10"/>
  <c r="N42" i="10"/>
  <c r="L42" i="10"/>
  <c r="J42" i="10"/>
  <c r="H42" i="10"/>
  <c r="F42" i="10"/>
  <c r="N43" i="10"/>
  <c r="L43" i="10"/>
  <c r="J43" i="10"/>
  <c r="H43" i="10"/>
  <c r="F43" i="10"/>
  <c r="N19" i="10"/>
  <c r="L19" i="10"/>
  <c r="J19" i="10"/>
  <c r="H19" i="10"/>
  <c r="F19" i="10"/>
  <c r="N14" i="10"/>
  <c r="L14" i="10"/>
  <c r="J14" i="10"/>
  <c r="H14" i="10"/>
  <c r="F14" i="10"/>
  <c r="N44" i="10"/>
  <c r="L44" i="10"/>
  <c r="J44" i="10"/>
  <c r="H44" i="10"/>
  <c r="F44" i="10"/>
  <c r="N10" i="10"/>
  <c r="L10" i="10"/>
  <c r="J10" i="10"/>
  <c r="H10" i="10"/>
  <c r="F10" i="10"/>
  <c r="N46" i="10"/>
  <c r="L46" i="10"/>
  <c r="J46" i="10"/>
  <c r="H46" i="10"/>
  <c r="F46" i="10"/>
  <c r="N25" i="10"/>
  <c r="L25" i="10"/>
  <c r="J25" i="10"/>
  <c r="H25" i="10"/>
  <c r="F25" i="10"/>
  <c r="N38" i="10"/>
  <c r="L38" i="10"/>
  <c r="J38" i="10"/>
  <c r="H38" i="10"/>
  <c r="F38" i="10"/>
  <c r="N45" i="10"/>
  <c r="L45" i="10"/>
  <c r="J45" i="10"/>
  <c r="H45" i="10"/>
  <c r="F45" i="10"/>
  <c r="N36" i="10"/>
  <c r="L36" i="10"/>
  <c r="J36" i="10"/>
  <c r="H36" i="10"/>
  <c r="F36" i="10"/>
  <c r="N32" i="10"/>
  <c r="L32" i="10"/>
  <c r="J32" i="10"/>
  <c r="H32" i="10"/>
  <c r="F32" i="10"/>
  <c r="N37" i="10"/>
  <c r="L37" i="10"/>
  <c r="J37" i="10"/>
  <c r="H37" i="10"/>
  <c r="F37" i="10"/>
  <c r="N3" i="10"/>
  <c r="L3" i="10"/>
  <c r="J3" i="10"/>
  <c r="H3" i="10"/>
  <c r="F3" i="10"/>
  <c r="N13" i="10"/>
  <c r="L13" i="10"/>
  <c r="J13" i="10"/>
  <c r="H13" i="10"/>
  <c r="F13" i="10"/>
  <c r="N40" i="10"/>
  <c r="L40" i="10"/>
  <c r="J40" i="10"/>
  <c r="H40" i="10"/>
  <c r="F40" i="10"/>
  <c r="N5" i="10"/>
  <c r="L5" i="10"/>
  <c r="J5" i="10"/>
  <c r="H5" i="10"/>
  <c r="F5" i="10"/>
  <c r="N9" i="10"/>
  <c r="L9" i="10"/>
  <c r="J9" i="10"/>
  <c r="H9" i="10"/>
  <c r="F9" i="10"/>
  <c r="N8" i="10"/>
  <c r="L8" i="10"/>
  <c r="J8" i="10"/>
  <c r="H8" i="10"/>
  <c r="F8" i="10"/>
  <c r="N18" i="10"/>
  <c r="L18" i="10"/>
  <c r="J18" i="10"/>
  <c r="H18" i="10"/>
  <c r="F18" i="10"/>
  <c r="N2" i="10"/>
  <c r="L2" i="10"/>
  <c r="J2" i="10"/>
  <c r="H2" i="10"/>
  <c r="F2" i="10"/>
  <c r="D55" i="10" s="1"/>
  <c r="N7" i="10"/>
  <c r="L7" i="10"/>
  <c r="J7" i="10"/>
  <c r="H7" i="10"/>
  <c r="F7" i="10"/>
  <c r="N6" i="10"/>
  <c r="L6" i="10"/>
  <c r="J6" i="10"/>
  <c r="H6" i="10"/>
  <c r="F6" i="10"/>
  <c r="N12" i="10"/>
  <c r="L12" i="10"/>
  <c r="J12" i="10"/>
  <c r="H12" i="10"/>
  <c r="F12" i="10"/>
  <c r="N22" i="10"/>
  <c r="L22" i="10"/>
  <c r="J22" i="10"/>
  <c r="H22" i="10"/>
  <c r="F22" i="10"/>
  <c r="N4" i="10"/>
  <c r="L4" i="10"/>
  <c r="J4" i="10"/>
  <c r="H4" i="10"/>
  <c r="F4" i="10"/>
  <c r="N11" i="10"/>
  <c r="L11" i="10"/>
  <c r="J11" i="10"/>
  <c r="H11" i="10"/>
  <c r="F11" i="10"/>
  <c r="N1" i="10"/>
  <c r="N49" i="10" s="1"/>
  <c r="L1" i="10"/>
  <c r="L49" i="10" s="1"/>
  <c r="J1" i="10"/>
  <c r="J49" i="10" s="1"/>
  <c r="H1" i="10"/>
  <c r="H49" i="10" s="1"/>
  <c r="C51" i="9"/>
  <c r="N50" i="9"/>
  <c r="L50" i="9"/>
  <c r="J50" i="9"/>
  <c r="H50" i="9"/>
  <c r="F50" i="9"/>
  <c r="N49" i="9"/>
  <c r="L49" i="9"/>
  <c r="J49" i="9"/>
  <c r="H49" i="9"/>
  <c r="F49" i="9"/>
  <c r="N48" i="9"/>
  <c r="L48" i="9"/>
  <c r="J48" i="9"/>
  <c r="H48" i="9"/>
  <c r="F48" i="9"/>
  <c r="N47" i="9"/>
  <c r="L47" i="9"/>
  <c r="J47" i="9"/>
  <c r="H47" i="9"/>
  <c r="F47" i="9"/>
  <c r="N46" i="9"/>
  <c r="L46" i="9"/>
  <c r="J46" i="9"/>
  <c r="H46" i="9"/>
  <c r="F46" i="9"/>
  <c r="N45" i="9"/>
  <c r="L45" i="9"/>
  <c r="J45" i="9"/>
  <c r="H45" i="9"/>
  <c r="F45" i="9"/>
  <c r="N44" i="9"/>
  <c r="L44" i="9"/>
  <c r="J44" i="9"/>
  <c r="H44" i="9"/>
  <c r="F44" i="9"/>
  <c r="N43" i="9"/>
  <c r="L43" i="9"/>
  <c r="J43" i="9"/>
  <c r="H43" i="9"/>
  <c r="F43" i="9"/>
  <c r="N42" i="9"/>
  <c r="L42" i="9"/>
  <c r="J42" i="9"/>
  <c r="H42" i="9"/>
  <c r="F42" i="9"/>
  <c r="N41" i="9"/>
  <c r="L41" i="9"/>
  <c r="J41" i="9"/>
  <c r="H41" i="9"/>
  <c r="F41" i="9"/>
  <c r="N40" i="9"/>
  <c r="L40" i="9"/>
  <c r="J40" i="9"/>
  <c r="H40" i="9"/>
  <c r="F40" i="9"/>
  <c r="N39" i="9"/>
  <c r="L39" i="9"/>
  <c r="J39" i="9"/>
  <c r="H39" i="9"/>
  <c r="F39" i="9"/>
  <c r="N38" i="9"/>
  <c r="L38" i="9"/>
  <c r="J38" i="9"/>
  <c r="H38" i="9"/>
  <c r="F38" i="9"/>
  <c r="N37" i="9"/>
  <c r="L37" i="9"/>
  <c r="J37" i="9"/>
  <c r="H37" i="9"/>
  <c r="F37" i="9"/>
  <c r="N36" i="9"/>
  <c r="L36" i="9"/>
  <c r="J36" i="9"/>
  <c r="H36" i="9"/>
  <c r="F36" i="9"/>
  <c r="N33" i="9"/>
  <c r="L33" i="9"/>
  <c r="J33" i="9"/>
  <c r="H33" i="9"/>
  <c r="F33" i="9"/>
  <c r="N32" i="9"/>
  <c r="L32" i="9"/>
  <c r="J32" i="9"/>
  <c r="H32" i="9"/>
  <c r="F32" i="9"/>
  <c r="N31" i="9"/>
  <c r="L31" i="9"/>
  <c r="J31" i="9"/>
  <c r="H31" i="9"/>
  <c r="F31" i="9"/>
  <c r="N30" i="9"/>
  <c r="L30" i="9"/>
  <c r="J30" i="9"/>
  <c r="H30" i="9"/>
  <c r="F30" i="9"/>
  <c r="N29" i="9"/>
  <c r="L29" i="9"/>
  <c r="J29" i="9"/>
  <c r="H29" i="9"/>
  <c r="F29" i="9"/>
  <c r="N28" i="9"/>
  <c r="L28" i="9"/>
  <c r="J28" i="9"/>
  <c r="H28" i="9"/>
  <c r="F28" i="9"/>
  <c r="N27" i="9"/>
  <c r="L27" i="9"/>
  <c r="J27" i="9"/>
  <c r="H27" i="9"/>
  <c r="F27" i="9"/>
  <c r="N26" i="9"/>
  <c r="L26" i="9"/>
  <c r="J26" i="9"/>
  <c r="H26" i="9"/>
  <c r="F26" i="9"/>
  <c r="N25" i="9"/>
  <c r="L25" i="9"/>
  <c r="J25" i="9"/>
  <c r="H25" i="9"/>
  <c r="F25" i="9"/>
  <c r="N24" i="9"/>
  <c r="L24" i="9"/>
  <c r="J24" i="9"/>
  <c r="H24" i="9"/>
  <c r="F24" i="9"/>
  <c r="N23" i="9"/>
  <c r="L23" i="9"/>
  <c r="J23" i="9"/>
  <c r="H23" i="9"/>
  <c r="F23" i="9"/>
  <c r="N22" i="9"/>
  <c r="L22" i="9"/>
  <c r="J22" i="9"/>
  <c r="H22" i="9"/>
  <c r="F22" i="9"/>
  <c r="N21" i="9"/>
  <c r="L21" i="9"/>
  <c r="J21" i="9"/>
  <c r="H21" i="9"/>
  <c r="F21" i="9"/>
  <c r="N20" i="9"/>
  <c r="L20" i="9"/>
  <c r="J20" i="9"/>
  <c r="H20" i="9"/>
  <c r="F20" i="9"/>
  <c r="N19" i="9"/>
  <c r="L19" i="9"/>
  <c r="J19" i="9"/>
  <c r="H19" i="9"/>
  <c r="F19" i="9"/>
  <c r="N16" i="9"/>
  <c r="L16" i="9"/>
  <c r="J16" i="9"/>
  <c r="H16" i="9"/>
  <c r="F16" i="9"/>
  <c r="N15" i="9"/>
  <c r="L15" i="9"/>
  <c r="J15" i="9"/>
  <c r="H15" i="9"/>
  <c r="F15" i="9"/>
  <c r="N14" i="9"/>
  <c r="L14" i="9"/>
  <c r="J14" i="9"/>
  <c r="H14" i="9"/>
  <c r="F14" i="9"/>
  <c r="N13" i="9"/>
  <c r="L13" i="9"/>
  <c r="J13" i="9"/>
  <c r="H13" i="9"/>
  <c r="F13" i="9"/>
  <c r="N12" i="9"/>
  <c r="L12" i="9"/>
  <c r="J12" i="9"/>
  <c r="H12" i="9"/>
  <c r="F12" i="9"/>
  <c r="N11" i="9"/>
  <c r="L11" i="9"/>
  <c r="J11" i="9"/>
  <c r="H11" i="9"/>
  <c r="F11" i="9"/>
  <c r="N10" i="9"/>
  <c r="L10" i="9"/>
  <c r="J10" i="9"/>
  <c r="H10" i="9"/>
  <c r="F10" i="9"/>
  <c r="N9" i="9"/>
  <c r="L9" i="9"/>
  <c r="J9" i="9"/>
  <c r="H9" i="9"/>
  <c r="F9" i="9"/>
  <c r="N8" i="9"/>
  <c r="L8" i="9"/>
  <c r="J8" i="9"/>
  <c r="H8" i="9"/>
  <c r="F8" i="9"/>
  <c r="N7" i="9"/>
  <c r="L7" i="9"/>
  <c r="J7" i="9"/>
  <c r="H7" i="9"/>
  <c r="F7" i="9"/>
  <c r="N6" i="9"/>
  <c r="L6" i="9"/>
  <c r="J6" i="9"/>
  <c r="H6" i="9"/>
  <c r="F6" i="9"/>
  <c r="N5" i="9"/>
  <c r="L5" i="9"/>
  <c r="J5" i="9"/>
  <c r="H5" i="9"/>
  <c r="F5" i="9"/>
  <c r="N4" i="9"/>
  <c r="L4" i="9"/>
  <c r="J4" i="9"/>
  <c r="H4" i="9"/>
  <c r="F4" i="9"/>
  <c r="N3" i="9"/>
  <c r="L3" i="9"/>
  <c r="J3" i="9"/>
  <c r="H3" i="9"/>
  <c r="F3" i="9"/>
  <c r="N2" i="9"/>
  <c r="L2" i="9"/>
  <c r="J2" i="9"/>
  <c r="H2" i="9"/>
  <c r="F2" i="9"/>
  <c r="N1" i="9"/>
  <c r="L1" i="9"/>
  <c r="J1" i="9"/>
  <c r="H1" i="9"/>
  <c r="F9" i="8"/>
  <c r="F8" i="8"/>
  <c r="F7" i="8"/>
  <c r="F6" i="8"/>
  <c r="F5" i="8"/>
  <c r="F4" i="8"/>
  <c r="F3" i="8"/>
  <c r="F2" i="8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2" i="1"/>
  <c r="J64" i="1"/>
  <c r="K64" i="1"/>
  <c r="G64" i="1"/>
  <c r="H64" i="1"/>
  <c r="L64" i="1"/>
  <c r="M64" i="1"/>
  <c r="H29" i="15" l="1"/>
  <c r="H30" i="15"/>
  <c r="H21" i="15"/>
  <c r="H23" i="15"/>
  <c r="H14" i="15"/>
  <c r="H15" i="15"/>
  <c r="H19" i="13"/>
  <c r="H5" i="13"/>
  <c r="H12" i="13"/>
  <c r="G28" i="12"/>
  <c r="H30" i="12" s="1"/>
  <c r="G12" i="12"/>
  <c r="H14" i="12" s="1"/>
  <c r="H21" i="12"/>
  <c r="U54" i="11"/>
  <c r="U52" i="11"/>
  <c r="J27" i="11"/>
  <c r="L27" i="11"/>
  <c r="N54" i="11"/>
  <c r="H27" i="11"/>
  <c r="O26" i="11"/>
  <c r="J53" i="11"/>
  <c r="R52" i="11" s="1"/>
  <c r="H26" i="11"/>
  <c r="W51" i="11" s="1"/>
  <c r="J26" i="11"/>
  <c r="W52" i="11" s="1"/>
  <c r="V53" i="11"/>
  <c r="V54" i="11"/>
  <c r="U53" i="11"/>
  <c r="N26" i="11"/>
  <c r="W54" i="11" s="1"/>
  <c r="V51" i="11"/>
  <c r="W53" i="11"/>
  <c r="V52" i="11"/>
  <c r="D53" i="10"/>
  <c r="O48" i="10"/>
  <c r="J48" i="10"/>
  <c r="N48" i="10"/>
  <c r="H48" i="10"/>
  <c r="L48" i="10"/>
  <c r="E64" i="1"/>
  <c r="H26" i="13" l="1"/>
  <c r="H29" i="12"/>
  <c r="H13" i="12"/>
  <c r="H53" i="11"/>
  <c r="R51" i="11" s="1"/>
  <c r="O53" i="11"/>
  <c r="N53" i="11"/>
  <c r="R54" i="11" s="1"/>
  <c r="L53" i="11"/>
  <c r="R53" i="11" s="1"/>
</calcChain>
</file>

<file path=xl/sharedStrings.xml><?xml version="1.0" encoding="utf-8"?>
<sst xmlns="http://schemas.openxmlformats.org/spreadsheetml/2006/main" count="1117" uniqueCount="77">
  <si>
    <t>LGE Residential Service</t>
  </si>
  <si>
    <t>LGE Residential Time of Day</t>
  </si>
  <si>
    <t>LGE General Service</t>
  </si>
  <si>
    <t>LGE Power Service</t>
  </si>
  <si>
    <t>LGE Timeof Day Primary</t>
  </si>
  <si>
    <t>LGE Time of Day Secondary</t>
  </si>
  <si>
    <t>STANDARD</t>
  </si>
  <si>
    <t>Bardstown</t>
  </si>
  <si>
    <t>Bedford</t>
  </si>
  <si>
    <t>Buckner</t>
  </si>
  <si>
    <t>Crestwood</t>
  </si>
  <si>
    <t>PO BOX</t>
  </si>
  <si>
    <t>Eastwood</t>
  </si>
  <si>
    <t>Finchville</t>
  </si>
  <si>
    <t>Fisherville</t>
  </si>
  <si>
    <t>Glenview</t>
  </si>
  <si>
    <t>Goshen</t>
  </si>
  <si>
    <t>Harrods Creek</t>
  </si>
  <si>
    <t>La Grange</t>
  </si>
  <si>
    <t>Masonic Home</t>
  </si>
  <si>
    <t>Mount Washington</t>
  </si>
  <si>
    <t>Pendleton</t>
  </si>
  <si>
    <t>Pewee Valley</t>
  </si>
  <si>
    <t>Prospect</t>
  </si>
  <si>
    <t>Simpsonville</t>
  </si>
  <si>
    <t>Westport</t>
  </si>
  <si>
    <t>Brandenburg</t>
  </si>
  <si>
    <t>Brooks</t>
  </si>
  <si>
    <t>Fairdale</t>
  </si>
  <si>
    <t>Fort Knox</t>
  </si>
  <si>
    <t>Muldraugh</t>
  </si>
  <si>
    <t>Shepherdsville</t>
  </si>
  <si>
    <t>Vine Grove</t>
  </si>
  <si>
    <t>West Point</t>
  </si>
  <si>
    <t>Louisville</t>
  </si>
  <si>
    <t>UNIQUE</t>
  </si>
  <si>
    <t>ZIP Code</t>
  </si>
  <si>
    <t>ZIP Code Type</t>
  </si>
  <si>
    <t>Land Area Sq. Miles</t>
  </si>
  <si>
    <t>Post Office Identified City</t>
  </si>
  <si>
    <t>Total Customers</t>
  </si>
  <si>
    <t>LGE Combined Residential Service and Residential Time of Day</t>
  </si>
  <si>
    <t>LGE Combined Time of Day Primary and Secondary</t>
  </si>
  <si>
    <t>Customer Density per Sq Mile</t>
  </si>
  <si>
    <t>Totals</t>
  </si>
  <si>
    <t>Number of Zips</t>
  </si>
  <si>
    <t>Customer Count</t>
  </si>
  <si>
    <t>Check</t>
  </si>
  <si>
    <t>Lowest Density</t>
  </si>
  <si>
    <t>Weighted Average</t>
  </si>
  <si>
    <t>Std. Deviation</t>
  </si>
  <si>
    <t>Coefficient of Correlation</t>
  </si>
  <si>
    <t>Number of Customers</t>
  </si>
  <si>
    <t>Number of ZIP Codes</t>
  </si>
  <si>
    <t>R-sqd</t>
  </si>
  <si>
    <t>Highest Density</t>
  </si>
  <si>
    <t>One Strata</t>
  </si>
  <si>
    <t>Lowest Strata</t>
  </si>
  <si>
    <t>Percent of Total Customer (Mean)</t>
  </si>
  <si>
    <t>Class</t>
  </si>
  <si>
    <t>Value</t>
  </si>
  <si>
    <t>Customers</t>
  </si>
  <si>
    <t>Customers per Sq. Mile (Density)</t>
  </si>
  <si>
    <t>Count of Zip Codes</t>
  </si>
  <si>
    <t>Std Deviation</t>
  </si>
  <si>
    <t xml:space="preserve">Number </t>
  </si>
  <si>
    <t>% of Class</t>
  </si>
  <si>
    <t>R-squared</t>
  </si>
  <si>
    <t>Total</t>
  </si>
  <si>
    <t>Strata 1</t>
  </si>
  <si>
    <t>Strata 2</t>
  </si>
  <si>
    <t>Highest Strata</t>
  </si>
  <si>
    <t>Strata 3</t>
  </si>
  <si>
    <t>LGE Combined Residential Service and Residential Time of Day % of Total Customers</t>
  </si>
  <si>
    <t>LGE General Service % of Total Customers</t>
  </si>
  <si>
    <t>LGE Power Service % of Total Customers</t>
  </si>
  <si>
    <t>LGE Combined Time of Day Primary and Secondary % of Total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</si>
</sst>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0.000%"/>
    <numFmt numFmtId="168" formatCode="_(* #,##0.000_);_(* \(#,##0.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29">
    <xf numFmtId="0" fontId="0" fillId="0" borderId="0" xfId="0"/>
    <xf numFmtId="0" fontId="4" fillId="3" borderId="1" xfId="4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4" fillId="3" borderId="1" xfId="1" applyNumberFormat="1" applyFont="1" applyFill="1" applyBorder="1" applyAlignment="1">
      <alignment horizontal="center" vertical="center" wrapText="1"/>
    </xf>
    <xf numFmtId="9" fontId="0" fillId="0" borderId="0" xfId="2" applyFont="1"/>
    <xf numFmtId="164" fontId="2" fillId="2" borderId="1" xfId="3" applyNumberFormat="1" applyBorder="1" applyAlignment="1">
      <alignment horizontal="center" vertical="center" wrapText="1"/>
    </xf>
    <xf numFmtId="43" fontId="0" fillId="0" borderId="0" xfId="1" applyFont="1"/>
    <xf numFmtId="164" fontId="0" fillId="0" borderId="0" xfId="1" applyNumberFormat="1" applyFont="1"/>
    <xf numFmtId="164" fontId="4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1" applyNumberFormat="1" applyFont="1" applyAlignment="1">
      <alignment wrapText="1"/>
    </xf>
    <xf numFmtId="9" fontId="0" fillId="0" borderId="0" xfId="2" applyFont="1" applyAlignment="1">
      <alignment wrapText="1"/>
    </xf>
    <xf numFmtId="0" fontId="0" fillId="0" borderId="0" xfId="0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0" fillId="0" borderId="0" xfId="2" applyNumberFormat="1" applyFont="1"/>
    <xf numFmtId="164" fontId="0" fillId="0" borderId="0" xfId="2" applyNumberFormat="1" applyFont="1" applyAlignment="1">
      <alignment wrapText="1"/>
    </xf>
    <xf numFmtId="166" fontId="0" fillId="0" borderId="0" xfId="2" applyNumberFormat="1" applyFont="1" applyAlignment="1">
      <alignment wrapText="1"/>
    </xf>
    <xf numFmtId="10" fontId="4" fillId="3" borderId="1" xfId="2" applyNumberFormat="1" applyFont="1" applyFill="1" applyBorder="1" applyAlignment="1">
      <alignment horizontal="center" vertical="center" wrapText="1"/>
    </xf>
    <xf numFmtId="10" fontId="0" fillId="0" borderId="0" xfId="2" applyNumberFormat="1" applyFont="1"/>
    <xf numFmtId="10" fontId="0" fillId="0" borderId="0" xfId="2" applyNumberFormat="1" applyFont="1" applyAlignment="1">
      <alignment wrapText="1"/>
    </xf>
    <xf numFmtId="10" fontId="0" fillId="0" borderId="0" xfId="0" applyNumberFormat="1" applyAlignment="1">
      <alignment wrapText="1"/>
    </xf>
    <xf numFmtId="166" fontId="0" fillId="0" borderId="0" xfId="0" applyNumberFormat="1"/>
    <xf numFmtId="10" fontId="0" fillId="0" borderId="0" xfId="0" applyNumberFormat="1"/>
    <xf numFmtId="43" fontId="0" fillId="0" borderId="0" xfId="1" applyFont="1" applyAlignment="1">
      <alignment wrapText="1"/>
    </xf>
    <xf numFmtId="167" fontId="0" fillId="0" borderId="0" xfId="2" applyNumberFormat="1" applyFont="1" applyAlignment="1">
      <alignment wrapText="1"/>
    </xf>
    <xf numFmtId="168" fontId="4" fillId="3" borderId="0" xfId="1" applyNumberFormat="1" applyFont="1" applyFill="1" applyBorder="1" applyAlignment="1">
      <alignment horizontal="center" vertical="center" wrapText="1"/>
    </xf>
  </cellXfs>
  <cellStyles count="5">
    <cellStyle name="60% - Accent6" xfId="3" builtinId="52"/>
    <cellStyle name="Comma" xfId="1" builtinId="3"/>
    <cellStyle name="Normal" xfId="0" builtinId="0"/>
    <cellStyle name="Normal_Sheet1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LGE</a:t>
            </a:r>
          </a:p>
          <a:p>
            <a:pPr>
              <a:defRPr/>
            </a:pPr>
            <a:r>
              <a:rPr lang="en-US"/>
              <a:t>Relationship of Customer Mix to Customer Density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'Chart Data'!$I$1</c:f>
              <c:strCache>
                <c:ptCount val="1"/>
                <c:pt idx="0">
                  <c:v>LGE Combined Residential Service and Residential Time of Day % of Total Customers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5.736106615379234E-3"/>
                  <c:y val="7.219692673196795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'Chart Data'!$H$2:$H$46</c:f>
              <c:numCache>
                <c:formatCode>_(* #,##0_);_(* \(#,##0\);_(* "-"??_);_(@_)</c:formatCode>
                <c:ptCount val="45"/>
                <c:pt idx="0">
                  <c:v>18.389284407800321</c:v>
                </c:pt>
                <c:pt idx="1">
                  <c:v>31.490829023078042</c:v>
                </c:pt>
                <c:pt idx="2">
                  <c:v>45.780863834294458</c:v>
                </c:pt>
                <c:pt idx="3">
                  <c:v>46.207052101345766</c:v>
                </c:pt>
                <c:pt idx="4">
                  <c:v>50.57286725534555</c:v>
                </c:pt>
                <c:pt idx="5">
                  <c:v>52.939093484419267</c:v>
                </c:pt>
                <c:pt idx="6">
                  <c:v>54.685130900636814</c:v>
                </c:pt>
                <c:pt idx="7">
                  <c:v>78.43389786850409</c:v>
                </c:pt>
                <c:pt idx="8">
                  <c:v>152.16089158332272</c:v>
                </c:pt>
                <c:pt idx="9">
                  <c:v>184.49781659388645</c:v>
                </c:pt>
                <c:pt idx="10">
                  <c:v>219.15765933656357</c:v>
                </c:pt>
                <c:pt idx="11">
                  <c:v>332.01783234670762</c:v>
                </c:pt>
                <c:pt idx="12">
                  <c:v>346.92381870781099</c:v>
                </c:pt>
                <c:pt idx="13">
                  <c:v>386.58405679742378</c:v>
                </c:pt>
                <c:pt idx="14">
                  <c:v>435.02964426877469</c:v>
                </c:pt>
                <c:pt idx="15">
                  <c:v>469.77248739298705</c:v>
                </c:pt>
                <c:pt idx="16">
                  <c:v>501.40548137737176</c:v>
                </c:pt>
                <c:pt idx="17">
                  <c:v>724.49799196787149</c:v>
                </c:pt>
                <c:pt idx="18">
                  <c:v>741.50761909583355</c:v>
                </c:pt>
                <c:pt idx="19">
                  <c:v>802.20732430337034</c:v>
                </c:pt>
                <c:pt idx="20">
                  <c:v>937.03703703703695</c:v>
                </c:pt>
                <c:pt idx="21">
                  <c:v>991.28148353169115</c:v>
                </c:pt>
                <c:pt idx="22">
                  <c:v>1029.5376712328768</c:v>
                </c:pt>
                <c:pt idx="23">
                  <c:v>1036.0681728101467</c:v>
                </c:pt>
                <c:pt idx="24">
                  <c:v>1039.9420882302843</c:v>
                </c:pt>
                <c:pt idx="25">
                  <c:v>1218.4624233128834</c:v>
                </c:pt>
                <c:pt idx="26">
                  <c:v>1275.1528627015009</c:v>
                </c:pt>
                <c:pt idx="27">
                  <c:v>1393.2629327629995</c:v>
                </c:pt>
                <c:pt idx="28">
                  <c:v>1405.7008440570085</c:v>
                </c:pt>
                <c:pt idx="29">
                  <c:v>1458.9391491653205</c:v>
                </c:pt>
                <c:pt idx="30">
                  <c:v>1503.4895314057828</c:v>
                </c:pt>
                <c:pt idx="31">
                  <c:v>1528.5615966964899</c:v>
                </c:pt>
                <c:pt idx="32">
                  <c:v>1653.4470358573924</c:v>
                </c:pt>
                <c:pt idx="33">
                  <c:v>1724.5380318006016</c:v>
                </c:pt>
                <c:pt idx="34">
                  <c:v>1936.6065879428215</c:v>
                </c:pt>
                <c:pt idx="35">
                  <c:v>1950.5061867266593</c:v>
                </c:pt>
                <c:pt idx="36">
                  <c:v>2043.1578947368423</c:v>
                </c:pt>
                <c:pt idx="37">
                  <c:v>2136.602451838879</c:v>
                </c:pt>
                <c:pt idx="38">
                  <c:v>2153.6977491961416</c:v>
                </c:pt>
                <c:pt idx="39">
                  <c:v>2291.7158986477616</c:v>
                </c:pt>
                <c:pt idx="40">
                  <c:v>2570.514529458811</c:v>
                </c:pt>
                <c:pt idx="41">
                  <c:v>2846.6276562981216</c:v>
                </c:pt>
                <c:pt idx="42">
                  <c:v>2983.3390003400204</c:v>
                </c:pt>
                <c:pt idx="43">
                  <c:v>3042.4646128226477</c:v>
                </c:pt>
                <c:pt idx="44">
                  <c:v>3297.8464039008536</c:v>
                </c:pt>
              </c:numCache>
            </c:numRef>
          </c:cat>
          <c:val>
            <c:numRef>
              <c:f>'Chart Data'!$I$2:$I$46</c:f>
              <c:numCache>
                <c:formatCode>0.00%</c:formatCode>
                <c:ptCount val="45"/>
                <c:pt idx="0">
                  <c:v>0.80336648814078038</c:v>
                </c:pt>
                <c:pt idx="1">
                  <c:v>0.82563764291996478</c:v>
                </c:pt>
                <c:pt idx="2">
                  <c:v>0.87146529562982</c:v>
                </c:pt>
                <c:pt idx="3">
                  <c:v>0.90335177351122686</c:v>
                </c:pt>
                <c:pt idx="4">
                  <c:v>0.8152958152958153</c:v>
                </c:pt>
                <c:pt idx="5">
                  <c:v>0.88545150501672243</c:v>
                </c:pt>
                <c:pt idx="6">
                  <c:v>0.79913739987677146</c:v>
                </c:pt>
                <c:pt idx="7">
                  <c:v>0.89737274220032837</c:v>
                </c:pt>
                <c:pt idx="8">
                  <c:v>0.88369318859596802</c:v>
                </c:pt>
                <c:pt idx="9">
                  <c:v>0.63905325443786987</c:v>
                </c:pt>
                <c:pt idx="10">
                  <c:v>0.28911564625850339</c:v>
                </c:pt>
                <c:pt idx="11">
                  <c:v>0.92207792207792205</c:v>
                </c:pt>
                <c:pt idx="12">
                  <c:v>0.90804981098510118</c:v>
                </c:pt>
                <c:pt idx="13">
                  <c:v>0.8375876851130164</c:v>
                </c:pt>
                <c:pt idx="14">
                  <c:v>0.92049971607041459</c:v>
                </c:pt>
                <c:pt idx="15">
                  <c:v>0.93028771141484112</c:v>
                </c:pt>
                <c:pt idx="16">
                  <c:v>0.92992291520672743</c:v>
                </c:pt>
                <c:pt idx="17">
                  <c:v>0.82062084257206214</c:v>
                </c:pt>
                <c:pt idx="18">
                  <c:v>0.94599576705127331</c:v>
                </c:pt>
                <c:pt idx="19">
                  <c:v>0.92865264354747012</c:v>
                </c:pt>
                <c:pt idx="20">
                  <c:v>0.80830039525691699</c:v>
                </c:pt>
                <c:pt idx="21">
                  <c:v>0.90283400809716596</c:v>
                </c:pt>
                <c:pt idx="22">
                  <c:v>0.91667359667359671</c:v>
                </c:pt>
                <c:pt idx="23">
                  <c:v>0.91073705687324658</c:v>
                </c:pt>
                <c:pt idx="24">
                  <c:v>0.84522152157890429</c:v>
                </c:pt>
                <c:pt idx="25">
                  <c:v>0.85783966643065057</c:v>
                </c:pt>
                <c:pt idx="26">
                  <c:v>0.90011987794245862</c:v>
                </c:pt>
                <c:pt idx="27">
                  <c:v>0.90415427420128558</c:v>
                </c:pt>
                <c:pt idx="28">
                  <c:v>0.90294320307116838</c:v>
                </c:pt>
                <c:pt idx="29">
                  <c:v>0.89886499953861765</c:v>
                </c:pt>
                <c:pt idx="30">
                  <c:v>0.8129973474801061</c:v>
                </c:pt>
                <c:pt idx="31">
                  <c:v>0.8522624943719046</c:v>
                </c:pt>
                <c:pt idx="32">
                  <c:v>0.86348101659106447</c:v>
                </c:pt>
                <c:pt idx="33">
                  <c:v>0.89766591909627047</c:v>
                </c:pt>
                <c:pt idx="34">
                  <c:v>0.89618100128369704</c:v>
                </c:pt>
                <c:pt idx="35">
                  <c:v>0.93617839292579774</c:v>
                </c:pt>
                <c:pt idx="36">
                  <c:v>0.92529623905203506</c:v>
                </c:pt>
                <c:pt idx="37">
                  <c:v>0.85614754098360657</c:v>
                </c:pt>
                <c:pt idx="38">
                  <c:v>0.49059420722603764</c:v>
                </c:pt>
                <c:pt idx="39">
                  <c:v>0.91510082493125577</c:v>
                </c:pt>
                <c:pt idx="40">
                  <c:v>0.92563783447417547</c:v>
                </c:pt>
                <c:pt idx="41">
                  <c:v>0.85437628475603156</c:v>
                </c:pt>
                <c:pt idx="42">
                  <c:v>0.79769774333257348</c:v>
                </c:pt>
                <c:pt idx="43">
                  <c:v>0.91064586754241927</c:v>
                </c:pt>
                <c:pt idx="44">
                  <c:v>0.85362247412518477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'Chart Data'!$J$1</c:f>
              <c:strCache>
                <c:ptCount val="1"/>
                <c:pt idx="0">
                  <c:v>LGE General Service % of Total Customers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6.7232860527313724E-3"/>
                  <c:y val="-8.800429654255598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'Chart Data'!$J$2:$J$46</c:f>
              <c:numCache>
                <c:formatCode>0.00%</c:formatCode>
                <c:ptCount val="45"/>
                <c:pt idx="0">
                  <c:v>0.19127773527161437</c:v>
                </c:pt>
                <c:pt idx="1">
                  <c:v>0.15963060686015831</c:v>
                </c:pt>
                <c:pt idx="2">
                  <c:v>0.12082262210796915</c:v>
                </c:pt>
                <c:pt idx="3">
                  <c:v>9.5021151968760167E-2</c:v>
                </c:pt>
                <c:pt idx="4">
                  <c:v>0.1847041847041847</c:v>
                </c:pt>
                <c:pt idx="5">
                  <c:v>0.11371237458193979</c:v>
                </c:pt>
                <c:pt idx="6">
                  <c:v>0.1891558841651263</c:v>
                </c:pt>
                <c:pt idx="7">
                  <c:v>0.10139573070607553</c:v>
                </c:pt>
                <c:pt idx="8">
                  <c:v>0.11296671835858285</c:v>
                </c:pt>
                <c:pt idx="9">
                  <c:v>0.33431952662721892</c:v>
                </c:pt>
                <c:pt idx="10">
                  <c:v>0.60204081632653061</c:v>
                </c:pt>
                <c:pt idx="11">
                  <c:v>7.3079462909971388E-2</c:v>
                </c:pt>
                <c:pt idx="12">
                  <c:v>8.8948187680676E-2</c:v>
                </c:pt>
                <c:pt idx="13">
                  <c:v>0.14994154325798909</c:v>
                </c:pt>
                <c:pt idx="14">
                  <c:v>7.4389551391254971E-2</c:v>
                </c:pt>
                <c:pt idx="15">
                  <c:v>6.5468389190538601E-2</c:v>
                </c:pt>
                <c:pt idx="16">
                  <c:v>6.8675543097407143E-2</c:v>
                </c:pt>
                <c:pt idx="17">
                  <c:v>0.1631929046563193</c:v>
                </c:pt>
                <c:pt idx="18">
                  <c:v>4.9020277189868233E-2</c:v>
                </c:pt>
                <c:pt idx="19">
                  <c:v>6.8220579874928938E-2</c:v>
                </c:pt>
                <c:pt idx="20">
                  <c:v>0.1857707509881423</c:v>
                </c:pt>
                <c:pt idx="21">
                  <c:v>8.8719810135418117E-2</c:v>
                </c:pt>
                <c:pt idx="22">
                  <c:v>7.1767151767151774E-2</c:v>
                </c:pt>
                <c:pt idx="23">
                  <c:v>8.4672277480234634E-2</c:v>
                </c:pt>
                <c:pt idx="24">
                  <c:v>0.14486938006715258</c:v>
                </c:pt>
                <c:pt idx="25">
                  <c:v>0.13083156321296516</c:v>
                </c:pt>
                <c:pt idx="26">
                  <c:v>9.0507846556233659E-2</c:v>
                </c:pt>
                <c:pt idx="27">
                  <c:v>8.9033867408615561E-2</c:v>
                </c:pt>
                <c:pt idx="28">
                  <c:v>9.0018702628211433E-2</c:v>
                </c:pt>
                <c:pt idx="29">
                  <c:v>9.5137030543508347E-2</c:v>
                </c:pt>
                <c:pt idx="30">
                  <c:v>0.17722148541114058</c:v>
                </c:pt>
                <c:pt idx="31">
                  <c:v>0.13693156235929763</c:v>
                </c:pt>
                <c:pt idx="32">
                  <c:v>0.12819238178089853</c:v>
                </c:pt>
                <c:pt idx="33">
                  <c:v>9.6685771243458757E-2</c:v>
                </c:pt>
                <c:pt idx="34">
                  <c:v>8.8414634146341459E-2</c:v>
                </c:pt>
                <c:pt idx="35">
                  <c:v>6.0553633217993078E-2</c:v>
                </c:pt>
                <c:pt idx="36">
                  <c:v>7.1097372488408042E-2</c:v>
                </c:pt>
                <c:pt idx="37">
                  <c:v>0.1371311475409836</c:v>
                </c:pt>
                <c:pt idx="38">
                  <c:v>0.42311137653030756</c:v>
                </c:pt>
                <c:pt idx="39">
                  <c:v>7.9514207149404215E-2</c:v>
                </c:pt>
                <c:pt idx="40">
                  <c:v>7.1147064924289571E-2</c:v>
                </c:pt>
                <c:pt idx="41">
                  <c:v>0.14118792599805258</c:v>
                </c:pt>
                <c:pt idx="42">
                  <c:v>0.18805561887394576</c:v>
                </c:pt>
                <c:pt idx="43">
                  <c:v>8.4291187739463605E-2</c:v>
                </c:pt>
                <c:pt idx="44">
                  <c:v>0.1362740266140956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880528"/>
        <c:axId val="392705904"/>
        <c:extLst/>
      </c:lineChart>
      <c:catAx>
        <c:axId val="39288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Customers Per Square Mile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705904"/>
        <c:crosses val="autoZero"/>
        <c:auto val="0"/>
        <c:lblAlgn val="ctr"/>
        <c:lblOffset val="100"/>
        <c:noMultiLvlLbl val="0"/>
      </c:catAx>
      <c:valAx>
        <c:axId val="392705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Class</a:t>
                </a:r>
                <a:r>
                  <a:rPr lang="en-US" baseline="0"/>
                  <a:t> Percentage of Total Customers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88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59" workbookViewId="0"/>
  </sheetViews>
  <pageMargins left="0.25" right="0.25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00254" cy="8572500"/>
    <xdr:graphicFrame macro="">
      <xdr:nvGraphicFramePr>
        <xdr:cNvPr id="2" name="Chart 1" title="KU Relationship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0" workbookViewId="0">
      <selection activeCell="B42" sqref="B42"/>
    </sheetView>
  </sheetViews>
  <sheetFormatPr defaultColWidth="5.140625" defaultRowHeight="15" x14ac:dyDescent="0.25"/>
  <cols>
    <col min="1" max="1" width="28.7109375" style="10" bestFit="1" customWidth="1"/>
    <col min="2" max="2" width="21.7109375" style="10" customWidth="1"/>
    <col min="3" max="3" width="8.7109375" style="10" bestFit="1" customWidth="1"/>
    <col min="4" max="4" width="5.140625" style="10"/>
    <col min="5" max="5" width="15.28515625" style="23" bestFit="1" customWidth="1"/>
    <col min="6" max="6" width="8.7109375" style="23" bestFit="1" customWidth="1"/>
    <col min="7" max="7" width="13.140625" style="13" bestFit="1" customWidth="1"/>
    <col min="8" max="8" width="9.7109375" style="23" bestFit="1" customWidth="1"/>
    <col min="9" max="9" width="8" style="27" bestFit="1" customWidth="1"/>
    <col min="10" max="16384" width="5.140625" style="10"/>
  </cols>
  <sheetData>
    <row r="1" spans="1:9" ht="45" x14ac:dyDescent="0.25">
      <c r="E1" s="23" t="s">
        <v>58</v>
      </c>
    </row>
    <row r="2" spans="1:9" ht="30" x14ac:dyDescent="0.25">
      <c r="A2" s="10" t="s">
        <v>59</v>
      </c>
      <c r="E2" s="23" t="s">
        <v>60</v>
      </c>
      <c r="H2" s="23" t="s">
        <v>61</v>
      </c>
    </row>
    <row r="3" spans="1:9" ht="45" x14ac:dyDescent="0.25">
      <c r="A3" s="10" t="str">
        <f>'Two Strata Static LGE File'!Q24</f>
        <v>LGE Combined Residential Service and Residential Time of Day</v>
      </c>
      <c r="B3" s="10" t="s">
        <v>62</v>
      </c>
      <c r="C3" s="10" t="s">
        <v>63</v>
      </c>
      <c r="E3" s="23" t="s">
        <v>49</v>
      </c>
      <c r="F3" s="23" t="s">
        <v>64</v>
      </c>
      <c r="G3" s="13" t="s">
        <v>65</v>
      </c>
      <c r="H3" s="23" t="s">
        <v>66</v>
      </c>
      <c r="I3" s="27" t="s">
        <v>67</v>
      </c>
    </row>
    <row r="4" spans="1:9" x14ac:dyDescent="0.25">
      <c r="A4" s="10" t="s">
        <v>68</v>
      </c>
      <c r="C4" s="10">
        <f>C5+C6+C7</f>
        <v>45</v>
      </c>
      <c r="G4" s="13">
        <f>G5+G6+G7</f>
        <v>361524</v>
      </c>
    </row>
    <row r="5" spans="1:9" x14ac:dyDescent="0.25">
      <c r="A5" s="10" t="s">
        <v>69</v>
      </c>
      <c r="B5" s="26" t="str">
        <f>INT('Three Strata Static LGE File'!$P$16)&amp;" Min to "&amp;INT('Three Strata Static LGE File'!$P$18)&amp;" Max"</f>
        <v>18 Min to 435 Max</v>
      </c>
      <c r="C5" s="10">
        <f>'Three Strata Static LGE File'!$D$18</f>
        <v>15</v>
      </c>
      <c r="E5" s="23">
        <f>'Three Strata Static LGE File'!R16</f>
        <v>0.8709145159294347</v>
      </c>
      <c r="F5" s="23">
        <f>'Three Strata Static LGE File'!S16</f>
        <v>0.15646087068528619</v>
      </c>
      <c r="G5" s="13">
        <f>'Three Strata Static LGE File'!U16</f>
        <v>63339</v>
      </c>
      <c r="H5" s="23">
        <f>G5/$G$4</f>
        <v>0.17519998672287318</v>
      </c>
      <c r="I5" s="27">
        <f>'Three Strata Static LGE File'!W16</f>
        <v>2.4568174427778104E-4</v>
      </c>
    </row>
    <row r="6" spans="1:9" x14ac:dyDescent="0.25">
      <c r="A6" s="10" t="s">
        <v>70</v>
      </c>
      <c r="B6" s="26" t="str">
        <f>INT('Three Strata Static LGE File'!$P$37)&amp;" Min to "&amp;INT('Three Strata Static LGE File'!$P$39)&amp;" Max"</f>
        <v>469 Min to 1458 Max</v>
      </c>
      <c r="C6" s="10">
        <f>'Three Strata Static LGE File'!$D$39</f>
        <v>15</v>
      </c>
      <c r="E6" s="23">
        <f>'Three Strata Static LGE File'!R37</f>
        <v>0.90076416615986676</v>
      </c>
      <c r="F6" s="23">
        <f>'Three Strata Static LGE File'!S37</f>
        <v>4.0033996178521998E-2</v>
      </c>
      <c r="G6" s="13">
        <f>'Three Strata Static LGE File'!U37</f>
        <v>170330</v>
      </c>
      <c r="H6" s="23">
        <f t="shared" ref="H6:H7" si="0">G6/$G$4</f>
        <v>0.47114437769000123</v>
      </c>
      <c r="I6" s="27">
        <f>'Three Strata Static LGE File'!W37</f>
        <v>2.5373312182769791E-2</v>
      </c>
    </row>
    <row r="7" spans="1:9" x14ac:dyDescent="0.25">
      <c r="A7" s="10" t="s">
        <v>72</v>
      </c>
      <c r="B7" s="26" t="str">
        <f>INT('Three Strata Static LGE File'!$P$58)&amp;" Min to "&amp;INT('Three Strata Static LGE File'!$P$60)&amp;" Max"</f>
        <v>1503 Min to 3297 Max</v>
      </c>
      <c r="C7" s="10">
        <f>'Three Strata Static LGE File'!$D$60</f>
        <v>15</v>
      </c>
      <c r="E7" s="23">
        <f>'Three Strata Static LGE File'!R58</f>
        <v>0.8684739637816028</v>
      </c>
      <c r="F7" s="23">
        <f>'Three Strata Static LGE File'!S58</f>
        <v>0.10474622282315539</v>
      </c>
      <c r="G7" s="13">
        <f>'Three Strata Static LGE File'!U58</f>
        <v>127855</v>
      </c>
      <c r="H7" s="23">
        <f t="shared" si="0"/>
        <v>0.35365563558712559</v>
      </c>
      <c r="I7" s="27">
        <f>'Three Strata Static LGE File'!W58</f>
        <v>2.6323879640966386E-4</v>
      </c>
    </row>
    <row r="9" spans="1:9" ht="45" x14ac:dyDescent="0.25">
      <c r="E9" s="23" t="s">
        <v>58</v>
      </c>
      <c r="H9" s="23" t="s">
        <v>61</v>
      </c>
    </row>
    <row r="10" spans="1:9" x14ac:dyDescent="0.25">
      <c r="E10" s="23" t="s">
        <v>60</v>
      </c>
    </row>
    <row r="11" spans="1:9" ht="45" x14ac:dyDescent="0.25">
      <c r="A11" s="10" t="str">
        <f>'Two Strata Static LGE File'!Q25</f>
        <v>LGE General Service</v>
      </c>
      <c r="B11" s="10" t="s">
        <v>62</v>
      </c>
      <c r="C11" s="10" t="s">
        <v>63</v>
      </c>
      <c r="E11" s="23" t="s">
        <v>49</v>
      </c>
      <c r="F11" s="23" t="s">
        <v>64</v>
      </c>
      <c r="G11" s="13" t="s">
        <v>65</v>
      </c>
      <c r="H11" s="23" t="s">
        <v>66</v>
      </c>
      <c r="I11" s="27" t="s">
        <v>67</v>
      </c>
    </row>
    <row r="12" spans="1:9" x14ac:dyDescent="0.25">
      <c r="A12" s="10" t="s">
        <v>68</v>
      </c>
      <c r="C12" s="10">
        <f>C13+C14+C15</f>
        <v>45</v>
      </c>
      <c r="G12" s="13">
        <f>G13+G14+G15</f>
        <v>44134</v>
      </c>
    </row>
    <row r="13" spans="1:9" x14ac:dyDescent="0.25">
      <c r="A13" s="10" t="s">
        <v>69</v>
      </c>
      <c r="B13" s="26" t="str">
        <f>INT('Three Strata Static LGE File'!$P$16)&amp;" Min to "&amp;INT('Three Strata Static LGE File'!$P$18)&amp;" Max"</f>
        <v>18 Min to 435 Max</v>
      </c>
      <c r="C13" s="10">
        <f>'Three Strata Static LGE File'!$D$18</f>
        <v>15</v>
      </c>
      <c r="E13" s="23">
        <f>'Three Strata Static LGE File'!R17</f>
        <v>0.12106920400951504</v>
      </c>
      <c r="F13" s="23">
        <f>'Three Strata Static LGE File'!S17</f>
        <v>0.13149496053406745</v>
      </c>
      <c r="G13" s="13">
        <f>'Three Strata Static LGE File'!U17</f>
        <v>8805</v>
      </c>
      <c r="H13" s="23">
        <f>G13/G12</f>
        <v>0.19950604975755654</v>
      </c>
      <c r="I13" s="27">
        <f>'Three Strata Static LGE File'!W17</f>
        <v>1.9374099193674044E-3</v>
      </c>
    </row>
    <row r="14" spans="1:9" x14ac:dyDescent="0.25">
      <c r="A14" s="10" t="s">
        <v>70</v>
      </c>
      <c r="B14" s="26" t="str">
        <f>INT('Three Strata Static LGE File'!$P$37)&amp;" Min to "&amp;INT('Three Strata Static LGE File'!$P$39)&amp;" Max"</f>
        <v>469 Min to 1458 Max</v>
      </c>
      <c r="C14" s="10">
        <f>'Three Strata Static LGE File'!$D$39</f>
        <v>15</v>
      </c>
      <c r="E14" s="23">
        <f>'Three Strata Static LGE File'!R38</f>
        <v>9.170522753113515E-2</v>
      </c>
      <c r="F14" s="23">
        <f>'Three Strata Static LGE File'!S38</f>
        <v>3.7926238601660806E-2</v>
      </c>
      <c r="G14" s="13">
        <f>'Three Strata Static LGE File'!U38</f>
        <v>17341</v>
      </c>
      <c r="H14" s="23">
        <f>G14/G12</f>
        <v>0.39291702542257667</v>
      </c>
      <c r="I14" s="27">
        <f>'Three Strata Static LGE File'!W38</f>
        <v>2.049682400988442E-2</v>
      </c>
    </row>
    <row r="15" spans="1:9" x14ac:dyDescent="0.25">
      <c r="A15" s="10" t="s">
        <v>72</v>
      </c>
      <c r="B15" s="26" t="str">
        <f>INT('Three Strata Static LGE File'!$P$58)&amp;" Min to "&amp;INT('Three Strata Static LGE File'!$P$60)&amp;" Max"</f>
        <v>1503 Min to 3297 Max</v>
      </c>
      <c r="C15" s="10">
        <f>'Three Strata Static LGE File'!$D$60</f>
        <v>15</v>
      </c>
      <c r="E15" s="22">
        <f>'Three Strata Static LGE File'!R59</f>
        <v>0.12218614571587713</v>
      </c>
      <c r="F15" s="22">
        <f>'Three Strata Static LGE File'!S59</f>
        <v>8.5902925657270091E-2</v>
      </c>
      <c r="G15" s="13">
        <f>'Three Strata Static LGE File'!U59</f>
        <v>17988</v>
      </c>
      <c r="H15" s="23">
        <f>G15/G12</f>
        <v>0.40757692481986679</v>
      </c>
      <c r="I15" s="27">
        <f>'Three Strata Static LGE File'!W59</f>
        <v>6.1611248758733573E-5</v>
      </c>
    </row>
    <row r="17" spans="1:9" ht="45" x14ac:dyDescent="0.25">
      <c r="E17" s="23" t="s">
        <v>58</v>
      </c>
      <c r="H17" s="23" t="s">
        <v>61</v>
      </c>
    </row>
    <row r="18" spans="1:9" x14ac:dyDescent="0.25">
      <c r="E18" s="23" t="s">
        <v>60</v>
      </c>
    </row>
    <row r="19" spans="1:9" ht="45" x14ac:dyDescent="0.25">
      <c r="A19" s="10" t="str">
        <f>'Two Strata Static LGE File'!Q26</f>
        <v>LGE Power Service</v>
      </c>
      <c r="B19" s="10" t="s">
        <v>62</v>
      </c>
      <c r="C19" s="10" t="s">
        <v>63</v>
      </c>
      <c r="E19" s="23" t="s">
        <v>49</v>
      </c>
      <c r="F19" s="23" t="s">
        <v>64</v>
      </c>
      <c r="G19" s="13" t="s">
        <v>65</v>
      </c>
      <c r="H19" s="23" t="s">
        <v>66</v>
      </c>
      <c r="I19" s="27" t="s">
        <v>67</v>
      </c>
    </row>
    <row r="20" spans="1:9" x14ac:dyDescent="0.25">
      <c r="A20" s="10" t="s">
        <v>68</v>
      </c>
      <c r="C20" s="10">
        <f>C21+C22+C23</f>
        <v>45</v>
      </c>
      <c r="G20" s="13">
        <f>G21+G22+G23</f>
        <v>2901</v>
      </c>
    </row>
    <row r="21" spans="1:9" x14ac:dyDescent="0.25">
      <c r="A21" s="10" t="s">
        <v>69</v>
      </c>
      <c r="B21" s="26" t="str">
        <f>INT('Three Strata Static LGE File'!$P$16)&amp;" Min to "&amp;INT('Three Strata Static LGE File'!$P$18)&amp;" Max"</f>
        <v>18 Min to 435 Max</v>
      </c>
      <c r="C21" s="10">
        <f>'Three Strata Static LGE File'!$D$18</f>
        <v>15</v>
      </c>
      <c r="E21" s="23">
        <f>'Three Strata Static LGE File'!R18</f>
        <v>6.7925254719705197E-3</v>
      </c>
      <c r="F21" s="23">
        <f>'Three Strata Static LGE File'!S18</f>
        <v>2.0738423965989169E-2</v>
      </c>
      <c r="G21" s="13">
        <f>'Three Strata Static LGE File'!U18</f>
        <v>494</v>
      </c>
      <c r="H21" s="23">
        <f>G21/G20</f>
        <v>0.17028610823853843</v>
      </c>
      <c r="I21" s="27">
        <f>'Three Strata Static LGE File'!W18</f>
        <v>1.4641510104829464E-2</v>
      </c>
    </row>
    <row r="22" spans="1:9" x14ac:dyDescent="0.25">
      <c r="A22" s="10" t="s">
        <v>70</v>
      </c>
      <c r="B22" s="26" t="str">
        <f>INT('Three Strata Static LGE File'!$P$37)&amp;" Min to "&amp;INT('Three Strata Static LGE File'!$P$39)&amp;" Max"</f>
        <v>469 Min to 1458 Max</v>
      </c>
      <c r="C22" s="10">
        <f>'Three Strata Static LGE File'!$D$39</f>
        <v>15</v>
      </c>
      <c r="E22" s="23">
        <f>'Three Strata Static LGE File'!R39</f>
        <v>6.4359184536873001E-3</v>
      </c>
      <c r="F22" s="23">
        <f>'Three Strata Static LGE File'!S39</f>
        <v>3.1464158185519945E-3</v>
      </c>
      <c r="G22" s="13">
        <f>'Three Strata Static LGE File'!U39</f>
        <v>1217</v>
      </c>
      <c r="H22" s="23">
        <f>G22/G20</f>
        <v>0.41951051361599451</v>
      </c>
      <c r="I22" s="27">
        <f>'Three Strata Static LGE File'!W39</f>
        <v>4.4495971552059255E-2</v>
      </c>
    </row>
    <row r="23" spans="1:9" x14ac:dyDescent="0.25">
      <c r="A23" s="10" t="s">
        <v>72</v>
      </c>
      <c r="B23" s="26" t="str">
        <f>INT('Three Strata Static LGE File'!$P$58)&amp;" Min to "&amp;INT('Three Strata Static LGE File'!$P$60)&amp;" Max"</f>
        <v>1503 Min to 3297 Max</v>
      </c>
      <c r="C23" s="10">
        <f>'Three Strata Static LGE File'!$D$60</f>
        <v>15</v>
      </c>
      <c r="E23" s="22">
        <f>'Three Strata Static LGE File'!R60</f>
        <v>8.0832506894537356E-3</v>
      </c>
      <c r="F23" s="22">
        <f>'Three Strata Static LGE File'!S60</f>
        <v>1.5123715767564364E-2</v>
      </c>
      <c r="G23" s="13">
        <f>'Three Strata Static LGE File'!U60</f>
        <v>1190</v>
      </c>
      <c r="H23" s="23">
        <f>G23/G20</f>
        <v>0.41020337814546709</v>
      </c>
      <c r="I23" s="27">
        <f>'Three Strata Static LGE File'!W60</f>
        <v>1.75147421225202E-3</v>
      </c>
    </row>
    <row r="25" spans="1:9" ht="45" x14ac:dyDescent="0.25">
      <c r="E25" s="23" t="s">
        <v>58</v>
      </c>
      <c r="H25" s="23" t="s">
        <v>61</v>
      </c>
    </row>
    <row r="26" spans="1:9" x14ac:dyDescent="0.25">
      <c r="E26" s="23" t="s">
        <v>60</v>
      </c>
    </row>
    <row r="27" spans="1:9" ht="45" x14ac:dyDescent="0.25">
      <c r="A27" s="10" t="str">
        <f>'Two Strata Static LGE File'!Q27</f>
        <v>LGE Combined Time of Day Primary and Secondary</v>
      </c>
      <c r="B27" s="10" t="s">
        <v>62</v>
      </c>
      <c r="C27" s="10" t="s">
        <v>63</v>
      </c>
      <c r="E27" s="23" t="s">
        <v>49</v>
      </c>
      <c r="F27" s="23" t="s">
        <v>64</v>
      </c>
      <c r="G27" s="13" t="s">
        <v>65</v>
      </c>
      <c r="H27" s="23" t="s">
        <v>66</v>
      </c>
      <c r="I27" s="27" t="s">
        <v>67</v>
      </c>
    </row>
    <row r="28" spans="1:9" x14ac:dyDescent="0.25">
      <c r="A28" s="10" t="s">
        <v>68</v>
      </c>
      <c r="C28" s="10">
        <f>C29+C30+C31</f>
        <v>45</v>
      </c>
      <c r="G28" s="13">
        <f>G29+G30+G31</f>
        <v>481</v>
      </c>
    </row>
    <row r="29" spans="1:9" x14ac:dyDescent="0.25">
      <c r="A29" s="10" t="s">
        <v>69</v>
      </c>
      <c r="B29" s="26" t="str">
        <f>INT('Three Strata Static LGE File'!$P$16)&amp;" Min to "&amp;INT('Three Strata Static LGE File'!$P$18)&amp;" Max"</f>
        <v>18 Min to 435 Max</v>
      </c>
      <c r="C29" s="10">
        <f>'Three Strata Static LGE File'!$D$18</f>
        <v>15</v>
      </c>
      <c r="E29" s="23">
        <f>'Three Strata Static LGE File'!R19</f>
        <v>1.2237545890797091E-3</v>
      </c>
      <c r="F29" s="23">
        <f>'Three Strata Static LGE File'!S19</f>
        <v>7.0781582687731966E-3</v>
      </c>
      <c r="G29" s="13">
        <f>'Three Strata Static LGE File'!U19</f>
        <v>89</v>
      </c>
      <c r="H29" s="23">
        <f>G29/G28</f>
        <v>0.18503118503118504</v>
      </c>
      <c r="I29" s="27">
        <f>'Three Strata Static LGE File'!W19</f>
        <v>1.3621053961725978E-2</v>
      </c>
    </row>
    <row r="30" spans="1:9" x14ac:dyDescent="0.25">
      <c r="A30" s="10" t="s">
        <v>70</v>
      </c>
      <c r="B30" s="26" t="str">
        <f>INT('Three Strata Static LGE File'!$P$37)&amp;" Min to "&amp;INT('Three Strata Static LGE File'!$P$39)&amp;" Max"</f>
        <v>469 Min to 1458 Max</v>
      </c>
      <c r="C30" s="10">
        <f>'Three Strata Static LGE File'!$D$39</f>
        <v>15</v>
      </c>
      <c r="E30" s="23">
        <f>'Three Strata Static LGE File'!R40</f>
        <v>1.0946878553108226E-3</v>
      </c>
      <c r="F30" s="23">
        <f>'Three Strata Static LGE File'!S40</f>
        <v>6.8561930575802865E-4</v>
      </c>
      <c r="G30" s="13">
        <f>'Three Strata Static LGE File'!U40</f>
        <v>207</v>
      </c>
      <c r="H30" s="23">
        <f>G30/G28</f>
        <v>0.43035343035343038</v>
      </c>
      <c r="I30" s="27">
        <f>'Three Strata Static LGE File'!W40</f>
        <v>0.17100066010882806</v>
      </c>
    </row>
    <row r="31" spans="1:9" x14ac:dyDescent="0.25">
      <c r="A31" s="10" t="s">
        <v>72</v>
      </c>
      <c r="B31" s="26" t="str">
        <f>INT('Three Strata Static LGE File'!$P$58)&amp;" Min to "&amp;INT('Three Strata Static LGE File'!$P$60)&amp;" Max"</f>
        <v>1503 Min to 3297 Max</v>
      </c>
      <c r="C31" s="10">
        <f>'Three Strata Static LGE File'!$D$60</f>
        <v>15</v>
      </c>
      <c r="E31" s="22">
        <f>'Three Strata Static LGE File'!R61</f>
        <v>1.2566398130663371E-3</v>
      </c>
      <c r="F31" s="22">
        <f>'Three Strata Static LGE File'!S61</f>
        <v>4.9240887560064693E-3</v>
      </c>
      <c r="G31" s="13">
        <f>'Three Strata Static LGE File'!U61</f>
        <v>185</v>
      </c>
      <c r="H31" s="23">
        <f>G31/G28</f>
        <v>0.38461538461538464</v>
      </c>
      <c r="I31" s="27">
        <f>'Three Strata Static LGE File'!W61</f>
        <v>6.3458166108048353E-3</v>
      </c>
    </row>
    <row r="33" spans="6:7" x14ac:dyDescent="0.25">
      <c r="F33" s="23" t="s">
        <v>47</v>
      </c>
      <c r="G33" s="13">
        <f>G28+G20+G12+G4</f>
        <v>409040</v>
      </c>
    </row>
  </sheetData>
  <printOptions gridLines="1"/>
  <pageMargins left="0.25" right="0.25" top="0.75" bottom="0.75" header="0.3" footer="0.3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A2" sqref="A2:XFD8"/>
    </sheetView>
  </sheetViews>
  <sheetFormatPr defaultRowHeight="15" x14ac:dyDescent="0.25"/>
  <sheetData>
    <row r="1" spans="1:13" ht="150" x14ac:dyDescent="0.25">
      <c r="A1" s="1" t="s">
        <v>36</v>
      </c>
      <c r="B1" s="2" t="s">
        <v>38</v>
      </c>
      <c r="C1" s="1" t="s">
        <v>37</v>
      </c>
      <c r="D1" s="1" t="s">
        <v>39</v>
      </c>
      <c r="E1" s="2" t="s">
        <v>40</v>
      </c>
      <c r="F1" s="2" t="s">
        <v>41</v>
      </c>
      <c r="G1" s="2" t="s">
        <v>2</v>
      </c>
      <c r="H1" s="2" t="s">
        <v>3</v>
      </c>
      <c r="I1" s="2" t="s">
        <v>42</v>
      </c>
      <c r="J1" s="2" t="s">
        <v>0</v>
      </c>
      <c r="K1" s="2" t="s">
        <v>1</v>
      </c>
      <c r="L1" s="2" t="s">
        <v>4</v>
      </c>
      <c r="M1" s="2" t="s">
        <v>5</v>
      </c>
    </row>
    <row r="2" spans="1:13" x14ac:dyDescent="0.25">
      <c r="A2">
        <v>40018</v>
      </c>
      <c r="C2" t="s">
        <v>11</v>
      </c>
      <c r="D2" t="s">
        <v>12</v>
      </c>
      <c r="E2">
        <v>5</v>
      </c>
      <c r="F2">
        <v>3</v>
      </c>
      <c r="G2">
        <v>2</v>
      </c>
      <c r="I2">
        <v>0</v>
      </c>
      <c r="J2">
        <v>3</v>
      </c>
    </row>
    <row r="3" spans="1:13" x14ac:dyDescent="0.25">
      <c r="A3">
        <v>40025</v>
      </c>
      <c r="B3">
        <v>0.16800000000000001</v>
      </c>
      <c r="C3" t="s">
        <v>11</v>
      </c>
      <c r="D3" t="s">
        <v>15</v>
      </c>
      <c r="E3">
        <v>76</v>
      </c>
      <c r="F3">
        <v>66</v>
      </c>
      <c r="G3">
        <v>10</v>
      </c>
      <c r="I3">
        <v>0</v>
      </c>
      <c r="J3">
        <v>66</v>
      </c>
    </row>
    <row r="4" spans="1:13" x14ac:dyDescent="0.25">
      <c r="A4">
        <v>40027</v>
      </c>
      <c r="C4" t="s">
        <v>11</v>
      </c>
      <c r="D4" t="s">
        <v>17</v>
      </c>
      <c r="E4">
        <v>70</v>
      </c>
      <c r="F4">
        <v>49</v>
      </c>
      <c r="G4">
        <v>19</v>
      </c>
      <c r="H4">
        <v>1</v>
      </c>
      <c r="I4">
        <v>1</v>
      </c>
      <c r="J4">
        <v>49</v>
      </c>
      <c r="L4">
        <v>1</v>
      </c>
    </row>
    <row r="5" spans="1:13" x14ac:dyDescent="0.25">
      <c r="A5">
        <v>40041</v>
      </c>
      <c r="B5">
        <v>0.104</v>
      </c>
      <c r="C5" t="s">
        <v>11</v>
      </c>
      <c r="D5" t="s">
        <v>19</v>
      </c>
      <c r="E5">
        <v>161</v>
      </c>
      <c r="F5">
        <v>144</v>
      </c>
      <c r="G5">
        <v>15</v>
      </c>
      <c r="H5">
        <v>1</v>
      </c>
      <c r="I5">
        <v>1</v>
      </c>
      <c r="J5">
        <v>144</v>
      </c>
      <c r="M5">
        <v>1</v>
      </c>
    </row>
    <row r="6" spans="1:13" x14ac:dyDescent="0.25">
      <c r="A6">
        <v>40221</v>
      </c>
      <c r="C6" t="s">
        <v>11</v>
      </c>
      <c r="D6" t="s">
        <v>34</v>
      </c>
      <c r="E6">
        <v>1</v>
      </c>
      <c r="F6">
        <v>0</v>
      </c>
      <c r="H6">
        <v>1</v>
      </c>
      <c r="I6">
        <v>0</v>
      </c>
    </row>
    <row r="7" spans="1:13" x14ac:dyDescent="0.25">
      <c r="A7">
        <v>40231</v>
      </c>
      <c r="B7">
        <v>8.4000000000000005E-2</v>
      </c>
      <c r="C7" t="s">
        <v>11</v>
      </c>
      <c r="D7" t="s">
        <v>34</v>
      </c>
      <c r="E7">
        <v>3</v>
      </c>
      <c r="F7">
        <v>0</v>
      </c>
      <c r="G7">
        <v>2</v>
      </c>
      <c r="H7">
        <v>1</v>
      </c>
      <c r="I7">
        <v>0</v>
      </c>
    </row>
    <row r="8" spans="1:13" x14ac:dyDescent="0.25">
      <c r="A8">
        <v>40233</v>
      </c>
      <c r="C8" t="s">
        <v>11</v>
      </c>
      <c r="D8" t="s">
        <v>34</v>
      </c>
      <c r="E8">
        <v>1</v>
      </c>
      <c r="F8">
        <v>0</v>
      </c>
      <c r="G8">
        <v>1</v>
      </c>
      <c r="I8"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A2" sqref="A2:XFD2"/>
    </sheetView>
  </sheetViews>
  <sheetFormatPr defaultRowHeight="15" x14ac:dyDescent="0.25"/>
  <sheetData>
    <row r="1" spans="1:13" ht="150" x14ac:dyDescent="0.25">
      <c r="A1" s="1" t="s">
        <v>36</v>
      </c>
      <c r="B1" s="2" t="s">
        <v>38</v>
      </c>
      <c r="C1" s="1" t="s">
        <v>37</v>
      </c>
      <c r="D1" s="1" t="s">
        <v>39</v>
      </c>
      <c r="E1" s="2" t="s">
        <v>40</v>
      </c>
      <c r="F1" s="2" t="s">
        <v>41</v>
      </c>
      <c r="G1" s="2" t="s">
        <v>2</v>
      </c>
      <c r="H1" s="2" t="s">
        <v>3</v>
      </c>
      <c r="I1" s="2" t="s">
        <v>42</v>
      </c>
      <c r="J1" s="2" t="s">
        <v>0</v>
      </c>
      <c r="K1" s="2" t="s">
        <v>1</v>
      </c>
      <c r="L1" s="2" t="s">
        <v>4</v>
      </c>
      <c r="M1" s="2" t="s">
        <v>5</v>
      </c>
    </row>
    <row r="2" spans="1:13" x14ac:dyDescent="0.25">
      <c r="A2">
        <v>49999</v>
      </c>
      <c r="E2">
        <v>1</v>
      </c>
      <c r="F2">
        <v>1</v>
      </c>
      <c r="I2">
        <v>0</v>
      </c>
      <c r="J2">
        <v>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C1" workbookViewId="0">
      <selection activeCell="C1" sqref="A1:XFD1048576"/>
    </sheetView>
  </sheetViews>
  <sheetFormatPr defaultColWidth="51.85546875" defaultRowHeight="15" x14ac:dyDescent="0.25"/>
  <cols>
    <col min="1" max="1" width="17.7109375" bestFit="1" customWidth="1"/>
    <col min="2" max="2" width="12.140625" bestFit="1" customWidth="1"/>
    <col min="3" max="3" width="10" bestFit="1" customWidth="1"/>
    <col min="4" max="4" width="16.7109375" bestFit="1" customWidth="1"/>
    <col min="5" max="6" width="16.7109375" customWidth="1"/>
    <col min="7" max="7" width="17.28515625" bestFit="1" customWidth="1"/>
    <col min="8" max="8" width="16.140625" bestFit="1" customWidth="1"/>
    <col min="9" max="9" width="16.140625" customWidth="1"/>
    <col min="10" max="10" width="19.85546875" bestFit="1" customWidth="1"/>
    <col min="11" max="11" width="24" bestFit="1" customWidth="1"/>
    <col min="12" max="12" width="20.7109375" bestFit="1" customWidth="1"/>
    <col min="13" max="13" width="23.5703125" bestFit="1" customWidth="1"/>
  </cols>
  <sheetData>
    <row r="1" spans="1:13" ht="75" x14ac:dyDescent="0.25">
      <c r="A1" s="1" t="s">
        <v>36</v>
      </c>
      <c r="B1" s="2" t="s">
        <v>38</v>
      </c>
      <c r="C1" s="1" t="s">
        <v>37</v>
      </c>
      <c r="D1" s="1" t="s">
        <v>39</v>
      </c>
      <c r="E1" s="2" t="s">
        <v>40</v>
      </c>
      <c r="F1" s="2" t="s">
        <v>41</v>
      </c>
      <c r="G1" s="2" t="s">
        <v>2</v>
      </c>
      <c r="H1" s="2" t="s">
        <v>3</v>
      </c>
      <c r="I1" s="2" t="s">
        <v>42</v>
      </c>
      <c r="J1" s="2" t="s">
        <v>0</v>
      </c>
      <c r="K1" s="2" t="s">
        <v>1</v>
      </c>
      <c r="L1" s="2" t="s">
        <v>4</v>
      </c>
      <c r="M1" s="2" t="s">
        <v>5</v>
      </c>
    </row>
    <row r="2" spans="1:13" x14ac:dyDescent="0.25">
      <c r="A2">
        <v>40004</v>
      </c>
      <c r="B2">
        <v>144.416</v>
      </c>
      <c r="C2" t="s">
        <v>6</v>
      </c>
      <c r="D2" t="s">
        <v>7</v>
      </c>
      <c r="E2">
        <f>F2+G2+H2+I2</f>
        <v>1</v>
      </c>
      <c r="F2">
        <f t="shared" ref="F2:F33" si="0">J2+K2</f>
        <v>0</v>
      </c>
      <c r="G2">
        <v>1</v>
      </c>
      <c r="I2">
        <f t="shared" ref="I2:I33" si="1">L2+M2</f>
        <v>0</v>
      </c>
    </row>
    <row r="3" spans="1:13" x14ac:dyDescent="0.25">
      <c r="A3">
        <v>40006</v>
      </c>
      <c r="B3">
        <v>91.271000000000001</v>
      </c>
      <c r="C3" t="s">
        <v>6</v>
      </c>
      <c r="D3" t="s">
        <v>8</v>
      </c>
      <c r="E3">
        <f t="shared" ref="E3:E63" si="2">F3+G3+H3+I3</f>
        <v>1</v>
      </c>
      <c r="F3">
        <f t="shared" si="0"/>
        <v>0</v>
      </c>
      <c r="G3">
        <v>1</v>
      </c>
      <c r="I3">
        <f t="shared" si="1"/>
        <v>0</v>
      </c>
    </row>
    <row r="4" spans="1:13" x14ac:dyDescent="0.25">
      <c r="A4">
        <v>40010</v>
      </c>
      <c r="B4">
        <v>1.8320000000000001</v>
      </c>
      <c r="C4" t="s">
        <v>6</v>
      </c>
      <c r="D4" t="s">
        <v>9</v>
      </c>
      <c r="E4">
        <f t="shared" si="2"/>
        <v>338</v>
      </c>
      <c r="F4">
        <f t="shared" si="0"/>
        <v>216</v>
      </c>
      <c r="G4">
        <v>113</v>
      </c>
      <c r="H4">
        <v>2</v>
      </c>
      <c r="I4">
        <f t="shared" si="1"/>
        <v>7</v>
      </c>
      <c r="J4">
        <v>216</v>
      </c>
      <c r="M4">
        <v>7</v>
      </c>
    </row>
    <row r="5" spans="1:13" x14ac:dyDescent="0.25">
      <c r="A5">
        <v>40014</v>
      </c>
      <c r="B5">
        <v>55.093000000000004</v>
      </c>
      <c r="C5" t="s">
        <v>6</v>
      </c>
      <c r="D5" t="s">
        <v>10</v>
      </c>
      <c r="E5">
        <f t="shared" si="2"/>
        <v>8383</v>
      </c>
      <c r="F5">
        <f t="shared" si="0"/>
        <v>7408</v>
      </c>
      <c r="G5">
        <v>947</v>
      </c>
      <c r="H5">
        <v>26</v>
      </c>
      <c r="I5">
        <f t="shared" si="1"/>
        <v>2</v>
      </c>
      <c r="J5">
        <v>7407</v>
      </c>
      <c r="K5">
        <v>1</v>
      </c>
      <c r="L5">
        <v>2</v>
      </c>
    </row>
    <row r="6" spans="1:13" x14ac:dyDescent="0.25">
      <c r="A6">
        <v>40018</v>
      </c>
      <c r="C6" t="s">
        <v>11</v>
      </c>
      <c r="D6" t="s">
        <v>12</v>
      </c>
      <c r="E6">
        <f t="shared" si="2"/>
        <v>5</v>
      </c>
      <c r="F6">
        <f t="shared" si="0"/>
        <v>3</v>
      </c>
      <c r="G6">
        <v>2</v>
      </c>
      <c r="I6">
        <f t="shared" si="1"/>
        <v>0</v>
      </c>
      <c r="J6">
        <v>3</v>
      </c>
    </row>
    <row r="7" spans="1:13" x14ac:dyDescent="0.25">
      <c r="A7">
        <v>40022</v>
      </c>
      <c r="B7">
        <v>16.093</v>
      </c>
      <c r="C7" t="s">
        <v>6</v>
      </c>
      <c r="D7" t="s">
        <v>13</v>
      </c>
      <c r="E7">
        <f t="shared" si="2"/>
        <v>3</v>
      </c>
      <c r="F7">
        <f t="shared" si="0"/>
        <v>2</v>
      </c>
      <c r="G7">
        <v>1</v>
      </c>
      <c r="I7">
        <f t="shared" si="1"/>
        <v>0</v>
      </c>
      <c r="J7">
        <v>2</v>
      </c>
    </row>
    <row r="8" spans="1:13" x14ac:dyDescent="0.25">
      <c r="A8">
        <v>40023</v>
      </c>
      <c r="B8">
        <v>22.591999999999999</v>
      </c>
      <c r="C8" t="s">
        <v>6</v>
      </c>
      <c r="D8" t="s">
        <v>14</v>
      </c>
      <c r="E8">
        <f t="shared" si="2"/>
        <v>1196</v>
      </c>
      <c r="F8">
        <f t="shared" si="0"/>
        <v>1059</v>
      </c>
      <c r="G8">
        <v>136</v>
      </c>
      <c r="H8">
        <v>1</v>
      </c>
      <c r="I8">
        <f t="shared" si="1"/>
        <v>0</v>
      </c>
      <c r="J8">
        <v>1058</v>
      </c>
      <c r="K8">
        <v>1</v>
      </c>
    </row>
    <row r="9" spans="1:13" x14ac:dyDescent="0.25">
      <c r="A9">
        <v>40025</v>
      </c>
      <c r="B9">
        <v>0.16800000000000001</v>
      </c>
      <c r="C9" t="s">
        <v>11</v>
      </c>
      <c r="D9" t="s">
        <v>15</v>
      </c>
      <c r="E9">
        <f t="shared" si="2"/>
        <v>76</v>
      </c>
      <c r="F9">
        <f t="shared" si="0"/>
        <v>66</v>
      </c>
      <c r="G9">
        <v>10</v>
      </c>
      <c r="I9">
        <f t="shared" si="1"/>
        <v>0</v>
      </c>
      <c r="J9">
        <v>66</v>
      </c>
    </row>
    <row r="10" spans="1:13" x14ac:dyDescent="0.25">
      <c r="A10">
        <v>40026</v>
      </c>
      <c r="B10">
        <v>31.058</v>
      </c>
      <c r="C10" t="s">
        <v>6</v>
      </c>
      <c r="D10" t="s">
        <v>16</v>
      </c>
      <c r="E10">
        <f t="shared" si="2"/>
        <v>2436</v>
      </c>
      <c r="F10">
        <f t="shared" si="0"/>
        <v>2186</v>
      </c>
      <c r="G10">
        <v>247</v>
      </c>
      <c r="H10">
        <v>3</v>
      </c>
      <c r="I10">
        <f t="shared" si="1"/>
        <v>0</v>
      </c>
      <c r="J10">
        <v>2185</v>
      </c>
      <c r="K10">
        <v>1</v>
      </c>
    </row>
    <row r="11" spans="1:13" x14ac:dyDescent="0.25">
      <c r="A11">
        <v>40027</v>
      </c>
      <c r="C11" t="s">
        <v>11</v>
      </c>
      <c r="D11" t="s">
        <v>17</v>
      </c>
      <c r="E11">
        <f t="shared" si="2"/>
        <v>70</v>
      </c>
      <c r="F11">
        <f t="shared" si="0"/>
        <v>49</v>
      </c>
      <c r="G11">
        <v>19</v>
      </c>
      <c r="H11">
        <v>1</v>
      </c>
      <c r="I11">
        <f t="shared" si="1"/>
        <v>1</v>
      </c>
      <c r="J11">
        <v>49</v>
      </c>
      <c r="L11">
        <v>1</v>
      </c>
    </row>
    <row r="12" spans="1:13" x14ac:dyDescent="0.25">
      <c r="A12">
        <v>40031</v>
      </c>
      <c r="B12">
        <v>66.504999999999995</v>
      </c>
      <c r="C12" t="s">
        <v>6</v>
      </c>
      <c r="D12" t="s">
        <v>18</v>
      </c>
      <c r="E12">
        <f t="shared" si="2"/>
        <v>3073</v>
      </c>
      <c r="F12">
        <f t="shared" si="0"/>
        <v>2776</v>
      </c>
      <c r="G12">
        <v>292</v>
      </c>
      <c r="H12">
        <v>5</v>
      </c>
      <c r="I12">
        <f t="shared" si="1"/>
        <v>0</v>
      </c>
      <c r="J12">
        <v>2776</v>
      </c>
    </row>
    <row r="13" spans="1:13" x14ac:dyDescent="0.25">
      <c r="A13">
        <v>40041</v>
      </c>
      <c r="B13">
        <v>0.104</v>
      </c>
      <c r="C13" t="s">
        <v>11</v>
      </c>
      <c r="D13" t="s">
        <v>19</v>
      </c>
      <c r="E13">
        <f t="shared" si="2"/>
        <v>161</v>
      </c>
      <c r="F13">
        <f t="shared" si="0"/>
        <v>144</v>
      </c>
      <c r="G13">
        <v>15</v>
      </c>
      <c r="H13">
        <v>1</v>
      </c>
      <c r="I13">
        <f t="shared" si="1"/>
        <v>1</v>
      </c>
      <c r="J13">
        <v>144</v>
      </c>
      <c r="M13">
        <v>1</v>
      </c>
    </row>
    <row r="14" spans="1:13" x14ac:dyDescent="0.25">
      <c r="A14">
        <v>40047</v>
      </c>
      <c r="B14">
        <v>29.678999999999998</v>
      </c>
      <c r="C14" t="s">
        <v>6</v>
      </c>
      <c r="D14" t="s">
        <v>20</v>
      </c>
      <c r="E14">
        <f t="shared" si="2"/>
        <v>1623</v>
      </c>
      <c r="F14">
        <f t="shared" si="0"/>
        <v>1297</v>
      </c>
      <c r="G14">
        <v>307</v>
      </c>
      <c r="H14">
        <v>17</v>
      </c>
      <c r="I14">
        <f t="shared" si="1"/>
        <v>2</v>
      </c>
      <c r="J14">
        <v>1297</v>
      </c>
      <c r="L14">
        <v>1</v>
      </c>
      <c r="M14">
        <v>1</v>
      </c>
    </row>
    <row r="15" spans="1:13" x14ac:dyDescent="0.25">
      <c r="A15">
        <v>40055</v>
      </c>
      <c r="B15">
        <v>20.555</v>
      </c>
      <c r="C15" t="s">
        <v>6</v>
      </c>
      <c r="D15" t="s">
        <v>21</v>
      </c>
      <c r="E15">
        <f t="shared" si="2"/>
        <v>194</v>
      </c>
      <c r="F15">
        <f t="shared" si="0"/>
        <v>174</v>
      </c>
      <c r="G15">
        <v>20</v>
      </c>
      <c r="I15">
        <f t="shared" si="1"/>
        <v>0</v>
      </c>
      <c r="J15">
        <v>174</v>
      </c>
    </row>
    <row r="16" spans="1:13" x14ac:dyDescent="0.25">
      <c r="A16">
        <v>40056</v>
      </c>
      <c r="B16">
        <v>2.8460000000000001</v>
      </c>
      <c r="C16" t="s">
        <v>6</v>
      </c>
      <c r="D16" t="s">
        <v>22</v>
      </c>
      <c r="E16">
        <f t="shared" si="2"/>
        <v>1427</v>
      </c>
      <c r="F16">
        <f t="shared" si="0"/>
        <v>1327</v>
      </c>
      <c r="G16">
        <v>98</v>
      </c>
      <c r="H16">
        <v>2</v>
      </c>
      <c r="I16">
        <f t="shared" si="1"/>
        <v>0</v>
      </c>
      <c r="J16">
        <v>1327</v>
      </c>
    </row>
    <row r="17" spans="1:13" x14ac:dyDescent="0.25">
      <c r="A17">
        <v>40059</v>
      </c>
      <c r="B17">
        <v>25.925000000000001</v>
      </c>
      <c r="C17" t="s">
        <v>6</v>
      </c>
      <c r="D17" t="s">
        <v>23</v>
      </c>
      <c r="E17">
        <f t="shared" si="2"/>
        <v>8994</v>
      </c>
      <c r="F17">
        <f t="shared" si="0"/>
        <v>8167</v>
      </c>
      <c r="G17">
        <v>800</v>
      </c>
      <c r="H17">
        <v>23</v>
      </c>
      <c r="I17">
        <f t="shared" si="1"/>
        <v>4</v>
      </c>
      <c r="J17">
        <v>8167</v>
      </c>
      <c r="L17">
        <v>1</v>
      </c>
      <c r="M17">
        <v>3</v>
      </c>
    </row>
    <row r="18" spans="1:13" x14ac:dyDescent="0.25">
      <c r="A18">
        <v>40067</v>
      </c>
      <c r="B18">
        <v>43.122999999999998</v>
      </c>
      <c r="C18" t="s">
        <v>6</v>
      </c>
      <c r="D18" t="s">
        <v>24</v>
      </c>
      <c r="E18">
        <f t="shared" si="2"/>
        <v>1</v>
      </c>
      <c r="F18">
        <f t="shared" si="0"/>
        <v>1</v>
      </c>
      <c r="I18">
        <f t="shared" si="1"/>
        <v>0</v>
      </c>
      <c r="J18">
        <v>1</v>
      </c>
    </row>
    <row r="19" spans="1:13" x14ac:dyDescent="0.25">
      <c r="A19">
        <v>40077</v>
      </c>
      <c r="B19">
        <v>8.4969999999999999</v>
      </c>
      <c r="C19" t="s">
        <v>6</v>
      </c>
      <c r="D19" t="s">
        <v>25</v>
      </c>
      <c r="E19">
        <f t="shared" si="2"/>
        <v>389</v>
      </c>
      <c r="F19">
        <f t="shared" si="0"/>
        <v>339</v>
      </c>
      <c r="G19">
        <v>47</v>
      </c>
      <c r="H19">
        <v>2</v>
      </c>
      <c r="I19">
        <f t="shared" si="1"/>
        <v>1</v>
      </c>
      <c r="J19">
        <v>339</v>
      </c>
      <c r="L19">
        <v>1</v>
      </c>
    </row>
    <row r="20" spans="1:13" x14ac:dyDescent="0.25">
      <c r="A20">
        <v>40108</v>
      </c>
      <c r="B20">
        <v>71.073999999999998</v>
      </c>
      <c r="C20" t="s">
        <v>6</v>
      </c>
      <c r="D20" t="s">
        <v>26</v>
      </c>
      <c r="E20">
        <f t="shared" si="2"/>
        <v>1307</v>
      </c>
      <c r="F20">
        <f t="shared" si="0"/>
        <v>1050</v>
      </c>
      <c r="G20">
        <v>250</v>
      </c>
      <c r="H20">
        <v>7</v>
      </c>
      <c r="I20">
        <f t="shared" si="1"/>
        <v>0</v>
      </c>
      <c r="J20">
        <v>1049</v>
      </c>
      <c r="K20">
        <v>1</v>
      </c>
    </row>
    <row r="21" spans="1:13" x14ac:dyDescent="0.25">
      <c r="A21">
        <v>40109</v>
      </c>
      <c r="B21">
        <v>9.3650000000000002</v>
      </c>
      <c r="C21" t="s">
        <v>6</v>
      </c>
      <c r="D21" t="s">
        <v>27</v>
      </c>
      <c r="E21">
        <f t="shared" si="2"/>
        <v>76</v>
      </c>
      <c r="F21">
        <f t="shared" si="0"/>
        <v>61</v>
      </c>
      <c r="G21">
        <v>15</v>
      </c>
      <c r="I21">
        <f t="shared" si="1"/>
        <v>0</v>
      </c>
      <c r="J21">
        <v>61</v>
      </c>
    </row>
    <row r="22" spans="1:13" x14ac:dyDescent="0.25">
      <c r="A22">
        <v>40118</v>
      </c>
      <c r="B22">
        <v>13.683</v>
      </c>
      <c r="C22" t="s">
        <v>6</v>
      </c>
      <c r="D22" t="s">
        <v>28</v>
      </c>
      <c r="E22">
        <f t="shared" si="2"/>
        <v>4543</v>
      </c>
      <c r="F22">
        <f t="shared" si="0"/>
        <v>4189</v>
      </c>
      <c r="G22">
        <v>332</v>
      </c>
      <c r="H22">
        <v>20</v>
      </c>
      <c r="I22">
        <f t="shared" si="1"/>
        <v>2</v>
      </c>
      <c r="J22">
        <v>4189</v>
      </c>
      <c r="M22">
        <v>2</v>
      </c>
    </row>
    <row r="23" spans="1:13" x14ac:dyDescent="0.25">
      <c r="A23">
        <v>40121</v>
      </c>
      <c r="B23">
        <v>33.880000000000003</v>
      </c>
      <c r="C23" t="s">
        <v>6</v>
      </c>
      <c r="D23" t="s">
        <v>29</v>
      </c>
      <c r="E23">
        <f t="shared" si="2"/>
        <v>1</v>
      </c>
      <c r="F23">
        <f t="shared" si="0"/>
        <v>0</v>
      </c>
      <c r="H23">
        <v>1</v>
      </c>
      <c r="I23">
        <f t="shared" si="1"/>
        <v>0</v>
      </c>
    </row>
    <row r="24" spans="1:13" x14ac:dyDescent="0.25">
      <c r="A24">
        <v>40155</v>
      </c>
      <c r="B24">
        <v>0.54</v>
      </c>
      <c r="C24" t="s">
        <v>6</v>
      </c>
      <c r="D24" t="s">
        <v>30</v>
      </c>
      <c r="E24">
        <f t="shared" si="2"/>
        <v>506</v>
      </c>
      <c r="F24">
        <f t="shared" si="0"/>
        <v>409</v>
      </c>
      <c r="G24">
        <v>94</v>
      </c>
      <c r="H24">
        <v>3</v>
      </c>
      <c r="I24">
        <f t="shared" si="1"/>
        <v>0</v>
      </c>
      <c r="J24">
        <v>409</v>
      </c>
    </row>
    <row r="25" spans="1:13" x14ac:dyDescent="0.25">
      <c r="A25">
        <v>40165</v>
      </c>
      <c r="B25">
        <v>144.423</v>
      </c>
      <c r="C25" t="s">
        <v>6</v>
      </c>
      <c r="D25" t="s">
        <v>31</v>
      </c>
      <c r="E25">
        <f t="shared" si="2"/>
        <v>4548</v>
      </c>
      <c r="F25">
        <f t="shared" si="0"/>
        <v>3755</v>
      </c>
      <c r="G25">
        <v>726</v>
      </c>
      <c r="H25">
        <v>57</v>
      </c>
      <c r="I25">
        <f t="shared" si="1"/>
        <v>10</v>
      </c>
      <c r="J25">
        <v>3755</v>
      </c>
      <c r="L25">
        <v>3</v>
      </c>
      <c r="M25">
        <v>7</v>
      </c>
    </row>
    <row r="26" spans="1:13" x14ac:dyDescent="0.25">
      <c r="A26">
        <v>40175</v>
      </c>
      <c r="B26">
        <v>75.522999999999996</v>
      </c>
      <c r="C26" t="s">
        <v>6</v>
      </c>
      <c r="D26" t="s">
        <v>32</v>
      </c>
      <c r="E26">
        <f t="shared" si="2"/>
        <v>26</v>
      </c>
      <c r="F26">
        <f t="shared" si="0"/>
        <v>14</v>
      </c>
      <c r="G26">
        <v>12</v>
      </c>
      <c r="I26">
        <f t="shared" si="1"/>
        <v>0</v>
      </c>
      <c r="J26">
        <v>14</v>
      </c>
    </row>
    <row r="27" spans="1:13" x14ac:dyDescent="0.25">
      <c r="A27">
        <v>40177</v>
      </c>
      <c r="B27">
        <v>13.702999999999999</v>
      </c>
      <c r="C27" t="s">
        <v>6</v>
      </c>
      <c r="D27" t="s">
        <v>33</v>
      </c>
      <c r="E27">
        <f t="shared" si="2"/>
        <v>693</v>
      </c>
      <c r="F27">
        <f t="shared" si="0"/>
        <v>565</v>
      </c>
      <c r="G27">
        <v>128</v>
      </c>
      <c r="I27">
        <f t="shared" si="1"/>
        <v>0</v>
      </c>
      <c r="J27">
        <v>565</v>
      </c>
    </row>
    <row r="28" spans="1:13" x14ac:dyDescent="0.25">
      <c r="A28">
        <v>40202</v>
      </c>
      <c r="B28">
        <v>1.5549999999999999</v>
      </c>
      <c r="C28" t="s">
        <v>6</v>
      </c>
      <c r="D28" t="s">
        <v>34</v>
      </c>
      <c r="E28">
        <f t="shared" si="2"/>
        <v>3349</v>
      </c>
      <c r="F28">
        <f t="shared" si="0"/>
        <v>1643</v>
      </c>
      <c r="G28">
        <v>1417</v>
      </c>
      <c r="H28">
        <v>221</v>
      </c>
      <c r="I28">
        <f t="shared" si="1"/>
        <v>68</v>
      </c>
      <c r="J28">
        <v>1643</v>
      </c>
      <c r="L28">
        <v>6</v>
      </c>
      <c r="M28">
        <v>62</v>
      </c>
    </row>
    <row r="29" spans="1:13" x14ac:dyDescent="0.25">
      <c r="A29">
        <v>40203</v>
      </c>
      <c r="B29">
        <v>2.9409999999999998</v>
      </c>
      <c r="C29" t="s">
        <v>6</v>
      </c>
      <c r="D29" t="s">
        <v>34</v>
      </c>
      <c r="E29">
        <f t="shared" si="2"/>
        <v>8774</v>
      </c>
      <c r="F29">
        <f t="shared" si="0"/>
        <v>6999</v>
      </c>
      <c r="G29">
        <v>1650</v>
      </c>
      <c r="H29">
        <v>118</v>
      </c>
      <c r="I29">
        <f t="shared" si="1"/>
        <v>7</v>
      </c>
      <c r="J29">
        <v>6999</v>
      </c>
      <c r="L29">
        <v>1</v>
      </c>
      <c r="M29">
        <v>6</v>
      </c>
    </row>
    <row r="30" spans="1:13" x14ac:dyDescent="0.25">
      <c r="A30">
        <v>40204</v>
      </c>
      <c r="B30">
        <v>3.2469999999999999</v>
      </c>
      <c r="C30" t="s">
        <v>6</v>
      </c>
      <c r="D30" t="s">
        <v>34</v>
      </c>
      <c r="E30">
        <f t="shared" si="2"/>
        <v>9243</v>
      </c>
      <c r="F30">
        <f t="shared" si="0"/>
        <v>7897</v>
      </c>
      <c r="G30">
        <v>1305</v>
      </c>
      <c r="H30">
        <v>37</v>
      </c>
      <c r="I30">
        <f t="shared" si="1"/>
        <v>4</v>
      </c>
      <c r="J30">
        <v>7894</v>
      </c>
      <c r="K30">
        <v>3</v>
      </c>
      <c r="M30">
        <v>4</v>
      </c>
    </row>
    <row r="31" spans="1:13" x14ac:dyDescent="0.25">
      <c r="A31">
        <v>40205</v>
      </c>
      <c r="B31">
        <v>6.9809999999999999</v>
      </c>
      <c r="C31" t="s">
        <v>6</v>
      </c>
      <c r="D31" t="s">
        <v>34</v>
      </c>
      <c r="E31">
        <f t="shared" si="2"/>
        <v>12039</v>
      </c>
      <c r="F31">
        <f t="shared" si="0"/>
        <v>10807</v>
      </c>
      <c r="G31">
        <v>1164</v>
      </c>
      <c r="H31">
        <v>59</v>
      </c>
      <c r="I31">
        <f t="shared" si="1"/>
        <v>9</v>
      </c>
      <c r="J31">
        <v>10804</v>
      </c>
      <c r="K31">
        <v>3</v>
      </c>
      <c r="L31">
        <v>2</v>
      </c>
      <c r="M31">
        <v>7</v>
      </c>
    </row>
    <row r="32" spans="1:13" x14ac:dyDescent="0.25">
      <c r="A32">
        <v>40206</v>
      </c>
      <c r="B32">
        <v>5.71</v>
      </c>
      <c r="C32" t="s">
        <v>6</v>
      </c>
      <c r="D32" t="s">
        <v>34</v>
      </c>
      <c r="E32">
        <f t="shared" si="2"/>
        <v>12200</v>
      </c>
      <c r="F32">
        <f t="shared" si="0"/>
        <v>10445</v>
      </c>
      <c r="G32">
        <v>1673</v>
      </c>
      <c r="H32">
        <v>76</v>
      </c>
      <c r="I32">
        <f t="shared" si="1"/>
        <v>6</v>
      </c>
      <c r="J32">
        <v>10445</v>
      </c>
      <c r="L32">
        <v>4</v>
      </c>
      <c r="M32">
        <v>2</v>
      </c>
    </row>
    <row r="33" spans="1:13" x14ac:dyDescent="0.25">
      <c r="A33">
        <v>40207</v>
      </c>
      <c r="B33">
        <v>11.624000000000001</v>
      </c>
      <c r="C33" t="s">
        <v>6</v>
      </c>
      <c r="D33" t="s">
        <v>34</v>
      </c>
      <c r="E33">
        <f t="shared" si="2"/>
        <v>17768</v>
      </c>
      <c r="F33">
        <f t="shared" si="0"/>
        <v>15143</v>
      </c>
      <c r="G33">
        <v>2433</v>
      </c>
      <c r="H33">
        <v>178</v>
      </c>
      <c r="I33">
        <f t="shared" si="1"/>
        <v>14</v>
      </c>
      <c r="J33">
        <v>15139</v>
      </c>
      <c r="K33">
        <v>4</v>
      </c>
      <c r="L33">
        <v>4</v>
      </c>
      <c r="M33">
        <v>10</v>
      </c>
    </row>
    <row r="34" spans="1:13" x14ac:dyDescent="0.25">
      <c r="A34">
        <v>40208</v>
      </c>
      <c r="B34">
        <v>2.4609999999999999</v>
      </c>
      <c r="C34" t="s">
        <v>6</v>
      </c>
      <c r="D34" t="s">
        <v>34</v>
      </c>
      <c r="E34">
        <f t="shared" si="2"/>
        <v>8116</v>
      </c>
      <c r="F34">
        <f t="shared" ref="F34:F63" si="3">J34+K34</f>
        <v>6928</v>
      </c>
      <c r="G34">
        <v>1106</v>
      </c>
      <c r="H34">
        <v>73</v>
      </c>
      <c r="I34">
        <f t="shared" ref="I34:I63" si="4">L34+M34</f>
        <v>9</v>
      </c>
      <c r="J34">
        <v>6928</v>
      </c>
      <c r="L34">
        <v>4</v>
      </c>
      <c r="M34">
        <v>5</v>
      </c>
    </row>
    <row r="35" spans="1:13" x14ac:dyDescent="0.25">
      <c r="A35">
        <v>40209</v>
      </c>
      <c r="B35">
        <v>2.6829999999999998</v>
      </c>
      <c r="C35" t="s">
        <v>6</v>
      </c>
      <c r="D35" t="s">
        <v>34</v>
      </c>
      <c r="E35">
        <f t="shared" si="2"/>
        <v>588</v>
      </c>
      <c r="F35">
        <f t="shared" si="3"/>
        <v>170</v>
      </c>
      <c r="G35">
        <v>354</v>
      </c>
      <c r="H35">
        <v>51</v>
      </c>
      <c r="I35">
        <f t="shared" si="4"/>
        <v>13</v>
      </c>
      <c r="J35">
        <v>170</v>
      </c>
      <c r="L35">
        <v>10</v>
      </c>
      <c r="M35">
        <v>3</v>
      </c>
    </row>
    <row r="36" spans="1:13" x14ac:dyDescent="0.25">
      <c r="A36">
        <v>40210</v>
      </c>
      <c r="B36">
        <v>3.218</v>
      </c>
      <c r="C36" t="s">
        <v>6</v>
      </c>
      <c r="D36" t="s">
        <v>34</v>
      </c>
      <c r="E36">
        <f t="shared" si="2"/>
        <v>6232</v>
      </c>
      <c r="F36">
        <f t="shared" si="3"/>
        <v>5585</v>
      </c>
      <c r="G36">
        <v>551</v>
      </c>
      <c r="H36">
        <v>70</v>
      </c>
      <c r="I36">
        <f t="shared" si="4"/>
        <v>26</v>
      </c>
      <c r="J36">
        <v>5585</v>
      </c>
      <c r="L36">
        <v>17</v>
      </c>
      <c r="M36">
        <v>9</v>
      </c>
    </row>
    <row r="37" spans="1:13" x14ac:dyDescent="0.25">
      <c r="A37">
        <v>40211</v>
      </c>
      <c r="B37">
        <v>7.4809999999999999</v>
      </c>
      <c r="C37" t="s">
        <v>6</v>
      </c>
      <c r="D37" t="s">
        <v>34</v>
      </c>
      <c r="E37">
        <f t="shared" si="2"/>
        <v>10423</v>
      </c>
      <c r="F37">
        <f t="shared" si="3"/>
        <v>9424</v>
      </c>
      <c r="G37">
        <v>928</v>
      </c>
      <c r="H37">
        <v>59</v>
      </c>
      <c r="I37">
        <f t="shared" si="4"/>
        <v>12</v>
      </c>
      <c r="J37">
        <v>9424</v>
      </c>
      <c r="L37">
        <v>10</v>
      </c>
      <c r="M37">
        <v>2</v>
      </c>
    </row>
    <row r="38" spans="1:13" x14ac:dyDescent="0.25">
      <c r="A38">
        <v>40212</v>
      </c>
      <c r="B38">
        <v>3.8</v>
      </c>
      <c r="C38" t="s">
        <v>6</v>
      </c>
      <c r="D38" t="s">
        <v>34</v>
      </c>
      <c r="E38">
        <f t="shared" si="2"/>
        <v>7764</v>
      </c>
      <c r="F38">
        <f t="shared" si="3"/>
        <v>7184</v>
      </c>
      <c r="G38">
        <v>552</v>
      </c>
      <c r="H38">
        <v>26</v>
      </c>
      <c r="I38">
        <f t="shared" si="4"/>
        <v>2</v>
      </c>
      <c r="J38">
        <v>7184</v>
      </c>
      <c r="L38">
        <v>2</v>
      </c>
    </row>
    <row r="39" spans="1:13" x14ac:dyDescent="0.25">
      <c r="A39">
        <v>40213</v>
      </c>
      <c r="B39">
        <v>12.45</v>
      </c>
      <c r="C39" t="s">
        <v>6</v>
      </c>
      <c r="D39" t="s">
        <v>34</v>
      </c>
      <c r="E39">
        <f t="shared" si="2"/>
        <v>9020</v>
      </c>
      <c r="F39">
        <f t="shared" si="3"/>
        <v>7402</v>
      </c>
      <c r="G39">
        <v>1472</v>
      </c>
      <c r="H39">
        <v>130</v>
      </c>
      <c r="I39">
        <f t="shared" si="4"/>
        <v>16</v>
      </c>
      <c r="J39">
        <v>7401</v>
      </c>
      <c r="K39">
        <v>1</v>
      </c>
      <c r="L39">
        <v>5</v>
      </c>
      <c r="M39">
        <v>11</v>
      </c>
    </row>
    <row r="40" spans="1:13" x14ac:dyDescent="0.25">
      <c r="A40">
        <v>40214</v>
      </c>
      <c r="B40">
        <v>14.856</v>
      </c>
      <c r="C40" t="s">
        <v>6</v>
      </c>
      <c r="D40" t="s">
        <v>34</v>
      </c>
      <c r="E40">
        <f t="shared" si="2"/>
        <v>21674</v>
      </c>
      <c r="F40">
        <f t="shared" si="3"/>
        <v>19482</v>
      </c>
      <c r="G40">
        <v>2062</v>
      </c>
      <c r="H40">
        <v>105</v>
      </c>
      <c r="I40">
        <f t="shared" si="4"/>
        <v>25</v>
      </c>
      <c r="J40">
        <v>19482</v>
      </c>
      <c r="L40">
        <v>7</v>
      </c>
      <c r="M40">
        <v>18</v>
      </c>
    </row>
    <row r="41" spans="1:13" x14ac:dyDescent="0.25">
      <c r="A41">
        <v>40215</v>
      </c>
      <c r="B41">
        <v>3.7509999999999999</v>
      </c>
      <c r="C41" t="s">
        <v>6</v>
      </c>
      <c r="D41" t="s">
        <v>34</v>
      </c>
      <c r="E41">
        <f t="shared" si="2"/>
        <v>9642</v>
      </c>
      <c r="F41">
        <f t="shared" si="3"/>
        <v>8925</v>
      </c>
      <c r="G41">
        <v>686</v>
      </c>
      <c r="H41">
        <v>29</v>
      </c>
      <c r="I41">
        <f t="shared" si="4"/>
        <v>2</v>
      </c>
      <c r="J41">
        <v>8925</v>
      </c>
      <c r="L41">
        <v>1</v>
      </c>
      <c r="M41">
        <v>1</v>
      </c>
    </row>
    <row r="42" spans="1:13" x14ac:dyDescent="0.25">
      <c r="A42">
        <v>40216</v>
      </c>
      <c r="B42">
        <v>14.454000000000001</v>
      </c>
      <c r="C42" t="s">
        <v>6</v>
      </c>
      <c r="D42" t="s">
        <v>34</v>
      </c>
      <c r="E42">
        <f t="shared" si="2"/>
        <v>20318</v>
      </c>
      <c r="F42">
        <f t="shared" si="3"/>
        <v>18346</v>
      </c>
      <c r="G42">
        <v>1829</v>
      </c>
      <c r="H42">
        <v>127</v>
      </c>
      <c r="I42">
        <f t="shared" si="4"/>
        <v>16</v>
      </c>
      <c r="J42">
        <v>18346</v>
      </c>
      <c r="L42">
        <v>8</v>
      </c>
      <c r="M42">
        <v>8</v>
      </c>
    </row>
    <row r="43" spans="1:13" x14ac:dyDescent="0.25">
      <c r="A43">
        <v>40217</v>
      </c>
      <c r="B43">
        <v>2.4020000000000001</v>
      </c>
      <c r="C43" t="s">
        <v>6</v>
      </c>
      <c r="D43" t="s">
        <v>34</v>
      </c>
      <c r="E43">
        <f t="shared" si="2"/>
        <v>7308</v>
      </c>
      <c r="F43">
        <f t="shared" si="3"/>
        <v>6655</v>
      </c>
      <c r="G43">
        <v>616</v>
      </c>
      <c r="H43">
        <v>33</v>
      </c>
      <c r="I43">
        <f t="shared" si="4"/>
        <v>4</v>
      </c>
      <c r="J43">
        <v>6654</v>
      </c>
      <c r="K43">
        <v>1</v>
      </c>
      <c r="M43">
        <v>4</v>
      </c>
    </row>
    <row r="44" spans="1:13" x14ac:dyDescent="0.25">
      <c r="A44">
        <v>40218</v>
      </c>
      <c r="B44">
        <v>9.7330000000000005</v>
      </c>
      <c r="C44" t="s">
        <v>6</v>
      </c>
      <c r="D44" t="s">
        <v>34</v>
      </c>
      <c r="E44">
        <f t="shared" si="2"/>
        <v>16093</v>
      </c>
      <c r="F44">
        <f t="shared" si="3"/>
        <v>13896</v>
      </c>
      <c r="G44">
        <v>2063</v>
      </c>
      <c r="H44">
        <v>117</v>
      </c>
      <c r="I44">
        <f t="shared" si="4"/>
        <v>17</v>
      </c>
      <c r="J44">
        <v>13896</v>
      </c>
      <c r="L44">
        <v>2</v>
      </c>
      <c r="M44">
        <v>15</v>
      </c>
    </row>
    <row r="45" spans="1:13" x14ac:dyDescent="0.25">
      <c r="A45">
        <v>40219</v>
      </c>
      <c r="B45">
        <v>14.391999999999999</v>
      </c>
      <c r="C45" t="s">
        <v>6</v>
      </c>
      <c r="D45" t="s">
        <v>34</v>
      </c>
      <c r="E45">
        <f t="shared" si="2"/>
        <v>18352</v>
      </c>
      <c r="F45">
        <f t="shared" si="3"/>
        <v>16519</v>
      </c>
      <c r="G45">
        <v>1661</v>
      </c>
      <c r="H45">
        <v>136</v>
      </c>
      <c r="I45">
        <f t="shared" si="4"/>
        <v>36</v>
      </c>
      <c r="J45">
        <v>16518</v>
      </c>
      <c r="K45">
        <v>1</v>
      </c>
      <c r="L45">
        <v>7</v>
      </c>
      <c r="M45">
        <v>29</v>
      </c>
    </row>
    <row r="46" spans="1:13" x14ac:dyDescent="0.25">
      <c r="A46">
        <v>40220</v>
      </c>
      <c r="B46">
        <v>7.617</v>
      </c>
      <c r="C46" t="s">
        <v>6</v>
      </c>
      <c r="D46" t="s">
        <v>34</v>
      </c>
      <c r="E46">
        <f t="shared" si="2"/>
        <v>17456</v>
      </c>
      <c r="F46">
        <f t="shared" si="3"/>
        <v>15974</v>
      </c>
      <c r="G46">
        <v>1388</v>
      </c>
      <c r="H46">
        <v>87</v>
      </c>
      <c r="I46">
        <f t="shared" si="4"/>
        <v>7</v>
      </c>
      <c r="J46">
        <v>15974</v>
      </c>
      <c r="M46">
        <v>7</v>
      </c>
    </row>
    <row r="47" spans="1:13" x14ac:dyDescent="0.25">
      <c r="A47">
        <v>40221</v>
      </c>
      <c r="C47" t="s">
        <v>11</v>
      </c>
      <c r="D47" t="s">
        <v>34</v>
      </c>
      <c r="E47">
        <f t="shared" si="2"/>
        <v>1</v>
      </c>
      <c r="F47">
        <f t="shared" si="3"/>
        <v>0</v>
      </c>
      <c r="H47">
        <v>1</v>
      </c>
      <c r="I47">
        <f t="shared" si="4"/>
        <v>0</v>
      </c>
    </row>
    <row r="48" spans="1:13" x14ac:dyDescent="0.25">
      <c r="A48">
        <v>40222</v>
      </c>
      <c r="B48">
        <v>10.432</v>
      </c>
      <c r="C48" t="s">
        <v>6</v>
      </c>
      <c r="D48" t="s">
        <v>34</v>
      </c>
      <c r="E48">
        <f t="shared" si="2"/>
        <v>12711</v>
      </c>
      <c r="F48">
        <f t="shared" si="3"/>
        <v>10904</v>
      </c>
      <c r="G48">
        <v>1663</v>
      </c>
      <c r="H48">
        <v>128</v>
      </c>
      <c r="I48">
        <f t="shared" si="4"/>
        <v>16</v>
      </c>
      <c r="J48">
        <v>10900</v>
      </c>
      <c r="K48">
        <v>4</v>
      </c>
      <c r="L48">
        <v>1</v>
      </c>
      <c r="M48">
        <v>15</v>
      </c>
    </row>
    <row r="49" spans="1:13" x14ac:dyDescent="0.25">
      <c r="A49">
        <v>40223</v>
      </c>
      <c r="B49">
        <v>11.742000000000001</v>
      </c>
      <c r="C49" t="s">
        <v>6</v>
      </c>
      <c r="D49" t="s">
        <v>34</v>
      </c>
      <c r="E49">
        <f t="shared" si="2"/>
        <v>12211</v>
      </c>
      <c r="F49">
        <f t="shared" si="3"/>
        <v>10321</v>
      </c>
      <c r="G49">
        <v>1769</v>
      </c>
      <c r="H49">
        <v>97</v>
      </c>
      <c r="I49">
        <f t="shared" si="4"/>
        <v>24</v>
      </c>
      <c r="J49">
        <v>10320</v>
      </c>
      <c r="K49">
        <v>1</v>
      </c>
      <c r="L49">
        <v>5</v>
      </c>
      <c r="M49">
        <v>19</v>
      </c>
    </row>
    <row r="50" spans="1:13" x14ac:dyDescent="0.25">
      <c r="A50">
        <v>40228</v>
      </c>
      <c r="B50">
        <v>7.569</v>
      </c>
      <c r="C50" t="s">
        <v>6</v>
      </c>
      <c r="D50" t="s">
        <v>34</v>
      </c>
      <c r="E50">
        <f t="shared" si="2"/>
        <v>7842</v>
      </c>
      <c r="F50">
        <f t="shared" si="3"/>
        <v>7142</v>
      </c>
      <c r="G50">
        <v>664</v>
      </c>
      <c r="H50">
        <v>33</v>
      </c>
      <c r="I50">
        <f t="shared" si="4"/>
        <v>3</v>
      </c>
      <c r="J50">
        <v>7142</v>
      </c>
      <c r="M50">
        <v>3</v>
      </c>
    </row>
    <row r="51" spans="1:13" x14ac:dyDescent="0.25">
      <c r="A51">
        <v>40229</v>
      </c>
      <c r="B51">
        <v>19.753</v>
      </c>
      <c r="C51" t="s">
        <v>6</v>
      </c>
      <c r="D51" t="s">
        <v>34</v>
      </c>
      <c r="E51">
        <f t="shared" si="2"/>
        <v>14647</v>
      </c>
      <c r="F51">
        <f t="shared" si="3"/>
        <v>13856</v>
      </c>
      <c r="G51">
        <v>718</v>
      </c>
      <c r="H51">
        <v>62</v>
      </c>
      <c r="I51">
        <f t="shared" si="4"/>
        <v>11</v>
      </c>
      <c r="J51">
        <v>13856</v>
      </c>
      <c r="L51">
        <v>1</v>
      </c>
      <c r="M51">
        <v>10</v>
      </c>
    </row>
    <row r="52" spans="1:13" x14ac:dyDescent="0.25">
      <c r="A52">
        <v>40231</v>
      </c>
      <c r="B52">
        <v>8.4000000000000005E-2</v>
      </c>
      <c r="C52" t="s">
        <v>11</v>
      </c>
      <c r="D52" t="s">
        <v>34</v>
      </c>
      <c r="E52">
        <f t="shared" si="2"/>
        <v>3</v>
      </c>
      <c r="F52">
        <f t="shared" si="3"/>
        <v>0</v>
      </c>
      <c r="G52">
        <v>2</v>
      </c>
      <c r="H52">
        <v>1</v>
      </c>
      <c r="I52">
        <f t="shared" si="4"/>
        <v>0</v>
      </c>
    </row>
    <row r="53" spans="1:13" x14ac:dyDescent="0.25">
      <c r="A53">
        <v>40233</v>
      </c>
      <c r="C53" t="s">
        <v>11</v>
      </c>
      <c r="D53" t="s">
        <v>34</v>
      </c>
      <c r="E53">
        <f t="shared" si="2"/>
        <v>1</v>
      </c>
      <c r="F53">
        <f t="shared" si="3"/>
        <v>0</v>
      </c>
      <c r="G53">
        <v>1</v>
      </c>
      <c r="I53">
        <f t="shared" si="4"/>
        <v>0</v>
      </c>
    </row>
    <row r="54" spans="1:13" x14ac:dyDescent="0.25">
      <c r="A54">
        <v>40241</v>
      </c>
      <c r="B54">
        <v>14.452</v>
      </c>
      <c r="C54" t="s">
        <v>6</v>
      </c>
      <c r="D54" t="s">
        <v>34</v>
      </c>
      <c r="E54">
        <f t="shared" si="2"/>
        <v>14326</v>
      </c>
      <c r="F54">
        <f t="shared" si="3"/>
        <v>12934</v>
      </c>
      <c r="G54">
        <v>1271</v>
      </c>
      <c r="H54">
        <v>107</v>
      </c>
      <c r="I54">
        <f t="shared" si="4"/>
        <v>14</v>
      </c>
      <c r="J54">
        <v>12932</v>
      </c>
      <c r="K54">
        <v>2</v>
      </c>
      <c r="L54">
        <v>3</v>
      </c>
      <c r="M54">
        <v>11</v>
      </c>
    </row>
    <row r="55" spans="1:13" x14ac:dyDescent="0.25">
      <c r="A55">
        <v>40242</v>
      </c>
      <c r="B55">
        <v>2.6669999999999998</v>
      </c>
      <c r="C55" t="s">
        <v>6</v>
      </c>
      <c r="D55" t="s">
        <v>34</v>
      </c>
      <c r="E55">
        <f t="shared" si="2"/>
        <v>5202</v>
      </c>
      <c r="F55">
        <f t="shared" si="3"/>
        <v>4870</v>
      </c>
      <c r="G55">
        <v>315</v>
      </c>
      <c r="H55">
        <v>14</v>
      </c>
      <c r="I55">
        <f t="shared" si="4"/>
        <v>3</v>
      </c>
      <c r="J55">
        <v>4870</v>
      </c>
      <c r="L55">
        <v>1</v>
      </c>
      <c r="M55">
        <v>2</v>
      </c>
    </row>
    <row r="56" spans="1:13" x14ac:dyDescent="0.25">
      <c r="A56">
        <v>40243</v>
      </c>
      <c r="B56">
        <v>4.0119999999999996</v>
      </c>
      <c r="C56" t="s">
        <v>6</v>
      </c>
      <c r="D56" t="s">
        <v>34</v>
      </c>
      <c r="E56">
        <f t="shared" si="2"/>
        <v>6032</v>
      </c>
      <c r="F56">
        <f t="shared" si="3"/>
        <v>4904</v>
      </c>
      <c r="G56">
        <v>1069</v>
      </c>
      <c r="H56">
        <v>52</v>
      </c>
      <c r="I56">
        <f t="shared" si="4"/>
        <v>7</v>
      </c>
      <c r="J56">
        <v>4903</v>
      </c>
      <c r="K56">
        <v>1</v>
      </c>
      <c r="L56">
        <v>2</v>
      </c>
      <c r="M56">
        <v>5</v>
      </c>
    </row>
    <row r="57" spans="1:13" x14ac:dyDescent="0.25">
      <c r="A57">
        <v>40245</v>
      </c>
      <c r="B57">
        <v>32.384</v>
      </c>
      <c r="C57" t="s">
        <v>6</v>
      </c>
      <c r="D57" t="s">
        <v>34</v>
      </c>
      <c r="E57">
        <f t="shared" si="2"/>
        <v>14088</v>
      </c>
      <c r="F57">
        <f t="shared" si="3"/>
        <v>12968</v>
      </c>
      <c r="G57">
        <v>1048</v>
      </c>
      <c r="H57">
        <v>63</v>
      </c>
      <c r="I57">
        <f t="shared" si="4"/>
        <v>9</v>
      </c>
      <c r="J57">
        <v>12967</v>
      </c>
      <c r="K57">
        <v>1</v>
      </c>
      <c r="L57">
        <v>1</v>
      </c>
      <c r="M57">
        <v>8</v>
      </c>
    </row>
    <row r="58" spans="1:13" x14ac:dyDescent="0.25">
      <c r="A58">
        <v>40258</v>
      </c>
      <c r="B58">
        <v>11.68</v>
      </c>
      <c r="C58" t="s">
        <v>6</v>
      </c>
      <c r="D58" t="s">
        <v>34</v>
      </c>
      <c r="E58">
        <f t="shared" si="2"/>
        <v>12025</v>
      </c>
      <c r="F58">
        <f t="shared" si="3"/>
        <v>11023</v>
      </c>
      <c r="G58">
        <v>863</v>
      </c>
      <c r="H58">
        <v>115</v>
      </c>
      <c r="I58">
        <f t="shared" si="4"/>
        <v>24</v>
      </c>
      <c r="J58">
        <v>11021</v>
      </c>
      <c r="K58">
        <v>2</v>
      </c>
      <c r="L58">
        <v>3</v>
      </c>
      <c r="M58">
        <v>21</v>
      </c>
    </row>
    <row r="59" spans="1:13" x14ac:dyDescent="0.25">
      <c r="A59">
        <v>40272</v>
      </c>
      <c r="B59">
        <v>34.107999999999997</v>
      </c>
      <c r="C59" t="s">
        <v>6</v>
      </c>
      <c r="D59" t="s">
        <v>34</v>
      </c>
      <c r="E59">
        <f t="shared" si="2"/>
        <v>16023</v>
      </c>
      <c r="F59">
        <f t="shared" si="3"/>
        <v>14906</v>
      </c>
      <c r="G59">
        <v>1049</v>
      </c>
      <c r="H59">
        <v>61</v>
      </c>
      <c r="I59">
        <f t="shared" si="4"/>
        <v>7</v>
      </c>
      <c r="J59">
        <v>14905</v>
      </c>
      <c r="K59">
        <v>1</v>
      </c>
      <c r="L59">
        <v>1</v>
      </c>
      <c r="M59">
        <v>6</v>
      </c>
    </row>
    <row r="60" spans="1:13" x14ac:dyDescent="0.25">
      <c r="A60">
        <v>40291</v>
      </c>
      <c r="B60">
        <v>21.927</v>
      </c>
      <c r="C60" t="s">
        <v>6</v>
      </c>
      <c r="D60" t="s">
        <v>34</v>
      </c>
      <c r="E60">
        <f t="shared" si="2"/>
        <v>17590</v>
      </c>
      <c r="F60">
        <f t="shared" si="3"/>
        <v>16335</v>
      </c>
      <c r="G60">
        <v>1200</v>
      </c>
      <c r="H60">
        <v>52</v>
      </c>
      <c r="I60">
        <f t="shared" si="4"/>
        <v>3</v>
      </c>
      <c r="J60">
        <v>16334</v>
      </c>
      <c r="K60">
        <v>1</v>
      </c>
      <c r="L60">
        <v>1</v>
      </c>
      <c r="M60">
        <v>2</v>
      </c>
    </row>
    <row r="61" spans="1:13" x14ac:dyDescent="0.25">
      <c r="A61">
        <v>40292</v>
      </c>
      <c r="C61" t="s">
        <v>35</v>
      </c>
      <c r="D61" t="s">
        <v>34</v>
      </c>
      <c r="E61">
        <f t="shared" si="2"/>
        <v>1</v>
      </c>
      <c r="F61">
        <f t="shared" si="3"/>
        <v>0</v>
      </c>
      <c r="G61">
        <v>1</v>
      </c>
      <c r="I61">
        <f t="shared" si="4"/>
        <v>0</v>
      </c>
    </row>
    <row r="62" spans="1:13" x14ac:dyDescent="0.25">
      <c r="A62">
        <v>40299</v>
      </c>
      <c r="B62">
        <v>53.100999999999999</v>
      </c>
      <c r="C62" t="s">
        <v>6</v>
      </c>
      <c r="D62" t="s">
        <v>34</v>
      </c>
      <c r="E62">
        <f t="shared" si="2"/>
        <v>20528</v>
      </c>
      <c r="F62">
        <f t="shared" si="3"/>
        <v>17194</v>
      </c>
      <c r="G62">
        <v>3078</v>
      </c>
      <c r="H62">
        <v>217</v>
      </c>
      <c r="I62">
        <f t="shared" si="4"/>
        <v>39</v>
      </c>
      <c r="J62">
        <v>17191</v>
      </c>
      <c r="K62">
        <v>3</v>
      </c>
      <c r="L62">
        <v>3</v>
      </c>
      <c r="M62">
        <v>36</v>
      </c>
    </row>
    <row r="63" spans="1:13" x14ac:dyDescent="0.25">
      <c r="A63">
        <v>49999</v>
      </c>
      <c r="E63">
        <f t="shared" si="2"/>
        <v>1</v>
      </c>
      <c r="F63">
        <f t="shared" si="3"/>
        <v>1</v>
      </c>
      <c r="I63">
        <f t="shared" si="4"/>
        <v>0</v>
      </c>
      <c r="J63">
        <v>1</v>
      </c>
    </row>
    <row r="64" spans="1:13" x14ac:dyDescent="0.25">
      <c r="E64">
        <f>SUM(E2:E63)</f>
        <v>409662</v>
      </c>
      <c r="G64">
        <f t="shared" ref="G64:H64" si="5">SUM(G2:G63)</f>
        <v>44234</v>
      </c>
      <c r="H64">
        <f t="shared" si="5"/>
        <v>2906</v>
      </c>
      <c r="J64">
        <f>SUM(J2:J63)</f>
        <v>362006</v>
      </c>
      <c r="K64">
        <f>SUM(K2:K63)</f>
        <v>33</v>
      </c>
      <c r="L64">
        <f>SUM(L2:L63)</f>
        <v>121</v>
      </c>
      <c r="M64">
        <f>SUM(M2:M63)</f>
        <v>362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sqref="A1:XFD1"/>
    </sheetView>
  </sheetViews>
  <sheetFormatPr defaultColWidth="51.85546875" defaultRowHeight="15" x14ac:dyDescent="0.25"/>
  <cols>
    <col min="1" max="1" width="17.7109375" bestFit="1" customWidth="1"/>
    <col min="2" max="2" width="12.140625" bestFit="1" customWidth="1"/>
    <col min="3" max="3" width="10" bestFit="1" customWidth="1"/>
    <col min="4" max="4" width="16.7109375" bestFit="1" customWidth="1"/>
    <col min="5" max="6" width="16.7109375" customWidth="1"/>
    <col min="7" max="7" width="17.28515625" bestFit="1" customWidth="1"/>
    <col min="8" max="8" width="16.140625" bestFit="1" customWidth="1"/>
    <col min="9" max="9" width="16.140625" customWidth="1"/>
    <col min="10" max="10" width="19.85546875" bestFit="1" customWidth="1"/>
    <col min="11" max="11" width="24" bestFit="1" customWidth="1"/>
    <col min="12" max="12" width="20.7109375" bestFit="1" customWidth="1"/>
    <col min="13" max="13" width="23.5703125" bestFit="1" customWidth="1"/>
  </cols>
  <sheetData>
    <row r="1" spans="1:13" ht="75" x14ac:dyDescent="0.25">
      <c r="A1" s="1" t="s">
        <v>36</v>
      </c>
      <c r="B1" s="2" t="s">
        <v>38</v>
      </c>
      <c r="C1" s="1" t="s">
        <v>37</v>
      </c>
      <c r="D1" s="1" t="s">
        <v>39</v>
      </c>
      <c r="E1" s="2" t="s">
        <v>40</v>
      </c>
      <c r="F1" s="2" t="s">
        <v>41</v>
      </c>
      <c r="G1" s="2" t="s">
        <v>2</v>
      </c>
      <c r="H1" s="2" t="s">
        <v>3</v>
      </c>
      <c r="I1" s="2" t="s">
        <v>42</v>
      </c>
      <c r="J1" s="2" t="s">
        <v>0</v>
      </c>
      <c r="K1" s="2" t="s">
        <v>1</v>
      </c>
      <c r="L1" s="2" t="s">
        <v>4</v>
      </c>
      <c r="M1" s="2" t="s">
        <v>5</v>
      </c>
    </row>
    <row r="2" spans="1:13" x14ac:dyDescent="0.25">
      <c r="A2">
        <v>40004</v>
      </c>
      <c r="B2">
        <v>144.416</v>
      </c>
      <c r="C2" t="s">
        <v>6</v>
      </c>
      <c r="D2" t="s">
        <v>7</v>
      </c>
      <c r="E2">
        <v>1</v>
      </c>
      <c r="F2">
        <v>0</v>
      </c>
      <c r="G2">
        <v>1</v>
      </c>
      <c r="I2">
        <v>0</v>
      </c>
    </row>
    <row r="3" spans="1:13" x14ac:dyDescent="0.25">
      <c r="A3">
        <v>40006</v>
      </c>
      <c r="B3">
        <v>91.271000000000001</v>
      </c>
      <c r="C3" t="s">
        <v>6</v>
      </c>
      <c r="D3" t="s">
        <v>8</v>
      </c>
      <c r="E3">
        <v>1</v>
      </c>
      <c r="F3">
        <v>0</v>
      </c>
      <c r="G3">
        <v>1</v>
      </c>
      <c r="I3">
        <v>0</v>
      </c>
    </row>
    <row r="4" spans="1:13" x14ac:dyDescent="0.25">
      <c r="A4">
        <v>40010</v>
      </c>
      <c r="B4">
        <v>1.8320000000000001</v>
      </c>
      <c r="C4" t="s">
        <v>6</v>
      </c>
      <c r="D4" t="s">
        <v>9</v>
      </c>
      <c r="E4">
        <v>338</v>
      </c>
      <c r="F4">
        <v>216</v>
      </c>
      <c r="G4">
        <v>113</v>
      </c>
      <c r="H4">
        <v>2</v>
      </c>
      <c r="I4">
        <v>7</v>
      </c>
      <c r="J4">
        <v>216</v>
      </c>
      <c r="M4">
        <v>7</v>
      </c>
    </row>
    <row r="5" spans="1:13" x14ac:dyDescent="0.25">
      <c r="A5">
        <v>40014</v>
      </c>
      <c r="B5">
        <v>55.093000000000004</v>
      </c>
      <c r="C5" t="s">
        <v>6</v>
      </c>
      <c r="D5" t="s">
        <v>10</v>
      </c>
      <c r="E5">
        <v>8383</v>
      </c>
      <c r="F5">
        <v>7408</v>
      </c>
      <c r="G5">
        <v>947</v>
      </c>
      <c r="H5">
        <v>26</v>
      </c>
      <c r="I5">
        <v>2</v>
      </c>
      <c r="J5">
        <v>7407</v>
      </c>
      <c r="K5">
        <v>1</v>
      </c>
      <c r="L5">
        <v>2</v>
      </c>
    </row>
    <row r="6" spans="1:13" x14ac:dyDescent="0.25">
      <c r="A6">
        <v>40018</v>
      </c>
      <c r="C6" t="s">
        <v>11</v>
      </c>
      <c r="D6" t="s">
        <v>12</v>
      </c>
      <c r="E6">
        <v>5</v>
      </c>
      <c r="F6">
        <v>3</v>
      </c>
      <c r="G6">
        <v>2</v>
      </c>
      <c r="I6">
        <v>0</v>
      </c>
      <c r="J6">
        <v>3</v>
      </c>
    </row>
    <row r="7" spans="1:13" x14ac:dyDescent="0.25">
      <c r="A7">
        <v>40022</v>
      </c>
      <c r="B7">
        <v>16.093</v>
      </c>
      <c r="C7" t="s">
        <v>6</v>
      </c>
      <c r="D7" t="s">
        <v>13</v>
      </c>
      <c r="E7">
        <v>3</v>
      </c>
      <c r="F7">
        <v>2</v>
      </c>
      <c r="G7">
        <v>1</v>
      </c>
      <c r="I7">
        <v>0</v>
      </c>
      <c r="J7">
        <v>2</v>
      </c>
    </row>
    <row r="8" spans="1:13" x14ac:dyDescent="0.25">
      <c r="A8">
        <v>40023</v>
      </c>
      <c r="B8">
        <v>22.591999999999999</v>
      </c>
      <c r="C8" t="s">
        <v>6</v>
      </c>
      <c r="D8" t="s">
        <v>14</v>
      </c>
      <c r="E8">
        <v>1196</v>
      </c>
      <c r="F8">
        <v>1059</v>
      </c>
      <c r="G8">
        <v>136</v>
      </c>
      <c r="H8">
        <v>1</v>
      </c>
      <c r="I8">
        <v>0</v>
      </c>
      <c r="J8">
        <v>1058</v>
      </c>
      <c r="K8">
        <v>1</v>
      </c>
    </row>
    <row r="9" spans="1:13" x14ac:dyDescent="0.25">
      <c r="A9">
        <v>40025</v>
      </c>
      <c r="B9">
        <v>0.16800000000000001</v>
      </c>
      <c r="C9" t="s">
        <v>11</v>
      </c>
      <c r="D9" t="s">
        <v>15</v>
      </c>
      <c r="E9">
        <v>76</v>
      </c>
      <c r="F9">
        <v>66</v>
      </c>
      <c r="G9">
        <v>10</v>
      </c>
      <c r="I9">
        <v>0</v>
      </c>
      <c r="J9">
        <v>66</v>
      </c>
    </row>
    <row r="10" spans="1:13" x14ac:dyDescent="0.25">
      <c r="A10">
        <v>40026</v>
      </c>
      <c r="B10">
        <v>31.058</v>
      </c>
      <c r="C10" t="s">
        <v>6</v>
      </c>
      <c r="D10" t="s">
        <v>16</v>
      </c>
      <c r="E10">
        <v>2436</v>
      </c>
      <c r="F10">
        <v>2186</v>
      </c>
      <c r="G10">
        <v>247</v>
      </c>
      <c r="H10">
        <v>3</v>
      </c>
      <c r="I10">
        <v>0</v>
      </c>
      <c r="J10">
        <v>2185</v>
      </c>
      <c r="K10">
        <v>1</v>
      </c>
    </row>
    <row r="11" spans="1:13" x14ac:dyDescent="0.25">
      <c r="A11">
        <v>40027</v>
      </c>
      <c r="C11" t="s">
        <v>11</v>
      </c>
      <c r="D11" t="s">
        <v>17</v>
      </c>
      <c r="E11">
        <v>70</v>
      </c>
      <c r="F11">
        <v>49</v>
      </c>
      <c r="G11">
        <v>19</v>
      </c>
      <c r="H11">
        <v>1</v>
      </c>
      <c r="I11">
        <v>1</v>
      </c>
      <c r="J11">
        <v>49</v>
      </c>
      <c r="L11">
        <v>1</v>
      </c>
    </row>
    <row r="12" spans="1:13" x14ac:dyDescent="0.25">
      <c r="A12">
        <v>40031</v>
      </c>
      <c r="B12">
        <v>66.504999999999995</v>
      </c>
      <c r="C12" t="s">
        <v>6</v>
      </c>
      <c r="D12" t="s">
        <v>18</v>
      </c>
      <c r="E12">
        <v>3073</v>
      </c>
      <c r="F12">
        <v>2776</v>
      </c>
      <c r="G12">
        <v>292</v>
      </c>
      <c r="H12">
        <v>5</v>
      </c>
      <c r="I12">
        <v>0</v>
      </c>
      <c r="J12">
        <v>2776</v>
      </c>
    </row>
    <row r="13" spans="1:13" x14ac:dyDescent="0.25">
      <c r="A13">
        <v>40041</v>
      </c>
      <c r="B13">
        <v>0.104</v>
      </c>
      <c r="C13" t="s">
        <v>11</v>
      </c>
      <c r="D13" t="s">
        <v>19</v>
      </c>
      <c r="E13">
        <v>161</v>
      </c>
      <c r="F13">
        <v>144</v>
      </c>
      <c r="G13">
        <v>15</v>
      </c>
      <c r="H13">
        <v>1</v>
      </c>
      <c r="I13">
        <v>1</v>
      </c>
      <c r="J13">
        <v>144</v>
      </c>
      <c r="M13">
        <v>1</v>
      </c>
    </row>
    <row r="14" spans="1:13" x14ac:dyDescent="0.25">
      <c r="A14">
        <v>40047</v>
      </c>
      <c r="B14">
        <v>29.678999999999998</v>
      </c>
      <c r="C14" t="s">
        <v>6</v>
      </c>
      <c r="D14" t="s">
        <v>20</v>
      </c>
      <c r="E14">
        <v>1623</v>
      </c>
      <c r="F14">
        <v>1297</v>
      </c>
      <c r="G14">
        <v>307</v>
      </c>
      <c r="H14">
        <v>17</v>
      </c>
      <c r="I14">
        <v>2</v>
      </c>
      <c r="J14">
        <v>1297</v>
      </c>
      <c r="L14">
        <v>1</v>
      </c>
      <c r="M14">
        <v>1</v>
      </c>
    </row>
    <row r="15" spans="1:13" x14ac:dyDescent="0.25">
      <c r="A15">
        <v>40055</v>
      </c>
      <c r="B15">
        <v>20.555</v>
      </c>
      <c r="C15" t="s">
        <v>6</v>
      </c>
      <c r="D15" t="s">
        <v>21</v>
      </c>
      <c r="E15">
        <v>194</v>
      </c>
      <c r="F15">
        <v>174</v>
      </c>
      <c r="G15">
        <v>20</v>
      </c>
      <c r="I15">
        <v>0</v>
      </c>
      <c r="J15">
        <v>174</v>
      </c>
    </row>
    <row r="16" spans="1:13" x14ac:dyDescent="0.25">
      <c r="A16">
        <v>40056</v>
      </c>
      <c r="B16">
        <v>2.8460000000000001</v>
      </c>
      <c r="C16" t="s">
        <v>6</v>
      </c>
      <c r="D16" t="s">
        <v>22</v>
      </c>
      <c r="E16">
        <v>1427</v>
      </c>
      <c r="F16">
        <v>1327</v>
      </c>
      <c r="G16">
        <v>98</v>
      </c>
      <c r="H16">
        <v>2</v>
      </c>
      <c r="I16">
        <v>0</v>
      </c>
      <c r="J16">
        <v>1327</v>
      </c>
    </row>
    <row r="17" spans="1:13" x14ac:dyDescent="0.25">
      <c r="A17">
        <v>40059</v>
      </c>
      <c r="B17">
        <v>25.925000000000001</v>
      </c>
      <c r="C17" t="s">
        <v>6</v>
      </c>
      <c r="D17" t="s">
        <v>23</v>
      </c>
      <c r="E17">
        <v>8994</v>
      </c>
      <c r="F17">
        <v>8167</v>
      </c>
      <c r="G17">
        <v>800</v>
      </c>
      <c r="H17">
        <v>23</v>
      </c>
      <c r="I17">
        <v>4</v>
      </c>
      <c r="J17">
        <v>8167</v>
      </c>
      <c r="L17">
        <v>1</v>
      </c>
      <c r="M17">
        <v>3</v>
      </c>
    </row>
    <row r="18" spans="1:13" x14ac:dyDescent="0.25">
      <c r="A18">
        <v>40067</v>
      </c>
      <c r="B18">
        <v>43.122999999999998</v>
      </c>
      <c r="C18" t="s">
        <v>6</v>
      </c>
      <c r="D18" t="s">
        <v>24</v>
      </c>
      <c r="E18">
        <v>1</v>
      </c>
      <c r="F18">
        <v>1</v>
      </c>
      <c r="I18">
        <v>0</v>
      </c>
      <c r="J18">
        <v>1</v>
      </c>
    </row>
    <row r="19" spans="1:13" x14ac:dyDescent="0.25">
      <c r="A19">
        <v>40077</v>
      </c>
      <c r="B19">
        <v>8.4969999999999999</v>
      </c>
      <c r="C19" t="s">
        <v>6</v>
      </c>
      <c r="D19" t="s">
        <v>25</v>
      </c>
      <c r="E19">
        <v>389</v>
      </c>
      <c r="F19">
        <v>339</v>
      </c>
      <c r="G19">
        <v>47</v>
      </c>
      <c r="H19">
        <v>2</v>
      </c>
      <c r="I19">
        <v>1</v>
      </c>
      <c r="J19">
        <v>339</v>
      </c>
      <c r="L19">
        <v>1</v>
      </c>
    </row>
    <row r="20" spans="1:13" x14ac:dyDescent="0.25">
      <c r="A20">
        <v>40108</v>
      </c>
      <c r="B20">
        <v>71.073999999999998</v>
      </c>
      <c r="C20" t="s">
        <v>6</v>
      </c>
      <c r="D20" t="s">
        <v>26</v>
      </c>
      <c r="E20">
        <v>1307</v>
      </c>
      <c r="F20">
        <v>1050</v>
      </c>
      <c r="G20">
        <v>250</v>
      </c>
      <c r="H20">
        <v>7</v>
      </c>
      <c r="I20">
        <v>0</v>
      </c>
      <c r="J20">
        <v>1049</v>
      </c>
      <c r="K20">
        <v>1</v>
      </c>
    </row>
    <row r="21" spans="1:13" x14ac:dyDescent="0.25">
      <c r="A21">
        <v>40109</v>
      </c>
      <c r="B21">
        <v>9.3650000000000002</v>
      </c>
      <c r="C21" t="s">
        <v>6</v>
      </c>
      <c r="D21" t="s">
        <v>27</v>
      </c>
      <c r="E21">
        <v>76</v>
      </c>
      <c r="F21">
        <v>61</v>
      </c>
      <c r="G21">
        <v>15</v>
      </c>
      <c r="I21">
        <v>0</v>
      </c>
      <c r="J21">
        <v>61</v>
      </c>
    </row>
    <row r="22" spans="1:13" x14ac:dyDescent="0.25">
      <c r="A22">
        <v>40118</v>
      </c>
      <c r="B22">
        <v>13.683</v>
      </c>
      <c r="C22" t="s">
        <v>6</v>
      </c>
      <c r="D22" t="s">
        <v>28</v>
      </c>
      <c r="E22">
        <v>4543</v>
      </c>
      <c r="F22">
        <v>4189</v>
      </c>
      <c r="G22">
        <v>332</v>
      </c>
      <c r="H22">
        <v>20</v>
      </c>
      <c r="I22">
        <v>2</v>
      </c>
      <c r="J22">
        <v>4189</v>
      </c>
      <c r="M22">
        <v>2</v>
      </c>
    </row>
    <row r="23" spans="1:13" x14ac:dyDescent="0.25">
      <c r="A23">
        <v>40121</v>
      </c>
      <c r="B23">
        <v>33.880000000000003</v>
      </c>
      <c r="C23" t="s">
        <v>6</v>
      </c>
      <c r="D23" t="s">
        <v>29</v>
      </c>
      <c r="E23">
        <v>1</v>
      </c>
      <c r="F23">
        <v>0</v>
      </c>
      <c r="H23">
        <v>1</v>
      </c>
      <c r="I23">
        <v>0</v>
      </c>
    </row>
    <row r="24" spans="1:13" x14ac:dyDescent="0.25">
      <c r="A24">
        <v>40155</v>
      </c>
      <c r="B24">
        <v>0.54</v>
      </c>
      <c r="C24" t="s">
        <v>6</v>
      </c>
      <c r="D24" t="s">
        <v>30</v>
      </c>
      <c r="E24">
        <v>506</v>
      </c>
      <c r="F24">
        <v>409</v>
      </c>
      <c r="G24">
        <v>94</v>
      </c>
      <c r="H24">
        <v>3</v>
      </c>
      <c r="I24">
        <v>0</v>
      </c>
      <c r="J24">
        <v>409</v>
      </c>
    </row>
    <row r="25" spans="1:13" x14ac:dyDescent="0.25">
      <c r="A25">
        <v>40165</v>
      </c>
      <c r="B25">
        <v>144.423</v>
      </c>
      <c r="C25" t="s">
        <v>6</v>
      </c>
      <c r="D25" t="s">
        <v>31</v>
      </c>
      <c r="E25">
        <v>4548</v>
      </c>
      <c r="F25">
        <v>3755</v>
      </c>
      <c r="G25">
        <v>726</v>
      </c>
      <c r="H25">
        <v>57</v>
      </c>
      <c r="I25">
        <v>10</v>
      </c>
      <c r="J25">
        <v>3755</v>
      </c>
      <c r="L25">
        <v>3</v>
      </c>
      <c r="M25">
        <v>7</v>
      </c>
    </row>
    <row r="26" spans="1:13" x14ac:dyDescent="0.25">
      <c r="A26">
        <v>40175</v>
      </c>
      <c r="B26">
        <v>75.522999999999996</v>
      </c>
      <c r="C26" t="s">
        <v>6</v>
      </c>
      <c r="D26" t="s">
        <v>32</v>
      </c>
      <c r="E26">
        <v>26</v>
      </c>
      <c r="F26">
        <v>14</v>
      </c>
      <c r="G26">
        <v>12</v>
      </c>
      <c r="I26">
        <v>0</v>
      </c>
      <c r="J26">
        <v>14</v>
      </c>
    </row>
    <row r="27" spans="1:13" x14ac:dyDescent="0.25">
      <c r="A27">
        <v>40177</v>
      </c>
      <c r="B27">
        <v>13.702999999999999</v>
      </c>
      <c r="C27" t="s">
        <v>6</v>
      </c>
      <c r="D27" t="s">
        <v>33</v>
      </c>
      <c r="E27">
        <v>693</v>
      </c>
      <c r="F27">
        <v>565</v>
      </c>
      <c r="G27">
        <v>128</v>
      </c>
      <c r="I27">
        <v>0</v>
      </c>
      <c r="J27">
        <v>565</v>
      </c>
    </row>
    <row r="28" spans="1:13" x14ac:dyDescent="0.25">
      <c r="A28">
        <v>40202</v>
      </c>
      <c r="B28">
        <v>1.5549999999999999</v>
      </c>
      <c r="C28" t="s">
        <v>6</v>
      </c>
      <c r="D28" t="s">
        <v>34</v>
      </c>
      <c r="E28">
        <v>3349</v>
      </c>
      <c r="F28">
        <v>1643</v>
      </c>
      <c r="G28">
        <v>1417</v>
      </c>
      <c r="H28">
        <v>221</v>
      </c>
      <c r="I28">
        <v>68</v>
      </c>
      <c r="J28">
        <v>1643</v>
      </c>
      <c r="L28">
        <v>6</v>
      </c>
      <c r="M28">
        <v>62</v>
      </c>
    </row>
    <row r="29" spans="1:13" x14ac:dyDescent="0.25">
      <c r="A29">
        <v>40203</v>
      </c>
      <c r="B29">
        <v>2.9409999999999998</v>
      </c>
      <c r="C29" t="s">
        <v>6</v>
      </c>
      <c r="D29" t="s">
        <v>34</v>
      </c>
      <c r="E29">
        <v>8774</v>
      </c>
      <c r="F29">
        <v>6999</v>
      </c>
      <c r="G29">
        <v>1650</v>
      </c>
      <c r="H29">
        <v>118</v>
      </c>
      <c r="I29">
        <v>7</v>
      </c>
      <c r="J29">
        <v>6999</v>
      </c>
      <c r="L29">
        <v>1</v>
      </c>
      <c r="M29">
        <v>6</v>
      </c>
    </row>
    <row r="30" spans="1:13" x14ac:dyDescent="0.25">
      <c r="A30">
        <v>40204</v>
      </c>
      <c r="B30">
        <v>3.2469999999999999</v>
      </c>
      <c r="C30" t="s">
        <v>6</v>
      </c>
      <c r="D30" t="s">
        <v>34</v>
      </c>
      <c r="E30">
        <v>9243</v>
      </c>
      <c r="F30">
        <v>7897</v>
      </c>
      <c r="G30">
        <v>1305</v>
      </c>
      <c r="H30">
        <v>37</v>
      </c>
      <c r="I30">
        <v>4</v>
      </c>
      <c r="J30">
        <v>7894</v>
      </c>
      <c r="K30">
        <v>3</v>
      </c>
      <c r="M30">
        <v>4</v>
      </c>
    </row>
    <row r="31" spans="1:13" x14ac:dyDescent="0.25">
      <c r="A31">
        <v>40205</v>
      </c>
      <c r="B31">
        <v>6.9809999999999999</v>
      </c>
      <c r="C31" t="s">
        <v>6</v>
      </c>
      <c r="D31" t="s">
        <v>34</v>
      </c>
      <c r="E31">
        <v>12039</v>
      </c>
      <c r="F31">
        <v>10807</v>
      </c>
      <c r="G31">
        <v>1164</v>
      </c>
      <c r="H31">
        <v>59</v>
      </c>
      <c r="I31">
        <v>9</v>
      </c>
      <c r="J31">
        <v>10804</v>
      </c>
      <c r="K31">
        <v>3</v>
      </c>
      <c r="L31">
        <v>2</v>
      </c>
      <c r="M31">
        <v>7</v>
      </c>
    </row>
    <row r="32" spans="1:13" x14ac:dyDescent="0.25">
      <c r="A32">
        <v>40206</v>
      </c>
      <c r="B32">
        <v>5.71</v>
      </c>
      <c r="C32" t="s">
        <v>6</v>
      </c>
      <c r="D32" t="s">
        <v>34</v>
      </c>
      <c r="E32">
        <v>12200</v>
      </c>
      <c r="F32">
        <v>10445</v>
      </c>
      <c r="G32">
        <v>1673</v>
      </c>
      <c r="H32">
        <v>76</v>
      </c>
      <c r="I32">
        <v>6</v>
      </c>
      <c r="J32">
        <v>10445</v>
      </c>
      <c r="L32">
        <v>4</v>
      </c>
      <c r="M32">
        <v>2</v>
      </c>
    </row>
    <row r="33" spans="1:13" x14ac:dyDescent="0.25">
      <c r="A33">
        <v>40207</v>
      </c>
      <c r="B33">
        <v>11.624000000000001</v>
      </c>
      <c r="C33" t="s">
        <v>6</v>
      </c>
      <c r="D33" t="s">
        <v>34</v>
      </c>
      <c r="E33">
        <v>17768</v>
      </c>
      <c r="F33">
        <v>15143</v>
      </c>
      <c r="G33">
        <v>2433</v>
      </c>
      <c r="H33">
        <v>178</v>
      </c>
      <c r="I33">
        <v>14</v>
      </c>
      <c r="J33">
        <v>15139</v>
      </c>
      <c r="K33">
        <v>4</v>
      </c>
      <c r="L33">
        <v>4</v>
      </c>
      <c r="M33">
        <v>10</v>
      </c>
    </row>
    <row r="34" spans="1:13" x14ac:dyDescent="0.25">
      <c r="A34">
        <v>40208</v>
      </c>
      <c r="B34">
        <v>2.4609999999999999</v>
      </c>
      <c r="C34" t="s">
        <v>6</v>
      </c>
      <c r="D34" t="s">
        <v>34</v>
      </c>
      <c r="E34">
        <v>8116</v>
      </c>
      <c r="F34">
        <v>6928</v>
      </c>
      <c r="G34">
        <v>1106</v>
      </c>
      <c r="H34">
        <v>73</v>
      </c>
      <c r="I34">
        <v>9</v>
      </c>
      <c r="J34">
        <v>6928</v>
      </c>
      <c r="L34">
        <v>4</v>
      </c>
      <c r="M34">
        <v>5</v>
      </c>
    </row>
    <row r="35" spans="1:13" x14ac:dyDescent="0.25">
      <c r="A35">
        <v>40209</v>
      </c>
      <c r="B35">
        <v>2.6829999999999998</v>
      </c>
      <c r="C35" t="s">
        <v>6</v>
      </c>
      <c r="D35" t="s">
        <v>34</v>
      </c>
      <c r="E35">
        <v>588</v>
      </c>
      <c r="F35">
        <v>170</v>
      </c>
      <c r="G35">
        <v>354</v>
      </c>
      <c r="H35">
        <v>51</v>
      </c>
      <c r="I35">
        <v>13</v>
      </c>
      <c r="J35">
        <v>170</v>
      </c>
      <c r="L35">
        <v>10</v>
      </c>
      <c r="M35">
        <v>3</v>
      </c>
    </row>
    <row r="36" spans="1:13" x14ac:dyDescent="0.25">
      <c r="A36">
        <v>40210</v>
      </c>
      <c r="B36">
        <v>3.218</v>
      </c>
      <c r="C36" t="s">
        <v>6</v>
      </c>
      <c r="D36" t="s">
        <v>34</v>
      </c>
      <c r="E36">
        <v>6232</v>
      </c>
      <c r="F36">
        <v>5585</v>
      </c>
      <c r="G36">
        <v>551</v>
      </c>
      <c r="H36">
        <v>70</v>
      </c>
      <c r="I36">
        <v>26</v>
      </c>
      <c r="J36">
        <v>5585</v>
      </c>
      <c r="L36">
        <v>17</v>
      </c>
      <c r="M36">
        <v>9</v>
      </c>
    </row>
    <row r="37" spans="1:13" x14ac:dyDescent="0.25">
      <c r="A37">
        <v>40211</v>
      </c>
      <c r="B37">
        <v>7.4809999999999999</v>
      </c>
      <c r="C37" t="s">
        <v>6</v>
      </c>
      <c r="D37" t="s">
        <v>34</v>
      </c>
      <c r="E37">
        <v>10423</v>
      </c>
      <c r="F37">
        <v>9424</v>
      </c>
      <c r="G37">
        <v>928</v>
      </c>
      <c r="H37">
        <v>59</v>
      </c>
      <c r="I37">
        <v>12</v>
      </c>
      <c r="J37">
        <v>9424</v>
      </c>
      <c r="L37">
        <v>10</v>
      </c>
      <c r="M37">
        <v>2</v>
      </c>
    </row>
    <row r="38" spans="1:13" x14ac:dyDescent="0.25">
      <c r="A38">
        <v>40212</v>
      </c>
      <c r="B38">
        <v>3.8</v>
      </c>
      <c r="C38" t="s">
        <v>6</v>
      </c>
      <c r="D38" t="s">
        <v>34</v>
      </c>
      <c r="E38">
        <v>7764</v>
      </c>
      <c r="F38">
        <v>7184</v>
      </c>
      <c r="G38">
        <v>552</v>
      </c>
      <c r="H38">
        <v>26</v>
      </c>
      <c r="I38">
        <v>2</v>
      </c>
      <c r="J38">
        <v>7184</v>
      </c>
      <c r="L38">
        <v>2</v>
      </c>
    </row>
    <row r="39" spans="1:13" x14ac:dyDescent="0.25">
      <c r="A39">
        <v>40213</v>
      </c>
      <c r="B39">
        <v>12.45</v>
      </c>
      <c r="C39" t="s">
        <v>6</v>
      </c>
      <c r="D39" t="s">
        <v>34</v>
      </c>
      <c r="E39">
        <v>9020</v>
      </c>
      <c r="F39">
        <v>7402</v>
      </c>
      <c r="G39">
        <v>1472</v>
      </c>
      <c r="H39">
        <v>130</v>
      </c>
      <c r="I39">
        <v>16</v>
      </c>
      <c r="J39">
        <v>7401</v>
      </c>
      <c r="K39">
        <v>1</v>
      </c>
      <c r="L39">
        <v>5</v>
      </c>
      <c r="M39">
        <v>11</v>
      </c>
    </row>
    <row r="40" spans="1:13" x14ac:dyDescent="0.25">
      <c r="A40">
        <v>40214</v>
      </c>
      <c r="B40">
        <v>14.856</v>
      </c>
      <c r="C40" t="s">
        <v>6</v>
      </c>
      <c r="D40" t="s">
        <v>34</v>
      </c>
      <c r="E40">
        <v>21674</v>
      </c>
      <c r="F40">
        <v>19482</v>
      </c>
      <c r="G40">
        <v>2062</v>
      </c>
      <c r="H40">
        <v>105</v>
      </c>
      <c r="I40">
        <v>25</v>
      </c>
      <c r="J40">
        <v>19482</v>
      </c>
      <c r="L40">
        <v>7</v>
      </c>
      <c r="M40">
        <v>18</v>
      </c>
    </row>
    <row r="41" spans="1:13" x14ac:dyDescent="0.25">
      <c r="A41">
        <v>40215</v>
      </c>
      <c r="B41">
        <v>3.7509999999999999</v>
      </c>
      <c r="C41" t="s">
        <v>6</v>
      </c>
      <c r="D41" t="s">
        <v>34</v>
      </c>
      <c r="E41">
        <v>9642</v>
      </c>
      <c r="F41">
        <v>8925</v>
      </c>
      <c r="G41">
        <v>686</v>
      </c>
      <c r="H41">
        <v>29</v>
      </c>
      <c r="I41">
        <v>2</v>
      </c>
      <c r="J41">
        <v>8925</v>
      </c>
      <c r="L41">
        <v>1</v>
      </c>
      <c r="M41">
        <v>1</v>
      </c>
    </row>
    <row r="42" spans="1:13" x14ac:dyDescent="0.25">
      <c r="A42">
        <v>40216</v>
      </c>
      <c r="B42">
        <v>14.454000000000001</v>
      </c>
      <c r="C42" t="s">
        <v>6</v>
      </c>
      <c r="D42" t="s">
        <v>34</v>
      </c>
      <c r="E42">
        <v>20318</v>
      </c>
      <c r="F42">
        <v>18346</v>
      </c>
      <c r="G42">
        <v>1829</v>
      </c>
      <c r="H42">
        <v>127</v>
      </c>
      <c r="I42">
        <v>16</v>
      </c>
      <c r="J42">
        <v>18346</v>
      </c>
      <c r="L42">
        <v>8</v>
      </c>
      <c r="M42">
        <v>8</v>
      </c>
    </row>
    <row r="43" spans="1:13" x14ac:dyDescent="0.25">
      <c r="A43">
        <v>40217</v>
      </c>
      <c r="B43">
        <v>2.4020000000000001</v>
      </c>
      <c r="C43" t="s">
        <v>6</v>
      </c>
      <c r="D43" t="s">
        <v>34</v>
      </c>
      <c r="E43">
        <v>7308</v>
      </c>
      <c r="F43">
        <v>6655</v>
      </c>
      <c r="G43">
        <v>616</v>
      </c>
      <c r="H43">
        <v>33</v>
      </c>
      <c r="I43">
        <v>4</v>
      </c>
      <c r="J43">
        <v>6654</v>
      </c>
      <c r="K43">
        <v>1</v>
      </c>
      <c r="M43">
        <v>4</v>
      </c>
    </row>
    <row r="44" spans="1:13" x14ac:dyDescent="0.25">
      <c r="A44">
        <v>40218</v>
      </c>
      <c r="B44">
        <v>9.7330000000000005</v>
      </c>
      <c r="C44" t="s">
        <v>6</v>
      </c>
      <c r="D44" t="s">
        <v>34</v>
      </c>
      <c r="E44">
        <v>16093</v>
      </c>
      <c r="F44">
        <v>13896</v>
      </c>
      <c r="G44">
        <v>2063</v>
      </c>
      <c r="H44">
        <v>117</v>
      </c>
      <c r="I44">
        <v>17</v>
      </c>
      <c r="J44">
        <v>13896</v>
      </c>
      <c r="L44">
        <v>2</v>
      </c>
      <c r="M44">
        <v>15</v>
      </c>
    </row>
    <row r="45" spans="1:13" x14ac:dyDescent="0.25">
      <c r="A45">
        <v>40219</v>
      </c>
      <c r="B45">
        <v>14.391999999999999</v>
      </c>
      <c r="C45" t="s">
        <v>6</v>
      </c>
      <c r="D45" t="s">
        <v>34</v>
      </c>
      <c r="E45">
        <v>18352</v>
      </c>
      <c r="F45">
        <v>16519</v>
      </c>
      <c r="G45">
        <v>1661</v>
      </c>
      <c r="H45">
        <v>136</v>
      </c>
      <c r="I45">
        <v>36</v>
      </c>
      <c r="J45">
        <v>16518</v>
      </c>
      <c r="K45">
        <v>1</v>
      </c>
      <c r="L45">
        <v>7</v>
      </c>
      <c r="M45">
        <v>29</v>
      </c>
    </row>
    <row r="46" spans="1:13" x14ac:dyDescent="0.25">
      <c r="A46">
        <v>40220</v>
      </c>
      <c r="B46">
        <v>7.617</v>
      </c>
      <c r="C46" t="s">
        <v>6</v>
      </c>
      <c r="D46" t="s">
        <v>34</v>
      </c>
      <c r="E46">
        <v>17456</v>
      </c>
      <c r="F46">
        <v>15974</v>
      </c>
      <c r="G46">
        <v>1388</v>
      </c>
      <c r="H46">
        <v>87</v>
      </c>
      <c r="I46">
        <v>7</v>
      </c>
      <c r="J46">
        <v>15974</v>
      </c>
      <c r="M46">
        <v>7</v>
      </c>
    </row>
    <row r="47" spans="1:13" x14ac:dyDescent="0.25">
      <c r="A47">
        <v>40221</v>
      </c>
      <c r="C47" t="s">
        <v>11</v>
      </c>
      <c r="D47" t="s">
        <v>34</v>
      </c>
      <c r="E47">
        <v>1</v>
      </c>
      <c r="F47">
        <v>0</v>
      </c>
      <c r="H47">
        <v>1</v>
      </c>
      <c r="I47">
        <v>0</v>
      </c>
    </row>
    <row r="48" spans="1:13" x14ac:dyDescent="0.25">
      <c r="A48">
        <v>40222</v>
      </c>
      <c r="B48">
        <v>10.432</v>
      </c>
      <c r="C48" t="s">
        <v>6</v>
      </c>
      <c r="D48" t="s">
        <v>34</v>
      </c>
      <c r="E48">
        <v>12711</v>
      </c>
      <c r="F48">
        <v>10904</v>
      </c>
      <c r="G48">
        <v>1663</v>
      </c>
      <c r="H48">
        <v>128</v>
      </c>
      <c r="I48">
        <v>16</v>
      </c>
      <c r="J48">
        <v>10900</v>
      </c>
      <c r="K48">
        <v>4</v>
      </c>
      <c r="L48">
        <v>1</v>
      </c>
      <c r="M48">
        <v>15</v>
      </c>
    </row>
    <row r="49" spans="1:13" x14ac:dyDescent="0.25">
      <c r="A49">
        <v>40223</v>
      </c>
      <c r="B49">
        <v>11.742000000000001</v>
      </c>
      <c r="C49" t="s">
        <v>6</v>
      </c>
      <c r="D49" t="s">
        <v>34</v>
      </c>
      <c r="E49">
        <v>12211</v>
      </c>
      <c r="F49">
        <v>10321</v>
      </c>
      <c r="G49">
        <v>1769</v>
      </c>
      <c r="H49">
        <v>97</v>
      </c>
      <c r="I49">
        <v>24</v>
      </c>
      <c r="J49">
        <v>10320</v>
      </c>
      <c r="K49">
        <v>1</v>
      </c>
      <c r="L49">
        <v>5</v>
      </c>
      <c r="M49">
        <v>19</v>
      </c>
    </row>
    <row r="50" spans="1:13" x14ac:dyDescent="0.25">
      <c r="A50">
        <v>40228</v>
      </c>
      <c r="B50">
        <v>7.569</v>
      </c>
      <c r="C50" t="s">
        <v>6</v>
      </c>
      <c r="D50" t="s">
        <v>34</v>
      </c>
      <c r="E50">
        <v>7842</v>
      </c>
      <c r="F50">
        <v>7142</v>
      </c>
      <c r="G50">
        <v>664</v>
      </c>
      <c r="H50">
        <v>33</v>
      </c>
      <c r="I50">
        <v>3</v>
      </c>
      <c r="J50">
        <v>7142</v>
      </c>
      <c r="M50">
        <v>3</v>
      </c>
    </row>
    <row r="51" spans="1:13" x14ac:dyDescent="0.25">
      <c r="A51">
        <v>40229</v>
      </c>
      <c r="B51">
        <v>19.753</v>
      </c>
      <c r="C51" t="s">
        <v>6</v>
      </c>
      <c r="D51" t="s">
        <v>34</v>
      </c>
      <c r="E51">
        <v>14647</v>
      </c>
      <c r="F51">
        <v>13856</v>
      </c>
      <c r="G51">
        <v>718</v>
      </c>
      <c r="H51">
        <v>62</v>
      </c>
      <c r="I51">
        <v>11</v>
      </c>
      <c r="J51">
        <v>13856</v>
      </c>
      <c r="L51">
        <v>1</v>
      </c>
      <c r="M51">
        <v>10</v>
      </c>
    </row>
    <row r="52" spans="1:13" x14ac:dyDescent="0.25">
      <c r="A52">
        <v>40231</v>
      </c>
      <c r="B52">
        <v>8.4000000000000005E-2</v>
      </c>
      <c r="C52" t="s">
        <v>11</v>
      </c>
      <c r="D52" t="s">
        <v>34</v>
      </c>
      <c r="E52">
        <v>3</v>
      </c>
      <c r="F52">
        <v>0</v>
      </c>
      <c r="G52">
        <v>2</v>
      </c>
      <c r="H52">
        <v>1</v>
      </c>
      <c r="I52">
        <v>0</v>
      </c>
    </row>
    <row r="53" spans="1:13" x14ac:dyDescent="0.25">
      <c r="A53">
        <v>40233</v>
      </c>
      <c r="C53" t="s">
        <v>11</v>
      </c>
      <c r="D53" t="s">
        <v>34</v>
      </c>
      <c r="E53">
        <v>1</v>
      </c>
      <c r="F53">
        <v>0</v>
      </c>
      <c r="G53">
        <v>1</v>
      </c>
      <c r="I53">
        <v>0</v>
      </c>
    </row>
    <row r="54" spans="1:13" x14ac:dyDescent="0.25">
      <c r="A54">
        <v>40241</v>
      </c>
      <c r="B54">
        <v>14.452</v>
      </c>
      <c r="C54" t="s">
        <v>6</v>
      </c>
      <c r="D54" t="s">
        <v>34</v>
      </c>
      <c r="E54">
        <v>14326</v>
      </c>
      <c r="F54">
        <v>12934</v>
      </c>
      <c r="G54">
        <v>1271</v>
      </c>
      <c r="H54">
        <v>107</v>
      </c>
      <c r="I54">
        <v>14</v>
      </c>
      <c r="J54">
        <v>12932</v>
      </c>
      <c r="K54">
        <v>2</v>
      </c>
      <c r="L54">
        <v>3</v>
      </c>
      <c r="M54">
        <v>11</v>
      </c>
    </row>
    <row r="55" spans="1:13" x14ac:dyDescent="0.25">
      <c r="A55">
        <v>40242</v>
      </c>
      <c r="B55">
        <v>2.6669999999999998</v>
      </c>
      <c r="C55" t="s">
        <v>6</v>
      </c>
      <c r="D55" t="s">
        <v>34</v>
      </c>
      <c r="E55">
        <v>5202</v>
      </c>
      <c r="F55">
        <v>4870</v>
      </c>
      <c r="G55">
        <v>315</v>
      </c>
      <c r="H55">
        <v>14</v>
      </c>
      <c r="I55">
        <v>3</v>
      </c>
      <c r="J55">
        <v>4870</v>
      </c>
      <c r="L55">
        <v>1</v>
      </c>
      <c r="M55">
        <v>2</v>
      </c>
    </row>
    <row r="56" spans="1:13" x14ac:dyDescent="0.25">
      <c r="A56">
        <v>40243</v>
      </c>
      <c r="B56">
        <v>4.0119999999999996</v>
      </c>
      <c r="C56" t="s">
        <v>6</v>
      </c>
      <c r="D56" t="s">
        <v>34</v>
      </c>
      <c r="E56">
        <v>6032</v>
      </c>
      <c r="F56">
        <v>4904</v>
      </c>
      <c r="G56">
        <v>1069</v>
      </c>
      <c r="H56">
        <v>52</v>
      </c>
      <c r="I56">
        <v>7</v>
      </c>
      <c r="J56">
        <v>4903</v>
      </c>
      <c r="K56">
        <v>1</v>
      </c>
      <c r="L56">
        <v>2</v>
      </c>
      <c r="M56">
        <v>5</v>
      </c>
    </row>
    <row r="57" spans="1:13" x14ac:dyDescent="0.25">
      <c r="A57">
        <v>40245</v>
      </c>
      <c r="B57">
        <v>32.384</v>
      </c>
      <c r="C57" t="s">
        <v>6</v>
      </c>
      <c r="D57" t="s">
        <v>34</v>
      </c>
      <c r="E57">
        <v>14088</v>
      </c>
      <c r="F57">
        <v>12968</v>
      </c>
      <c r="G57">
        <v>1048</v>
      </c>
      <c r="H57">
        <v>63</v>
      </c>
      <c r="I57">
        <v>9</v>
      </c>
      <c r="J57">
        <v>12967</v>
      </c>
      <c r="K57">
        <v>1</v>
      </c>
      <c r="L57">
        <v>1</v>
      </c>
      <c r="M57">
        <v>8</v>
      </c>
    </row>
    <row r="58" spans="1:13" x14ac:dyDescent="0.25">
      <c r="A58">
        <v>40258</v>
      </c>
      <c r="B58">
        <v>11.68</v>
      </c>
      <c r="C58" t="s">
        <v>6</v>
      </c>
      <c r="D58" t="s">
        <v>34</v>
      </c>
      <c r="E58">
        <v>12025</v>
      </c>
      <c r="F58">
        <v>11023</v>
      </c>
      <c r="G58">
        <v>863</v>
      </c>
      <c r="H58">
        <v>115</v>
      </c>
      <c r="I58">
        <v>24</v>
      </c>
      <c r="J58">
        <v>11021</v>
      </c>
      <c r="K58">
        <v>2</v>
      </c>
      <c r="L58">
        <v>3</v>
      </c>
      <c r="M58">
        <v>21</v>
      </c>
    </row>
    <row r="59" spans="1:13" x14ac:dyDescent="0.25">
      <c r="A59">
        <v>40272</v>
      </c>
      <c r="B59">
        <v>34.107999999999997</v>
      </c>
      <c r="C59" t="s">
        <v>6</v>
      </c>
      <c r="D59" t="s">
        <v>34</v>
      </c>
      <c r="E59">
        <v>16023</v>
      </c>
      <c r="F59">
        <v>14906</v>
      </c>
      <c r="G59">
        <v>1049</v>
      </c>
      <c r="H59">
        <v>61</v>
      </c>
      <c r="I59">
        <v>7</v>
      </c>
      <c r="J59">
        <v>14905</v>
      </c>
      <c r="K59">
        <v>1</v>
      </c>
      <c r="L59">
        <v>1</v>
      </c>
      <c r="M59">
        <v>6</v>
      </c>
    </row>
    <row r="60" spans="1:13" x14ac:dyDescent="0.25">
      <c r="A60">
        <v>40291</v>
      </c>
      <c r="B60">
        <v>21.927</v>
      </c>
      <c r="C60" t="s">
        <v>6</v>
      </c>
      <c r="D60" t="s">
        <v>34</v>
      </c>
      <c r="E60">
        <v>17590</v>
      </c>
      <c r="F60">
        <v>16335</v>
      </c>
      <c r="G60">
        <v>1200</v>
      </c>
      <c r="H60">
        <v>52</v>
      </c>
      <c r="I60">
        <v>3</v>
      </c>
      <c r="J60">
        <v>16334</v>
      </c>
      <c r="K60">
        <v>1</v>
      </c>
      <c r="L60">
        <v>1</v>
      </c>
      <c r="M60">
        <v>2</v>
      </c>
    </row>
    <row r="61" spans="1:13" x14ac:dyDescent="0.25">
      <c r="A61">
        <v>40292</v>
      </c>
      <c r="C61" t="s">
        <v>35</v>
      </c>
      <c r="D61" t="s">
        <v>34</v>
      </c>
      <c r="E61">
        <v>1</v>
      </c>
      <c r="F61">
        <v>0</v>
      </c>
      <c r="G61">
        <v>1</v>
      </c>
      <c r="I61">
        <v>0</v>
      </c>
    </row>
    <row r="62" spans="1:13" x14ac:dyDescent="0.25">
      <c r="A62">
        <v>40299</v>
      </c>
      <c r="B62">
        <v>53.100999999999999</v>
      </c>
      <c r="C62" t="s">
        <v>6</v>
      </c>
      <c r="D62" t="s">
        <v>34</v>
      </c>
      <c r="E62">
        <v>20528</v>
      </c>
      <c r="F62">
        <v>17194</v>
      </c>
      <c r="G62">
        <v>3078</v>
      </c>
      <c r="H62">
        <v>217</v>
      </c>
      <c r="I62">
        <v>39</v>
      </c>
      <c r="J62">
        <v>17191</v>
      </c>
      <c r="K62">
        <v>3</v>
      </c>
      <c r="L62">
        <v>3</v>
      </c>
      <c r="M62">
        <v>36</v>
      </c>
    </row>
    <row r="63" spans="1:13" x14ac:dyDescent="0.25">
      <c r="A63">
        <v>49999</v>
      </c>
      <c r="E63">
        <v>1</v>
      </c>
      <c r="F63">
        <v>1</v>
      </c>
      <c r="I63">
        <v>0</v>
      </c>
      <c r="J63">
        <v>1</v>
      </c>
    </row>
    <row r="64" spans="1:13" x14ac:dyDescent="0.25">
      <c r="E64">
        <v>409662</v>
      </c>
      <c r="G64">
        <v>44234</v>
      </c>
      <c r="H64">
        <v>2906</v>
      </c>
      <c r="J64">
        <v>362006</v>
      </c>
      <c r="K64">
        <v>33</v>
      </c>
      <c r="L64">
        <v>121</v>
      </c>
      <c r="M64">
        <v>362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16" workbookViewId="0">
      <selection activeCell="A34" sqref="A34:XFD34"/>
    </sheetView>
  </sheetViews>
  <sheetFormatPr defaultColWidth="51.85546875" defaultRowHeight="15" x14ac:dyDescent="0.25"/>
  <cols>
    <col min="1" max="1" width="17.7109375" bestFit="1" customWidth="1"/>
    <col min="2" max="2" width="10" bestFit="1" customWidth="1"/>
    <col min="3" max="3" width="12.140625" bestFit="1" customWidth="1"/>
    <col min="4" max="4" width="16.7109375" bestFit="1" customWidth="1"/>
    <col min="5" max="8" width="16.7109375" customWidth="1"/>
    <col min="9" max="9" width="17.28515625" bestFit="1" customWidth="1"/>
    <col min="10" max="10" width="17.28515625" customWidth="1"/>
    <col min="11" max="11" width="16.140625" bestFit="1" customWidth="1"/>
    <col min="12" max="14" width="16.140625" customWidth="1"/>
    <col min="15" max="15" width="19.85546875" bestFit="1" customWidth="1"/>
    <col min="16" max="16" width="24" bestFit="1" customWidth="1"/>
    <col min="17" max="17" width="20.7109375" bestFit="1" customWidth="1"/>
    <col min="18" max="18" width="23.5703125" bestFit="1" customWidth="1"/>
  </cols>
  <sheetData>
    <row r="1" spans="1:18" ht="90" x14ac:dyDescent="0.25">
      <c r="A1" s="1" t="s">
        <v>36</v>
      </c>
      <c r="B1" s="1" t="s">
        <v>37</v>
      </c>
      <c r="C1" s="2" t="s">
        <v>38</v>
      </c>
      <c r="D1" s="1" t="s">
        <v>39</v>
      </c>
      <c r="E1" s="2" t="s">
        <v>40</v>
      </c>
      <c r="F1" s="4" t="s">
        <v>43</v>
      </c>
      <c r="G1" s="2" t="s">
        <v>41</v>
      </c>
      <c r="H1" s="2" t="str">
        <f>G1&amp;" % of Total Customers"</f>
        <v>LGE Combined Residential Service and Residential Time of Day % of Total Customers</v>
      </c>
      <c r="I1" s="2" t="s">
        <v>2</v>
      </c>
      <c r="J1" s="2" t="str">
        <f>I1&amp;" % of Total Customers"</f>
        <v>LGE General Service % of Total Customers</v>
      </c>
      <c r="K1" s="2" t="s">
        <v>3</v>
      </c>
      <c r="L1" s="2" t="str">
        <f>K1&amp;" % of Total Customers"</f>
        <v>LGE Power Service % of Total Customers</v>
      </c>
      <c r="M1" s="2" t="s">
        <v>42</v>
      </c>
      <c r="N1" s="2" t="str">
        <f>M1&amp;" % of Total Customers"</f>
        <v>LGE Combined Time of Day Primary and Secondary % of Total Customers</v>
      </c>
      <c r="O1" s="6" t="s">
        <v>0</v>
      </c>
      <c r="P1" s="6" t="s">
        <v>1</v>
      </c>
      <c r="Q1" s="6" t="s">
        <v>4</v>
      </c>
      <c r="R1" s="6" t="s">
        <v>5</v>
      </c>
    </row>
    <row r="2" spans="1:18" x14ac:dyDescent="0.25">
      <c r="A2">
        <v>40010</v>
      </c>
      <c r="B2" t="s">
        <v>6</v>
      </c>
      <c r="C2">
        <v>1.8320000000000001</v>
      </c>
      <c r="D2" t="s">
        <v>9</v>
      </c>
      <c r="E2">
        <v>338</v>
      </c>
      <c r="F2">
        <f t="shared" ref="F2:F16" si="0">E2/C2</f>
        <v>184.49781659388645</v>
      </c>
      <c r="G2">
        <v>216</v>
      </c>
      <c r="H2" s="5">
        <f>G2/$E2</f>
        <v>0.63905325443786987</v>
      </c>
      <c r="I2">
        <v>113</v>
      </c>
      <c r="J2" s="5">
        <f>I2/$E2</f>
        <v>0.33431952662721892</v>
      </c>
      <c r="K2">
        <v>2</v>
      </c>
      <c r="L2" s="5">
        <f>K2/$E2</f>
        <v>5.9171597633136093E-3</v>
      </c>
      <c r="M2">
        <v>7</v>
      </c>
      <c r="N2" s="5">
        <f>M2/$E2</f>
        <v>2.0710059171597635E-2</v>
      </c>
      <c r="O2">
        <v>216</v>
      </c>
      <c r="R2">
        <v>7</v>
      </c>
    </row>
    <row r="3" spans="1:18" x14ac:dyDescent="0.25">
      <c r="A3">
        <v>40077</v>
      </c>
      <c r="B3" t="s">
        <v>6</v>
      </c>
      <c r="C3">
        <v>8.4969999999999999</v>
      </c>
      <c r="D3" t="s">
        <v>25</v>
      </c>
      <c r="E3">
        <v>389</v>
      </c>
      <c r="F3">
        <f t="shared" si="0"/>
        <v>45.780863834294458</v>
      </c>
      <c r="G3">
        <v>339</v>
      </c>
      <c r="H3" s="5">
        <f t="shared" ref="H3:H50" si="1">G3/$E3</f>
        <v>0.87146529562982</v>
      </c>
      <c r="I3">
        <v>47</v>
      </c>
      <c r="J3" s="5">
        <f t="shared" ref="J3:J50" si="2">I3/$E3</f>
        <v>0.12082262210796915</v>
      </c>
      <c r="K3">
        <v>2</v>
      </c>
      <c r="L3" s="5">
        <f t="shared" ref="L3:L50" si="3">K3/$E3</f>
        <v>5.1413881748071976E-3</v>
      </c>
      <c r="M3">
        <v>1</v>
      </c>
      <c r="N3" s="5">
        <f t="shared" ref="N3:N50" si="4">M3/$E3</f>
        <v>2.5706940874035988E-3</v>
      </c>
      <c r="O3">
        <v>339</v>
      </c>
      <c r="Q3">
        <v>1</v>
      </c>
    </row>
    <row r="4" spans="1:18" x14ac:dyDescent="0.25">
      <c r="A4">
        <v>40155</v>
      </c>
      <c r="B4" t="s">
        <v>6</v>
      </c>
      <c r="C4">
        <v>0.54</v>
      </c>
      <c r="D4" t="s">
        <v>30</v>
      </c>
      <c r="E4">
        <v>506</v>
      </c>
      <c r="F4">
        <f t="shared" si="0"/>
        <v>937.03703703703695</v>
      </c>
      <c r="G4">
        <v>409</v>
      </c>
      <c r="H4" s="5">
        <f t="shared" si="1"/>
        <v>0.80830039525691699</v>
      </c>
      <c r="I4">
        <v>94</v>
      </c>
      <c r="J4" s="5">
        <f t="shared" si="2"/>
        <v>0.1857707509881423</v>
      </c>
      <c r="K4">
        <v>3</v>
      </c>
      <c r="L4" s="5">
        <f t="shared" si="3"/>
        <v>5.9288537549407111E-3</v>
      </c>
      <c r="M4">
        <v>0</v>
      </c>
      <c r="N4" s="5">
        <f t="shared" si="4"/>
        <v>0</v>
      </c>
      <c r="O4">
        <v>409</v>
      </c>
    </row>
    <row r="5" spans="1:18" x14ac:dyDescent="0.25">
      <c r="A5">
        <v>40209</v>
      </c>
      <c r="B5" t="s">
        <v>6</v>
      </c>
      <c r="C5">
        <v>2.6829999999999998</v>
      </c>
      <c r="D5" t="s">
        <v>34</v>
      </c>
      <c r="E5">
        <v>588</v>
      </c>
      <c r="F5">
        <f t="shared" si="0"/>
        <v>219.15765933656357</v>
      </c>
      <c r="G5">
        <v>170</v>
      </c>
      <c r="H5" s="5">
        <f t="shared" si="1"/>
        <v>0.28911564625850339</v>
      </c>
      <c r="I5">
        <v>354</v>
      </c>
      <c r="J5" s="5">
        <f t="shared" si="2"/>
        <v>0.60204081632653061</v>
      </c>
      <c r="K5">
        <v>51</v>
      </c>
      <c r="L5" s="5">
        <f t="shared" si="3"/>
        <v>8.673469387755102E-2</v>
      </c>
      <c r="M5">
        <v>13</v>
      </c>
      <c r="N5" s="5">
        <f t="shared" si="4"/>
        <v>2.2108843537414966E-2</v>
      </c>
      <c r="O5">
        <v>170</v>
      </c>
      <c r="Q5">
        <v>10</v>
      </c>
      <c r="R5">
        <v>3</v>
      </c>
    </row>
    <row r="6" spans="1:18" x14ac:dyDescent="0.25">
      <c r="A6">
        <v>40177</v>
      </c>
      <c r="B6" t="s">
        <v>6</v>
      </c>
      <c r="C6">
        <v>13.702999999999999</v>
      </c>
      <c r="D6" t="s">
        <v>33</v>
      </c>
      <c r="E6">
        <v>693</v>
      </c>
      <c r="F6">
        <f t="shared" si="0"/>
        <v>50.57286725534555</v>
      </c>
      <c r="G6">
        <v>565</v>
      </c>
      <c r="H6" s="5">
        <f t="shared" si="1"/>
        <v>0.8152958152958153</v>
      </c>
      <c r="I6">
        <v>128</v>
      </c>
      <c r="J6" s="5">
        <f t="shared" si="2"/>
        <v>0.1847041847041847</v>
      </c>
      <c r="L6" s="5">
        <f t="shared" si="3"/>
        <v>0</v>
      </c>
      <c r="M6">
        <v>0</v>
      </c>
      <c r="N6" s="5">
        <f t="shared" si="4"/>
        <v>0</v>
      </c>
      <c r="O6">
        <v>565</v>
      </c>
    </row>
    <row r="7" spans="1:18" x14ac:dyDescent="0.25">
      <c r="A7">
        <v>40023</v>
      </c>
      <c r="B7" t="s">
        <v>6</v>
      </c>
      <c r="C7">
        <v>22.591999999999999</v>
      </c>
      <c r="D7" t="s">
        <v>14</v>
      </c>
      <c r="E7">
        <v>1196</v>
      </c>
      <c r="F7">
        <f t="shared" si="0"/>
        <v>52.939093484419267</v>
      </c>
      <c r="G7">
        <v>1059</v>
      </c>
      <c r="H7" s="5">
        <f t="shared" si="1"/>
        <v>0.88545150501672243</v>
      </c>
      <c r="I7">
        <v>136</v>
      </c>
      <c r="J7" s="5">
        <f t="shared" si="2"/>
        <v>0.11371237458193979</v>
      </c>
      <c r="K7">
        <v>1</v>
      </c>
      <c r="L7" s="5">
        <f t="shared" si="3"/>
        <v>8.3612040133779263E-4</v>
      </c>
      <c r="M7">
        <v>0</v>
      </c>
      <c r="N7" s="5">
        <f t="shared" si="4"/>
        <v>0</v>
      </c>
      <c r="O7">
        <v>1058</v>
      </c>
      <c r="P7">
        <v>1</v>
      </c>
    </row>
    <row r="8" spans="1:18" x14ac:dyDescent="0.25">
      <c r="A8">
        <v>40108</v>
      </c>
      <c r="B8" t="s">
        <v>6</v>
      </c>
      <c r="C8">
        <v>71.073999999999998</v>
      </c>
      <c r="D8" t="s">
        <v>26</v>
      </c>
      <c r="E8">
        <v>1307</v>
      </c>
      <c r="F8">
        <f t="shared" si="0"/>
        <v>18.389284407800321</v>
      </c>
      <c r="G8">
        <v>1050</v>
      </c>
      <c r="H8" s="5">
        <f t="shared" si="1"/>
        <v>0.80336648814078038</v>
      </c>
      <c r="I8">
        <v>250</v>
      </c>
      <c r="J8" s="5">
        <f t="shared" si="2"/>
        <v>0.19127773527161437</v>
      </c>
      <c r="K8">
        <v>7</v>
      </c>
      <c r="L8" s="5">
        <f t="shared" si="3"/>
        <v>5.3557765876052028E-3</v>
      </c>
      <c r="M8">
        <v>0</v>
      </c>
      <c r="N8" s="5">
        <f t="shared" si="4"/>
        <v>0</v>
      </c>
      <c r="O8">
        <v>1049</v>
      </c>
      <c r="P8">
        <v>1</v>
      </c>
    </row>
    <row r="9" spans="1:18" x14ac:dyDescent="0.25">
      <c r="A9">
        <v>40056</v>
      </c>
      <c r="B9" t="s">
        <v>6</v>
      </c>
      <c r="C9">
        <v>2.8460000000000001</v>
      </c>
      <c r="D9" t="s">
        <v>22</v>
      </c>
      <c r="E9">
        <v>1427</v>
      </c>
      <c r="F9">
        <f t="shared" si="0"/>
        <v>501.40548137737176</v>
      </c>
      <c r="G9">
        <v>1327</v>
      </c>
      <c r="H9" s="5">
        <f t="shared" si="1"/>
        <v>0.92992291520672743</v>
      </c>
      <c r="I9">
        <v>98</v>
      </c>
      <c r="J9" s="5">
        <f t="shared" si="2"/>
        <v>6.8675543097407143E-2</v>
      </c>
      <c r="K9">
        <v>2</v>
      </c>
      <c r="L9" s="5">
        <f t="shared" si="3"/>
        <v>1.4015416958654519E-3</v>
      </c>
      <c r="M9">
        <v>0</v>
      </c>
      <c r="N9" s="5">
        <f t="shared" si="4"/>
        <v>0</v>
      </c>
      <c r="O9">
        <v>1327</v>
      </c>
    </row>
    <row r="10" spans="1:18" x14ac:dyDescent="0.25">
      <c r="A10">
        <v>40047</v>
      </c>
      <c r="B10" t="s">
        <v>6</v>
      </c>
      <c r="C10">
        <v>29.678999999999998</v>
      </c>
      <c r="D10" t="s">
        <v>20</v>
      </c>
      <c r="E10">
        <v>1623</v>
      </c>
      <c r="F10">
        <f t="shared" si="0"/>
        <v>54.685130900636814</v>
      </c>
      <c r="G10">
        <v>1297</v>
      </c>
      <c r="H10" s="5">
        <f t="shared" si="1"/>
        <v>0.79913739987677146</v>
      </c>
      <c r="I10">
        <v>307</v>
      </c>
      <c r="J10" s="5">
        <f t="shared" si="2"/>
        <v>0.1891558841651263</v>
      </c>
      <c r="K10">
        <v>17</v>
      </c>
      <c r="L10" s="5">
        <f t="shared" si="3"/>
        <v>1.0474430067775724E-2</v>
      </c>
      <c r="M10">
        <v>2</v>
      </c>
      <c r="N10" s="5">
        <f t="shared" si="4"/>
        <v>1.2322858903265558E-3</v>
      </c>
      <c r="O10">
        <v>1297</v>
      </c>
      <c r="Q10">
        <v>1</v>
      </c>
      <c r="R10">
        <v>1</v>
      </c>
    </row>
    <row r="11" spans="1:18" x14ac:dyDescent="0.25">
      <c r="A11">
        <v>40026</v>
      </c>
      <c r="B11" t="s">
        <v>6</v>
      </c>
      <c r="C11">
        <v>31.058</v>
      </c>
      <c r="D11" t="s">
        <v>16</v>
      </c>
      <c r="E11">
        <v>2436</v>
      </c>
      <c r="F11">
        <f t="shared" si="0"/>
        <v>78.43389786850409</v>
      </c>
      <c r="G11">
        <v>2186</v>
      </c>
      <c r="H11" s="5">
        <f t="shared" si="1"/>
        <v>0.89737274220032837</v>
      </c>
      <c r="I11">
        <v>247</v>
      </c>
      <c r="J11" s="5">
        <f t="shared" si="2"/>
        <v>0.10139573070607553</v>
      </c>
      <c r="K11">
        <v>3</v>
      </c>
      <c r="L11" s="5">
        <f t="shared" si="3"/>
        <v>1.2315270935960591E-3</v>
      </c>
      <c r="M11">
        <v>0</v>
      </c>
      <c r="N11" s="5">
        <f t="shared" si="4"/>
        <v>0</v>
      </c>
      <c r="O11">
        <v>2185</v>
      </c>
      <c r="P11">
        <v>1</v>
      </c>
    </row>
    <row r="12" spans="1:18" x14ac:dyDescent="0.25">
      <c r="A12">
        <v>40031</v>
      </c>
      <c r="B12" t="s">
        <v>6</v>
      </c>
      <c r="C12">
        <v>66.504999999999995</v>
      </c>
      <c r="D12" t="s">
        <v>18</v>
      </c>
      <c r="E12">
        <v>3073</v>
      </c>
      <c r="F12">
        <f t="shared" si="0"/>
        <v>46.207052101345766</v>
      </c>
      <c r="G12">
        <v>2776</v>
      </c>
      <c r="H12" s="5">
        <f t="shared" si="1"/>
        <v>0.90335177351122686</v>
      </c>
      <c r="I12">
        <v>292</v>
      </c>
      <c r="J12" s="5">
        <f t="shared" si="2"/>
        <v>9.5021151968760167E-2</v>
      </c>
      <c r="K12">
        <v>5</v>
      </c>
      <c r="L12" s="5">
        <f t="shared" si="3"/>
        <v>1.6270745200130166E-3</v>
      </c>
      <c r="M12">
        <v>0</v>
      </c>
      <c r="N12" s="5">
        <f t="shared" si="4"/>
        <v>0</v>
      </c>
      <c r="O12">
        <v>2776</v>
      </c>
    </row>
    <row r="13" spans="1:18" x14ac:dyDescent="0.25">
      <c r="A13">
        <v>40202</v>
      </c>
      <c r="B13" t="s">
        <v>6</v>
      </c>
      <c r="C13">
        <v>1.5549999999999999</v>
      </c>
      <c r="D13" t="s">
        <v>34</v>
      </c>
      <c r="E13">
        <v>3349</v>
      </c>
      <c r="F13">
        <f t="shared" si="0"/>
        <v>2153.6977491961416</v>
      </c>
      <c r="G13">
        <v>1643</v>
      </c>
      <c r="H13" s="5">
        <f t="shared" si="1"/>
        <v>0.49059420722603764</v>
      </c>
      <c r="I13">
        <v>1417</v>
      </c>
      <c r="J13" s="5">
        <f t="shared" si="2"/>
        <v>0.42311137653030756</v>
      </c>
      <c r="K13">
        <v>221</v>
      </c>
      <c r="L13" s="5">
        <f t="shared" si="3"/>
        <v>6.5989847715736044E-2</v>
      </c>
      <c r="M13">
        <v>68</v>
      </c>
      <c r="N13" s="5">
        <f t="shared" si="4"/>
        <v>2.030456852791878E-2</v>
      </c>
      <c r="O13">
        <v>1643</v>
      </c>
      <c r="Q13">
        <v>6</v>
      </c>
      <c r="R13">
        <v>62</v>
      </c>
    </row>
    <row r="14" spans="1:18" x14ac:dyDescent="0.25">
      <c r="A14">
        <v>40118</v>
      </c>
      <c r="B14" t="s">
        <v>6</v>
      </c>
      <c r="C14">
        <v>13.683</v>
      </c>
      <c r="D14" t="s">
        <v>28</v>
      </c>
      <c r="E14">
        <v>4543</v>
      </c>
      <c r="F14">
        <f t="shared" si="0"/>
        <v>332.01783234670762</v>
      </c>
      <c r="G14">
        <v>4189</v>
      </c>
      <c r="H14" s="5">
        <f t="shared" si="1"/>
        <v>0.92207792207792205</v>
      </c>
      <c r="I14">
        <v>332</v>
      </c>
      <c r="J14" s="5">
        <f t="shared" si="2"/>
        <v>7.3079462909971388E-2</v>
      </c>
      <c r="K14">
        <v>20</v>
      </c>
      <c r="L14" s="5">
        <f t="shared" si="3"/>
        <v>4.4023772837332156E-3</v>
      </c>
      <c r="M14">
        <v>2</v>
      </c>
      <c r="N14" s="5">
        <f t="shared" si="4"/>
        <v>4.4023772837332157E-4</v>
      </c>
      <c r="O14">
        <v>4189</v>
      </c>
      <c r="R14">
        <v>2</v>
      </c>
    </row>
    <row r="15" spans="1:18" x14ac:dyDescent="0.25">
      <c r="A15">
        <v>40165</v>
      </c>
      <c r="B15" t="s">
        <v>6</v>
      </c>
      <c r="C15">
        <v>144.423</v>
      </c>
      <c r="D15" t="s">
        <v>31</v>
      </c>
      <c r="E15">
        <v>4548</v>
      </c>
      <c r="F15">
        <f t="shared" si="0"/>
        <v>31.490829023078042</v>
      </c>
      <c r="G15">
        <v>3755</v>
      </c>
      <c r="H15" s="5">
        <f t="shared" si="1"/>
        <v>0.82563764291996478</v>
      </c>
      <c r="I15">
        <v>726</v>
      </c>
      <c r="J15" s="5">
        <f t="shared" si="2"/>
        <v>0.15963060686015831</v>
      </c>
      <c r="K15">
        <v>57</v>
      </c>
      <c r="L15" s="5">
        <f t="shared" si="3"/>
        <v>1.2532981530343008E-2</v>
      </c>
      <c r="M15">
        <v>10</v>
      </c>
      <c r="N15" s="5">
        <f t="shared" si="4"/>
        <v>2.1987686895338612E-3</v>
      </c>
      <c r="O15">
        <v>3755</v>
      </c>
      <c r="Q15">
        <v>3</v>
      </c>
      <c r="R15">
        <v>7</v>
      </c>
    </row>
    <row r="16" spans="1:18" x14ac:dyDescent="0.25">
      <c r="A16">
        <v>40242</v>
      </c>
      <c r="B16" t="s">
        <v>6</v>
      </c>
      <c r="C16">
        <v>2.6669999999999998</v>
      </c>
      <c r="D16" t="s">
        <v>34</v>
      </c>
      <c r="E16">
        <v>5202</v>
      </c>
      <c r="F16">
        <f t="shared" si="0"/>
        <v>1950.5061867266593</v>
      </c>
      <c r="G16">
        <v>4870</v>
      </c>
      <c r="H16" s="5">
        <f t="shared" si="1"/>
        <v>0.93617839292579774</v>
      </c>
      <c r="I16">
        <v>315</v>
      </c>
      <c r="J16" s="5">
        <f t="shared" si="2"/>
        <v>6.0553633217993078E-2</v>
      </c>
      <c r="K16">
        <v>14</v>
      </c>
      <c r="L16" s="5">
        <f t="shared" si="3"/>
        <v>2.6912725874663592E-3</v>
      </c>
      <c r="M16">
        <v>3</v>
      </c>
      <c r="N16" s="5">
        <f t="shared" si="4"/>
        <v>5.7670126874279125E-4</v>
      </c>
      <c r="O16">
        <v>4870</v>
      </c>
      <c r="Q16">
        <v>1</v>
      </c>
      <c r="R16">
        <v>2</v>
      </c>
    </row>
    <row r="17" spans="1:18" x14ac:dyDescent="0.25">
      <c r="H17" s="5"/>
      <c r="J17" s="5"/>
      <c r="L17" s="5"/>
      <c r="N17" s="5"/>
    </row>
    <row r="18" spans="1:18" x14ac:dyDescent="0.25">
      <c r="H18" s="5"/>
      <c r="J18" s="5"/>
      <c r="L18" s="5"/>
      <c r="N18" s="5"/>
    </row>
    <row r="19" spans="1:18" x14ac:dyDescent="0.25">
      <c r="A19">
        <v>40243</v>
      </c>
      <c r="B19" t="s">
        <v>6</v>
      </c>
      <c r="C19">
        <v>4.0119999999999996</v>
      </c>
      <c r="D19" t="s">
        <v>34</v>
      </c>
      <c r="E19">
        <v>6032</v>
      </c>
      <c r="F19">
        <f t="shared" ref="F19:F33" si="5">E19/C19</f>
        <v>1503.4895314057828</v>
      </c>
      <c r="G19">
        <v>4904</v>
      </c>
      <c r="H19" s="5">
        <f t="shared" si="1"/>
        <v>0.8129973474801061</v>
      </c>
      <c r="I19">
        <v>1069</v>
      </c>
      <c r="J19" s="5">
        <f t="shared" si="2"/>
        <v>0.17722148541114058</v>
      </c>
      <c r="K19">
        <v>52</v>
      </c>
      <c r="L19" s="5">
        <f t="shared" si="3"/>
        <v>8.6206896551724137E-3</v>
      </c>
      <c r="M19">
        <v>7</v>
      </c>
      <c r="N19" s="5">
        <f t="shared" si="4"/>
        <v>1.1604774535809018E-3</v>
      </c>
      <c r="O19">
        <v>4903</v>
      </c>
      <c r="P19">
        <v>1</v>
      </c>
      <c r="Q19">
        <v>2</v>
      </c>
      <c r="R19">
        <v>5</v>
      </c>
    </row>
    <row r="20" spans="1:18" x14ac:dyDescent="0.25">
      <c r="A20">
        <v>40210</v>
      </c>
      <c r="B20" t="s">
        <v>6</v>
      </c>
      <c r="C20">
        <v>3.218</v>
      </c>
      <c r="D20" t="s">
        <v>34</v>
      </c>
      <c r="E20">
        <v>6232</v>
      </c>
      <c r="F20">
        <f t="shared" si="5"/>
        <v>1936.6065879428215</v>
      </c>
      <c r="G20">
        <v>5585</v>
      </c>
      <c r="H20" s="5">
        <f t="shared" si="1"/>
        <v>0.89618100128369704</v>
      </c>
      <c r="I20">
        <v>551</v>
      </c>
      <c r="J20" s="5">
        <f t="shared" si="2"/>
        <v>8.8414634146341459E-2</v>
      </c>
      <c r="K20">
        <v>70</v>
      </c>
      <c r="L20" s="5">
        <f t="shared" si="3"/>
        <v>1.1232349165596919E-2</v>
      </c>
      <c r="M20">
        <v>26</v>
      </c>
      <c r="N20" s="5">
        <f t="shared" si="4"/>
        <v>4.1720154043645699E-3</v>
      </c>
      <c r="O20">
        <v>5585</v>
      </c>
      <c r="Q20">
        <v>17</v>
      </c>
      <c r="R20">
        <v>9</v>
      </c>
    </row>
    <row r="21" spans="1:18" x14ac:dyDescent="0.25">
      <c r="A21">
        <v>40217</v>
      </c>
      <c r="B21" t="s">
        <v>6</v>
      </c>
      <c r="C21">
        <v>2.4020000000000001</v>
      </c>
      <c r="D21" t="s">
        <v>34</v>
      </c>
      <c r="E21">
        <v>7308</v>
      </c>
      <c r="F21">
        <f t="shared" si="5"/>
        <v>3042.4646128226477</v>
      </c>
      <c r="G21">
        <v>6655</v>
      </c>
      <c r="H21" s="5">
        <f t="shared" si="1"/>
        <v>0.91064586754241927</v>
      </c>
      <c r="I21">
        <v>616</v>
      </c>
      <c r="J21" s="5">
        <f t="shared" si="2"/>
        <v>8.4291187739463605E-2</v>
      </c>
      <c r="K21">
        <v>33</v>
      </c>
      <c r="L21" s="5">
        <f t="shared" si="3"/>
        <v>4.5155993431855498E-3</v>
      </c>
      <c r="M21">
        <v>4</v>
      </c>
      <c r="N21" s="5">
        <f t="shared" si="4"/>
        <v>5.4734537493158185E-4</v>
      </c>
      <c r="O21">
        <v>6654</v>
      </c>
      <c r="P21">
        <v>1</v>
      </c>
      <c r="R21">
        <v>4</v>
      </c>
    </row>
    <row r="22" spans="1:18" x14ac:dyDescent="0.25">
      <c r="A22">
        <v>40212</v>
      </c>
      <c r="B22" t="s">
        <v>6</v>
      </c>
      <c r="C22">
        <v>3.8</v>
      </c>
      <c r="D22" t="s">
        <v>34</v>
      </c>
      <c r="E22">
        <v>7764</v>
      </c>
      <c r="F22">
        <f t="shared" si="5"/>
        <v>2043.1578947368423</v>
      </c>
      <c r="G22">
        <v>7184</v>
      </c>
      <c r="H22" s="5">
        <f t="shared" si="1"/>
        <v>0.92529623905203506</v>
      </c>
      <c r="I22">
        <v>552</v>
      </c>
      <c r="J22" s="5">
        <f t="shared" si="2"/>
        <v>7.1097372488408042E-2</v>
      </c>
      <c r="K22">
        <v>26</v>
      </c>
      <c r="L22" s="5">
        <f t="shared" si="3"/>
        <v>3.3487892838742917E-3</v>
      </c>
      <c r="M22">
        <v>2</v>
      </c>
      <c r="N22" s="5">
        <f t="shared" si="4"/>
        <v>2.5759917568263783E-4</v>
      </c>
      <c r="O22">
        <v>7184</v>
      </c>
      <c r="Q22">
        <v>2</v>
      </c>
    </row>
    <row r="23" spans="1:18" x14ac:dyDescent="0.25">
      <c r="A23">
        <v>40228</v>
      </c>
      <c r="B23" t="s">
        <v>6</v>
      </c>
      <c r="C23">
        <v>7.569</v>
      </c>
      <c r="D23" t="s">
        <v>34</v>
      </c>
      <c r="E23">
        <v>7842</v>
      </c>
      <c r="F23">
        <f t="shared" si="5"/>
        <v>1036.0681728101467</v>
      </c>
      <c r="G23">
        <v>7142</v>
      </c>
      <c r="H23" s="5">
        <f t="shared" si="1"/>
        <v>0.91073705687324658</v>
      </c>
      <c r="I23">
        <v>664</v>
      </c>
      <c r="J23" s="5">
        <f t="shared" si="2"/>
        <v>8.4672277480234634E-2</v>
      </c>
      <c r="K23">
        <v>33</v>
      </c>
      <c r="L23" s="5">
        <f t="shared" si="3"/>
        <v>4.2081101759755164E-3</v>
      </c>
      <c r="M23">
        <v>3</v>
      </c>
      <c r="N23" s="5">
        <f t="shared" si="4"/>
        <v>3.8255547054322876E-4</v>
      </c>
      <c r="O23">
        <v>7142</v>
      </c>
      <c r="R23">
        <v>3</v>
      </c>
    </row>
    <row r="24" spans="1:18" x14ac:dyDescent="0.25">
      <c r="A24">
        <v>40208</v>
      </c>
      <c r="B24" t="s">
        <v>6</v>
      </c>
      <c r="C24">
        <v>2.4609999999999999</v>
      </c>
      <c r="D24" t="s">
        <v>34</v>
      </c>
      <c r="E24">
        <v>8116</v>
      </c>
      <c r="F24">
        <f t="shared" si="5"/>
        <v>3297.8464039008536</v>
      </c>
      <c r="G24">
        <v>6928</v>
      </c>
      <c r="H24" s="5">
        <f t="shared" si="1"/>
        <v>0.85362247412518477</v>
      </c>
      <c r="I24">
        <v>1106</v>
      </c>
      <c r="J24" s="5">
        <f t="shared" si="2"/>
        <v>0.1362740266140956</v>
      </c>
      <c r="K24">
        <v>73</v>
      </c>
      <c r="L24" s="5">
        <f t="shared" si="3"/>
        <v>8.9945786101527838E-3</v>
      </c>
      <c r="M24">
        <v>9</v>
      </c>
      <c r="N24" s="5">
        <f t="shared" si="4"/>
        <v>1.1089206505667817E-3</v>
      </c>
      <c r="O24">
        <v>6928</v>
      </c>
      <c r="Q24">
        <v>4</v>
      </c>
      <c r="R24">
        <v>5</v>
      </c>
    </row>
    <row r="25" spans="1:18" x14ac:dyDescent="0.25">
      <c r="A25">
        <v>40014</v>
      </c>
      <c r="B25" t="s">
        <v>6</v>
      </c>
      <c r="C25">
        <v>55.093000000000004</v>
      </c>
      <c r="D25" t="s">
        <v>10</v>
      </c>
      <c r="E25">
        <v>8383</v>
      </c>
      <c r="F25">
        <f t="shared" si="5"/>
        <v>152.16089158332272</v>
      </c>
      <c r="G25">
        <v>7408</v>
      </c>
      <c r="H25" s="5">
        <f t="shared" si="1"/>
        <v>0.88369318859596802</v>
      </c>
      <c r="I25">
        <v>947</v>
      </c>
      <c r="J25" s="5">
        <f t="shared" si="2"/>
        <v>0.11296671835858285</v>
      </c>
      <c r="K25">
        <v>26</v>
      </c>
      <c r="L25" s="5">
        <f t="shared" si="3"/>
        <v>3.101514970774186E-3</v>
      </c>
      <c r="M25">
        <v>2</v>
      </c>
      <c r="N25" s="5">
        <f t="shared" si="4"/>
        <v>2.3857807467493738E-4</v>
      </c>
      <c r="O25">
        <v>7407</v>
      </c>
      <c r="P25">
        <v>1</v>
      </c>
      <c r="Q25">
        <v>2</v>
      </c>
    </row>
    <row r="26" spans="1:18" x14ac:dyDescent="0.25">
      <c r="A26">
        <v>40203</v>
      </c>
      <c r="B26" t="s">
        <v>6</v>
      </c>
      <c r="C26">
        <v>2.9409999999999998</v>
      </c>
      <c r="D26" t="s">
        <v>34</v>
      </c>
      <c r="E26">
        <v>8774</v>
      </c>
      <c r="F26">
        <f t="shared" si="5"/>
        <v>2983.3390003400204</v>
      </c>
      <c r="G26">
        <v>6999</v>
      </c>
      <c r="H26" s="5">
        <f t="shared" si="1"/>
        <v>0.79769774333257348</v>
      </c>
      <c r="I26">
        <v>1650</v>
      </c>
      <c r="J26" s="5">
        <f t="shared" si="2"/>
        <v>0.18805561887394576</v>
      </c>
      <c r="K26">
        <v>118</v>
      </c>
      <c r="L26" s="5">
        <f t="shared" si="3"/>
        <v>1.3448826077045816E-2</v>
      </c>
      <c r="M26">
        <v>7</v>
      </c>
      <c r="N26" s="5">
        <f t="shared" si="4"/>
        <v>7.9781171643492131E-4</v>
      </c>
      <c r="O26">
        <v>6999</v>
      </c>
      <c r="Q26">
        <v>1</v>
      </c>
      <c r="R26">
        <v>6</v>
      </c>
    </row>
    <row r="27" spans="1:18" x14ac:dyDescent="0.25">
      <c r="A27">
        <v>40059</v>
      </c>
      <c r="B27" t="s">
        <v>6</v>
      </c>
      <c r="C27">
        <v>25.925000000000001</v>
      </c>
      <c r="D27" t="s">
        <v>23</v>
      </c>
      <c r="E27">
        <v>8994</v>
      </c>
      <c r="F27">
        <f t="shared" si="5"/>
        <v>346.92381870781099</v>
      </c>
      <c r="G27">
        <v>8167</v>
      </c>
      <c r="H27" s="5">
        <f t="shared" si="1"/>
        <v>0.90804981098510118</v>
      </c>
      <c r="I27">
        <v>800</v>
      </c>
      <c r="J27" s="5">
        <f t="shared" si="2"/>
        <v>8.8948187680676E-2</v>
      </c>
      <c r="K27">
        <v>23</v>
      </c>
      <c r="L27" s="5">
        <f t="shared" si="3"/>
        <v>2.5572603958194354E-3</v>
      </c>
      <c r="M27">
        <v>4</v>
      </c>
      <c r="N27" s="5">
        <f t="shared" si="4"/>
        <v>4.4474093840338001E-4</v>
      </c>
      <c r="O27">
        <v>8167</v>
      </c>
      <c r="Q27">
        <v>1</v>
      </c>
      <c r="R27">
        <v>3</v>
      </c>
    </row>
    <row r="28" spans="1:18" x14ac:dyDescent="0.25">
      <c r="A28">
        <v>40213</v>
      </c>
      <c r="B28" t="s">
        <v>6</v>
      </c>
      <c r="C28">
        <v>12.45</v>
      </c>
      <c r="D28" t="s">
        <v>34</v>
      </c>
      <c r="E28">
        <v>9020</v>
      </c>
      <c r="F28">
        <f t="shared" si="5"/>
        <v>724.49799196787149</v>
      </c>
      <c r="G28">
        <v>7402</v>
      </c>
      <c r="H28" s="5">
        <f t="shared" si="1"/>
        <v>0.82062084257206214</v>
      </c>
      <c r="I28">
        <v>1472</v>
      </c>
      <c r="J28" s="5">
        <f t="shared" si="2"/>
        <v>0.1631929046563193</v>
      </c>
      <c r="K28">
        <v>130</v>
      </c>
      <c r="L28" s="5">
        <f t="shared" si="3"/>
        <v>1.4412416851441241E-2</v>
      </c>
      <c r="M28">
        <v>16</v>
      </c>
      <c r="N28" s="5">
        <f t="shared" si="4"/>
        <v>1.7738359201773836E-3</v>
      </c>
      <c r="O28">
        <v>7401</v>
      </c>
      <c r="P28">
        <v>1</v>
      </c>
      <c r="Q28">
        <v>5</v>
      </c>
      <c r="R28">
        <v>11</v>
      </c>
    </row>
    <row r="29" spans="1:18" x14ac:dyDescent="0.25">
      <c r="A29">
        <v>40204</v>
      </c>
      <c r="B29" t="s">
        <v>6</v>
      </c>
      <c r="C29">
        <v>3.2469999999999999</v>
      </c>
      <c r="D29" t="s">
        <v>34</v>
      </c>
      <c r="E29">
        <v>9243</v>
      </c>
      <c r="F29">
        <f t="shared" si="5"/>
        <v>2846.6276562981216</v>
      </c>
      <c r="G29">
        <v>7897</v>
      </c>
      <c r="H29" s="5">
        <f t="shared" si="1"/>
        <v>0.85437628475603156</v>
      </c>
      <c r="I29">
        <v>1305</v>
      </c>
      <c r="J29" s="5">
        <f t="shared" si="2"/>
        <v>0.14118792599805258</v>
      </c>
      <c r="K29">
        <v>37</v>
      </c>
      <c r="L29" s="5">
        <f t="shared" si="3"/>
        <v>4.0030293194850157E-3</v>
      </c>
      <c r="M29">
        <v>4</v>
      </c>
      <c r="N29" s="5">
        <f t="shared" si="4"/>
        <v>4.327599264308125E-4</v>
      </c>
      <c r="O29">
        <v>7894</v>
      </c>
      <c r="P29">
        <v>3</v>
      </c>
      <c r="R29">
        <v>4</v>
      </c>
    </row>
    <row r="30" spans="1:18" x14ac:dyDescent="0.25">
      <c r="A30">
        <v>40215</v>
      </c>
      <c r="B30" t="s">
        <v>6</v>
      </c>
      <c r="C30">
        <v>3.7509999999999999</v>
      </c>
      <c r="D30" t="s">
        <v>34</v>
      </c>
      <c r="E30">
        <v>9642</v>
      </c>
      <c r="F30">
        <f t="shared" si="5"/>
        <v>2570.514529458811</v>
      </c>
      <c r="G30">
        <v>8925</v>
      </c>
      <c r="H30" s="5">
        <f t="shared" si="1"/>
        <v>0.92563783447417547</v>
      </c>
      <c r="I30">
        <v>686</v>
      </c>
      <c r="J30" s="5">
        <f t="shared" si="2"/>
        <v>7.1147064924289571E-2</v>
      </c>
      <c r="K30">
        <v>29</v>
      </c>
      <c r="L30" s="5">
        <f t="shared" si="3"/>
        <v>3.007674756274632E-3</v>
      </c>
      <c r="M30">
        <v>2</v>
      </c>
      <c r="N30" s="5">
        <f t="shared" si="4"/>
        <v>2.0742584526031943E-4</v>
      </c>
      <c r="O30">
        <v>8925</v>
      </c>
      <c r="Q30">
        <v>1</v>
      </c>
      <c r="R30">
        <v>1</v>
      </c>
    </row>
    <row r="31" spans="1:18" x14ac:dyDescent="0.25">
      <c r="A31">
        <v>40211</v>
      </c>
      <c r="B31" t="s">
        <v>6</v>
      </c>
      <c r="C31">
        <v>7.4809999999999999</v>
      </c>
      <c r="D31" t="s">
        <v>34</v>
      </c>
      <c r="E31">
        <v>10423</v>
      </c>
      <c r="F31">
        <f t="shared" si="5"/>
        <v>1393.2629327629995</v>
      </c>
      <c r="G31">
        <v>9424</v>
      </c>
      <c r="H31" s="5">
        <f t="shared" si="1"/>
        <v>0.90415427420128558</v>
      </c>
      <c r="I31">
        <v>928</v>
      </c>
      <c r="J31" s="5">
        <f t="shared" si="2"/>
        <v>8.9033867408615561E-2</v>
      </c>
      <c r="K31">
        <v>59</v>
      </c>
      <c r="L31" s="5">
        <f t="shared" si="3"/>
        <v>5.6605583805046534E-3</v>
      </c>
      <c r="M31">
        <v>12</v>
      </c>
      <c r="N31" s="5">
        <f t="shared" si="4"/>
        <v>1.1513000095941667E-3</v>
      </c>
      <c r="O31">
        <v>9424</v>
      </c>
      <c r="Q31">
        <v>10</v>
      </c>
      <c r="R31">
        <v>2</v>
      </c>
    </row>
    <row r="32" spans="1:18" x14ac:dyDescent="0.25">
      <c r="A32">
        <v>40258</v>
      </c>
      <c r="B32" t="s">
        <v>6</v>
      </c>
      <c r="C32">
        <v>11.68</v>
      </c>
      <c r="D32" t="s">
        <v>34</v>
      </c>
      <c r="E32">
        <v>12025</v>
      </c>
      <c r="F32">
        <f t="shared" si="5"/>
        <v>1029.5376712328768</v>
      </c>
      <c r="G32">
        <v>11023</v>
      </c>
      <c r="H32" s="5">
        <f t="shared" si="1"/>
        <v>0.91667359667359671</v>
      </c>
      <c r="I32">
        <v>863</v>
      </c>
      <c r="J32" s="5">
        <f t="shared" si="2"/>
        <v>7.1767151767151774E-2</v>
      </c>
      <c r="K32">
        <v>115</v>
      </c>
      <c r="L32" s="5">
        <f t="shared" si="3"/>
        <v>9.5634095634095639E-3</v>
      </c>
      <c r="M32">
        <v>24</v>
      </c>
      <c r="N32" s="5">
        <f t="shared" si="4"/>
        <v>1.995841995841996E-3</v>
      </c>
      <c r="O32">
        <v>11021</v>
      </c>
      <c r="P32">
        <v>2</v>
      </c>
      <c r="Q32">
        <v>3</v>
      </c>
      <c r="R32">
        <v>21</v>
      </c>
    </row>
    <row r="33" spans="1:18" x14ac:dyDescent="0.25">
      <c r="A33">
        <v>40205</v>
      </c>
      <c r="B33" t="s">
        <v>6</v>
      </c>
      <c r="C33">
        <v>6.9809999999999999</v>
      </c>
      <c r="D33" t="s">
        <v>34</v>
      </c>
      <c r="E33">
        <v>12039</v>
      </c>
      <c r="F33">
        <f t="shared" si="5"/>
        <v>1724.5380318006016</v>
      </c>
      <c r="G33">
        <v>10807</v>
      </c>
      <c r="H33" s="5">
        <f t="shared" si="1"/>
        <v>0.89766591909627047</v>
      </c>
      <c r="I33">
        <v>1164</v>
      </c>
      <c r="J33" s="5">
        <f t="shared" si="2"/>
        <v>9.6685771243458757E-2</v>
      </c>
      <c r="K33">
        <v>59</v>
      </c>
      <c r="L33" s="5">
        <f t="shared" si="3"/>
        <v>4.9007392640584768E-3</v>
      </c>
      <c r="M33">
        <v>9</v>
      </c>
      <c r="N33" s="5">
        <f t="shared" si="4"/>
        <v>7.4757039621230995E-4</v>
      </c>
      <c r="O33">
        <v>10804</v>
      </c>
      <c r="P33">
        <v>3</v>
      </c>
      <c r="Q33">
        <v>2</v>
      </c>
      <c r="R33">
        <v>7</v>
      </c>
    </row>
    <row r="34" spans="1:18" x14ac:dyDescent="0.25">
      <c r="H34" s="5"/>
      <c r="J34" s="5"/>
      <c r="L34" s="5"/>
      <c r="N34" s="5"/>
    </row>
    <row r="35" spans="1:18" x14ac:dyDescent="0.25">
      <c r="H35" s="5"/>
      <c r="J35" s="5"/>
      <c r="L35" s="5"/>
      <c r="N35" s="5"/>
    </row>
    <row r="36" spans="1:18" x14ac:dyDescent="0.25">
      <c r="A36">
        <v>40206</v>
      </c>
      <c r="B36" t="s">
        <v>6</v>
      </c>
      <c r="C36">
        <v>5.71</v>
      </c>
      <c r="D36" t="s">
        <v>34</v>
      </c>
      <c r="E36">
        <v>12200</v>
      </c>
      <c r="F36">
        <f t="shared" ref="F36:F50" si="6">E36/C36</f>
        <v>2136.602451838879</v>
      </c>
      <c r="G36">
        <v>10445</v>
      </c>
      <c r="H36" s="5">
        <f t="shared" si="1"/>
        <v>0.85614754098360657</v>
      </c>
      <c r="I36">
        <v>1673</v>
      </c>
      <c r="J36" s="5">
        <f t="shared" si="2"/>
        <v>0.1371311475409836</v>
      </c>
      <c r="K36">
        <v>76</v>
      </c>
      <c r="L36" s="5">
        <f t="shared" si="3"/>
        <v>6.2295081967213119E-3</v>
      </c>
      <c r="M36">
        <v>6</v>
      </c>
      <c r="N36" s="5">
        <f t="shared" si="4"/>
        <v>4.9180327868852459E-4</v>
      </c>
      <c r="O36">
        <v>10445</v>
      </c>
      <c r="Q36">
        <v>4</v>
      </c>
      <c r="R36">
        <v>2</v>
      </c>
    </row>
    <row r="37" spans="1:18" x14ac:dyDescent="0.25">
      <c r="A37">
        <v>40223</v>
      </c>
      <c r="B37" t="s">
        <v>6</v>
      </c>
      <c r="C37">
        <v>11.742000000000001</v>
      </c>
      <c r="D37" t="s">
        <v>34</v>
      </c>
      <c r="E37">
        <v>12211</v>
      </c>
      <c r="F37">
        <f t="shared" si="6"/>
        <v>1039.9420882302843</v>
      </c>
      <c r="G37">
        <v>10321</v>
      </c>
      <c r="H37" s="5">
        <f t="shared" si="1"/>
        <v>0.84522152157890429</v>
      </c>
      <c r="I37">
        <v>1769</v>
      </c>
      <c r="J37" s="5">
        <f t="shared" si="2"/>
        <v>0.14486938006715258</v>
      </c>
      <c r="K37">
        <v>97</v>
      </c>
      <c r="L37" s="5">
        <f t="shared" si="3"/>
        <v>7.9436573581197281E-3</v>
      </c>
      <c r="M37">
        <v>24</v>
      </c>
      <c r="N37" s="5">
        <f t="shared" si="4"/>
        <v>1.9654409958234378E-3</v>
      </c>
      <c r="O37">
        <v>10320</v>
      </c>
      <c r="P37">
        <v>1</v>
      </c>
      <c r="Q37">
        <v>5</v>
      </c>
      <c r="R37">
        <v>19</v>
      </c>
    </row>
    <row r="38" spans="1:18" x14ac:dyDescent="0.25">
      <c r="A38">
        <v>40222</v>
      </c>
      <c r="B38" t="s">
        <v>6</v>
      </c>
      <c r="C38">
        <v>10.432</v>
      </c>
      <c r="D38" t="s">
        <v>34</v>
      </c>
      <c r="E38">
        <v>12711</v>
      </c>
      <c r="F38">
        <f t="shared" si="6"/>
        <v>1218.4624233128834</v>
      </c>
      <c r="G38">
        <v>10904</v>
      </c>
      <c r="H38" s="5">
        <f t="shared" si="1"/>
        <v>0.85783966643065057</v>
      </c>
      <c r="I38">
        <v>1663</v>
      </c>
      <c r="J38" s="5">
        <f t="shared" si="2"/>
        <v>0.13083156321296516</v>
      </c>
      <c r="K38">
        <v>128</v>
      </c>
      <c r="L38" s="5">
        <f t="shared" si="3"/>
        <v>1.0070018094563763E-2</v>
      </c>
      <c r="M38">
        <v>16</v>
      </c>
      <c r="N38" s="5">
        <f t="shared" si="4"/>
        <v>1.2587522618204704E-3</v>
      </c>
      <c r="O38">
        <v>10900</v>
      </c>
      <c r="P38">
        <v>4</v>
      </c>
      <c r="Q38">
        <v>1</v>
      </c>
      <c r="R38">
        <v>15</v>
      </c>
    </row>
    <row r="39" spans="1:18" x14ac:dyDescent="0.25">
      <c r="A39">
        <v>40245</v>
      </c>
      <c r="B39" t="s">
        <v>6</v>
      </c>
      <c r="C39">
        <v>32.384</v>
      </c>
      <c r="D39" t="s">
        <v>34</v>
      </c>
      <c r="E39">
        <v>14088</v>
      </c>
      <c r="F39">
        <f t="shared" si="6"/>
        <v>435.02964426877469</v>
      </c>
      <c r="G39">
        <v>12968</v>
      </c>
      <c r="H39" s="5">
        <f t="shared" si="1"/>
        <v>0.92049971607041459</v>
      </c>
      <c r="I39">
        <v>1048</v>
      </c>
      <c r="J39" s="5">
        <f t="shared" si="2"/>
        <v>7.4389551391254971E-2</v>
      </c>
      <c r="K39">
        <v>63</v>
      </c>
      <c r="L39" s="5">
        <f t="shared" si="3"/>
        <v>4.4718909710391823E-3</v>
      </c>
      <c r="M39">
        <v>9</v>
      </c>
      <c r="N39" s="5">
        <f t="shared" si="4"/>
        <v>6.3884156729131171E-4</v>
      </c>
      <c r="O39">
        <v>12967</v>
      </c>
      <c r="P39">
        <v>1</v>
      </c>
      <c r="Q39">
        <v>1</v>
      </c>
      <c r="R39">
        <v>8</v>
      </c>
    </row>
    <row r="40" spans="1:18" x14ac:dyDescent="0.25">
      <c r="A40">
        <v>40241</v>
      </c>
      <c r="B40" t="s">
        <v>6</v>
      </c>
      <c r="C40">
        <v>14.452</v>
      </c>
      <c r="D40" t="s">
        <v>34</v>
      </c>
      <c r="E40">
        <v>14326</v>
      </c>
      <c r="F40">
        <f t="shared" si="6"/>
        <v>991.28148353169115</v>
      </c>
      <c r="G40">
        <v>12934</v>
      </c>
      <c r="H40" s="5">
        <f t="shared" si="1"/>
        <v>0.90283400809716596</v>
      </c>
      <c r="I40">
        <v>1271</v>
      </c>
      <c r="J40" s="5">
        <f t="shared" si="2"/>
        <v>8.8719810135418117E-2</v>
      </c>
      <c r="K40">
        <v>107</v>
      </c>
      <c r="L40" s="5">
        <f t="shared" si="3"/>
        <v>7.4689375959793381E-3</v>
      </c>
      <c r="M40">
        <v>14</v>
      </c>
      <c r="N40" s="5">
        <f t="shared" si="4"/>
        <v>9.7724417143654893E-4</v>
      </c>
      <c r="O40">
        <v>12932</v>
      </c>
      <c r="P40">
        <v>2</v>
      </c>
      <c r="Q40">
        <v>3</v>
      </c>
      <c r="R40">
        <v>11</v>
      </c>
    </row>
    <row r="41" spans="1:18" x14ac:dyDescent="0.25">
      <c r="A41">
        <v>40229</v>
      </c>
      <c r="B41" t="s">
        <v>6</v>
      </c>
      <c r="C41">
        <v>19.753</v>
      </c>
      <c r="D41" t="s">
        <v>34</v>
      </c>
      <c r="E41">
        <v>14647</v>
      </c>
      <c r="F41">
        <f t="shared" si="6"/>
        <v>741.50761909583355</v>
      </c>
      <c r="G41">
        <v>13856</v>
      </c>
      <c r="H41" s="5">
        <f t="shared" si="1"/>
        <v>0.94599576705127331</v>
      </c>
      <c r="I41">
        <v>718</v>
      </c>
      <c r="J41" s="5">
        <f t="shared" si="2"/>
        <v>4.9020277189868233E-2</v>
      </c>
      <c r="K41">
        <v>62</v>
      </c>
      <c r="L41" s="5">
        <f t="shared" si="3"/>
        <v>4.2329487267017138E-3</v>
      </c>
      <c r="M41">
        <v>11</v>
      </c>
      <c r="N41" s="5">
        <f t="shared" si="4"/>
        <v>7.510070321567556E-4</v>
      </c>
      <c r="O41">
        <v>13856</v>
      </c>
      <c r="Q41">
        <v>1</v>
      </c>
      <c r="R41">
        <v>10</v>
      </c>
    </row>
    <row r="42" spans="1:18" x14ac:dyDescent="0.25">
      <c r="A42">
        <v>40272</v>
      </c>
      <c r="B42" t="s">
        <v>6</v>
      </c>
      <c r="C42">
        <v>34.107999999999997</v>
      </c>
      <c r="D42" t="s">
        <v>34</v>
      </c>
      <c r="E42">
        <v>16023</v>
      </c>
      <c r="F42">
        <f t="shared" si="6"/>
        <v>469.77248739298705</v>
      </c>
      <c r="G42">
        <v>14906</v>
      </c>
      <c r="H42" s="5">
        <f t="shared" si="1"/>
        <v>0.93028771141484112</v>
      </c>
      <c r="I42">
        <v>1049</v>
      </c>
      <c r="J42" s="5">
        <f t="shared" si="2"/>
        <v>6.5468389190538601E-2</v>
      </c>
      <c r="K42">
        <v>61</v>
      </c>
      <c r="L42" s="5">
        <f t="shared" si="3"/>
        <v>3.8070273981152094E-3</v>
      </c>
      <c r="M42">
        <v>7</v>
      </c>
      <c r="N42" s="5">
        <f t="shared" si="4"/>
        <v>4.3687199650502403E-4</v>
      </c>
      <c r="O42">
        <v>14905</v>
      </c>
      <c r="P42">
        <v>1</v>
      </c>
      <c r="Q42">
        <v>1</v>
      </c>
      <c r="R42">
        <v>6</v>
      </c>
    </row>
    <row r="43" spans="1:18" x14ac:dyDescent="0.25">
      <c r="A43">
        <v>40218</v>
      </c>
      <c r="B43" t="s">
        <v>6</v>
      </c>
      <c r="C43">
        <v>9.7330000000000005</v>
      </c>
      <c r="D43" t="s">
        <v>34</v>
      </c>
      <c r="E43">
        <v>16093</v>
      </c>
      <c r="F43">
        <f t="shared" si="6"/>
        <v>1653.4470358573924</v>
      </c>
      <c r="G43">
        <v>13896</v>
      </c>
      <c r="H43" s="5">
        <f t="shared" si="1"/>
        <v>0.86348101659106447</v>
      </c>
      <c r="I43">
        <v>2063</v>
      </c>
      <c r="J43" s="5">
        <f t="shared" si="2"/>
        <v>0.12819238178089853</v>
      </c>
      <c r="K43">
        <v>117</v>
      </c>
      <c r="L43" s="5">
        <f t="shared" si="3"/>
        <v>7.2702417200024858E-3</v>
      </c>
      <c r="M43">
        <v>17</v>
      </c>
      <c r="N43" s="5">
        <f t="shared" si="4"/>
        <v>1.0563599080345492E-3</v>
      </c>
      <c r="O43">
        <v>13896</v>
      </c>
      <c r="Q43">
        <v>2</v>
      </c>
      <c r="R43">
        <v>15</v>
      </c>
    </row>
    <row r="44" spans="1:18" x14ac:dyDescent="0.25">
      <c r="A44">
        <v>40220</v>
      </c>
      <c r="B44" t="s">
        <v>6</v>
      </c>
      <c r="C44">
        <v>7.617</v>
      </c>
      <c r="D44" t="s">
        <v>34</v>
      </c>
      <c r="E44">
        <v>17456</v>
      </c>
      <c r="F44">
        <f t="shared" si="6"/>
        <v>2291.7158986477616</v>
      </c>
      <c r="G44">
        <v>15974</v>
      </c>
      <c r="H44" s="5">
        <f t="shared" si="1"/>
        <v>0.91510082493125577</v>
      </c>
      <c r="I44">
        <v>1388</v>
      </c>
      <c r="J44" s="5">
        <f t="shared" si="2"/>
        <v>7.9514207149404215E-2</v>
      </c>
      <c r="K44">
        <v>87</v>
      </c>
      <c r="L44" s="5">
        <f t="shared" si="3"/>
        <v>4.9839596700274975E-3</v>
      </c>
      <c r="M44">
        <v>7</v>
      </c>
      <c r="N44" s="5">
        <f t="shared" si="4"/>
        <v>4.0100824931255731E-4</v>
      </c>
      <c r="O44">
        <v>15974</v>
      </c>
      <c r="R44">
        <v>7</v>
      </c>
    </row>
    <row r="45" spans="1:18" x14ac:dyDescent="0.25">
      <c r="A45">
        <v>40291</v>
      </c>
      <c r="B45" t="s">
        <v>6</v>
      </c>
      <c r="C45">
        <v>21.927</v>
      </c>
      <c r="D45" t="s">
        <v>34</v>
      </c>
      <c r="E45">
        <v>17590</v>
      </c>
      <c r="F45">
        <f t="shared" si="6"/>
        <v>802.20732430337034</v>
      </c>
      <c r="G45">
        <v>16335</v>
      </c>
      <c r="H45" s="5">
        <f t="shared" si="1"/>
        <v>0.92865264354747012</v>
      </c>
      <c r="I45">
        <v>1200</v>
      </c>
      <c r="J45" s="5">
        <f t="shared" si="2"/>
        <v>6.8220579874928938E-2</v>
      </c>
      <c r="K45">
        <v>52</v>
      </c>
      <c r="L45" s="5">
        <f t="shared" si="3"/>
        <v>2.9562251279135871E-3</v>
      </c>
      <c r="M45">
        <v>3</v>
      </c>
      <c r="N45" s="5">
        <f t="shared" si="4"/>
        <v>1.7055144968732233E-4</v>
      </c>
      <c r="O45">
        <v>16334</v>
      </c>
      <c r="P45">
        <v>1</v>
      </c>
      <c r="Q45">
        <v>1</v>
      </c>
      <c r="R45">
        <v>2</v>
      </c>
    </row>
    <row r="46" spans="1:18" x14ac:dyDescent="0.25">
      <c r="A46">
        <v>40207</v>
      </c>
      <c r="B46" t="s">
        <v>6</v>
      </c>
      <c r="C46">
        <v>11.624000000000001</v>
      </c>
      <c r="D46" t="s">
        <v>34</v>
      </c>
      <c r="E46">
        <v>17768</v>
      </c>
      <c r="F46">
        <f t="shared" si="6"/>
        <v>1528.5615966964899</v>
      </c>
      <c r="G46">
        <v>15143</v>
      </c>
      <c r="H46" s="5">
        <f t="shared" si="1"/>
        <v>0.8522624943719046</v>
      </c>
      <c r="I46">
        <v>2433</v>
      </c>
      <c r="J46" s="5">
        <f t="shared" si="2"/>
        <v>0.13693156235929763</v>
      </c>
      <c r="K46">
        <v>178</v>
      </c>
      <c r="L46" s="5">
        <f t="shared" si="3"/>
        <v>1.0018009905447996E-2</v>
      </c>
      <c r="M46">
        <v>14</v>
      </c>
      <c r="N46" s="5">
        <f t="shared" si="4"/>
        <v>7.8793336334984239E-4</v>
      </c>
      <c r="O46">
        <v>15139</v>
      </c>
      <c r="P46">
        <v>4</v>
      </c>
      <c r="Q46">
        <v>4</v>
      </c>
      <c r="R46">
        <v>10</v>
      </c>
    </row>
    <row r="47" spans="1:18" x14ac:dyDescent="0.25">
      <c r="A47">
        <v>40219</v>
      </c>
      <c r="B47" t="s">
        <v>6</v>
      </c>
      <c r="C47">
        <v>14.391999999999999</v>
      </c>
      <c r="D47" t="s">
        <v>34</v>
      </c>
      <c r="E47">
        <v>18352</v>
      </c>
      <c r="F47">
        <f t="shared" si="6"/>
        <v>1275.1528627015009</v>
      </c>
      <c r="G47">
        <v>16519</v>
      </c>
      <c r="H47" s="5">
        <f t="shared" si="1"/>
        <v>0.90011987794245862</v>
      </c>
      <c r="I47">
        <v>1661</v>
      </c>
      <c r="J47" s="5">
        <f t="shared" si="2"/>
        <v>9.0507846556233659E-2</v>
      </c>
      <c r="K47">
        <v>136</v>
      </c>
      <c r="L47" s="5">
        <f t="shared" si="3"/>
        <v>7.4106364428945075E-3</v>
      </c>
      <c r="M47">
        <v>36</v>
      </c>
      <c r="N47" s="5">
        <f t="shared" si="4"/>
        <v>1.9616390584132519E-3</v>
      </c>
      <c r="O47">
        <v>16518</v>
      </c>
      <c r="P47">
        <v>1</v>
      </c>
      <c r="Q47">
        <v>7</v>
      </c>
      <c r="R47">
        <v>29</v>
      </c>
    </row>
    <row r="48" spans="1:18" x14ac:dyDescent="0.25">
      <c r="A48">
        <v>40216</v>
      </c>
      <c r="B48" t="s">
        <v>6</v>
      </c>
      <c r="C48">
        <v>14.454000000000001</v>
      </c>
      <c r="D48" t="s">
        <v>34</v>
      </c>
      <c r="E48">
        <v>20318</v>
      </c>
      <c r="F48">
        <f t="shared" si="6"/>
        <v>1405.7008440570085</v>
      </c>
      <c r="G48">
        <v>18346</v>
      </c>
      <c r="H48" s="5">
        <f t="shared" si="1"/>
        <v>0.90294320307116838</v>
      </c>
      <c r="I48">
        <v>1829</v>
      </c>
      <c r="J48" s="5">
        <f t="shared" si="2"/>
        <v>9.0018702628211433E-2</v>
      </c>
      <c r="K48">
        <v>127</v>
      </c>
      <c r="L48" s="5">
        <f t="shared" si="3"/>
        <v>6.2506152180332713E-3</v>
      </c>
      <c r="M48">
        <v>16</v>
      </c>
      <c r="N48" s="5">
        <f t="shared" si="4"/>
        <v>7.8747908258686877E-4</v>
      </c>
      <c r="O48">
        <v>18346</v>
      </c>
      <c r="Q48">
        <v>8</v>
      </c>
      <c r="R48">
        <v>8</v>
      </c>
    </row>
    <row r="49" spans="1:18" x14ac:dyDescent="0.25">
      <c r="A49">
        <v>40299</v>
      </c>
      <c r="B49" t="s">
        <v>6</v>
      </c>
      <c r="C49">
        <v>53.100999999999999</v>
      </c>
      <c r="D49" t="s">
        <v>34</v>
      </c>
      <c r="E49">
        <v>20528</v>
      </c>
      <c r="F49">
        <f t="shared" si="6"/>
        <v>386.58405679742378</v>
      </c>
      <c r="G49">
        <v>17194</v>
      </c>
      <c r="H49" s="5">
        <f t="shared" si="1"/>
        <v>0.8375876851130164</v>
      </c>
      <c r="I49">
        <v>3078</v>
      </c>
      <c r="J49" s="5">
        <f t="shared" si="2"/>
        <v>0.14994154325798909</v>
      </c>
      <c r="K49">
        <v>217</v>
      </c>
      <c r="L49" s="5">
        <f t="shared" si="3"/>
        <v>1.0570927513639906E-2</v>
      </c>
      <c r="M49">
        <v>39</v>
      </c>
      <c r="N49" s="5">
        <f t="shared" si="4"/>
        <v>1.8998441153546377E-3</v>
      </c>
      <c r="O49">
        <v>17191</v>
      </c>
      <c r="P49">
        <v>3</v>
      </c>
      <c r="Q49">
        <v>3</v>
      </c>
      <c r="R49">
        <v>36</v>
      </c>
    </row>
    <row r="50" spans="1:18" x14ac:dyDescent="0.25">
      <c r="A50">
        <v>40214</v>
      </c>
      <c r="B50" t="s">
        <v>6</v>
      </c>
      <c r="C50">
        <v>14.856</v>
      </c>
      <c r="D50" t="s">
        <v>34</v>
      </c>
      <c r="E50">
        <v>21674</v>
      </c>
      <c r="F50">
        <f t="shared" si="6"/>
        <v>1458.9391491653205</v>
      </c>
      <c r="G50">
        <v>19482</v>
      </c>
      <c r="H50" s="5">
        <f t="shared" si="1"/>
        <v>0.89886499953861765</v>
      </c>
      <c r="I50">
        <v>2062</v>
      </c>
      <c r="J50" s="5">
        <f t="shared" si="2"/>
        <v>9.5137030543508347E-2</v>
      </c>
      <c r="K50">
        <v>105</v>
      </c>
      <c r="L50" s="5">
        <f t="shared" si="3"/>
        <v>4.8445141644366521E-3</v>
      </c>
      <c r="M50">
        <v>25</v>
      </c>
      <c r="N50" s="5">
        <f t="shared" si="4"/>
        <v>1.1534557534372981E-3</v>
      </c>
      <c r="O50">
        <v>19482</v>
      </c>
      <c r="Q50">
        <v>7</v>
      </c>
      <c r="R50">
        <v>18</v>
      </c>
    </row>
    <row r="51" spans="1:18" x14ac:dyDescent="0.25">
      <c r="A51" t="s">
        <v>44</v>
      </c>
      <c r="C51">
        <f>COUNT(C2:C50)</f>
        <v>45</v>
      </c>
      <c r="E51">
        <v>409662</v>
      </c>
      <c r="G51">
        <v>44234</v>
      </c>
      <c r="I51">
        <v>44234</v>
      </c>
      <c r="K51">
        <v>2906</v>
      </c>
      <c r="M51">
        <v>44234</v>
      </c>
      <c r="O51">
        <v>362006</v>
      </c>
      <c r="P51">
        <v>33</v>
      </c>
      <c r="Q51">
        <v>121</v>
      </c>
      <c r="R51">
        <v>362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opLeftCell="E1" workbookViewId="0">
      <selection activeCell="G2" sqref="G2"/>
    </sheetView>
  </sheetViews>
  <sheetFormatPr defaultColWidth="51.85546875" defaultRowHeight="15" x14ac:dyDescent="0.25"/>
  <cols>
    <col min="1" max="1" width="17.7109375" bestFit="1" customWidth="1"/>
    <col min="2" max="2" width="10" bestFit="1" customWidth="1"/>
    <col min="3" max="3" width="12.140625" bestFit="1" customWidth="1"/>
    <col min="4" max="4" width="16.7109375" bestFit="1" customWidth="1"/>
    <col min="5" max="6" width="30.42578125" customWidth="1"/>
    <col min="8" max="8" width="16.7109375" style="3" customWidth="1"/>
    <col min="9" max="9" width="16.7109375" style="21" customWidth="1"/>
    <col min="10" max="11" width="17.28515625" style="21" customWidth="1"/>
    <col min="12" max="12" width="16.7109375" style="8" customWidth="1"/>
    <col min="13" max="13" width="17.28515625" bestFit="1" customWidth="1"/>
    <col min="15" max="15" width="16.5703125" bestFit="1" customWidth="1"/>
    <col min="16" max="16" width="16.140625" style="21" customWidth="1"/>
    <col min="17" max="17" width="16.140625" customWidth="1"/>
    <col min="18" max="18" width="16.140625" style="21" customWidth="1"/>
    <col min="19" max="25" width="16.140625" customWidth="1"/>
    <col min="26" max="26" width="19.85546875" bestFit="1" customWidth="1"/>
    <col min="27" max="27" width="24" bestFit="1" customWidth="1"/>
    <col min="28" max="28" width="20.7109375" bestFit="1" customWidth="1"/>
    <col min="29" max="29" width="23.5703125" bestFit="1" customWidth="1"/>
  </cols>
  <sheetData>
    <row r="1" spans="1:29" ht="90" x14ac:dyDescent="0.25">
      <c r="A1" s="1" t="s">
        <v>36</v>
      </c>
      <c r="B1" s="1" t="s">
        <v>37</v>
      </c>
      <c r="C1" s="2" t="s">
        <v>38</v>
      </c>
      <c r="D1" s="1" t="s">
        <v>39</v>
      </c>
      <c r="E1" s="2" t="s">
        <v>40</v>
      </c>
      <c r="F1" s="28">
        <f>PEARSON(H2:H46,I2:I46)</f>
        <v>9.8378284711261421E-2</v>
      </c>
      <c r="G1" s="28">
        <f>PEARSON(H2:H46,J2:J46)</f>
        <v>-0.11602394836561862</v>
      </c>
      <c r="H1" s="2" t="s">
        <v>43</v>
      </c>
      <c r="I1" s="20" t="s">
        <v>73</v>
      </c>
      <c r="J1" s="20" t="s">
        <v>74</v>
      </c>
      <c r="K1" s="20"/>
      <c r="L1" s="2" t="s">
        <v>41</v>
      </c>
      <c r="M1" s="2" t="s">
        <v>2</v>
      </c>
      <c r="O1" s="2" t="s">
        <v>3</v>
      </c>
      <c r="P1" s="20" t="s">
        <v>75</v>
      </c>
      <c r="Q1" s="2" t="s">
        <v>42</v>
      </c>
      <c r="R1" s="20" t="s">
        <v>76</v>
      </c>
      <c r="S1" s="2"/>
      <c r="T1" s="2"/>
      <c r="U1" s="2"/>
      <c r="V1" s="2"/>
      <c r="W1" s="2"/>
      <c r="X1" s="2"/>
      <c r="Y1" s="2"/>
      <c r="Z1" s="6" t="s">
        <v>0</v>
      </c>
      <c r="AA1" s="6" t="s">
        <v>1</v>
      </c>
      <c r="AB1" s="6" t="s">
        <v>4</v>
      </c>
      <c r="AC1" s="6" t="s">
        <v>5</v>
      </c>
    </row>
    <row r="2" spans="1:29" x14ac:dyDescent="0.25">
      <c r="A2">
        <v>40108</v>
      </c>
      <c r="B2" t="s">
        <v>6</v>
      </c>
      <c r="C2">
        <v>71.073999999999998</v>
      </c>
      <c r="D2" t="s">
        <v>26</v>
      </c>
      <c r="E2">
        <v>1307</v>
      </c>
      <c r="F2" s="21">
        <f>F1*F1</f>
        <v>9.6782869027300135E-3</v>
      </c>
      <c r="G2" s="21">
        <f>G1*G1</f>
        <v>1.3461556594347735E-2</v>
      </c>
      <c r="H2" s="3">
        <v>18.389284407800321</v>
      </c>
      <c r="I2" s="21">
        <v>0.80336648814078038</v>
      </c>
      <c r="J2" s="21">
        <v>0.19127773527161437</v>
      </c>
      <c r="L2" s="8">
        <v>1050</v>
      </c>
      <c r="M2" s="8">
        <v>250</v>
      </c>
      <c r="O2" s="8">
        <v>7</v>
      </c>
      <c r="P2" s="21">
        <v>5.3557765876052028E-3</v>
      </c>
      <c r="Q2" s="8">
        <v>0</v>
      </c>
      <c r="R2" s="21">
        <v>0</v>
      </c>
      <c r="S2" s="5"/>
      <c r="T2" s="5"/>
      <c r="U2" s="5"/>
      <c r="V2" s="5"/>
      <c r="W2" s="5"/>
      <c r="X2" s="5"/>
      <c r="Y2" s="5"/>
      <c r="Z2">
        <v>216</v>
      </c>
      <c r="AC2">
        <v>7</v>
      </c>
    </row>
    <row r="3" spans="1:29" x14ac:dyDescent="0.25">
      <c r="A3">
        <v>40165</v>
      </c>
      <c r="B3" t="s">
        <v>6</v>
      </c>
      <c r="C3">
        <v>144.423</v>
      </c>
      <c r="D3" t="s">
        <v>31</v>
      </c>
      <c r="E3">
        <v>4548</v>
      </c>
      <c r="H3" s="3">
        <v>31.490829023078042</v>
      </c>
      <c r="I3" s="21">
        <v>0.82563764291996478</v>
      </c>
      <c r="J3" s="21">
        <v>0.15963060686015831</v>
      </c>
      <c r="L3" s="8">
        <v>3755</v>
      </c>
      <c r="M3" s="8">
        <v>726</v>
      </c>
      <c r="O3" s="8">
        <v>57</v>
      </c>
      <c r="P3" s="21">
        <v>1.2532981530343008E-2</v>
      </c>
      <c r="Q3" s="8">
        <v>10</v>
      </c>
      <c r="R3" s="21">
        <v>2.1987686895338612E-3</v>
      </c>
      <c r="S3" s="5"/>
      <c r="T3" s="5"/>
      <c r="U3" s="5"/>
      <c r="V3" s="5"/>
      <c r="W3" s="5"/>
      <c r="X3" s="5"/>
      <c r="Y3" s="5"/>
      <c r="Z3">
        <v>339</v>
      </c>
      <c r="AB3">
        <v>1</v>
      </c>
    </row>
    <row r="4" spans="1:29" x14ac:dyDescent="0.25">
      <c r="A4">
        <v>40077</v>
      </c>
      <c r="B4" t="s">
        <v>6</v>
      </c>
      <c r="C4">
        <v>8.4969999999999999</v>
      </c>
      <c r="D4" t="s">
        <v>25</v>
      </c>
      <c r="E4">
        <v>389</v>
      </c>
      <c r="H4" s="3">
        <v>45.780863834294458</v>
      </c>
      <c r="I4" s="21">
        <v>0.87146529562982</v>
      </c>
      <c r="J4" s="21">
        <v>0.12082262210796915</v>
      </c>
      <c r="L4" s="8">
        <v>339</v>
      </c>
      <c r="M4" s="8">
        <v>47</v>
      </c>
      <c r="O4" s="8">
        <v>2</v>
      </c>
      <c r="P4" s="21">
        <v>5.1413881748071976E-3</v>
      </c>
      <c r="Q4" s="8">
        <v>1</v>
      </c>
      <c r="R4" s="21">
        <v>2.5706940874035988E-3</v>
      </c>
      <c r="S4" s="5"/>
      <c r="T4" s="5"/>
      <c r="U4" s="5"/>
      <c r="V4" s="5"/>
      <c r="W4" s="5"/>
      <c r="X4" s="5"/>
      <c r="Y4" s="5"/>
      <c r="Z4">
        <v>409</v>
      </c>
    </row>
    <row r="5" spans="1:29" x14ac:dyDescent="0.25">
      <c r="A5">
        <v>40031</v>
      </c>
      <c r="B5" t="s">
        <v>6</v>
      </c>
      <c r="C5">
        <v>66.504999999999995</v>
      </c>
      <c r="D5" t="s">
        <v>18</v>
      </c>
      <c r="E5">
        <v>3073</v>
      </c>
      <c r="H5" s="3">
        <v>46.207052101345766</v>
      </c>
      <c r="I5" s="21">
        <v>0.90335177351122686</v>
      </c>
      <c r="J5" s="21">
        <v>9.5021151968760167E-2</v>
      </c>
      <c r="L5" s="8">
        <v>2776</v>
      </c>
      <c r="M5" s="8">
        <v>292</v>
      </c>
      <c r="O5" s="8">
        <v>5</v>
      </c>
      <c r="P5" s="21">
        <v>1.6270745200130166E-3</v>
      </c>
      <c r="Q5" s="8">
        <v>0</v>
      </c>
      <c r="R5" s="21">
        <v>0</v>
      </c>
      <c r="S5" s="5"/>
      <c r="T5" s="5"/>
      <c r="U5" s="5"/>
      <c r="V5" s="5"/>
      <c r="W5" s="5"/>
      <c r="X5" s="5"/>
      <c r="Y5" s="5"/>
      <c r="Z5">
        <v>170</v>
      </c>
      <c r="AB5">
        <v>10</v>
      </c>
      <c r="AC5">
        <v>3</v>
      </c>
    </row>
    <row r="6" spans="1:29" x14ac:dyDescent="0.25">
      <c r="A6">
        <v>40177</v>
      </c>
      <c r="B6" t="s">
        <v>6</v>
      </c>
      <c r="C6">
        <v>13.702999999999999</v>
      </c>
      <c r="D6" t="s">
        <v>33</v>
      </c>
      <c r="E6">
        <v>693</v>
      </c>
      <c r="H6" s="3">
        <v>50.57286725534555</v>
      </c>
      <c r="I6" s="21">
        <v>0.8152958152958153</v>
      </c>
      <c r="J6" s="21">
        <v>0.1847041847041847</v>
      </c>
      <c r="L6" s="8">
        <v>565</v>
      </c>
      <c r="M6" s="8">
        <v>128</v>
      </c>
      <c r="O6" s="8"/>
      <c r="P6" s="21">
        <v>0</v>
      </c>
      <c r="Q6" s="8">
        <v>0</v>
      </c>
      <c r="R6" s="21">
        <v>0</v>
      </c>
      <c r="S6" s="5"/>
      <c r="T6" s="5"/>
      <c r="U6" s="5"/>
      <c r="V6" s="5"/>
      <c r="W6" s="5"/>
      <c r="X6" s="5"/>
      <c r="Y6" s="5"/>
      <c r="Z6">
        <v>565</v>
      </c>
    </row>
    <row r="7" spans="1:29" x14ac:dyDescent="0.25">
      <c r="A7">
        <v>40023</v>
      </c>
      <c r="B7" t="s">
        <v>6</v>
      </c>
      <c r="C7">
        <v>22.591999999999999</v>
      </c>
      <c r="D7" t="s">
        <v>14</v>
      </c>
      <c r="E7">
        <v>1196</v>
      </c>
      <c r="H7" s="3">
        <v>52.939093484419267</v>
      </c>
      <c r="I7" s="21">
        <v>0.88545150501672243</v>
      </c>
      <c r="J7" s="21">
        <v>0.11371237458193979</v>
      </c>
      <c r="L7" s="8">
        <v>1059</v>
      </c>
      <c r="M7" s="8">
        <v>136</v>
      </c>
      <c r="O7" s="8">
        <v>1</v>
      </c>
      <c r="P7" s="21">
        <v>8.3612040133779263E-4</v>
      </c>
      <c r="Q7" s="8">
        <v>0</v>
      </c>
      <c r="R7" s="21">
        <v>0</v>
      </c>
      <c r="S7" s="5"/>
      <c r="T7" s="5"/>
      <c r="U7" s="5"/>
      <c r="V7" s="5"/>
      <c r="W7" s="5"/>
      <c r="X7" s="5"/>
      <c r="Y7" s="5"/>
      <c r="Z7">
        <v>1058</v>
      </c>
      <c r="AA7">
        <v>1</v>
      </c>
    </row>
    <row r="8" spans="1:29" x14ac:dyDescent="0.25">
      <c r="A8">
        <v>40047</v>
      </c>
      <c r="B8" t="s">
        <v>6</v>
      </c>
      <c r="C8">
        <v>29.678999999999998</v>
      </c>
      <c r="D8" t="s">
        <v>20</v>
      </c>
      <c r="E8">
        <v>1623</v>
      </c>
      <c r="H8" s="3">
        <v>54.685130900636814</v>
      </c>
      <c r="I8" s="21">
        <v>0.79913739987677146</v>
      </c>
      <c r="J8" s="21">
        <v>0.1891558841651263</v>
      </c>
      <c r="L8" s="8">
        <v>1297</v>
      </c>
      <c r="M8" s="8">
        <v>307</v>
      </c>
      <c r="O8" s="8">
        <v>17</v>
      </c>
      <c r="P8" s="21">
        <v>1.0474430067775724E-2</v>
      </c>
      <c r="Q8" s="8">
        <v>2</v>
      </c>
      <c r="R8" s="21">
        <v>1.2322858903265558E-3</v>
      </c>
      <c r="S8" s="5"/>
      <c r="T8" s="5"/>
      <c r="U8" s="5"/>
      <c r="V8" s="5"/>
      <c r="W8" s="5"/>
      <c r="X8" s="5"/>
      <c r="Y8" s="5"/>
      <c r="Z8">
        <v>1049</v>
      </c>
      <c r="AA8">
        <v>1</v>
      </c>
    </row>
    <row r="9" spans="1:29" x14ac:dyDescent="0.25">
      <c r="A9">
        <v>40026</v>
      </c>
      <c r="B9" t="s">
        <v>6</v>
      </c>
      <c r="C9">
        <v>31.058</v>
      </c>
      <c r="D9" t="s">
        <v>16</v>
      </c>
      <c r="E9">
        <v>2436</v>
      </c>
      <c r="H9" s="3">
        <v>78.43389786850409</v>
      </c>
      <c r="I9" s="21">
        <v>0.89737274220032837</v>
      </c>
      <c r="J9" s="21">
        <v>0.10139573070607553</v>
      </c>
      <c r="L9" s="8">
        <v>2186</v>
      </c>
      <c r="M9" s="8">
        <v>247</v>
      </c>
      <c r="O9" s="8">
        <v>3</v>
      </c>
      <c r="P9" s="21">
        <v>1.2315270935960591E-3</v>
      </c>
      <c r="Q9" s="8">
        <v>0</v>
      </c>
      <c r="R9" s="21">
        <v>0</v>
      </c>
      <c r="S9" s="5"/>
      <c r="T9" s="5"/>
      <c r="U9" s="5"/>
      <c r="V9" s="5"/>
      <c r="W9" s="5"/>
      <c r="X9" s="5"/>
      <c r="Y9" s="5"/>
      <c r="Z9">
        <v>1327</v>
      </c>
    </row>
    <row r="10" spans="1:29" x14ac:dyDescent="0.25">
      <c r="A10">
        <v>40014</v>
      </c>
      <c r="B10" t="s">
        <v>6</v>
      </c>
      <c r="C10">
        <v>55.093000000000004</v>
      </c>
      <c r="D10" t="s">
        <v>10</v>
      </c>
      <c r="E10">
        <v>8383</v>
      </c>
      <c r="H10" s="3">
        <v>152.16089158332272</v>
      </c>
      <c r="I10" s="21">
        <v>0.88369318859596802</v>
      </c>
      <c r="J10" s="21">
        <v>0.11296671835858285</v>
      </c>
      <c r="L10" s="8">
        <v>7408</v>
      </c>
      <c r="M10">
        <v>947</v>
      </c>
      <c r="O10">
        <v>26</v>
      </c>
      <c r="P10" s="21">
        <v>3.101514970774186E-3</v>
      </c>
      <c r="Q10">
        <v>2</v>
      </c>
      <c r="R10" s="21">
        <v>2.3857807467493738E-4</v>
      </c>
      <c r="S10" s="5"/>
      <c r="T10" s="5"/>
      <c r="U10" s="5"/>
      <c r="V10" s="5"/>
      <c r="W10" s="5"/>
      <c r="X10" s="5"/>
      <c r="Y10" s="5"/>
      <c r="Z10">
        <v>1297</v>
      </c>
      <c r="AB10">
        <v>1</v>
      </c>
      <c r="AC10">
        <v>1</v>
      </c>
    </row>
    <row r="11" spans="1:29" x14ac:dyDescent="0.25">
      <c r="A11">
        <v>40010</v>
      </c>
      <c r="B11" t="s">
        <v>6</v>
      </c>
      <c r="C11">
        <v>1.8320000000000001</v>
      </c>
      <c r="D11" t="s">
        <v>9</v>
      </c>
      <c r="E11">
        <v>338</v>
      </c>
      <c r="H11" s="3">
        <v>184.49781659388645</v>
      </c>
      <c r="I11" s="21">
        <v>0.63905325443786987</v>
      </c>
      <c r="J11" s="21">
        <v>0.33431952662721892</v>
      </c>
      <c r="L11" s="8">
        <v>216</v>
      </c>
      <c r="M11" s="8">
        <v>113</v>
      </c>
      <c r="O11" s="8">
        <v>2</v>
      </c>
      <c r="P11" s="21">
        <v>5.9171597633136093E-3</v>
      </c>
      <c r="Q11" s="8">
        <v>7</v>
      </c>
      <c r="R11" s="21">
        <v>2.0710059171597635E-2</v>
      </c>
      <c r="S11" s="5"/>
      <c r="T11" s="5"/>
      <c r="U11" s="5"/>
      <c r="V11" s="5"/>
      <c r="W11" s="5"/>
      <c r="X11" s="5"/>
      <c r="Y11" s="5"/>
      <c r="Z11">
        <v>2185</v>
      </c>
      <c r="AA11">
        <v>1</v>
      </c>
    </row>
    <row r="12" spans="1:29" x14ac:dyDescent="0.25">
      <c r="A12">
        <v>40209</v>
      </c>
      <c r="B12" t="s">
        <v>6</v>
      </c>
      <c r="C12">
        <v>2.6829999999999998</v>
      </c>
      <c r="D12" t="s">
        <v>34</v>
      </c>
      <c r="E12">
        <v>588</v>
      </c>
      <c r="H12" s="3">
        <v>219.15765933656357</v>
      </c>
      <c r="I12" s="21">
        <v>0.28911564625850339</v>
      </c>
      <c r="J12" s="21">
        <v>0.60204081632653061</v>
      </c>
      <c r="L12" s="8">
        <v>170</v>
      </c>
      <c r="M12" s="8">
        <v>354</v>
      </c>
      <c r="O12" s="8">
        <v>51</v>
      </c>
      <c r="P12" s="21">
        <v>8.673469387755102E-2</v>
      </c>
      <c r="Q12" s="8">
        <v>13</v>
      </c>
      <c r="R12" s="21">
        <v>2.2108843537414966E-2</v>
      </c>
      <c r="S12" s="5"/>
      <c r="T12" s="5"/>
      <c r="U12" s="5"/>
      <c r="V12" s="5"/>
      <c r="W12" s="5"/>
      <c r="X12" s="5"/>
      <c r="Y12" s="5"/>
      <c r="Z12">
        <v>2776</v>
      </c>
    </row>
    <row r="13" spans="1:29" x14ac:dyDescent="0.25">
      <c r="A13">
        <v>40118</v>
      </c>
      <c r="B13" t="s">
        <v>6</v>
      </c>
      <c r="C13">
        <v>13.683</v>
      </c>
      <c r="D13" t="s">
        <v>28</v>
      </c>
      <c r="E13">
        <v>4543</v>
      </c>
      <c r="H13" s="3">
        <v>332.01783234670762</v>
      </c>
      <c r="I13" s="21">
        <v>0.92207792207792205</v>
      </c>
      <c r="J13" s="21">
        <v>7.3079462909971388E-2</v>
      </c>
      <c r="L13" s="8">
        <v>4189</v>
      </c>
      <c r="M13" s="8">
        <v>332</v>
      </c>
      <c r="O13" s="8">
        <v>20</v>
      </c>
      <c r="P13" s="21">
        <v>4.4023772837332156E-3</v>
      </c>
      <c r="Q13" s="8">
        <v>2</v>
      </c>
      <c r="R13" s="21">
        <v>4.4023772837332157E-4</v>
      </c>
      <c r="S13" s="5"/>
      <c r="T13" s="5"/>
      <c r="U13" s="5"/>
      <c r="V13" s="5"/>
      <c r="W13" s="5"/>
      <c r="X13" s="5"/>
      <c r="Y13" s="5"/>
      <c r="Z13">
        <v>1643</v>
      </c>
      <c r="AB13">
        <v>6</v>
      </c>
      <c r="AC13">
        <v>62</v>
      </c>
    </row>
    <row r="14" spans="1:29" x14ac:dyDescent="0.25">
      <c r="A14">
        <v>40059</v>
      </c>
      <c r="B14" t="s">
        <v>6</v>
      </c>
      <c r="C14">
        <v>25.925000000000001</v>
      </c>
      <c r="D14" t="s">
        <v>23</v>
      </c>
      <c r="E14">
        <v>8994</v>
      </c>
      <c r="H14" s="3">
        <v>346.92381870781099</v>
      </c>
      <c r="I14" s="21">
        <v>0.90804981098510118</v>
      </c>
      <c r="J14" s="21">
        <v>8.8948187680676E-2</v>
      </c>
      <c r="L14" s="8">
        <v>8167</v>
      </c>
      <c r="M14">
        <v>800</v>
      </c>
      <c r="O14">
        <v>23</v>
      </c>
      <c r="P14" s="21">
        <v>2.5572603958194354E-3</v>
      </c>
      <c r="Q14">
        <v>4</v>
      </c>
      <c r="R14" s="21">
        <v>4.4474093840338001E-4</v>
      </c>
      <c r="S14" s="5"/>
      <c r="T14" s="5"/>
      <c r="U14" s="5"/>
      <c r="V14" s="5"/>
      <c r="W14" s="5"/>
      <c r="X14" s="5"/>
      <c r="Y14" s="5"/>
      <c r="Z14">
        <v>4189</v>
      </c>
      <c r="AC14">
        <v>2</v>
      </c>
    </row>
    <row r="15" spans="1:29" x14ac:dyDescent="0.25">
      <c r="A15">
        <v>40299</v>
      </c>
      <c r="B15" t="s">
        <v>6</v>
      </c>
      <c r="C15">
        <v>53.100999999999999</v>
      </c>
      <c r="D15" t="s">
        <v>34</v>
      </c>
      <c r="E15">
        <v>20528</v>
      </c>
      <c r="H15" s="3">
        <v>386.58405679742378</v>
      </c>
      <c r="I15" s="21">
        <v>0.8375876851130164</v>
      </c>
      <c r="J15" s="21">
        <v>0.14994154325798909</v>
      </c>
      <c r="L15" s="8">
        <v>17194</v>
      </c>
      <c r="M15">
        <v>3078</v>
      </c>
      <c r="O15">
        <v>217</v>
      </c>
      <c r="P15" s="21">
        <v>1.0570927513639906E-2</v>
      </c>
      <c r="Q15">
        <v>39</v>
      </c>
      <c r="R15" s="21">
        <v>1.8998441153546377E-3</v>
      </c>
      <c r="S15" s="5"/>
      <c r="T15" s="5"/>
      <c r="U15" s="5"/>
      <c r="V15" s="5"/>
      <c r="W15" s="5"/>
      <c r="X15" s="5"/>
      <c r="Y15" s="5"/>
      <c r="Z15">
        <v>3755</v>
      </c>
      <c r="AB15">
        <v>3</v>
      </c>
      <c r="AC15">
        <v>7</v>
      </c>
    </row>
    <row r="16" spans="1:29" x14ac:dyDescent="0.25">
      <c r="A16">
        <v>40245</v>
      </c>
      <c r="B16" t="s">
        <v>6</v>
      </c>
      <c r="C16">
        <v>32.384</v>
      </c>
      <c r="D16" t="s">
        <v>34</v>
      </c>
      <c r="E16">
        <v>14088</v>
      </c>
      <c r="H16" s="3">
        <v>435.02964426877469</v>
      </c>
      <c r="I16" s="21">
        <v>0.92049971607041459</v>
      </c>
      <c r="J16" s="21">
        <v>7.4389551391254971E-2</v>
      </c>
      <c r="L16" s="8">
        <v>12968</v>
      </c>
      <c r="M16">
        <v>1048</v>
      </c>
      <c r="O16">
        <v>63</v>
      </c>
      <c r="P16" s="21">
        <v>4.4718909710391823E-3</v>
      </c>
      <c r="Q16">
        <v>9</v>
      </c>
      <c r="R16" s="21">
        <v>6.3884156729131171E-4</v>
      </c>
      <c r="S16" s="5"/>
      <c r="T16" s="5"/>
      <c r="U16" s="5"/>
      <c r="V16" s="5"/>
      <c r="W16" s="5"/>
      <c r="X16" s="5"/>
      <c r="Y16" s="5"/>
      <c r="Z16">
        <v>4870</v>
      </c>
      <c r="AB16">
        <v>1</v>
      </c>
      <c r="AC16">
        <v>2</v>
      </c>
    </row>
    <row r="17" spans="1:29" x14ac:dyDescent="0.25">
      <c r="A17">
        <v>40272</v>
      </c>
      <c r="B17" t="s">
        <v>6</v>
      </c>
      <c r="C17">
        <v>34.107999999999997</v>
      </c>
      <c r="D17" t="s">
        <v>34</v>
      </c>
      <c r="E17">
        <v>16023</v>
      </c>
      <c r="H17" s="3">
        <v>469.77248739298705</v>
      </c>
      <c r="I17" s="21">
        <v>0.93028771141484112</v>
      </c>
      <c r="J17" s="21">
        <v>6.5468389190538601E-2</v>
      </c>
      <c r="L17" s="8">
        <v>14906</v>
      </c>
      <c r="M17">
        <v>1049</v>
      </c>
      <c r="O17">
        <v>61</v>
      </c>
      <c r="P17" s="21">
        <v>3.8070273981152094E-3</v>
      </c>
      <c r="Q17">
        <v>7</v>
      </c>
      <c r="R17" s="21">
        <v>4.3687199650502403E-4</v>
      </c>
      <c r="S17" s="5"/>
      <c r="T17" s="5"/>
      <c r="U17" s="5"/>
      <c r="V17" s="5"/>
      <c r="W17" s="5"/>
      <c r="X17" s="5"/>
      <c r="Y17" s="5"/>
      <c r="Z17">
        <v>4903</v>
      </c>
      <c r="AA17">
        <v>1</v>
      </c>
      <c r="AB17">
        <v>2</v>
      </c>
      <c r="AC17">
        <v>5</v>
      </c>
    </row>
    <row r="18" spans="1:29" x14ac:dyDescent="0.25">
      <c r="A18">
        <v>40056</v>
      </c>
      <c r="B18" t="s">
        <v>6</v>
      </c>
      <c r="C18">
        <v>2.8460000000000001</v>
      </c>
      <c r="D18" t="s">
        <v>22</v>
      </c>
      <c r="E18">
        <v>1427</v>
      </c>
      <c r="H18" s="3">
        <v>501.40548137737176</v>
      </c>
      <c r="I18" s="21">
        <v>0.92992291520672743</v>
      </c>
      <c r="J18" s="21">
        <v>6.8675543097407143E-2</v>
      </c>
      <c r="L18" s="8">
        <v>1327</v>
      </c>
      <c r="M18" s="8">
        <v>98</v>
      </c>
      <c r="O18" s="8">
        <v>2</v>
      </c>
      <c r="P18" s="21">
        <v>1.4015416958654519E-3</v>
      </c>
      <c r="Q18" s="8">
        <v>0</v>
      </c>
      <c r="R18" s="21">
        <v>0</v>
      </c>
      <c r="S18" s="5"/>
      <c r="T18" s="5"/>
      <c r="U18" s="5"/>
      <c r="V18" s="5"/>
      <c r="W18" s="5"/>
      <c r="X18" s="5"/>
      <c r="Y18" s="5"/>
      <c r="Z18">
        <v>5585</v>
      </c>
      <c r="AB18">
        <v>17</v>
      </c>
      <c r="AC18">
        <v>9</v>
      </c>
    </row>
    <row r="19" spans="1:29" x14ac:dyDescent="0.25">
      <c r="A19">
        <v>40213</v>
      </c>
      <c r="B19" t="s">
        <v>6</v>
      </c>
      <c r="C19">
        <v>12.45</v>
      </c>
      <c r="D19" t="s">
        <v>34</v>
      </c>
      <c r="E19">
        <v>9020</v>
      </c>
      <c r="H19" s="3">
        <v>724.49799196787149</v>
      </c>
      <c r="I19" s="21">
        <v>0.82062084257206214</v>
      </c>
      <c r="J19" s="21">
        <v>0.1631929046563193</v>
      </c>
      <c r="L19" s="8">
        <v>7402</v>
      </c>
      <c r="M19">
        <v>1472</v>
      </c>
      <c r="O19">
        <v>130</v>
      </c>
      <c r="P19" s="21">
        <v>1.4412416851441241E-2</v>
      </c>
      <c r="Q19">
        <v>16</v>
      </c>
      <c r="R19" s="21">
        <v>1.7738359201773836E-3</v>
      </c>
      <c r="S19" s="5"/>
      <c r="T19" s="5"/>
      <c r="U19" s="5"/>
      <c r="V19" s="5"/>
      <c r="W19" s="5"/>
      <c r="X19" s="5"/>
      <c r="Y19" s="5"/>
      <c r="Z19">
        <v>6654</v>
      </c>
      <c r="AA19">
        <v>1</v>
      </c>
      <c r="AC19">
        <v>4</v>
      </c>
    </row>
    <row r="20" spans="1:29" x14ac:dyDescent="0.25">
      <c r="A20">
        <v>40229</v>
      </c>
      <c r="B20" t="s">
        <v>6</v>
      </c>
      <c r="C20">
        <v>19.753</v>
      </c>
      <c r="D20" t="s">
        <v>34</v>
      </c>
      <c r="E20">
        <v>14647</v>
      </c>
      <c r="H20" s="3">
        <v>741.50761909583355</v>
      </c>
      <c r="I20" s="21">
        <v>0.94599576705127331</v>
      </c>
      <c r="J20" s="21">
        <v>4.9020277189868233E-2</v>
      </c>
      <c r="L20" s="8">
        <v>13856</v>
      </c>
      <c r="M20">
        <v>718</v>
      </c>
      <c r="O20">
        <v>62</v>
      </c>
      <c r="P20" s="21">
        <v>4.2329487267017138E-3</v>
      </c>
      <c r="Q20">
        <v>11</v>
      </c>
      <c r="R20" s="21">
        <v>7.510070321567556E-4</v>
      </c>
      <c r="S20" s="5"/>
      <c r="T20" s="5"/>
      <c r="U20" s="5"/>
      <c r="V20" s="5"/>
      <c r="W20" s="5"/>
      <c r="X20" s="5"/>
      <c r="Y20" s="5"/>
      <c r="Z20">
        <v>7184</v>
      </c>
      <c r="AB20">
        <v>2</v>
      </c>
    </row>
    <row r="21" spans="1:29" x14ac:dyDescent="0.25">
      <c r="A21">
        <v>40291</v>
      </c>
      <c r="B21" t="s">
        <v>6</v>
      </c>
      <c r="C21">
        <v>21.927</v>
      </c>
      <c r="D21" t="s">
        <v>34</v>
      </c>
      <c r="E21">
        <v>17590</v>
      </c>
      <c r="H21" s="3">
        <v>802.20732430337034</v>
      </c>
      <c r="I21" s="21">
        <v>0.92865264354747012</v>
      </c>
      <c r="J21" s="21">
        <v>6.8220579874928938E-2</v>
      </c>
      <c r="L21" s="8">
        <v>16335</v>
      </c>
      <c r="M21">
        <v>1200</v>
      </c>
      <c r="O21">
        <v>52</v>
      </c>
      <c r="P21" s="21">
        <v>2.9562251279135871E-3</v>
      </c>
      <c r="Q21">
        <v>3</v>
      </c>
      <c r="R21" s="21">
        <v>1.7055144968732233E-4</v>
      </c>
      <c r="S21" s="5"/>
      <c r="T21" s="5"/>
      <c r="U21" s="5"/>
      <c r="V21" s="5"/>
      <c r="W21" s="5"/>
      <c r="X21" s="5"/>
      <c r="Y21" s="5"/>
      <c r="Z21">
        <v>7142</v>
      </c>
      <c r="AC21">
        <v>3</v>
      </c>
    </row>
    <row r="22" spans="1:29" x14ac:dyDescent="0.25">
      <c r="A22">
        <v>40155</v>
      </c>
      <c r="B22" t="s">
        <v>6</v>
      </c>
      <c r="C22">
        <v>0.54</v>
      </c>
      <c r="D22" t="s">
        <v>30</v>
      </c>
      <c r="E22">
        <v>506</v>
      </c>
      <c r="H22" s="3">
        <v>937.03703703703695</v>
      </c>
      <c r="I22" s="21">
        <v>0.80830039525691699</v>
      </c>
      <c r="J22" s="21">
        <v>0.1857707509881423</v>
      </c>
      <c r="L22" s="8">
        <v>409</v>
      </c>
      <c r="M22" s="8">
        <v>94</v>
      </c>
      <c r="O22" s="8">
        <v>3</v>
      </c>
      <c r="P22" s="21">
        <v>5.9288537549407111E-3</v>
      </c>
      <c r="Q22" s="8">
        <v>0</v>
      </c>
      <c r="R22" s="21">
        <v>0</v>
      </c>
      <c r="S22" s="5"/>
      <c r="T22" s="5"/>
      <c r="U22" s="5"/>
      <c r="V22" s="5"/>
      <c r="W22" s="5"/>
      <c r="X22" s="5"/>
      <c r="Y22" s="5"/>
      <c r="Z22">
        <v>6928</v>
      </c>
      <c r="AB22">
        <v>4</v>
      </c>
      <c r="AC22">
        <v>5</v>
      </c>
    </row>
    <row r="23" spans="1:29" x14ac:dyDescent="0.25">
      <c r="A23">
        <v>40241</v>
      </c>
      <c r="B23" t="s">
        <v>6</v>
      </c>
      <c r="C23">
        <v>14.452</v>
      </c>
      <c r="D23" t="s">
        <v>34</v>
      </c>
      <c r="E23">
        <v>14326</v>
      </c>
      <c r="H23" s="3">
        <v>991.28148353169115</v>
      </c>
      <c r="I23" s="21">
        <v>0.90283400809716596</v>
      </c>
      <c r="J23" s="21">
        <v>8.8719810135418117E-2</v>
      </c>
      <c r="L23" s="8">
        <v>12934</v>
      </c>
      <c r="M23">
        <v>1271</v>
      </c>
      <c r="O23">
        <v>107</v>
      </c>
      <c r="P23" s="21">
        <v>7.4689375959793381E-3</v>
      </c>
      <c r="Q23">
        <v>14</v>
      </c>
      <c r="R23" s="21">
        <v>9.7724417143654893E-4</v>
      </c>
      <c r="S23" s="5"/>
      <c r="T23" s="5"/>
      <c r="U23" s="5"/>
      <c r="V23" s="5"/>
      <c r="W23" s="5"/>
      <c r="X23" s="5"/>
      <c r="Y23" s="5"/>
      <c r="Z23">
        <v>7407</v>
      </c>
      <c r="AA23">
        <v>1</v>
      </c>
      <c r="AB23">
        <v>2</v>
      </c>
    </row>
    <row r="24" spans="1:29" x14ac:dyDescent="0.25">
      <c r="A24">
        <v>40258</v>
      </c>
      <c r="B24" t="s">
        <v>6</v>
      </c>
      <c r="C24">
        <v>11.68</v>
      </c>
      <c r="D24" t="s">
        <v>34</v>
      </c>
      <c r="E24">
        <v>12025</v>
      </c>
      <c r="H24" s="3">
        <v>1029.5376712328768</v>
      </c>
      <c r="I24" s="21">
        <v>0.91667359667359671</v>
      </c>
      <c r="J24" s="21">
        <v>7.1767151767151774E-2</v>
      </c>
      <c r="L24" s="8">
        <v>11023</v>
      </c>
      <c r="M24">
        <v>863</v>
      </c>
      <c r="O24">
        <v>115</v>
      </c>
      <c r="P24" s="21">
        <v>9.5634095634095639E-3</v>
      </c>
      <c r="Q24">
        <v>24</v>
      </c>
      <c r="R24" s="21">
        <v>1.995841995841996E-3</v>
      </c>
      <c r="S24" s="5"/>
      <c r="T24" s="5"/>
      <c r="U24" s="5"/>
      <c r="V24" s="5"/>
      <c r="W24" s="5"/>
      <c r="X24" s="5"/>
      <c r="Y24" s="5"/>
      <c r="Z24">
        <v>6999</v>
      </c>
      <c r="AB24">
        <v>1</v>
      </c>
      <c r="AC24">
        <v>6</v>
      </c>
    </row>
    <row r="25" spans="1:29" x14ac:dyDescent="0.25">
      <c r="A25">
        <v>40228</v>
      </c>
      <c r="B25" t="s">
        <v>6</v>
      </c>
      <c r="C25">
        <v>7.569</v>
      </c>
      <c r="D25" t="s">
        <v>34</v>
      </c>
      <c r="E25">
        <v>7842</v>
      </c>
      <c r="H25" s="3">
        <v>1036.0681728101467</v>
      </c>
      <c r="I25" s="21">
        <v>0.91073705687324658</v>
      </c>
      <c r="J25" s="21">
        <v>8.4672277480234634E-2</v>
      </c>
      <c r="L25" s="8">
        <v>7142</v>
      </c>
      <c r="M25">
        <v>664</v>
      </c>
      <c r="O25">
        <v>33</v>
      </c>
      <c r="P25" s="21">
        <v>4.2081101759755164E-3</v>
      </c>
      <c r="Q25">
        <v>3</v>
      </c>
      <c r="R25" s="21">
        <v>3.8255547054322876E-4</v>
      </c>
      <c r="S25" s="5"/>
      <c r="T25" s="5"/>
      <c r="U25" s="5"/>
      <c r="V25" s="5"/>
      <c r="W25" s="5"/>
      <c r="X25" s="5"/>
      <c r="Y25" s="5"/>
      <c r="Z25">
        <v>8167</v>
      </c>
      <c r="AB25">
        <v>1</v>
      </c>
      <c r="AC25">
        <v>3</v>
      </c>
    </row>
    <row r="26" spans="1:29" x14ac:dyDescent="0.25">
      <c r="A26">
        <v>40223</v>
      </c>
      <c r="B26" t="s">
        <v>6</v>
      </c>
      <c r="C26">
        <v>11.742000000000001</v>
      </c>
      <c r="D26" t="s">
        <v>34</v>
      </c>
      <c r="E26">
        <v>12211</v>
      </c>
      <c r="H26" s="3">
        <v>1039.9420882302843</v>
      </c>
      <c r="I26" s="21">
        <v>0.84522152157890429</v>
      </c>
      <c r="J26" s="21">
        <v>0.14486938006715258</v>
      </c>
      <c r="L26" s="8">
        <v>10321</v>
      </c>
      <c r="M26">
        <v>1769</v>
      </c>
      <c r="O26">
        <v>97</v>
      </c>
      <c r="P26" s="21">
        <v>7.9436573581197281E-3</v>
      </c>
      <c r="Q26">
        <v>24</v>
      </c>
      <c r="R26" s="21">
        <v>1.9654409958234378E-3</v>
      </c>
      <c r="S26" s="5"/>
      <c r="T26" s="5"/>
      <c r="U26" s="5"/>
      <c r="V26" s="5"/>
      <c r="W26" s="5"/>
      <c r="X26" s="5"/>
      <c r="Y26" s="5"/>
      <c r="Z26">
        <v>7401</v>
      </c>
      <c r="AA26">
        <v>1</v>
      </c>
      <c r="AB26">
        <v>5</v>
      </c>
      <c r="AC26">
        <v>11</v>
      </c>
    </row>
    <row r="27" spans="1:29" x14ac:dyDescent="0.25">
      <c r="A27">
        <v>40222</v>
      </c>
      <c r="B27" t="s">
        <v>6</v>
      </c>
      <c r="C27">
        <v>10.432</v>
      </c>
      <c r="D27" t="s">
        <v>34</v>
      </c>
      <c r="E27">
        <v>12711</v>
      </c>
      <c r="H27" s="3">
        <v>1218.4624233128834</v>
      </c>
      <c r="I27" s="21">
        <v>0.85783966643065057</v>
      </c>
      <c r="J27" s="21">
        <v>0.13083156321296516</v>
      </c>
      <c r="L27" s="8">
        <v>10904</v>
      </c>
      <c r="M27">
        <v>1663</v>
      </c>
      <c r="O27">
        <v>128</v>
      </c>
      <c r="P27" s="21">
        <v>1.0070018094563763E-2</v>
      </c>
      <c r="Q27">
        <v>16</v>
      </c>
      <c r="R27" s="21">
        <v>1.2587522618204704E-3</v>
      </c>
      <c r="S27" s="5"/>
      <c r="T27" s="5"/>
      <c r="U27" s="5"/>
      <c r="V27" s="5"/>
      <c r="W27" s="5"/>
      <c r="X27" s="5"/>
      <c r="Y27" s="5"/>
      <c r="Z27">
        <v>7894</v>
      </c>
      <c r="AA27">
        <v>3</v>
      </c>
      <c r="AC27">
        <v>4</v>
      </c>
    </row>
    <row r="28" spans="1:29" x14ac:dyDescent="0.25">
      <c r="A28">
        <v>40219</v>
      </c>
      <c r="B28" t="s">
        <v>6</v>
      </c>
      <c r="C28">
        <v>14.391999999999999</v>
      </c>
      <c r="D28" t="s">
        <v>34</v>
      </c>
      <c r="E28">
        <v>18352</v>
      </c>
      <c r="H28" s="3">
        <v>1275.1528627015009</v>
      </c>
      <c r="I28" s="21">
        <v>0.90011987794245862</v>
      </c>
      <c r="J28" s="21">
        <v>9.0507846556233659E-2</v>
      </c>
      <c r="L28" s="8">
        <v>16519</v>
      </c>
      <c r="M28">
        <v>1661</v>
      </c>
      <c r="O28">
        <v>136</v>
      </c>
      <c r="P28" s="21">
        <v>7.4106364428945075E-3</v>
      </c>
      <c r="Q28">
        <v>36</v>
      </c>
      <c r="R28" s="21">
        <v>1.9616390584132519E-3</v>
      </c>
      <c r="S28" s="5"/>
      <c r="T28" s="5"/>
      <c r="U28" s="5"/>
      <c r="V28" s="5"/>
      <c r="W28" s="5"/>
      <c r="X28" s="5"/>
      <c r="Y28" s="5"/>
      <c r="Z28">
        <v>8925</v>
      </c>
      <c r="AB28">
        <v>1</v>
      </c>
      <c r="AC28">
        <v>1</v>
      </c>
    </row>
    <row r="29" spans="1:29" x14ac:dyDescent="0.25">
      <c r="A29">
        <v>40211</v>
      </c>
      <c r="B29" t="s">
        <v>6</v>
      </c>
      <c r="C29">
        <v>7.4809999999999999</v>
      </c>
      <c r="D29" t="s">
        <v>34</v>
      </c>
      <c r="E29">
        <v>10423</v>
      </c>
      <c r="H29" s="3">
        <v>1393.2629327629995</v>
      </c>
      <c r="I29" s="21">
        <v>0.90415427420128558</v>
      </c>
      <c r="J29" s="21">
        <v>8.9033867408615561E-2</v>
      </c>
      <c r="L29" s="8">
        <v>9424</v>
      </c>
      <c r="M29">
        <v>928</v>
      </c>
      <c r="O29">
        <v>59</v>
      </c>
      <c r="P29" s="21">
        <v>5.6605583805046534E-3</v>
      </c>
      <c r="Q29">
        <v>12</v>
      </c>
      <c r="R29" s="21">
        <v>1.1513000095941667E-3</v>
      </c>
      <c r="S29" s="5"/>
      <c r="T29" s="5"/>
      <c r="U29" s="5"/>
      <c r="V29" s="5"/>
      <c r="W29" s="5"/>
      <c r="X29" s="5"/>
      <c r="Y29" s="5"/>
      <c r="Z29">
        <v>9424</v>
      </c>
      <c r="AB29">
        <v>10</v>
      </c>
      <c r="AC29">
        <v>2</v>
      </c>
    </row>
    <row r="30" spans="1:29" x14ac:dyDescent="0.25">
      <c r="A30">
        <v>40216</v>
      </c>
      <c r="B30" t="s">
        <v>6</v>
      </c>
      <c r="C30">
        <v>14.454000000000001</v>
      </c>
      <c r="D30" t="s">
        <v>34</v>
      </c>
      <c r="E30">
        <v>20318</v>
      </c>
      <c r="H30" s="3">
        <v>1405.7008440570085</v>
      </c>
      <c r="I30" s="21">
        <v>0.90294320307116838</v>
      </c>
      <c r="J30" s="21">
        <v>9.0018702628211433E-2</v>
      </c>
      <c r="L30" s="8">
        <v>18346</v>
      </c>
      <c r="M30">
        <v>1829</v>
      </c>
      <c r="O30">
        <v>127</v>
      </c>
      <c r="P30" s="21">
        <v>6.2506152180332713E-3</v>
      </c>
      <c r="Q30">
        <v>16</v>
      </c>
      <c r="R30" s="21">
        <v>7.8747908258686877E-4</v>
      </c>
      <c r="S30" s="5"/>
      <c r="T30" s="5"/>
      <c r="U30" s="5"/>
      <c r="V30" s="5"/>
      <c r="W30" s="5"/>
      <c r="X30" s="5"/>
      <c r="Y30" s="5"/>
      <c r="Z30">
        <v>11021</v>
      </c>
      <c r="AA30">
        <v>2</v>
      </c>
      <c r="AB30">
        <v>3</v>
      </c>
      <c r="AC30">
        <v>21</v>
      </c>
    </row>
    <row r="31" spans="1:29" x14ac:dyDescent="0.25">
      <c r="A31">
        <v>40214</v>
      </c>
      <c r="B31" t="s">
        <v>6</v>
      </c>
      <c r="C31">
        <v>14.856</v>
      </c>
      <c r="D31" t="s">
        <v>34</v>
      </c>
      <c r="E31">
        <v>21674</v>
      </c>
      <c r="H31" s="3">
        <v>1458.9391491653205</v>
      </c>
      <c r="I31" s="21">
        <v>0.89886499953861765</v>
      </c>
      <c r="J31" s="21">
        <v>9.5137030543508347E-2</v>
      </c>
      <c r="L31" s="8">
        <v>19482</v>
      </c>
      <c r="M31">
        <v>2062</v>
      </c>
      <c r="O31">
        <v>105</v>
      </c>
      <c r="P31" s="21">
        <v>4.8445141644366521E-3</v>
      </c>
      <c r="Q31">
        <v>25</v>
      </c>
      <c r="R31" s="21">
        <v>1.1534557534372981E-3</v>
      </c>
      <c r="S31" s="5"/>
      <c r="T31" s="5"/>
      <c r="U31" s="5"/>
      <c r="V31" s="5"/>
      <c r="W31" s="5"/>
      <c r="X31" s="5"/>
      <c r="Y31" s="5"/>
      <c r="Z31">
        <v>10804</v>
      </c>
      <c r="AA31">
        <v>3</v>
      </c>
      <c r="AB31">
        <v>2</v>
      </c>
      <c r="AC31">
        <v>7</v>
      </c>
    </row>
    <row r="32" spans="1:29" x14ac:dyDescent="0.25">
      <c r="A32">
        <v>40243</v>
      </c>
      <c r="B32" t="s">
        <v>6</v>
      </c>
      <c r="C32">
        <v>4.0119999999999996</v>
      </c>
      <c r="D32" t="s">
        <v>34</v>
      </c>
      <c r="E32">
        <v>6032</v>
      </c>
      <c r="H32" s="3">
        <v>1503.4895314057828</v>
      </c>
      <c r="I32" s="21">
        <v>0.8129973474801061</v>
      </c>
      <c r="J32" s="21">
        <v>0.17722148541114058</v>
      </c>
      <c r="L32" s="8">
        <v>4904</v>
      </c>
      <c r="M32">
        <v>1069</v>
      </c>
      <c r="O32">
        <v>52</v>
      </c>
      <c r="P32" s="21">
        <v>8.6206896551724137E-3</v>
      </c>
      <c r="Q32">
        <v>7</v>
      </c>
      <c r="R32" s="21">
        <v>1.1604774535809018E-3</v>
      </c>
      <c r="S32" s="5"/>
      <c r="T32" s="5"/>
      <c r="U32" s="5"/>
      <c r="V32" s="5"/>
      <c r="W32" s="5"/>
      <c r="X32" s="5"/>
      <c r="Y32" s="5"/>
      <c r="Z32">
        <v>10445</v>
      </c>
      <c r="AB32">
        <v>4</v>
      </c>
      <c r="AC32">
        <v>2</v>
      </c>
    </row>
    <row r="33" spans="1:29" x14ac:dyDescent="0.25">
      <c r="A33">
        <v>40207</v>
      </c>
      <c r="B33" t="s">
        <v>6</v>
      </c>
      <c r="C33">
        <v>11.624000000000001</v>
      </c>
      <c r="D33" t="s">
        <v>34</v>
      </c>
      <c r="E33">
        <v>17768</v>
      </c>
      <c r="H33" s="3">
        <v>1528.5615966964899</v>
      </c>
      <c r="I33" s="21">
        <v>0.8522624943719046</v>
      </c>
      <c r="J33" s="21">
        <v>0.13693156235929763</v>
      </c>
      <c r="L33" s="8">
        <v>15143</v>
      </c>
      <c r="M33">
        <v>2433</v>
      </c>
      <c r="O33">
        <v>178</v>
      </c>
      <c r="P33" s="21">
        <v>1.0018009905447996E-2</v>
      </c>
      <c r="Q33">
        <v>14</v>
      </c>
      <c r="R33" s="21">
        <v>7.8793336334984239E-4</v>
      </c>
      <c r="S33" s="5"/>
      <c r="T33" s="5"/>
      <c r="U33" s="5"/>
      <c r="V33" s="5"/>
      <c r="W33" s="5"/>
      <c r="X33" s="5"/>
      <c r="Y33" s="5"/>
      <c r="Z33">
        <v>10320</v>
      </c>
      <c r="AA33">
        <v>1</v>
      </c>
      <c r="AB33">
        <v>5</v>
      </c>
      <c r="AC33">
        <v>19</v>
      </c>
    </row>
    <row r="34" spans="1:29" x14ac:dyDescent="0.25">
      <c r="A34">
        <v>40218</v>
      </c>
      <c r="B34" t="s">
        <v>6</v>
      </c>
      <c r="C34">
        <v>9.7330000000000005</v>
      </c>
      <c r="D34" t="s">
        <v>34</v>
      </c>
      <c r="E34">
        <v>16093</v>
      </c>
      <c r="H34" s="3">
        <v>1653.4470358573924</v>
      </c>
      <c r="I34" s="21">
        <v>0.86348101659106447</v>
      </c>
      <c r="J34" s="21">
        <v>0.12819238178089853</v>
      </c>
      <c r="L34" s="8">
        <v>13896</v>
      </c>
      <c r="M34">
        <v>2063</v>
      </c>
      <c r="O34">
        <v>117</v>
      </c>
      <c r="P34" s="21">
        <v>7.2702417200024858E-3</v>
      </c>
      <c r="Q34">
        <v>17</v>
      </c>
      <c r="R34" s="21">
        <v>1.0563599080345492E-3</v>
      </c>
      <c r="S34" s="5"/>
      <c r="T34" s="5"/>
      <c r="U34" s="5"/>
      <c r="V34" s="5"/>
      <c r="W34" s="5"/>
      <c r="X34" s="5"/>
      <c r="Y34" s="5"/>
      <c r="Z34">
        <v>10900</v>
      </c>
      <c r="AA34">
        <v>4</v>
      </c>
      <c r="AB34">
        <v>1</v>
      </c>
      <c r="AC34">
        <v>15</v>
      </c>
    </row>
    <row r="35" spans="1:29" x14ac:dyDescent="0.25">
      <c r="A35">
        <v>40205</v>
      </c>
      <c r="B35" t="s">
        <v>6</v>
      </c>
      <c r="C35">
        <v>6.9809999999999999</v>
      </c>
      <c r="D35" t="s">
        <v>34</v>
      </c>
      <c r="E35">
        <v>12039</v>
      </c>
      <c r="H35" s="3">
        <v>1724.5380318006016</v>
      </c>
      <c r="I35" s="21">
        <v>0.89766591909627047</v>
      </c>
      <c r="J35" s="21">
        <v>9.6685771243458757E-2</v>
      </c>
      <c r="L35" s="8">
        <v>10807</v>
      </c>
      <c r="M35">
        <v>1164</v>
      </c>
      <c r="O35">
        <v>59</v>
      </c>
      <c r="P35" s="21">
        <v>4.9007392640584768E-3</v>
      </c>
      <c r="Q35">
        <v>9</v>
      </c>
      <c r="R35" s="21">
        <v>7.4757039621230995E-4</v>
      </c>
      <c r="S35" s="5"/>
      <c r="T35" s="5"/>
      <c r="U35" s="5"/>
      <c r="V35" s="5"/>
      <c r="W35" s="5"/>
      <c r="X35" s="5"/>
      <c r="Y35" s="5"/>
      <c r="Z35">
        <v>12967</v>
      </c>
      <c r="AA35">
        <v>1</v>
      </c>
      <c r="AB35">
        <v>1</v>
      </c>
      <c r="AC35">
        <v>8</v>
      </c>
    </row>
    <row r="36" spans="1:29" x14ac:dyDescent="0.25">
      <c r="A36">
        <v>40210</v>
      </c>
      <c r="B36" t="s">
        <v>6</v>
      </c>
      <c r="C36">
        <v>3.218</v>
      </c>
      <c r="D36" t="s">
        <v>34</v>
      </c>
      <c r="E36">
        <v>6232</v>
      </c>
      <c r="H36" s="3">
        <v>1936.6065879428215</v>
      </c>
      <c r="I36" s="21">
        <v>0.89618100128369704</v>
      </c>
      <c r="J36" s="21">
        <v>8.8414634146341459E-2</v>
      </c>
      <c r="L36" s="8">
        <v>5585</v>
      </c>
      <c r="M36">
        <v>551</v>
      </c>
      <c r="O36">
        <v>70</v>
      </c>
      <c r="P36" s="21">
        <v>1.1232349165596919E-2</v>
      </c>
      <c r="Q36">
        <v>26</v>
      </c>
      <c r="R36" s="21">
        <v>4.1720154043645699E-3</v>
      </c>
      <c r="S36" s="5"/>
      <c r="T36" s="5"/>
      <c r="U36" s="5"/>
      <c r="V36" s="5"/>
      <c r="W36" s="5"/>
      <c r="X36" s="5"/>
      <c r="Y36" s="5"/>
      <c r="Z36">
        <v>12932</v>
      </c>
      <c r="AA36">
        <v>2</v>
      </c>
      <c r="AB36">
        <v>3</v>
      </c>
      <c r="AC36">
        <v>11</v>
      </c>
    </row>
    <row r="37" spans="1:29" x14ac:dyDescent="0.25">
      <c r="A37">
        <v>40242</v>
      </c>
      <c r="B37" t="s">
        <v>6</v>
      </c>
      <c r="C37">
        <v>2.6669999999999998</v>
      </c>
      <c r="D37" t="s">
        <v>34</v>
      </c>
      <c r="E37">
        <v>5202</v>
      </c>
      <c r="H37" s="3">
        <v>1950.5061867266593</v>
      </c>
      <c r="I37" s="21">
        <v>0.93617839292579774</v>
      </c>
      <c r="J37" s="21">
        <v>6.0553633217993078E-2</v>
      </c>
      <c r="L37" s="8">
        <v>4870</v>
      </c>
      <c r="M37" s="8">
        <v>315</v>
      </c>
      <c r="O37" s="8">
        <v>14</v>
      </c>
      <c r="P37" s="21">
        <v>2.6912725874663592E-3</v>
      </c>
      <c r="Q37" s="8">
        <v>3</v>
      </c>
      <c r="R37" s="21">
        <v>5.7670126874279125E-4</v>
      </c>
      <c r="S37" s="5"/>
      <c r="T37" s="5"/>
      <c r="U37" s="5"/>
      <c r="V37" s="5"/>
      <c r="W37" s="5"/>
      <c r="X37" s="5"/>
      <c r="Y37" s="5"/>
      <c r="Z37">
        <v>13856</v>
      </c>
      <c r="AB37">
        <v>1</v>
      </c>
      <c r="AC37">
        <v>10</v>
      </c>
    </row>
    <row r="38" spans="1:29" x14ac:dyDescent="0.25">
      <c r="A38">
        <v>40212</v>
      </c>
      <c r="B38" t="s">
        <v>6</v>
      </c>
      <c r="C38">
        <v>3.8</v>
      </c>
      <c r="D38" t="s">
        <v>34</v>
      </c>
      <c r="E38">
        <v>7764</v>
      </c>
      <c r="H38" s="3">
        <v>2043.1578947368423</v>
      </c>
      <c r="I38" s="21">
        <v>0.92529623905203506</v>
      </c>
      <c r="J38" s="21">
        <v>7.1097372488408042E-2</v>
      </c>
      <c r="L38" s="8">
        <v>7184</v>
      </c>
      <c r="M38">
        <v>552</v>
      </c>
      <c r="O38">
        <v>26</v>
      </c>
      <c r="P38" s="21">
        <v>3.3487892838742917E-3</v>
      </c>
      <c r="Q38">
        <v>2</v>
      </c>
      <c r="R38" s="21">
        <v>2.5759917568263783E-4</v>
      </c>
      <c r="S38" s="5"/>
      <c r="T38" s="5"/>
      <c r="U38" s="5"/>
      <c r="V38" s="5"/>
      <c r="W38" s="5"/>
      <c r="X38" s="5"/>
      <c r="Y38" s="5"/>
      <c r="Z38">
        <v>14905</v>
      </c>
      <c r="AA38">
        <v>1</v>
      </c>
      <c r="AB38">
        <v>1</v>
      </c>
      <c r="AC38">
        <v>6</v>
      </c>
    </row>
    <row r="39" spans="1:29" x14ac:dyDescent="0.25">
      <c r="A39">
        <v>40206</v>
      </c>
      <c r="B39" t="s">
        <v>6</v>
      </c>
      <c r="C39">
        <v>5.71</v>
      </c>
      <c r="D39" t="s">
        <v>34</v>
      </c>
      <c r="E39">
        <v>12200</v>
      </c>
      <c r="H39" s="3">
        <v>2136.602451838879</v>
      </c>
      <c r="I39" s="21">
        <v>0.85614754098360657</v>
      </c>
      <c r="J39" s="21">
        <v>0.1371311475409836</v>
      </c>
      <c r="L39" s="8">
        <v>10445</v>
      </c>
      <c r="M39">
        <v>1673</v>
      </c>
      <c r="O39">
        <v>76</v>
      </c>
      <c r="P39" s="21">
        <v>6.2295081967213119E-3</v>
      </c>
      <c r="Q39">
        <v>6</v>
      </c>
      <c r="R39" s="21">
        <v>4.9180327868852459E-4</v>
      </c>
      <c r="S39" s="5"/>
      <c r="T39" s="5"/>
      <c r="U39" s="5"/>
      <c r="V39" s="5"/>
      <c r="W39" s="5"/>
      <c r="X39" s="5"/>
      <c r="Y39" s="5"/>
      <c r="Z39">
        <v>13896</v>
      </c>
      <c r="AB39">
        <v>2</v>
      </c>
      <c r="AC39">
        <v>15</v>
      </c>
    </row>
    <row r="40" spans="1:29" x14ac:dyDescent="0.25">
      <c r="A40">
        <v>40202</v>
      </c>
      <c r="B40" t="s">
        <v>6</v>
      </c>
      <c r="C40">
        <v>1.5549999999999999</v>
      </c>
      <c r="D40" t="s">
        <v>34</v>
      </c>
      <c r="E40">
        <v>3349</v>
      </c>
      <c r="H40" s="3">
        <v>2153.6977491961416</v>
      </c>
      <c r="I40" s="21">
        <v>0.49059420722603764</v>
      </c>
      <c r="J40" s="21">
        <v>0.42311137653030756</v>
      </c>
      <c r="L40" s="8">
        <v>1643</v>
      </c>
      <c r="M40" s="8">
        <v>1417</v>
      </c>
      <c r="O40" s="8">
        <v>221</v>
      </c>
      <c r="P40" s="21">
        <v>6.5989847715736044E-2</v>
      </c>
      <c r="Q40" s="8">
        <v>68</v>
      </c>
      <c r="R40" s="21">
        <v>2.030456852791878E-2</v>
      </c>
      <c r="S40" s="5"/>
      <c r="T40" s="5"/>
      <c r="U40" s="5"/>
      <c r="V40" s="5"/>
      <c r="W40" s="5"/>
      <c r="X40" s="5"/>
      <c r="Y40" s="5"/>
      <c r="Z40">
        <v>15974</v>
      </c>
      <c r="AC40">
        <v>7</v>
      </c>
    </row>
    <row r="41" spans="1:29" x14ac:dyDescent="0.25">
      <c r="A41">
        <v>40220</v>
      </c>
      <c r="B41" t="s">
        <v>6</v>
      </c>
      <c r="C41">
        <v>7.617</v>
      </c>
      <c r="D41" t="s">
        <v>34</v>
      </c>
      <c r="E41">
        <v>17456</v>
      </c>
      <c r="H41" s="3">
        <v>2291.7158986477616</v>
      </c>
      <c r="I41" s="21">
        <v>0.91510082493125577</v>
      </c>
      <c r="J41" s="21">
        <v>7.9514207149404215E-2</v>
      </c>
      <c r="L41" s="8">
        <v>15974</v>
      </c>
      <c r="M41">
        <v>1388</v>
      </c>
      <c r="O41">
        <v>87</v>
      </c>
      <c r="P41" s="21">
        <v>4.9839596700274975E-3</v>
      </c>
      <c r="Q41">
        <v>7</v>
      </c>
      <c r="R41" s="21">
        <v>4.0100824931255731E-4</v>
      </c>
      <c r="S41" s="5"/>
      <c r="T41" s="5"/>
      <c r="U41" s="5"/>
      <c r="V41" s="5"/>
      <c r="W41" s="5"/>
      <c r="X41" s="5"/>
      <c r="Y41" s="5"/>
      <c r="Z41">
        <v>16334</v>
      </c>
      <c r="AA41">
        <v>1</v>
      </c>
      <c r="AB41">
        <v>1</v>
      </c>
      <c r="AC41">
        <v>2</v>
      </c>
    </row>
    <row r="42" spans="1:29" x14ac:dyDescent="0.25">
      <c r="A42">
        <v>40215</v>
      </c>
      <c r="B42" t="s">
        <v>6</v>
      </c>
      <c r="C42">
        <v>3.7509999999999999</v>
      </c>
      <c r="D42" t="s">
        <v>34</v>
      </c>
      <c r="E42">
        <v>9642</v>
      </c>
      <c r="H42" s="3">
        <v>2570.514529458811</v>
      </c>
      <c r="I42" s="21">
        <v>0.92563783447417547</v>
      </c>
      <c r="J42" s="21">
        <v>7.1147064924289571E-2</v>
      </c>
      <c r="L42" s="8">
        <v>8925</v>
      </c>
      <c r="M42">
        <v>686</v>
      </c>
      <c r="O42">
        <v>29</v>
      </c>
      <c r="P42" s="21">
        <v>3.007674756274632E-3</v>
      </c>
      <c r="Q42">
        <v>2</v>
      </c>
      <c r="R42" s="21">
        <v>2.0742584526031943E-4</v>
      </c>
      <c r="S42" s="5"/>
      <c r="T42" s="5"/>
      <c r="U42" s="5"/>
      <c r="V42" s="5"/>
      <c r="W42" s="5"/>
      <c r="X42" s="5"/>
      <c r="Y42" s="5"/>
      <c r="Z42">
        <v>15139</v>
      </c>
      <c r="AA42">
        <v>4</v>
      </c>
      <c r="AB42">
        <v>4</v>
      </c>
      <c r="AC42">
        <v>10</v>
      </c>
    </row>
    <row r="43" spans="1:29" x14ac:dyDescent="0.25">
      <c r="A43">
        <v>40204</v>
      </c>
      <c r="B43" t="s">
        <v>6</v>
      </c>
      <c r="C43">
        <v>3.2469999999999999</v>
      </c>
      <c r="D43" t="s">
        <v>34</v>
      </c>
      <c r="E43">
        <v>9243</v>
      </c>
      <c r="H43" s="3">
        <v>2846.6276562981216</v>
      </c>
      <c r="I43" s="21">
        <v>0.85437628475603156</v>
      </c>
      <c r="J43" s="21">
        <v>0.14118792599805258</v>
      </c>
      <c r="L43" s="8">
        <v>7897</v>
      </c>
      <c r="M43">
        <v>1305</v>
      </c>
      <c r="O43">
        <v>37</v>
      </c>
      <c r="P43" s="21">
        <v>4.0030293194850157E-3</v>
      </c>
      <c r="Q43">
        <v>4</v>
      </c>
      <c r="R43" s="21">
        <v>4.327599264308125E-4</v>
      </c>
      <c r="S43" s="5"/>
      <c r="T43" s="5"/>
      <c r="U43" s="5"/>
      <c r="V43" s="5"/>
      <c r="W43" s="5"/>
      <c r="X43" s="5"/>
      <c r="Y43" s="5"/>
      <c r="Z43">
        <v>16518</v>
      </c>
      <c r="AA43">
        <v>1</v>
      </c>
      <c r="AB43">
        <v>7</v>
      </c>
      <c r="AC43">
        <v>29</v>
      </c>
    </row>
    <row r="44" spans="1:29" x14ac:dyDescent="0.25">
      <c r="A44">
        <v>40203</v>
      </c>
      <c r="B44" t="s">
        <v>6</v>
      </c>
      <c r="C44">
        <v>2.9409999999999998</v>
      </c>
      <c r="D44" t="s">
        <v>34</v>
      </c>
      <c r="E44">
        <v>8774</v>
      </c>
      <c r="H44" s="3">
        <v>2983.3390003400204</v>
      </c>
      <c r="I44" s="21">
        <v>0.79769774333257348</v>
      </c>
      <c r="J44" s="21">
        <v>0.18805561887394576</v>
      </c>
      <c r="L44" s="8">
        <v>6999</v>
      </c>
      <c r="M44">
        <v>1650</v>
      </c>
      <c r="O44">
        <v>118</v>
      </c>
      <c r="P44" s="21">
        <v>1.3448826077045816E-2</v>
      </c>
      <c r="Q44">
        <v>7</v>
      </c>
      <c r="R44" s="21">
        <v>7.9781171643492131E-4</v>
      </c>
      <c r="S44" s="5"/>
      <c r="T44" s="5"/>
      <c r="U44" s="5"/>
      <c r="V44" s="5"/>
      <c r="W44" s="5"/>
      <c r="X44" s="5"/>
      <c r="Y44" s="5"/>
      <c r="Z44">
        <v>18346</v>
      </c>
      <c r="AB44">
        <v>8</v>
      </c>
      <c r="AC44">
        <v>8</v>
      </c>
    </row>
    <row r="45" spans="1:29" x14ac:dyDescent="0.25">
      <c r="A45">
        <v>40217</v>
      </c>
      <c r="B45" t="s">
        <v>6</v>
      </c>
      <c r="C45">
        <v>2.4020000000000001</v>
      </c>
      <c r="D45" t="s">
        <v>34</v>
      </c>
      <c r="E45">
        <v>7308</v>
      </c>
      <c r="H45" s="3">
        <v>3042.4646128226477</v>
      </c>
      <c r="I45" s="21">
        <v>0.91064586754241927</v>
      </c>
      <c r="J45" s="21">
        <v>8.4291187739463605E-2</v>
      </c>
      <c r="L45" s="8">
        <v>6655</v>
      </c>
      <c r="M45">
        <v>616</v>
      </c>
      <c r="O45">
        <v>33</v>
      </c>
      <c r="P45" s="21">
        <v>4.5155993431855498E-3</v>
      </c>
      <c r="Q45">
        <v>4</v>
      </c>
      <c r="R45" s="21">
        <v>5.4734537493158185E-4</v>
      </c>
      <c r="S45" s="5"/>
      <c r="T45" s="5"/>
      <c r="U45" s="5"/>
      <c r="V45" s="5"/>
      <c r="W45" s="5"/>
      <c r="X45" s="5"/>
      <c r="Y45" s="5"/>
      <c r="Z45">
        <v>17191</v>
      </c>
      <c r="AA45">
        <v>3</v>
      </c>
      <c r="AB45">
        <v>3</v>
      </c>
      <c r="AC45">
        <v>36</v>
      </c>
    </row>
    <row r="46" spans="1:29" x14ac:dyDescent="0.25">
      <c r="A46">
        <v>40208</v>
      </c>
      <c r="B46" t="s">
        <v>6</v>
      </c>
      <c r="C46">
        <v>2.4609999999999999</v>
      </c>
      <c r="D46" t="s">
        <v>34</v>
      </c>
      <c r="E46">
        <v>8116</v>
      </c>
      <c r="H46" s="3">
        <v>3297.8464039008536</v>
      </c>
      <c r="I46" s="21">
        <v>0.85362247412518477</v>
      </c>
      <c r="J46" s="21">
        <v>0.1362740266140956</v>
      </c>
      <c r="L46" s="8">
        <v>6928</v>
      </c>
      <c r="M46">
        <v>1106</v>
      </c>
      <c r="O46">
        <v>73</v>
      </c>
      <c r="P46" s="21">
        <v>8.9945786101527838E-3</v>
      </c>
      <c r="Q46">
        <v>9</v>
      </c>
      <c r="R46" s="21">
        <v>1.1089206505667817E-3</v>
      </c>
      <c r="S46" s="5"/>
      <c r="T46" s="5"/>
      <c r="U46" s="5"/>
      <c r="V46" s="5"/>
      <c r="W46" s="5"/>
      <c r="X46" s="5"/>
      <c r="Y46" s="5"/>
      <c r="Z46">
        <v>19482</v>
      </c>
      <c r="AB46">
        <v>7</v>
      </c>
      <c r="AC46">
        <v>18</v>
      </c>
    </row>
    <row r="47" spans="1:29" x14ac:dyDescent="0.25">
      <c r="S47" s="5"/>
      <c r="T47" s="5"/>
      <c r="U47" s="5"/>
      <c r="V47" s="5"/>
      <c r="W47" s="5"/>
      <c r="X47" s="5"/>
      <c r="Y47" s="5"/>
    </row>
    <row r="48" spans="1:29" x14ac:dyDescent="0.25">
      <c r="D48" s="8"/>
      <c r="E48" s="8"/>
      <c r="F48" s="8"/>
      <c r="M48" s="8"/>
      <c r="O48" s="8"/>
      <c r="Q48" s="8"/>
      <c r="S48" s="17"/>
      <c r="T48" s="5"/>
      <c r="U48" s="5"/>
      <c r="V48" s="5"/>
      <c r="W48" s="5"/>
      <c r="X48" s="5"/>
      <c r="Y48" s="5"/>
    </row>
    <row r="49" spans="4:26" s="10" customFormat="1" ht="15.75" thickBot="1" x14ac:dyDescent="0.3">
      <c r="D49" s="11"/>
      <c r="E49" s="9"/>
      <c r="F49" s="16"/>
      <c r="H49" s="12"/>
      <c r="I49" s="22"/>
      <c r="J49" s="22"/>
      <c r="K49" s="22"/>
      <c r="L49" s="13"/>
      <c r="M49" s="13"/>
      <c r="O49" s="13"/>
      <c r="P49" s="22"/>
      <c r="Q49" s="13"/>
      <c r="R49" s="22"/>
      <c r="S49" s="14"/>
      <c r="T49" s="14"/>
      <c r="U49" s="14"/>
      <c r="V49" s="14"/>
      <c r="W49" s="14"/>
      <c r="X49" s="14"/>
      <c r="Y49" s="14"/>
      <c r="Z49" s="13"/>
    </row>
    <row r="51" spans="4:26" s="10" customFormat="1" x14ac:dyDescent="0.25">
      <c r="H51" s="12"/>
      <c r="I51" s="22"/>
      <c r="J51" s="22"/>
      <c r="K51" s="22"/>
      <c r="L51" s="13"/>
      <c r="P51" s="22"/>
      <c r="R51" s="22"/>
    </row>
    <row r="52" spans="4:26" s="10" customFormat="1" x14ac:dyDescent="0.25">
      <c r="H52" s="12"/>
      <c r="I52" s="22"/>
      <c r="J52" s="22"/>
      <c r="K52" s="22"/>
      <c r="L52" s="13"/>
      <c r="P52" s="22"/>
      <c r="R52" s="22"/>
    </row>
    <row r="53" spans="4:26" s="10" customFormat="1" x14ac:dyDescent="0.25">
      <c r="D53" s="12"/>
      <c r="E53" s="12"/>
      <c r="F53" s="12"/>
      <c r="H53" s="19"/>
      <c r="I53" s="22"/>
      <c r="J53" s="18"/>
      <c r="K53" s="18"/>
      <c r="L53" s="19"/>
      <c r="M53" s="12"/>
      <c r="O53" s="23"/>
      <c r="P53" s="22"/>
      <c r="R53" s="22"/>
    </row>
    <row r="54" spans="4:26" s="10" customFormat="1" x14ac:dyDescent="0.25">
      <c r="E54" s="12"/>
      <c r="F54" s="12"/>
      <c r="H54" s="19"/>
      <c r="I54" s="22"/>
      <c r="J54" s="18"/>
      <c r="K54" s="18"/>
      <c r="L54" s="19"/>
      <c r="M54" s="12"/>
      <c r="O54" s="23"/>
      <c r="P54" s="22"/>
      <c r="R54" s="22"/>
    </row>
    <row r="55" spans="4:26" s="10" customFormat="1" x14ac:dyDescent="0.25">
      <c r="D55" s="12"/>
      <c r="E55" s="12"/>
      <c r="F55" s="12"/>
      <c r="H55" s="19"/>
      <c r="I55" s="22"/>
      <c r="J55" s="18"/>
      <c r="K55" s="18"/>
      <c r="L55" s="19"/>
      <c r="M55" s="12"/>
      <c r="O55" s="23"/>
      <c r="P55" s="22"/>
      <c r="R55" s="22"/>
    </row>
    <row r="56" spans="4:26" s="10" customFormat="1" x14ac:dyDescent="0.25">
      <c r="E56" s="12"/>
      <c r="F56" s="12"/>
      <c r="H56" s="19"/>
      <c r="I56" s="22"/>
      <c r="J56" s="18"/>
      <c r="K56" s="18"/>
      <c r="L56" s="19"/>
      <c r="M56" s="12"/>
      <c r="O56" s="23"/>
      <c r="P56" s="22"/>
      <c r="R56" s="22"/>
    </row>
    <row r="57" spans="4:26" s="10" customFormat="1" x14ac:dyDescent="0.25">
      <c r="E57"/>
      <c r="F57"/>
      <c r="H57" s="3"/>
      <c r="I57" s="21"/>
      <c r="J57" s="21"/>
      <c r="K57" s="21"/>
      <c r="L57" s="8"/>
      <c r="M57"/>
      <c r="O57"/>
      <c r="P57" s="22"/>
      <c r="R57" s="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opLeftCell="J43" workbookViewId="0">
      <selection activeCell="T40" sqref="T40"/>
    </sheetView>
  </sheetViews>
  <sheetFormatPr defaultColWidth="51.85546875" defaultRowHeight="15" x14ac:dyDescent="0.25"/>
  <cols>
    <col min="1" max="1" width="17.7109375" bestFit="1" customWidth="1"/>
    <col min="2" max="2" width="10" bestFit="1" customWidth="1"/>
    <col min="3" max="3" width="12.140625" bestFit="1" customWidth="1"/>
    <col min="4" max="4" width="16.7109375" bestFit="1" customWidth="1"/>
    <col min="5" max="5" width="30.42578125" customWidth="1"/>
    <col min="6" max="6" width="16.7109375" style="3" customWidth="1"/>
    <col min="7" max="7" width="16.7109375" style="8" customWidth="1"/>
    <col min="8" max="8" width="16.7109375" style="21" customWidth="1"/>
    <col min="9" max="9" width="17.28515625" bestFit="1" customWidth="1"/>
    <col min="10" max="10" width="17.28515625" style="21" customWidth="1"/>
    <col min="11" max="11" width="16.5703125" bestFit="1" customWidth="1"/>
    <col min="12" max="12" width="16.140625" style="21" customWidth="1"/>
    <col min="13" max="13" width="16.140625" customWidth="1"/>
    <col min="14" max="14" width="16.140625" style="21" customWidth="1"/>
    <col min="15" max="24" width="16.140625" customWidth="1"/>
    <col min="25" max="25" width="19.85546875" bestFit="1" customWidth="1"/>
    <col min="26" max="26" width="24" bestFit="1" customWidth="1"/>
    <col min="27" max="27" width="20.7109375" bestFit="1" customWidth="1"/>
    <col min="28" max="28" width="23.5703125" bestFit="1" customWidth="1"/>
  </cols>
  <sheetData>
    <row r="1" spans="1:28" ht="90" x14ac:dyDescent="0.25">
      <c r="A1" s="1" t="s">
        <v>36</v>
      </c>
      <c r="B1" s="1" t="s">
        <v>37</v>
      </c>
      <c r="C1" s="2" t="s">
        <v>38</v>
      </c>
      <c r="D1" s="1" t="s">
        <v>39</v>
      </c>
      <c r="E1" s="2" t="s">
        <v>40</v>
      </c>
      <c r="F1" s="2" t="s">
        <v>43</v>
      </c>
      <c r="G1" s="2" t="s">
        <v>41</v>
      </c>
      <c r="H1" s="20" t="str">
        <f>G1&amp;" % of Total Customers"</f>
        <v>LGE Combined Residential Service and Residential Time of Day % of Total Customers</v>
      </c>
      <c r="I1" s="2" t="s">
        <v>2</v>
      </c>
      <c r="J1" s="20" t="str">
        <f>I1&amp;" % of Total Customers"</f>
        <v>LGE General Service % of Total Customers</v>
      </c>
      <c r="K1" s="2" t="s">
        <v>3</v>
      </c>
      <c r="L1" s="20" t="str">
        <f>K1&amp;" % of Total Customers"</f>
        <v>LGE Power Service % of Total Customers</v>
      </c>
      <c r="M1" s="2" t="s">
        <v>42</v>
      </c>
      <c r="N1" s="20" t="str">
        <f>M1&amp;" % of Total Customers"</f>
        <v>LGE Combined Time of Day Primary and Secondary % of Total Customers</v>
      </c>
      <c r="O1" s="2"/>
      <c r="P1" s="2"/>
      <c r="Q1" s="2"/>
      <c r="R1" s="2"/>
      <c r="S1" s="2"/>
      <c r="T1" s="2"/>
      <c r="U1" s="2"/>
      <c r="V1" s="2"/>
      <c r="W1" s="2"/>
      <c r="X1" s="2"/>
      <c r="Y1" s="6" t="s">
        <v>0</v>
      </c>
      <c r="Z1" s="6" t="s">
        <v>1</v>
      </c>
      <c r="AA1" s="6" t="s">
        <v>4</v>
      </c>
      <c r="AB1" s="6" t="s">
        <v>5</v>
      </c>
    </row>
    <row r="2" spans="1:28" x14ac:dyDescent="0.25">
      <c r="A2">
        <v>40108</v>
      </c>
      <c r="B2" t="s">
        <v>6</v>
      </c>
      <c r="C2">
        <v>71.073999999999998</v>
      </c>
      <c r="D2" t="s">
        <v>26</v>
      </c>
      <c r="E2">
        <v>1307</v>
      </c>
      <c r="F2" s="3">
        <f t="shared" ref="F2:F58" si="0">E2/C2</f>
        <v>18.389284407800321</v>
      </c>
      <c r="G2" s="8">
        <v>1050</v>
      </c>
      <c r="H2" s="21">
        <f t="shared" ref="H2:H58" si="1">G2/$E2</f>
        <v>0.80336648814078038</v>
      </c>
      <c r="I2" s="8">
        <v>250</v>
      </c>
      <c r="J2" s="21">
        <f t="shared" ref="J2:J58" si="2">I2/$E2</f>
        <v>0.19127773527161437</v>
      </c>
      <c r="K2" s="8">
        <v>7</v>
      </c>
      <c r="L2" s="21">
        <f t="shared" ref="L2:L58" si="3">K2/$E2</f>
        <v>5.3557765876052028E-3</v>
      </c>
      <c r="M2" s="8">
        <v>0</v>
      </c>
      <c r="N2" s="21">
        <f t="shared" ref="N2:N58" si="4">M2/$E2</f>
        <v>0</v>
      </c>
      <c r="O2" s="5"/>
      <c r="P2" s="5"/>
      <c r="Q2" s="5"/>
      <c r="R2" s="5"/>
      <c r="S2" s="5"/>
      <c r="T2" s="5"/>
      <c r="U2" s="5"/>
      <c r="V2" s="5"/>
      <c r="W2" s="5"/>
      <c r="X2" s="5"/>
      <c r="Y2">
        <v>216</v>
      </c>
      <c r="AB2">
        <v>7</v>
      </c>
    </row>
    <row r="3" spans="1:28" x14ac:dyDescent="0.25">
      <c r="A3">
        <v>40165</v>
      </c>
      <c r="B3" t="s">
        <v>6</v>
      </c>
      <c r="C3">
        <v>144.423</v>
      </c>
      <c r="D3" t="s">
        <v>31</v>
      </c>
      <c r="E3">
        <v>4548</v>
      </c>
      <c r="F3" s="3">
        <f t="shared" si="0"/>
        <v>31.490829023078042</v>
      </c>
      <c r="G3" s="8">
        <v>3755</v>
      </c>
      <c r="H3" s="21">
        <f t="shared" si="1"/>
        <v>0.82563764291996478</v>
      </c>
      <c r="I3" s="8">
        <v>726</v>
      </c>
      <c r="J3" s="21">
        <f t="shared" si="2"/>
        <v>0.15963060686015831</v>
      </c>
      <c r="K3" s="8">
        <v>57</v>
      </c>
      <c r="L3" s="21">
        <f t="shared" si="3"/>
        <v>1.2532981530343008E-2</v>
      </c>
      <c r="M3" s="8">
        <v>10</v>
      </c>
      <c r="N3" s="21">
        <f t="shared" si="4"/>
        <v>2.1987686895338612E-3</v>
      </c>
      <c r="O3" s="5"/>
      <c r="P3" s="5"/>
      <c r="Q3" s="5"/>
      <c r="R3" s="5"/>
      <c r="S3" s="5"/>
      <c r="T3" s="5"/>
      <c r="U3" s="5"/>
      <c r="V3" s="5"/>
      <c r="W3" s="5"/>
      <c r="X3" s="5"/>
      <c r="Y3">
        <v>339</v>
      </c>
      <c r="AA3">
        <v>1</v>
      </c>
    </row>
    <row r="4" spans="1:28" x14ac:dyDescent="0.25">
      <c r="A4">
        <v>40077</v>
      </c>
      <c r="B4" t="s">
        <v>6</v>
      </c>
      <c r="C4">
        <v>8.4969999999999999</v>
      </c>
      <c r="D4" t="s">
        <v>25</v>
      </c>
      <c r="E4">
        <v>389</v>
      </c>
      <c r="F4" s="3">
        <f t="shared" si="0"/>
        <v>45.780863834294458</v>
      </c>
      <c r="G4" s="8">
        <v>339</v>
      </c>
      <c r="H4" s="21">
        <f t="shared" si="1"/>
        <v>0.87146529562982</v>
      </c>
      <c r="I4" s="8">
        <v>47</v>
      </c>
      <c r="J4" s="21">
        <f t="shared" si="2"/>
        <v>0.12082262210796915</v>
      </c>
      <c r="K4" s="8">
        <v>2</v>
      </c>
      <c r="L4" s="21">
        <f t="shared" si="3"/>
        <v>5.1413881748071976E-3</v>
      </c>
      <c r="M4" s="8">
        <v>1</v>
      </c>
      <c r="N4" s="21">
        <f t="shared" si="4"/>
        <v>2.5706940874035988E-3</v>
      </c>
      <c r="O4" s="5"/>
      <c r="P4" s="5"/>
      <c r="Q4" s="5"/>
      <c r="R4" s="5"/>
      <c r="S4" s="5"/>
      <c r="T4" s="5"/>
      <c r="U4" s="5"/>
      <c r="V4" s="5"/>
      <c r="W4" s="5"/>
      <c r="X4" s="5"/>
      <c r="Y4">
        <v>409</v>
      </c>
    </row>
    <row r="5" spans="1:28" x14ac:dyDescent="0.25">
      <c r="A5">
        <v>40031</v>
      </c>
      <c r="B5" t="s">
        <v>6</v>
      </c>
      <c r="C5">
        <v>66.504999999999995</v>
      </c>
      <c r="D5" t="s">
        <v>18</v>
      </c>
      <c r="E5">
        <v>3073</v>
      </c>
      <c r="F5" s="3">
        <f t="shared" si="0"/>
        <v>46.207052101345766</v>
      </c>
      <c r="G5" s="8">
        <v>2776</v>
      </c>
      <c r="H5" s="21">
        <f t="shared" si="1"/>
        <v>0.90335177351122686</v>
      </c>
      <c r="I5" s="8">
        <v>292</v>
      </c>
      <c r="J5" s="21">
        <f t="shared" si="2"/>
        <v>9.5021151968760167E-2</v>
      </c>
      <c r="K5" s="8">
        <v>5</v>
      </c>
      <c r="L5" s="21">
        <f t="shared" si="3"/>
        <v>1.6270745200130166E-3</v>
      </c>
      <c r="M5" s="8">
        <v>0</v>
      </c>
      <c r="N5" s="21">
        <f t="shared" si="4"/>
        <v>0</v>
      </c>
      <c r="O5" s="5"/>
      <c r="P5" s="5"/>
      <c r="Q5" s="5"/>
      <c r="R5" s="5"/>
      <c r="S5" s="5"/>
      <c r="T5" s="5"/>
      <c r="U5" s="5"/>
      <c r="V5" s="5"/>
      <c r="W5" s="5"/>
      <c r="X5" s="5"/>
      <c r="Y5">
        <v>170</v>
      </c>
      <c r="AA5">
        <v>10</v>
      </c>
      <c r="AB5">
        <v>3</v>
      </c>
    </row>
    <row r="6" spans="1:28" x14ac:dyDescent="0.25">
      <c r="A6">
        <v>40177</v>
      </c>
      <c r="B6" t="s">
        <v>6</v>
      </c>
      <c r="C6">
        <v>13.702999999999999</v>
      </c>
      <c r="D6" t="s">
        <v>33</v>
      </c>
      <c r="E6">
        <v>693</v>
      </c>
      <c r="F6" s="3">
        <f t="shared" si="0"/>
        <v>50.57286725534555</v>
      </c>
      <c r="G6" s="8">
        <v>565</v>
      </c>
      <c r="H6" s="21">
        <f t="shared" si="1"/>
        <v>0.8152958152958153</v>
      </c>
      <c r="I6" s="8">
        <v>128</v>
      </c>
      <c r="J6" s="21">
        <f t="shared" si="2"/>
        <v>0.1847041847041847</v>
      </c>
      <c r="K6" s="8"/>
      <c r="L6" s="21">
        <f t="shared" si="3"/>
        <v>0</v>
      </c>
      <c r="M6" s="8">
        <v>0</v>
      </c>
      <c r="N6" s="21">
        <f t="shared" si="4"/>
        <v>0</v>
      </c>
      <c r="O6" s="5"/>
      <c r="P6" s="5"/>
      <c r="Q6" s="5"/>
      <c r="R6" s="5"/>
      <c r="S6" s="5"/>
      <c r="T6" s="5"/>
      <c r="U6" s="5"/>
      <c r="V6" s="5"/>
      <c r="W6" s="5"/>
      <c r="X6" s="5"/>
      <c r="Y6">
        <v>565</v>
      </c>
    </row>
    <row r="7" spans="1:28" x14ac:dyDescent="0.25">
      <c r="A7">
        <v>40023</v>
      </c>
      <c r="B7" t="s">
        <v>6</v>
      </c>
      <c r="C7">
        <v>22.591999999999999</v>
      </c>
      <c r="D7" t="s">
        <v>14</v>
      </c>
      <c r="E7">
        <v>1196</v>
      </c>
      <c r="F7" s="3">
        <f t="shared" si="0"/>
        <v>52.939093484419267</v>
      </c>
      <c r="G7" s="8">
        <v>1059</v>
      </c>
      <c r="H7" s="21">
        <f t="shared" si="1"/>
        <v>0.88545150501672243</v>
      </c>
      <c r="I7" s="8">
        <v>136</v>
      </c>
      <c r="J7" s="21">
        <f t="shared" si="2"/>
        <v>0.11371237458193979</v>
      </c>
      <c r="K7" s="8">
        <v>1</v>
      </c>
      <c r="L7" s="21">
        <f t="shared" si="3"/>
        <v>8.3612040133779263E-4</v>
      </c>
      <c r="M7" s="8">
        <v>0</v>
      </c>
      <c r="N7" s="21">
        <f t="shared" si="4"/>
        <v>0</v>
      </c>
      <c r="O7" s="5"/>
      <c r="P7" s="5"/>
      <c r="Q7" s="5"/>
      <c r="R7" s="5"/>
      <c r="S7" s="5"/>
      <c r="T7" s="5"/>
      <c r="U7" s="5"/>
      <c r="V7" s="5"/>
      <c r="W7" s="5"/>
      <c r="X7" s="5"/>
      <c r="Y7">
        <v>1058</v>
      </c>
      <c r="Z7">
        <v>1</v>
      </c>
    </row>
    <row r="8" spans="1:28" x14ac:dyDescent="0.25">
      <c r="A8">
        <v>40047</v>
      </c>
      <c r="B8" t="s">
        <v>6</v>
      </c>
      <c r="C8">
        <v>29.678999999999998</v>
      </c>
      <c r="D8" t="s">
        <v>20</v>
      </c>
      <c r="E8">
        <v>1623</v>
      </c>
      <c r="F8" s="3">
        <f t="shared" si="0"/>
        <v>54.685130900636814</v>
      </c>
      <c r="G8" s="8">
        <v>1297</v>
      </c>
      <c r="H8" s="21">
        <f t="shared" si="1"/>
        <v>0.79913739987677146</v>
      </c>
      <c r="I8" s="8">
        <v>307</v>
      </c>
      <c r="J8" s="21">
        <f t="shared" si="2"/>
        <v>0.1891558841651263</v>
      </c>
      <c r="K8" s="8">
        <v>17</v>
      </c>
      <c r="L8" s="21">
        <f t="shared" si="3"/>
        <v>1.0474430067775724E-2</v>
      </c>
      <c r="M8" s="8">
        <v>2</v>
      </c>
      <c r="N8" s="21">
        <f t="shared" si="4"/>
        <v>1.2322858903265558E-3</v>
      </c>
      <c r="O8" s="5"/>
      <c r="P8" s="5"/>
      <c r="Q8" s="5"/>
      <c r="R8" s="5"/>
      <c r="S8" s="5"/>
      <c r="T8" s="5"/>
      <c r="U8" s="5"/>
      <c r="V8" s="5"/>
      <c r="W8" s="5"/>
      <c r="X8" s="5"/>
      <c r="Y8">
        <v>1049</v>
      </c>
      <c r="Z8">
        <v>1</v>
      </c>
    </row>
    <row r="9" spans="1:28" x14ac:dyDescent="0.25">
      <c r="A9">
        <v>40026</v>
      </c>
      <c r="B9" t="s">
        <v>6</v>
      </c>
      <c r="C9">
        <v>31.058</v>
      </c>
      <c r="D9" t="s">
        <v>16</v>
      </c>
      <c r="E9">
        <v>2436</v>
      </c>
      <c r="F9" s="3">
        <f t="shared" si="0"/>
        <v>78.43389786850409</v>
      </c>
      <c r="G9" s="8">
        <v>2186</v>
      </c>
      <c r="H9" s="21">
        <f t="shared" si="1"/>
        <v>0.89737274220032837</v>
      </c>
      <c r="I9" s="8">
        <v>247</v>
      </c>
      <c r="J9" s="21">
        <f t="shared" si="2"/>
        <v>0.10139573070607553</v>
      </c>
      <c r="K9" s="8">
        <v>3</v>
      </c>
      <c r="L9" s="21">
        <f t="shared" si="3"/>
        <v>1.2315270935960591E-3</v>
      </c>
      <c r="M9" s="8">
        <v>0</v>
      </c>
      <c r="N9" s="21">
        <f t="shared" si="4"/>
        <v>0</v>
      </c>
      <c r="O9" s="5"/>
      <c r="P9" s="5"/>
      <c r="Q9" s="5"/>
      <c r="R9" s="5"/>
      <c r="S9" s="5"/>
      <c r="T9" s="5"/>
      <c r="U9" s="5"/>
      <c r="V9" s="5"/>
      <c r="W9" s="5"/>
      <c r="X9" s="5"/>
      <c r="Y9">
        <v>1327</v>
      </c>
    </row>
    <row r="10" spans="1:28" x14ac:dyDescent="0.25">
      <c r="A10">
        <v>40014</v>
      </c>
      <c r="B10" t="s">
        <v>6</v>
      </c>
      <c r="C10">
        <v>55.093000000000004</v>
      </c>
      <c r="D10" t="s">
        <v>10</v>
      </c>
      <c r="E10">
        <v>8383</v>
      </c>
      <c r="F10" s="3">
        <f t="shared" si="0"/>
        <v>152.16089158332272</v>
      </c>
      <c r="G10" s="8">
        <v>7408</v>
      </c>
      <c r="H10" s="21">
        <f t="shared" si="1"/>
        <v>0.88369318859596802</v>
      </c>
      <c r="I10">
        <v>947</v>
      </c>
      <c r="J10" s="21">
        <f t="shared" si="2"/>
        <v>0.11296671835858285</v>
      </c>
      <c r="K10">
        <v>26</v>
      </c>
      <c r="L10" s="21">
        <f t="shared" si="3"/>
        <v>3.101514970774186E-3</v>
      </c>
      <c r="M10">
        <v>2</v>
      </c>
      <c r="N10" s="21">
        <f t="shared" si="4"/>
        <v>2.3857807467493738E-4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>
        <v>1297</v>
      </c>
      <c r="AA10">
        <v>1</v>
      </c>
      <c r="AB10">
        <v>1</v>
      </c>
    </row>
    <row r="11" spans="1:28" x14ac:dyDescent="0.25">
      <c r="A11">
        <v>40010</v>
      </c>
      <c r="B11" t="s">
        <v>6</v>
      </c>
      <c r="C11">
        <v>1.8320000000000001</v>
      </c>
      <c r="D11" t="s">
        <v>9</v>
      </c>
      <c r="E11">
        <v>338</v>
      </c>
      <c r="F11" s="3">
        <f t="shared" si="0"/>
        <v>184.49781659388645</v>
      </c>
      <c r="G11" s="8">
        <v>216</v>
      </c>
      <c r="H11" s="21">
        <f t="shared" si="1"/>
        <v>0.63905325443786987</v>
      </c>
      <c r="I11" s="8">
        <v>113</v>
      </c>
      <c r="J11" s="21">
        <f t="shared" si="2"/>
        <v>0.33431952662721892</v>
      </c>
      <c r="K11" s="8">
        <v>2</v>
      </c>
      <c r="L11" s="21">
        <f t="shared" si="3"/>
        <v>5.9171597633136093E-3</v>
      </c>
      <c r="M11" s="8">
        <v>7</v>
      </c>
      <c r="N11" s="21">
        <f t="shared" si="4"/>
        <v>2.0710059171597635E-2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>
        <v>2185</v>
      </c>
      <c r="Z11">
        <v>1</v>
      </c>
    </row>
    <row r="12" spans="1:28" x14ac:dyDescent="0.25">
      <c r="A12">
        <v>40209</v>
      </c>
      <c r="B12" t="s">
        <v>6</v>
      </c>
      <c r="C12">
        <v>2.6829999999999998</v>
      </c>
      <c r="D12" t="s">
        <v>34</v>
      </c>
      <c r="E12">
        <v>588</v>
      </c>
      <c r="F12" s="3">
        <f t="shared" si="0"/>
        <v>219.15765933656357</v>
      </c>
      <c r="G12" s="8">
        <v>170</v>
      </c>
      <c r="H12" s="21">
        <f t="shared" si="1"/>
        <v>0.28911564625850339</v>
      </c>
      <c r="I12" s="8">
        <v>354</v>
      </c>
      <c r="J12" s="21">
        <f t="shared" si="2"/>
        <v>0.60204081632653061</v>
      </c>
      <c r="K12" s="8">
        <v>51</v>
      </c>
      <c r="L12" s="21">
        <f t="shared" si="3"/>
        <v>8.673469387755102E-2</v>
      </c>
      <c r="M12" s="8">
        <v>13</v>
      </c>
      <c r="N12" s="21">
        <f t="shared" si="4"/>
        <v>2.2108843537414966E-2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>
        <v>2776</v>
      </c>
    </row>
    <row r="13" spans="1:28" x14ac:dyDescent="0.25">
      <c r="A13">
        <v>40118</v>
      </c>
      <c r="B13" t="s">
        <v>6</v>
      </c>
      <c r="C13">
        <v>13.683</v>
      </c>
      <c r="D13" t="s">
        <v>28</v>
      </c>
      <c r="E13">
        <v>4543</v>
      </c>
      <c r="F13" s="3">
        <f t="shared" si="0"/>
        <v>332.01783234670762</v>
      </c>
      <c r="G13" s="8">
        <v>4189</v>
      </c>
      <c r="H13" s="21">
        <f t="shared" si="1"/>
        <v>0.92207792207792205</v>
      </c>
      <c r="I13" s="8">
        <v>332</v>
      </c>
      <c r="J13" s="21">
        <f t="shared" si="2"/>
        <v>7.3079462909971388E-2</v>
      </c>
      <c r="K13" s="8">
        <v>20</v>
      </c>
      <c r="L13" s="21">
        <f t="shared" si="3"/>
        <v>4.4023772837332156E-3</v>
      </c>
      <c r="M13" s="8">
        <v>2</v>
      </c>
      <c r="N13" s="21">
        <f t="shared" si="4"/>
        <v>4.4023772837332157E-4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>
        <v>1643</v>
      </c>
      <c r="AA13">
        <v>6</v>
      </c>
      <c r="AB13">
        <v>62</v>
      </c>
    </row>
    <row r="14" spans="1:28" x14ac:dyDescent="0.25">
      <c r="A14">
        <v>40059</v>
      </c>
      <c r="B14" t="s">
        <v>6</v>
      </c>
      <c r="C14">
        <v>25.925000000000001</v>
      </c>
      <c r="D14" t="s">
        <v>23</v>
      </c>
      <c r="E14">
        <v>8994</v>
      </c>
      <c r="F14" s="3">
        <f t="shared" si="0"/>
        <v>346.92381870781099</v>
      </c>
      <c r="G14" s="8">
        <v>8167</v>
      </c>
      <c r="H14" s="21">
        <f t="shared" si="1"/>
        <v>0.90804981098510118</v>
      </c>
      <c r="I14">
        <v>800</v>
      </c>
      <c r="J14" s="21">
        <f t="shared" si="2"/>
        <v>8.8948187680676E-2</v>
      </c>
      <c r="K14">
        <v>23</v>
      </c>
      <c r="L14" s="21">
        <f t="shared" si="3"/>
        <v>2.5572603958194354E-3</v>
      </c>
      <c r="M14">
        <v>4</v>
      </c>
      <c r="N14" s="21">
        <f t="shared" si="4"/>
        <v>4.4474093840338001E-4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>
        <v>4189</v>
      </c>
      <c r="AB14">
        <v>2</v>
      </c>
    </row>
    <row r="15" spans="1:28" ht="30" x14ac:dyDescent="0.25">
      <c r="A15">
        <v>40299</v>
      </c>
      <c r="B15" t="s">
        <v>6</v>
      </c>
      <c r="C15">
        <v>53.100999999999999</v>
      </c>
      <c r="D15" t="s">
        <v>34</v>
      </c>
      <c r="E15">
        <v>20528</v>
      </c>
      <c r="F15" s="3">
        <f t="shared" si="0"/>
        <v>386.58405679742378</v>
      </c>
      <c r="G15" s="8">
        <v>17194</v>
      </c>
      <c r="H15" s="21">
        <f t="shared" si="1"/>
        <v>0.8375876851130164</v>
      </c>
      <c r="I15">
        <v>3078</v>
      </c>
      <c r="J15" s="21">
        <f t="shared" si="2"/>
        <v>0.14994154325798909</v>
      </c>
      <c r="K15">
        <v>217</v>
      </c>
      <c r="L15" s="21">
        <f t="shared" si="3"/>
        <v>1.0570927513639906E-2</v>
      </c>
      <c r="M15">
        <v>39</v>
      </c>
      <c r="N15" s="21">
        <f t="shared" si="4"/>
        <v>1.8998441153546377E-3</v>
      </c>
      <c r="O15" s="5"/>
      <c r="P15" s="10" t="s">
        <v>48</v>
      </c>
      <c r="Q15" s="10" t="s">
        <v>56</v>
      </c>
      <c r="R15" s="12" t="s">
        <v>49</v>
      </c>
      <c r="S15" s="13" t="s">
        <v>50</v>
      </c>
      <c r="T15" s="22" t="s">
        <v>51</v>
      </c>
      <c r="U15" s="10" t="s">
        <v>52</v>
      </c>
      <c r="V15" s="22" t="s">
        <v>53</v>
      </c>
      <c r="W15" s="10" t="s">
        <v>54</v>
      </c>
      <c r="X15" s="5"/>
      <c r="Y15">
        <v>3755</v>
      </c>
      <c r="AA15">
        <v>3</v>
      </c>
      <c r="AB15">
        <v>7</v>
      </c>
    </row>
    <row r="16" spans="1:28" ht="75" x14ac:dyDescent="0.25">
      <c r="A16">
        <v>40245</v>
      </c>
      <c r="B16" t="s">
        <v>6</v>
      </c>
      <c r="C16">
        <v>32.384</v>
      </c>
      <c r="D16" t="s">
        <v>34</v>
      </c>
      <c r="E16">
        <v>14088</v>
      </c>
      <c r="F16" s="3">
        <f t="shared" si="0"/>
        <v>435.02964426877469</v>
      </c>
      <c r="G16" s="8">
        <v>12968</v>
      </c>
      <c r="H16" s="21">
        <f t="shared" si="1"/>
        <v>0.92049971607041459</v>
      </c>
      <c r="I16">
        <v>1048</v>
      </c>
      <c r="J16" s="21">
        <f t="shared" si="2"/>
        <v>7.4389551391254971E-2</v>
      </c>
      <c r="K16">
        <v>63</v>
      </c>
      <c r="L16" s="21">
        <f t="shared" si="3"/>
        <v>4.4718909710391823E-3</v>
      </c>
      <c r="M16">
        <v>9</v>
      </c>
      <c r="N16" s="21">
        <f t="shared" si="4"/>
        <v>6.3884156729131171E-4</v>
      </c>
      <c r="O16" s="5"/>
      <c r="P16" s="12">
        <f>MIN(F2:F16)</f>
        <v>18.389284407800321</v>
      </c>
      <c r="Q16" s="12" t="s">
        <v>41</v>
      </c>
      <c r="R16" s="19">
        <f>H18</f>
        <v>0.8709145159294347</v>
      </c>
      <c r="S16" s="19">
        <f>_xlfn.STDEV.P(H2:H16)</f>
        <v>0.15646087068528619</v>
      </c>
      <c r="T16" s="22">
        <f>PEARSON(F2:$F$16,H2:H16)</f>
        <v>1.5674238235964803E-2</v>
      </c>
      <c r="U16" s="12">
        <f>G18</f>
        <v>63339</v>
      </c>
      <c r="V16" s="18">
        <f>$D$18</f>
        <v>15</v>
      </c>
      <c r="W16" s="23">
        <f>T16*T16</f>
        <v>2.4568174427778104E-4</v>
      </c>
      <c r="X16" s="5"/>
      <c r="Y16">
        <v>4870</v>
      </c>
      <c r="AA16">
        <v>1</v>
      </c>
      <c r="AB16">
        <v>2</v>
      </c>
    </row>
    <row r="17" spans="1:28" ht="30" x14ac:dyDescent="0.25">
      <c r="O17" s="5"/>
      <c r="P17" s="10" t="s">
        <v>55</v>
      </c>
      <c r="Q17" s="12" t="s">
        <v>2</v>
      </c>
      <c r="R17" s="19">
        <f>J18</f>
        <v>0.12106920400951504</v>
      </c>
      <c r="S17" s="19">
        <f>_xlfn.STDEV.P(J2:J16)</f>
        <v>0.13149496053406745</v>
      </c>
      <c r="T17" s="22">
        <f>PEARSON(F2:$F$16,J2:J16)</f>
        <v>-4.4016018895027348E-2</v>
      </c>
      <c r="U17" s="12">
        <f>I18</f>
        <v>8805</v>
      </c>
      <c r="V17" s="18">
        <f t="shared" ref="V17:V19" si="5">$D$18</f>
        <v>15</v>
      </c>
      <c r="W17" s="23">
        <f t="shared" ref="W17:W19" si="6">T17*T17</f>
        <v>1.9374099193674044E-3</v>
      </c>
      <c r="X17" s="5"/>
    </row>
    <row r="18" spans="1:28" ht="30" x14ac:dyDescent="0.25">
      <c r="D18" s="8">
        <f>COUNTA(D2:D16)</f>
        <v>15</v>
      </c>
      <c r="E18" s="8">
        <f>SUM(E2:E16)</f>
        <v>72727</v>
      </c>
      <c r="G18" s="8">
        <f>SUM(G2:G16)</f>
        <v>63339</v>
      </c>
      <c r="H18" s="21">
        <f>G18/$E18</f>
        <v>0.8709145159294347</v>
      </c>
      <c r="I18" s="8">
        <f>SUM(I2:I16)</f>
        <v>8805</v>
      </c>
      <c r="J18" s="21">
        <f>I18/$E18</f>
        <v>0.12106920400951504</v>
      </c>
      <c r="K18" s="8">
        <f>SUM(K2:K16)</f>
        <v>494</v>
      </c>
      <c r="L18" s="21">
        <f>K18/$E18</f>
        <v>6.7925254719705197E-3</v>
      </c>
      <c r="M18" s="8">
        <f>SUM(M2:M16)</f>
        <v>89</v>
      </c>
      <c r="N18" s="21">
        <f>M18/$E18</f>
        <v>1.2237545890797091E-3</v>
      </c>
      <c r="O18" s="17">
        <f>M18+K18+I18+G18-E18</f>
        <v>0</v>
      </c>
      <c r="P18" s="12">
        <f>MAX(F2:F16)</f>
        <v>435.02964426877469</v>
      </c>
      <c r="Q18" s="12" t="s">
        <v>3</v>
      </c>
      <c r="R18" s="19">
        <f>L18</f>
        <v>6.7925254719705197E-3</v>
      </c>
      <c r="S18" s="19">
        <f>_xlfn.STDEV.P(L2:L16)</f>
        <v>2.0738423965989169E-2</v>
      </c>
      <c r="T18" s="22">
        <f>PEARSON(F2:$F$16,L2:L16)</f>
        <v>0.12100210785283645</v>
      </c>
      <c r="U18" s="12">
        <f>K18</f>
        <v>494</v>
      </c>
      <c r="V18" s="18">
        <f t="shared" si="5"/>
        <v>15</v>
      </c>
      <c r="W18" s="23">
        <f t="shared" si="6"/>
        <v>1.4641510104829464E-2</v>
      </c>
      <c r="X18" s="5"/>
    </row>
    <row r="19" spans="1:28" s="10" customFormat="1" ht="120.75" thickBot="1" x14ac:dyDescent="0.3">
      <c r="D19" s="11" t="s">
        <v>45</v>
      </c>
      <c r="E19" s="9" t="s">
        <v>46</v>
      </c>
      <c r="F19" s="12"/>
      <c r="G19" s="13" t="str">
        <f>"Total "&amp;G$1</f>
        <v>Total LGE Combined Residential Service and Residential Time of Day</v>
      </c>
      <c r="H19" s="22" t="str">
        <f>"Weighted Average "&amp;H$1</f>
        <v>Weighted Average LGE Combined Residential Service and Residential Time of Day % of Total Customers</v>
      </c>
      <c r="I19" s="13" t="str">
        <f>"Total "&amp;I$1</f>
        <v>Total LGE General Service</v>
      </c>
      <c r="J19" s="22" t="str">
        <f>"Weighted Average "&amp;J$1</f>
        <v>Weighted Average LGE General Service % of Total Customers</v>
      </c>
      <c r="K19" s="13" t="str">
        <f>"Total "&amp;K$1</f>
        <v>Total LGE Power Service</v>
      </c>
      <c r="L19" s="22" t="str">
        <f>"Weighted Average "&amp;L$1</f>
        <v>Weighted Average LGE Power Service % of Total Customers</v>
      </c>
      <c r="M19" s="13" t="str">
        <f>"Total "&amp;M$1</f>
        <v>Total LGE Combined Time of Day Primary and Secondary</v>
      </c>
      <c r="N19" s="22" t="str">
        <f>"Weighted Average "&amp;N$1</f>
        <v>Weighted Average LGE Combined Time of Day Primary and Secondary % of Total Customers</v>
      </c>
      <c r="O19" s="14"/>
      <c r="Q19" s="12" t="s">
        <v>42</v>
      </c>
      <c r="R19" s="19">
        <f>N18</f>
        <v>1.2237545890797091E-3</v>
      </c>
      <c r="S19" s="19">
        <f>_xlfn.STDEV.P(N2:N16)</f>
        <v>7.0781582687731966E-3</v>
      </c>
      <c r="T19" s="22">
        <f>PEARSON(F2:$F$16,N2:N16)</f>
        <v>0.11670927110442417</v>
      </c>
      <c r="U19" s="12">
        <f>M18</f>
        <v>89</v>
      </c>
      <c r="V19" s="18">
        <f t="shared" si="5"/>
        <v>15</v>
      </c>
      <c r="W19" s="23">
        <f t="shared" si="6"/>
        <v>1.3621053961725978E-2</v>
      </c>
      <c r="X19" s="14"/>
      <c r="Y19" s="13"/>
    </row>
    <row r="20" spans="1:28" x14ac:dyDescent="0.25"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8" x14ac:dyDescent="0.25"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8" x14ac:dyDescent="0.25"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8" x14ac:dyDescent="0.25">
      <c r="A23">
        <v>40272</v>
      </c>
      <c r="B23" t="s">
        <v>6</v>
      </c>
      <c r="C23">
        <v>34.107999999999997</v>
      </c>
      <c r="D23" t="s">
        <v>34</v>
      </c>
      <c r="E23">
        <v>16023</v>
      </c>
      <c r="F23" s="3">
        <f t="shared" si="0"/>
        <v>469.77248739298705</v>
      </c>
      <c r="G23" s="8">
        <v>14906</v>
      </c>
      <c r="H23" s="21">
        <f t="shared" si="1"/>
        <v>0.93028771141484112</v>
      </c>
      <c r="I23">
        <v>1049</v>
      </c>
      <c r="J23" s="21">
        <f t="shared" si="2"/>
        <v>6.5468389190538601E-2</v>
      </c>
      <c r="K23">
        <v>61</v>
      </c>
      <c r="L23" s="21">
        <f t="shared" si="3"/>
        <v>3.8070273981152094E-3</v>
      </c>
      <c r="M23">
        <v>7</v>
      </c>
      <c r="N23" s="21">
        <f t="shared" si="4"/>
        <v>4.3687199650502403E-4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>
        <v>4903</v>
      </c>
      <c r="Z23">
        <v>1</v>
      </c>
      <c r="AA23">
        <v>2</v>
      </c>
      <c r="AB23">
        <v>5</v>
      </c>
    </row>
    <row r="24" spans="1:28" x14ac:dyDescent="0.25">
      <c r="A24">
        <v>40056</v>
      </c>
      <c r="B24" t="s">
        <v>6</v>
      </c>
      <c r="C24">
        <v>2.8460000000000001</v>
      </c>
      <c r="D24" t="s">
        <v>22</v>
      </c>
      <c r="E24">
        <v>1427</v>
      </c>
      <c r="F24" s="3">
        <f t="shared" si="0"/>
        <v>501.40548137737176</v>
      </c>
      <c r="G24" s="8">
        <v>1327</v>
      </c>
      <c r="H24" s="21">
        <f t="shared" si="1"/>
        <v>0.92992291520672743</v>
      </c>
      <c r="I24" s="8">
        <v>98</v>
      </c>
      <c r="J24" s="21">
        <f t="shared" si="2"/>
        <v>6.8675543097407143E-2</v>
      </c>
      <c r="K24" s="8">
        <v>2</v>
      </c>
      <c r="L24" s="21">
        <f t="shared" si="3"/>
        <v>1.4015416958654519E-3</v>
      </c>
      <c r="M24" s="8">
        <v>0</v>
      </c>
      <c r="N24" s="21">
        <f t="shared" si="4"/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>
        <v>5585</v>
      </c>
      <c r="AA24">
        <v>17</v>
      </c>
      <c r="AB24">
        <v>9</v>
      </c>
    </row>
    <row r="25" spans="1:28" x14ac:dyDescent="0.25">
      <c r="A25">
        <v>40213</v>
      </c>
      <c r="B25" t="s">
        <v>6</v>
      </c>
      <c r="C25">
        <v>12.45</v>
      </c>
      <c r="D25" t="s">
        <v>34</v>
      </c>
      <c r="E25">
        <v>9020</v>
      </c>
      <c r="F25" s="3">
        <f t="shared" si="0"/>
        <v>724.49799196787149</v>
      </c>
      <c r="G25" s="8">
        <v>7402</v>
      </c>
      <c r="H25" s="21">
        <f t="shared" si="1"/>
        <v>0.82062084257206214</v>
      </c>
      <c r="I25">
        <v>1472</v>
      </c>
      <c r="J25" s="21">
        <f t="shared" si="2"/>
        <v>0.1631929046563193</v>
      </c>
      <c r="K25">
        <v>130</v>
      </c>
      <c r="L25" s="21">
        <f t="shared" si="3"/>
        <v>1.4412416851441241E-2</v>
      </c>
      <c r="M25">
        <v>16</v>
      </c>
      <c r="N25" s="21">
        <f t="shared" si="4"/>
        <v>1.7738359201773836E-3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>
        <v>6654</v>
      </c>
      <c r="Z25">
        <v>1</v>
      </c>
      <c r="AB25">
        <v>4</v>
      </c>
    </row>
    <row r="26" spans="1:28" x14ac:dyDescent="0.25">
      <c r="A26">
        <v>40229</v>
      </c>
      <c r="B26" t="s">
        <v>6</v>
      </c>
      <c r="C26">
        <v>19.753</v>
      </c>
      <c r="D26" t="s">
        <v>34</v>
      </c>
      <c r="E26">
        <v>14647</v>
      </c>
      <c r="F26" s="3">
        <f t="shared" si="0"/>
        <v>741.50761909583355</v>
      </c>
      <c r="G26" s="8">
        <v>13856</v>
      </c>
      <c r="H26" s="21">
        <f t="shared" si="1"/>
        <v>0.94599576705127331</v>
      </c>
      <c r="I26">
        <v>718</v>
      </c>
      <c r="J26" s="21">
        <f t="shared" si="2"/>
        <v>4.9020277189868233E-2</v>
      </c>
      <c r="K26">
        <v>62</v>
      </c>
      <c r="L26" s="21">
        <f t="shared" si="3"/>
        <v>4.2329487267017138E-3</v>
      </c>
      <c r="M26">
        <v>11</v>
      </c>
      <c r="N26" s="21">
        <f t="shared" si="4"/>
        <v>7.510070321567556E-4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>
        <v>7184</v>
      </c>
      <c r="AA26">
        <v>2</v>
      </c>
    </row>
    <row r="27" spans="1:28" x14ac:dyDescent="0.25">
      <c r="A27">
        <v>40291</v>
      </c>
      <c r="B27" t="s">
        <v>6</v>
      </c>
      <c r="C27">
        <v>21.927</v>
      </c>
      <c r="D27" t="s">
        <v>34</v>
      </c>
      <c r="E27">
        <v>17590</v>
      </c>
      <c r="F27" s="3">
        <f t="shared" si="0"/>
        <v>802.20732430337034</v>
      </c>
      <c r="G27" s="8">
        <v>16335</v>
      </c>
      <c r="H27" s="21">
        <f t="shared" si="1"/>
        <v>0.92865264354747012</v>
      </c>
      <c r="I27">
        <v>1200</v>
      </c>
      <c r="J27" s="21">
        <f t="shared" si="2"/>
        <v>6.8220579874928938E-2</v>
      </c>
      <c r="K27">
        <v>52</v>
      </c>
      <c r="L27" s="21">
        <f t="shared" si="3"/>
        <v>2.9562251279135871E-3</v>
      </c>
      <c r="M27">
        <v>3</v>
      </c>
      <c r="N27" s="21">
        <f t="shared" si="4"/>
        <v>1.7055144968732233E-4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>
        <v>7142</v>
      </c>
      <c r="AB27">
        <v>3</v>
      </c>
    </row>
    <row r="28" spans="1:28" x14ac:dyDescent="0.25">
      <c r="A28">
        <v>40155</v>
      </c>
      <c r="B28" t="s">
        <v>6</v>
      </c>
      <c r="C28">
        <v>0.54</v>
      </c>
      <c r="D28" t="s">
        <v>30</v>
      </c>
      <c r="E28">
        <v>506</v>
      </c>
      <c r="F28" s="3">
        <f t="shared" si="0"/>
        <v>937.03703703703695</v>
      </c>
      <c r="G28" s="8">
        <v>409</v>
      </c>
      <c r="H28" s="21">
        <f t="shared" si="1"/>
        <v>0.80830039525691699</v>
      </c>
      <c r="I28" s="8">
        <v>94</v>
      </c>
      <c r="J28" s="21">
        <f t="shared" si="2"/>
        <v>0.1857707509881423</v>
      </c>
      <c r="K28" s="8">
        <v>3</v>
      </c>
      <c r="L28" s="21">
        <f t="shared" si="3"/>
        <v>5.9288537549407111E-3</v>
      </c>
      <c r="M28" s="8">
        <v>0</v>
      </c>
      <c r="N28" s="21">
        <f t="shared" si="4"/>
        <v>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>
        <v>6928</v>
      </c>
      <c r="AA28">
        <v>4</v>
      </c>
      <c r="AB28">
        <v>5</v>
      </c>
    </row>
    <row r="29" spans="1:28" x14ac:dyDescent="0.25">
      <c r="A29">
        <v>40241</v>
      </c>
      <c r="B29" t="s">
        <v>6</v>
      </c>
      <c r="C29">
        <v>14.452</v>
      </c>
      <c r="D29" t="s">
        <v>34</v>
      </c>
      <c r="E29">
        <v>14326</v>
      </c>
      <c r="F29" s="3">
        <f t="shared" si="0"/>
        <v>991.28148353169115</v>
      </c>
      <c r="G29" s="8">
        <v>12934</v>
      </c>
      <c r="H29" s="21">
        <f t="shared" si="1"/>
        <v>0.90283400809716596</v>
      </c>
      <c r="I29">
        <v>1271</v>
      </c>
      <c r="J29" s="21">
        <f t="shared" si="2"/>
        <v>8.8719810135418117E-2</v>
      </c>
      <c r="K29">
        <v>107</v>
      </c>
      <c r="L29" s="21">
        <f t="shared" si="3"/>
        <v>7.4689375959793381E-3</v>
      </c>
      <c r="M29">
        <v>14</v>
      </c>
      <c r="N29" s="21">
        <f t="shared" si="4"/>
        <v>9.7724417143654893E-4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>
        <v>7407</v>
      </c>
      <c r="Z29">
        <v>1</v>
      </c>
      <c r="AA29">
        <v>2</v>
      </c>
    </row>
    <row r="30" spans="1:28" x14ac:dyDescent="0.25">
      <c r="A30">
        <v>40258</v>
      </c>
      <c r="B30" t="s">
        <v>6</v>
      </c>
      <c r="C30">
        <v>11.68</v>
      </c>
      <c r="D30" t="s">
        <v>34</v>
      </c>
      <c r="E30">
        <v>12025</v>
      </c>
      <c r="F30" s="3">
        <f t="shared" si="0"/>
        <v>1029.5376712328768</v>
      </c>
      <c r="G30" s="8">
        <v>11023</v>
      </c>
      <c r="H30" s="21">
        <f t="shared" si="1"/>
        <v>0.91667359667359671</v>
      </c>
      <c r="I30">
        <v>863</v>
      </c>
      <c r="J30" s="21">
        <f t="shared" si="2"/>
        <v>7.1767151767151774E-2</v>
      </c>
      <c r="K30">
        <v>115</v>
      </c>
      <c r="L30" s="21">
        <f t="shared" si="3"/>
        <v>9.5634095634095639E-3</v>
      </c>
      <c r="M30">
        <v>24</v>
      </c>
      <c r="N30" s="21">
        <f t="shared" si="4"/>
        <v>1.995841995841996E-3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>
        <v>6999</v>
      </c>
      <c r="AA30">
        <v>1</v>
      </c>
      <c r="AB30">
        <v>6</v>
      </c>
    </row>
    <row r="31" spans="1:28" x14ac:dyDescent="0.25">
      <c r="A31">
        <v>40228</v>
      </c>
      <c r="B31" t="s">
        <v>6</v>
      </c>
      <c r="C31">
        <v>7.569</v>
      </c>
      <c r="D31" t="s">
        <v>34</v>
      </c>
      <c r="E31">
        <v>7842</v>
      </c>
      <c r="F31" s="3">
        <f t="shared" si="0"/>
        <v>1036.0681728101467</v>
      </c>
      <c r="G31" s="8">
        <v>7142</v>
      </c>
      <c r="H31" s="21">
        <f t="shared" si="1"/>
        <v>0.91073705687324658</v>
      </c>
      <c r="I31">
        <v>664</v>
      </c>
      <c r="J31" s="21">
        <f t="shared" si="2"/>
        <v>8.4672277480234634E-2</v>
      </c>
      <c r="K31">
        <v>33</v>
      </c>
      <c r="L31" s="21">
        <f t="shared" si="3"/>
        <v>4.2081101759755164E-3</v>
      </c>
      <c r="M31">
        <v>3</v>
      </c>
      <c r="N31" s="21">
        <f t="shared" si="4"/>
        <v>3.8255547054322876E-4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>
        <v>8167</v>
      </c>
      <c r="AA31">
        <v>1</v>
      </c>
      <c r="AB31">
        <v>3</v>
      </c>
    </row>
    <row r="32" spans="1:28" x14ac:dyDescent="0.25">
      <c r="A32">
        <v>40223</v>
      </c>
      <c r="B32" t="s">
        <v>6</v>
      </c>
      <c r="C32">
        <v>11.742000000000001</v>
      </c>
      <c r="D32" t="s">
        <v>34</v>
      </c>
      <c r="E32">
        <v>12211</v>
      </c>
      <c r="F32" s="3">
        <f t="shared" si="0"/>
        <v>1039.9420882302843</v>
      </c>
      <c r="G32" s="8">
        <v>10321</v>
      </c>
      <c r="H32" s="21">
        <f t="shared" si="1"/>
        <v>0.84522152157890429</v>
      </c>
      <c r="I32">
        <v>1769</v>
      </c>
      <c r="J32" s="21">
        <f t="shared" si="2"/>
        <v>0.14486938006715258</v>
      </c>
      <c r="K32">
        <v>97</v>
      </c>
      <c r="L32" s="21">
        <f t="shared" si="3"/>
        <v>7.9436573581197281E-3</v>
      </c>
      <c r="M32">
        <v>24</v>
      </c>
      <c r="N32" s="21">
        <f t="shared" si="4"/>
        <v>1.9654409958234378E-3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>
        <v>7401</v>
      </c>
      <c r="Z32">
        <v>1</v>
      </c>
      <c r="AA32">
        <v>5</v>
      </c>
      <c r="AB32">
        <v>11</v>
      </c>
    </row>
    <row r="33" spans="1:28" x14ac:dyDescent="0.25">
      <c r="A33">
        <v>40222</v>
      </c>
      <c r="B33" t="s">
        <v>6</v>
      </c>
      <c r="C33">
        <v>10.432</v>
      </c>
      <c r="D33" t="s">
        <v>34</v>
      </c>
      <c r="E33">
        <v>12711</v>
      </c>
      <c r="F33" s="3">
        <f t="shared" si="0"/>
        <v>1218.4624233128834</v>
      </c>
      <c r="G33" s="8">
        <v>10904</v>
      </c>
      <c r="H33" s="21">
        <f t="shared" si="1"/>
        <v>0.85783966643065057</v>
      </c>
      <c r="I33">
        <v>1663</v>
      </c>
      <c r="J33" s="21">
        <f t="shared" si="2"/>
        <v>0.13083156321296516</v>
      </c>
      <c r="K33">
        <v>128</v>
      </c>
      <c r="L33" s="21">
        <f t="shared" si="3"/>
        <v>1.0070018094563763E-2</v>
      </c>
      <c r="M33">
        <v>16</v>
      </c>
      <c r="N33" s="21">
        <f t="shared" si="4"/>
        <v>1.2587522618204704E-3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>
        <v>7894</v>
      </c>
      <c r="Z33">
        <v>3</v>
      </c>
      <c r="AB33">
        <v>4</v>
      </c>
    </row>
    <row r="34" spans="1:28" x14ac:dyDescent="0.25">
      <c r="A34">
        <v>40219</v>
      </c>
      <c r="B34" t="s">
        <v>6</v>
      </c>
      <c r="C34">
        <v>14.391999999999999</v>
      </c>
      <c r="D34" t="s">
        <v>34</v>
      </c>
      <c r="E34">
        <v>18352</v>
      </c>
      <c r="F34" s="3">
        <f t="shared" si="0"/>
        <v>1275.1528627015009</v>
      </c>
      <c r="G34" s="8">
        <v>16519</v>
      </c>
      <c r="H34" s="21">
        <f t="shared" si="1"/>
        <v>0.90011987794245862</v>
      </c>
      <c r="I34">
        <v>1661</v>
      </c>
      <c r="J34" s="21">
        <f t="shared" si="2"/>
        <v>9.0507846556233659E-2</v>
      </c>
      <c r="K34">
        <v>136</v>
      </c>
      <c r="L34" s="21">
        <f t="shared" si="3"/>
        <v>7.4106364428945075E-3</v>
      </c>
      <c r="M34">
        <v>36</v>
      </c>
      <c r="N34" s="21">
        <f t="shared" si="4"/>
        <v>1.9616390584132519E-3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>
        <v>8925</v>
      </c>
      <c r="AA34">
        <v>1</v>
      </c>
      <c r="AB34">
        <v>1</v>
      </c>
    </row>
    <row r="35" spans="1:28" x14ac:dyDescent="0.25">
      <c r="A35">
        <v>40211</v>
      </c>
      <c r="B35" t="s">
        <v>6</v>
      </c>
      <c r="C35">
        <v>7.4809999999999999</v>
      </c>
      <c r="D35" t="s">
        <v>34</v>
      </c>
      <c r="E35">
        <v>10423</v>
      </c>
      <c r="F35" s="3">
        <f t="shared" si="0"/>
        <v>1393.2629327629995</v>
      </c>
      <c r="G35" s="8">
        <v>9424</v>
      </c>
      <c r="H35" s="21">
        <f t="shared" si="1"/>
        <v>0.90415427420128558</v>
      </c>
      <c r="I35">
        <v>928</v>
      </c>
      <c r="J35" s="21">
        <f t="shared" si="2"/>
        <v>8.9033867408615561E-2</v>
      </c>
      <c r="K35">
        <v>59</v>
      </c>
      <c r="L35" s="21">
        <f t="shared" si="3"/>
        <v>5.6605583805046534E-3</v>
      </c>
      <c r="M35">
        <v>12</v>
      </c>
      <c r="N35" s="21">
        <f t="shared" si="4"/>
        <v>1.1513000095941667E-3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>
        <v>9424</v>
      </c>
      <c r="AA35">
        <v>10</v>
      </c>
      <c r="AB35">
        <v>2</v>
      </c>
    </row>
    <row r="36" spans="1:28" ht="30" x14ac:dyDescent="0.25">
      <c r="A36">
        <v>40216</v>
      </c>
      <c r="B36" t="s">
        <v>6</v>
      </c>
      <c r="C36">
        <v>14.454000000000001</v>
      </c>
      <c r="D36" t="s">
        <v>34</v>
      </c>
      <c r="E36">
        <v>20318</v>
      </c>
      <c r="F36" s="3">
        <f t="shared" si="0"/>
        <v>1405.7008440570085</v>
      </c>
      <c r="G36" s="8">
        <v>18346</v>
      </c>
      <c r="H36" s="21">
        <f t="shared" si="1"/>
        <v>0.90294320307116838</v>
      </c>
      <c r="I36">
        <v>1829</v>
      </c>
      <c r="J36" s="21">
        <f t="shared" si="2"/>
        <v>9.0018702628211433E-2</v>
      </c>
      <c r="K36">
        <v>127</v>
      </c>
      <c r="L36" s="21">
        <f t="shared" si="3"/>
        <v>6.2506152180332713E-3</v>
      </c>
      <c r="M36">
        <v>16</v>
      </c>
      <c r="N36" s="21">
        <f t="shared" si="4"/>
        <v>7.8747908258686877E-4</v>
      </c>
      <c r="O36" s="5"/>
      <c r="P36" s="10" t="s">
        <v>48</v>
      </c>
      <c r="Q36" s="10" t="s">
        <v>56</v>
      </c>
      <c r="R36" s="12" t="s">
        <v>49</v>
      </c>
      <c r="S36" s="13" t="s">
        <v>50</v>
      </c>
      <c r="T36" s="22" t="s">
        <v>51</v>
      </c>
      <c r="U36" s="10" t="s">
        <v>52</v>
      </c>
      <c r="V36" s="22" t="s">
        <v>53</v>
      </c>
      <c r="W36" s="10" t="s">
        <v>54</v>
      </c>
      <c r="X36" s="5"/>
      <c r="Y36">
        <v>11021</v>
      </c>
      <c r="Z36">
        <v>2</v>
      </c>
      <c r="AA36">
        <v>3</v>
      </c>
      <c r="AB36">
        <v>21</v>
      </c>
    </row>
    <row r="37" spans="1:28" ht="75" x14ac:dyDescent="0.25">
      <c r="A37">
        <v>40214</v>
      </c>
      <c r="B37" t="s">
        <v>6</v>
      </c>
      <c r="C37">
        <v>14.856</v>
      </c>
      <c r="D37" t="s">
        <v>34</v>
      </c>
      <c r="E37">
        <v>21674</v>
      </c>
      <c r="F37" s="3">
        <f>E37/C37</f>
        <v>1458.9391491653205</v>
      </c>
      <c r="G37" s="8">
        <v>19482</v>
      </c>
      <c r="H37" s="21">
        <f>G37/$E37</f>
        <v>0.89886499953861765</v>
      </c>
      <c r="I37">
        <v>2062</v>
      </c>
      <c r="J37" s="21">
        <f>I37/$E37</f>
        <v>9.5137030543508347E-2</v>
      </c>
      <c r="K37">
        <v>105</v>
      </c>
      <c r="L37" s="21">
        <f>K37/$E37</f>
        <v>4.8445141644366521E-3</v>
      </c>
      <c r="M37">
        <v>25</v>
      </c>
      <c r="N37" s="21">
        <f>M37/$E37</f>
        <v>1.1534557534372981E-3</v>
      </c>
      <c r="O37" s="5"/>
      <c r="P37" s="12">
        <f>MIN(F23:F37)</f>
        <v>469.77248739298705</v>
      </c>
      <c r="Q37" s="12" t="s">
        <v>41</v>
      </c>
      <c r="R37" s="19">
        <f>H39</f>
        <v>0.90076416615986676</v>
      </c>
      <c r="S37" s="19">
        <f>_xlfn.STDEV.P(H23:H37)</f>
        <v>4.0033996178521998E-2</v>
      </c>
      <c r="T37" s="22">
        <f>PEARSON(F23:$F$37,H23:H37)</f>
        <v>-0.15929002537123846</v>
      </c>
      <c r="U37" s="12">
        <f>G39</f>
        <v>170330</v>
      </c>
      <c r="V37" s="18">
        <f>$D$39</f>
        <v>15</v>
      </c>
      <c r="W37" s="23">
        <f>T37*T37</f>
        <v>2.5373312182769791E-2</v>
      </c>
      <c r="X37" s="5"/>
      <c r="Y37">
        <v>10804</v>
      </c>
      <c r="Z37">
        <v>3</v>
      </c>
      <c r="AA37">
        <v>2</v>
      </c>
      <c r="AB37">
        <v>7</v>
      </c>
    </row>
    <row r="38" spans="1:28" ht="30" x14ac:dyDescent="0.25">
      <c r="O38" s="5"/>
      <c r="P38" s="10" t="s">
        <v>55</v>
      </c>
      <c r="Q38" s="12" t="s">
        <v>2</v>
      </c>
      <c r="R38" s="19">
        <f>J39</f>
        <v>9.170522753113515E-2</v>
      </c>
      <c r="S38" s="19">
        <f>_xlfn.STDEV.P(J23:J37)</f>
        <v>3.7926238601660806E-2</v>
      </c>
      <c r="T38" s="22">
        <f>PEARSON(F23:$F$37,J23:J37)</f>
        <v>0.14316711916457781</v>
      </c>
      <c r="U38" s="12">
        <f>I39</f>
        <v>17341</v>
      </c>
      <c r="V38" s="18">
        <f t="shared" ref="V38:V40" si="7">$D$39</f>
        <v>15</v>
      </c>
      <c r="W38" s="23">
        <f t="shared" ref="W38:W40" si="8">T38*T38</f>
        <v>2.049682400988442E-2</v>
      </c>
      <c r="X38" s="5"/>
    </row>
    <row r="39" spans="1:28" ht="30" x14ac:dyDescent="0.25">
      <c r="D39" s="8">
        <f>COUNTA(D23:D37)</f>
        <v>15</v>
      </c>
      <c r="E39" s="8">
        <f>SUM(E23:E37)</f>
        <v>189095</v>
      </c>
      <c r="G39" s="8">
        <f>SUM(G23:G37)</f>
        <v>170330</v>
      </c>
      <c r="H39" s="21">
        <f>G39/$E39</f>
        <v>0.90076416615986676</v>
      </c>
      <c r="I39" s="8">
        <f>SUM(I23:I37)</f>
        <v>17341</v>
      </c>
      <c r="J39" s="21">
        <f>I39/$E39</f>
        <v>9.170522753113515E-2</v>
      </c>
      <c r="K39" s="8">
        <f>SUM(K23:K37)</f>
        <v>1217</v>
      </c>
      <c r="L39" s="21">
        <f>K39/$E39</f>
        <v>6.4359184536873001E-3</v>
      </c>
      <c r="M39" s="8">
        <f>SUM(M23:M37)</f>
        <v>207</v>
      </c>
      <c r="N39" s="21">
        <f>M39/$E39</f>
        <v>1.0946878553108226E-3</v>
      </c>
      <c r="O39" s="17">
        <f>M39+K39+I39+G39-E39</f>
        <v>0</v>
      </c>
      <c r="P39" s="12">
        <f>MAX(F23:F37)</f>
        <v>1458.9391491653205</v>
      </c>
      <c r="Q39" s="12" t="s">
        <v>3</v>
      </c>
      <c r="R39" s="19">
        <f>L39</f>
        <v>6.4359184536873001E-3</v>
      </c>
      <c r="S39" s="19">
        <f>_xlfn.STDEV.P(L23:L37)</f>
        <v>3.1464158185519945E-3</v>
      </c>
      <c r="T39" s="22">
        <f>PEARSON(F23:$F$37,L23:L37)</f>
        <v>0.21094068254383566</v>
      </c>
      <c r="U39" s="12">
        <f>K39</f>
        <v>1217</v>
      </c>
      <c r="V39" s="18">
        <f t="shared" si="7"/>
        <v>15</v>
      </c>
      <c r="W39" s="23">
        <f t="shared" si="8"/>
        <v>4.4495971552059255E-2</v>
      </c>
      <c r="X39" s="5"/>
    </row>
    <row r="40" spans="1:28" s="10" customFormat="1" ht="120.75" thickBot="1" x14ac:dyDescent="0.3">
      <c r="D40" s="11" t="s">
        <v>45</v>
      </c>
      <c r="E40" s="9" t="s">
        <v>46</v>
      </c>
      <c r="F40" s="12"/>
      <c r="G40" s="13" t="str">
        <f>"Total "&amp;G$1</f>
        <v>Total LGE Combined Residential Service and Residential Time of Day</v>
      </c>
      <c r="H40" s="22" t="str">
        <f>"Weighted Average "&amp;H$1</f>
        <v>Weighted Average LGE Combined Residential Service and Residential Time of Day % of Total Customers</v>
      </c>
      <c r="I40" s="13" t="str">
        <f>"Total "&amp;I$1</f>
        <v>Total LGE General Service</v>
      </c>
      <c r="J40" s="22" t="str">
        <f>"Weighted Average "&amp;J$1</f>
        <v>Weighted Average LGE General Service % of Total Customers</v>
      </c>
      <c r="K40" s="13" t="str">
        <f>"Total "&amp;K$1</f>
        <v>Total LGE Power Service</v>
      </c>
      <c r="L40" s="22" t="str">
        <f>"Weighted Average "&amp;L$1</f>
        <v>Weighted Average LGE Power Service % of Total Customers</v>
      </c>
      <c r="M40" s="13" t="str">
        <f>"Total "&amp;M$1</f>
        <v>Total LGE Combined Time of Day Primary and Secondary</v>
      </c>
      <c r="N40" s="22" t="str">
        <f>"Weighted Average "&amp;N$1</f>
        <v>Weighted Average LGE Combined Time of Day Primary and Secondary % of Total Customers</v>
      </c>
      <c r="O40" s="14"/>
      <c r="Q40" s="12" t="s">
        <v>42</v>
      </c>
      <c r="R40" s="19">
        <f>N39</f>
        <v>1.0946878553108226E-3</v>
      </c>
      <c r="S40" s="19">
        <f>_xlfn.STDEV.P(N23:N37)</f>
        <v>6.8561930575802865E-4</v>
      </c>
      <c r="T40" s="22">
        <f>PEARSON(F23:$F$37,N23:N37)</f>
        <v>0.41352226071739845</v>
      </c>
      <c r="U40" s="12">
        <f>M39</f>
        <v>207</v>
      </c>
      <c r="V40" s="18">
        <f t="shared" si="7"/>
        <v>15</v>
      </c>
      <c r="W40" s="23">
        <f t="shared" si="8"/>
        <v>0.17100066010882806</v>
      </c>
      <c r="X40" s="14"/>
      <c r="Y40" s="13"/>
    </row>
    <row r="41" spans="1:28" x14ac:dyDescent="0.25"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8" x14ac:dyDescent="0.25">
      <c r="O42" s="5"/>
      <c r="P42" s="5"/>
      <c r="Q42" s="5"/>
      <c r="R42" s="5"/>
      <c r="S42" s="5"/>
      <c r="T42" s="5"/>
      <c r="U42" s="5"/>
      <c r="V42" s="5"/>
      <c r="W42" s="5"/>
      <c r="X42" s="5"/>
    </row>
    <row r="44" spans="1:28" x14ac:dyDescent="0.25">
      <c r="A44">
        <v>40243</v>
      </c>
      <c r="B44" t="s">
        <v>6</v>
      </c>
      <c r="C44">
        <v>4.0119999999999996</v>
      </c>
      <c r="D44" t="s">
        <v>34</v>
      </c>
      <c r="E44">
        <v>6032</v>
      </c>
      <c r="F44" s="3">
        <f t="shared" si="0"/>
        <v>1503.4895314057828</v>
      </c>
      <c r="G44" s="8">
        <v>4904</v>
      </c>
      <c r="H44" s="21">
        <f t="shared" si="1"/>
        <v>0.8129973474801061</v>
      </c>
      <c r="I44">
        <v>1069</v>
      </c>
      <c r="J44" s="21">
        <f t="shared" si="2"/>
        <v>0.17722148541114058</v>
      </c>
      <c r="K44">
        <v>52</v>
      </c>
      <c r="L44" s="21">
        <f t="shared" si="3"/>
        <v>8.6206896551724137E-3</v>
      </c>
      <c r="M44">
        <v>7</v>
      </c>
      <c r="N44" s="21">
        <f t="shared" si="4"/>
        <v>1.1604774535809018E-3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>
        <v>10445</v>
      </c>
      <c r="AA44">
        <v>4</v>
      </c>
      <c r="AB44">
        <v>2</v>
      </c>
    </row>
    <row r="45" spans="1:28" x14ac:dyDescent="0.25">
      <c r="A45">
        <v>40207</v>
      </c>
      <c r="B45" t="s">
        <v>6</v>
      </c>
      <c r="C45">
        <v>11.624000000000001</v>
      </c>
      <c r="D45" t="s">
        <v>34</v>
      </c>
      <c r="E45">
        <v>17768</v>
      </c>
      <c r="F45" s="3">
        <f t="shared" si="0"/>
        <v>1528.5615966964899</v>
      </c>
      <c r="G45" s="8">
        <v>15143</v>
      </c>
      <c r="H45" s="21">
        <f t="shared" si="1"/>
        <v>0.8522624943719046</v>
      </c>
      <c r="I45">
        <v>2433</v>
      </c>
      <c r="J45" s="21">
        <f t="shared" si="2"/>
        <v>0.13693156235929763</v>
      </c>
      <c r="K45">
        <v>178</v>
      </c>
      <c r="L45" s="21">
        <f t="shared" si="3"/>
        <v>1.0018009905447996E-2</v>
      </c>
      <c r="M45">
        <v>14</v>
      </c>
      <c r="N45" s="21">
        <f t="shared" si="4"/>
        <v>7.8793336334984239E-4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>
        <v>10320</v>
      </c>
      <c r="Z45">
        <v>1</v>
      </c>
      <c r="AA45">
        <v>5</v>
      </c>
      <c r="AB45">
        <v>19</v>
      </c>
    </row>
    <row r="46" spans="1:28" x14ac:dyDescent="0.25">
      <c r="A46">
        <v>40218</v>
      </c>
      <c r="B46" t="s">
        <v>6</v>
      </c>
      <c r="C46">
        <v>9.7330000000000005</v>
      </c>
      <c r="D46" t="s">
        <v>34</v>
      </c>
      <c r="E46">
        <v>16093</v>
      </c>
      <c r="F46" s="3">
        <f t="shared" si="0"/>
        <v>1653.4470358573924</v>
      </c>
      <c r="G46" s="8">
        <v>13896</v>
      </c>
      <c r="H46" s="21">
        <f t="shared" si="1"/>
        <v>0.86348101659106447</v>
      </c>
      <c r="I46">
        <v>2063</v>
      </c>
      <c r="J46" s="21">
        <f t="shared" si="2"/>
        <v>0.12819238178089853</v>
      </c>
      <c r="K46">
        <v>117</v>
      </c>
      <c r="L46" s="21">
        <f t="shared" si="3"/>
        <v>7.2702417200024858E-3</v>
      </c>
      <c r="M46">
        <v>17</v>
      </c>
      <c r="N46" s="21">
        <f t="shared" si="4"/>
        <v>1.0563599080345492E-3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>
        <v>10900</v>
      </c>
      <c r="Z46">
        <v>4</v>
      </c>
      <c r="AA46">
        <v>1</v>
      </c>
      <c r="AB46">
        <v>15</v>
      </c>
    </row>
    <row r="47" spans="1:28" x14ac:dyDescent="0.25">
      <c r="A47">
        <v>40205</v>
      </c>
      <c r="B47" t="s">
        <v>6</v>
      </c>
      <c r="C47">
        <v>6.9809999999999999</v>
      </c>
      <c r="D47" t="s">
        <v>34</v>
      </c>
      <c r="E47">
        <v>12039</v>
      </c>
      <c r="F47" s="3">
        <f t="shared" si="0"/>
        <v>1724.5380318006016</v>
      </c>
      <c r="G47" s="8">
        <v>10807</v>
      </c>
      <c r="H47" s="21">
        <f t="shared" si="1"/>
        <v>0.89766591909627047</v>
      </c>
      <c r="I47">
        <v>1164</v>
      </c>
      <c r="J47" s="21">
        <f t="shared" si="2"/>
        <v>9.6685771243458757E-2</v>
      </c>
      <c r="K47">
        <v>59</v>
      </c>
      <c r="L47" s="21">
        <f t="shared" si="3"/>
        <v>4.9007392640584768E-3</v>
      </c>
      <c r="M47">
        <v>9</v>
      </c>
      <c r="N47" s="21">
        <f t="shared" si="4"/>
        <v>7.4757039621230995E-4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>
        <v>12967</v>
      </c>
      <c r="Z47">
        <v>1</v>
      </c>
      <c r="AA47">
        <v>1</v>
      </c>
      <c r="AB47">
        <v>8</v>
      </c>
    </row>
    <row r="48" spans="1:28" x14ac:dyDescent="0.25">
      <c r="A48">
        <v>40210</v>
      </c>
      <c r="B48" t="s">
        <v>6</v>
      </c>
      <c r="C48">
        <v>3.218</v>
      </c>
      <c r="D48" t="s">
        <v>34</v>
      </c>
      <c r="E48">
        <v>6232</v>
      </c>
      <c r="F48" s="3">
        <f t="shared" si="0"/>
        <v>1936.6065879428215</v>
      </c>
      <c r="G48" s="8">
        <v>5585</v>
      </c>
      <c r="H48" s="21">
        <f t="shared" si="1"/>
        <v>0.89618100128369704</v>
      </c>
      <c r="I48">
        <v>551</v>
      </c>
      <c r="J48" s="21">
        <f t="shared" si="2"/>
        <v>8.8414634146341459E-2</v>
      </c>
      <c r="K48">
        <v>70</v>
      </c>
      <c r="L48" s="21">
        <f t="shared" si="3"/>
        <v>1.1232349165596919E-2</v>
      </c>
      <c r="M48">
        <v>26</v>
      </c>
      <c r="N48" s="21">
        <f t="shared" si="4"/>
        <v>4.1720154043645699E-3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>
        <v>12932</v>
      </c>
      <c r="Z48">
        <v>2</v>
      </c>
      <c r="AA48">
        <v>3</v>
      </c>
      <c r="AB48">
        <v>11</v>
      </c>
    </row>
    <row r="49" spans="1:28" x14ac:dyDescent="0.25">
      <c r="A49">
        <v>40242</v>
      </c>
      <c r="B49" t="s">
        <v>6</v>
      </c>
      <c r="C49">
        <v>2.6669999999999998</v>
      </c>
      <c r="D49" t="s">
        <v>34</v>
      </c>
      <c r="E49">
        <v>5202</v>
      </c>
      <c r="F49" s="3">
        <f t="shared" si="0"/>
        <v>1950.5061867266593</v>
      </c>
      <c r="G49" s="8">
        <v>4870</v>
      </c>
      <c r="H49" s="21">
        <f t="shared" si="1"/>
        <v>0.93617839292579774</v>
      </c>
      <c r="I49" s="8">
        <v>315</v>
      </c>
      <c r="J49" s="21">
        <f t="shared" si="2"/>
        <v>6.0553633217993078E-2</v>
      </c>
      <c r="K49" s="8">
        <v>14</v>
      </c>
      <c r="L49" s="21">
        <f t="shared" si="3"/>
        <v>2.6912725874663592E-3</v>
      </c>
      <c r="M49" s="8">
        <v>3</v>
      </c>
      <c r="N49" s="21">
        <f t="shared" si="4"/>
        <v>5.7670126874279125E-4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>
        <v>13856</v>
      </c>
      <c r="AA49">
        <v>1</v>
      </c>
      <c r="AB49">
        <v>10</v>
      </c>
    </row>
    <row r="50" spans="1:28" x14ac:dyDescent="0.25">
      <c r="A50">
        <v>40212</v>
      </c>
      <c r="B50" t="s">
        <v>6</v>
      </c>
      <c r="C50">
        <v>3.8</v>
      </c>
      <c r="D50" t="s">
        <v>34</v>
      </c>
      <c r="E50">
        <v>7764</v>
      </c>
      <c r="F50" s="3">
        <f t="shared" si="0"/>
        <v>2043.1578947368423</v>
      </c>
      <c r="G50" s="8">
        <v>7184</v>
      </c>
      <c r="H50" s="21">
        <f t="shared" si="1"/>
        <v>0.92529623905203506</v>
      </c>
      <c r="I50">
        <v>552</v>
      </c>
      <c r="J50" s="21">
        <f t="shared" si="2"/>
        <v>7.1097372488408042E-2</v>
      </c>
      <c r="K50">
        <v>26</v>
      </c>
      <c r="L50" s="21">
        <f t="shared" si="3"/>
        <v>3.3487892838742917E-3</v>
      </c>
      <c r="M50">
        <v>2</v>
      </c>
      <c r="N50" s="21">
        <f t="shared" si="4"/>
        <v>2.5759917568263783E-4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>
        <v>14905</v>
      </c>
      <c r="Z50">
        <v>1</v>
      </c>
      <c r="AA50">
        <v>1</v>
      </c>
      <c r="AB50">
        <v>6</v>
      </c>
    </row>
    <row r="51" spans="1:28" x14ac:dyDescent="0.25">
      <c r="A51">
        <v>40206</v>
      </c>
      <c r="B51" t="s">
        <v>6</v>
      </c>
      <c r="C51">
        <v>5.71</v>
      </c>
      <c r="D51" t="s">
        <v>34</v>
      </c>
      <c r="E51">
        <v>12200</v>
      </c>
      <c r="F51" s="3">
        <f t="shared" si="0"/>
        <v>2136.602451838879</v>
      </c>
      <c r="G51" s="8">
        <v>10445</v>
      </c>
      <c r="H51" s="21">
        <f t="shared" si="1"/>
        <v>0.85614754098360657</v>
      </c>
      <c r="I51">
        <v>1673</v>
      </c>
      <c r="J51" s="21">
        <f t="shared" si="2"/>
        <v>0.1371311475409836</v>
      </c>
      <c r="K51">
        <v>76</v>
      </c>
      <c r="L51" s="21">
        <f t="shared" si="3"/>
        <v>6.2295081967213119E-3</v>
      </c>
      <c r="M51">
        <v>6</v>
      </c>
      <c r="N51" s="21">
        <f t="shared" si="4"/>
        <v>4.9180327868852459E-4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>
        <v>13896</v>
      </c>
      <c r="AA51">
        <v>2</v>
      </c>
      <c r="AB51">
        <v>15</v>
      </c>
    </row>
    <row r="52" spans="1:28" x14ac:dyDescent="0.25">
      <c r="A52">
        <v>40202</v>
      </c>
      <c r="B52" t="s">
        <v>6</v>
      </c>
      <c r="C52">
        <v>1.5549999999999999</v>
      </c>
      <c r="D52" t="s">
        <v>34</v>
      </c>
      <c r="E52">
        <v>3349</v>
      </c>
      <c r="F52" s="3">
        <f t="shared" si="0"/>
        <v>2153.6977491961416</v>
      </c>
      <c r="G52" s="8">
        <v>1643</v>
      </c>
      <c r="H52" s="21">
        <f t="shared" si="1"/>
        <v>0.49059420722603764</v>
      </c>
      <c r="I52" s="8">
        <v>1417</v>
      </c>
      <c r="J52" s="21">
        <f t="shared" si="2"/>
        <v>0.42311137653030756</v>
      </c>
      <c r="K52" s="8">
        <v>221</v>
      </c>
      <c r="L52" s="21">
        <f t="shared" si="3"/>
        <v>6.5989847715736044E-2</v>
      </c>
      <c r="M52" s="8">
        <v>68</v>
      </c>
      <c r="N52" s="21">
        <f t="shared" si="4"/>
        <v>2.030456852791878E-2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>
        <v>15974</v>
      </c>
      <c r="AB52">
        <v>7</v>
      </c>
    </row>
    <row r="53" spans="1:28" x14ac:dyDescent="0.25">
      <c r="A53">
        <v>40220</v>
      </c>
      <c r="B53" t="s">
        <v>6</v>
      </c>
      <c r="C53">
        <v>7.617</v>
      </c>
      <c r="D53" t="s">
        <v>34</v>
      </c>
      <c r="E53">
        <v>17456</v>
      </c>
      <c r="F53" s="3">
        <f t="shared" si="0"/>
        <v>2291.7158986477616</v>
      </c>
      <c r="G53" s="8">
        <v>15974</v>
      </c>
      <c r="H53" s="21">
        <f t="shared" si="1"/>
        <v>0.91510082493125577</v>
      </c>
      <c r="I53">
        <v>1388</v>
      </c>
      <c r="J53" s="21">
        <f t="shared" si="2"/>
        <v>7.9514207149404215E-2</v>
      </c>
      <c r="K53">
        <v>87</v>
      </c>
      <c r="L53" s="21">
        <f t="shared" si="3"/>
        <v>4.9839596700274975E-3</v>
      </c>
      <c r="M53">
        <v>7</v>
      </c>
      <c r="N53" s="21">
        <f t="shared" si="4"/>
        <v>4.0100824931255731E-4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>
        <v>16334</v>
      </c>
      <c r="Z53">
        <v>1</v>
      </c>
      <c r="AA53">
        <v>1</v>
      </c>
      <c r="AB53">
        <v>2</v>
      </c>
    </row>
    <row r="54" spans="1:28" x14ac:dyDescent="0.25">
      <c r="A54">
        <v>40215</v>
      </c>
      <c r="B54" t="s">
        <v>6</v>
      </c>
      <c r="C54">
        <v>3.7509999999999999</v>
      </c>
      <c r="D54" t="s">
        <v>34</v>
      </c>
      <c r="E54">
        <v>9642</v>
      </c>
      <c r="F54" s="3">
        <f t="shared" si="0"/>
        <v>2570.514529458811</v>
      </c>
      <c r="G54" s="8">
        <v>8925</v>
      </c>
      <c r="H54" s="21">
        <f t="shared" si="1"/>
        <v>0.92563783447417547</v>
      </c>
      <c r="I54">
        <v>686</v>
      </c>
      <c r="J54" s="21">
        <f t="shared" si="2"/>
        <v>7.1147064924289571E-2</v>
      </c>
      <c r="K54">
        <v>29</v>
      </c>
      <c r="L54" s="21">
        <f t="shared" si="3"/>
        <v>3.007674756274632E-3</v>
      </c>
      <c r="M54">
        <v>2</v>
      </c>
      <c r="N54" s="21">
        <f t="shared" si="4"/>
        <v>2.0742584526031943E-4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>
        <v>15139</v>
      </c>
      <c r="Z54">
        <v>4</v>
      </c>
      <c r="AA54">
        <v>4</v>
      </c>
      <c r="AB54">
        <v>10</v>
      </c>
    </row>
    <row r="55" spans="1:28" x14ac:dyDescent="0.25">
      <c r="A55">
        <v>40204</v>
      </c>
      <c r="B55" t="s">
        <v>6</v>
      </c>
      <c r="C55">
        <v>3.2469999999999999</v>
      </c>
      <c r="D55" t="s">
        <v>34</v>
      </c>
      <c r="E55">
        <v>9243</v>
      </c>
      <c r="F55" s="3">
        <f t="shared" si="0"/>
        <v>2846.6276562981216</v>
      </c>
      <c r="G55" s="8">
        <v>7897</v>
      </c>
      <c r="H55" s="21">
        <f t="shared" si="1"/>
        <v>0.85437628475603156</v>
      </c>
      <c r="I55">
        <v>1305</v>
      </c>
      <c r="J55" s="21">
        <f t="shared" si="2"/>
        <v>0.14118792599805258</v>
      </c>
      <c r="K55">
        <v>37</v>
      </c>
      <c r="L55" s="21">
        <f t="shared" si="3"/>
        <v>4.0030293194850157E-3</v>
      </c>
      <c r="M55">
        <v>4</v>
      </c>
      <c r="N55" s="21">
        <f t="shared" si="4"/>
        <v>4.327599264308125E-4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>
        <v>16518</v>
      </c>
      <c r="Z55">
        <v>1</v>
      </c>
      <c r="AA55">
        <v>7</v>
      </c>
      <c r="AB55">
        <v>29</v>
      </c>
    </row>
    <row r="56" spans="1:28" x14ac:dyDescent="0.25">
      <c r="A56">
        <v>40203</v>
      </c>
      <c r="B56" t="s">
        <v>6</v>
      </c>
      <c r="C56">
        <v>2.9409999999999998</v>
      </c>
      <c r="D56" t="s">
        <v>34</v>
      </c>
      <c r="E56">
        <v>8774</v>
      </c>
      <c r="F56" s="3">
        <f t="shared" si="0"/>
        <v>2983.3390003400204</v>
      </c>
      <c r="G56" s="8">
        <v>6999</v>
      </c>
      <c r="H56" s="21">
        <f t="shared" si="1"/>
        <v>0.79769774333257348</v>
      </c>
      <c r="I56">
        <v>1650</v>
      </c>
      <c r="J56" s="21">
        <f t="shared" si="2"/>
        <v>0.18805561887394576</v>
      </c>
      <c r="K56">
        <v>118</v>
      </c>
      <c r="L56" s="21">
        <f t="shared" si="3"/>
        <v>1.3448826077045816E-2</v>
      </c>
      <c r="M56">
        <v>7</v>
      </c>
      <c r="N56" s="21">
        <f t="shared" si="4"/>
        <v>7.9781171643492131E-4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>
        <v>18346</v>
      </c>
      <c r="AA56">
        <v>8</v>
      </c>
      <c r="AB56">
        <v>8</v>
      </c>
    </row>
    <row r="57" spans="1:28" ht="30" x14ac:dyDescent="0.25">
      <c r="A57">
        <v>40217</v>
      </c>
      <c r="B57" t="s">
        <v>6</v>
      </c>
      <c r="C57">
        <v>2.4020000000000001</v>
      </c>
      <c r="D57" t="s">
        <v>34</v>
      </c>
      <c r="E57">
        <v>7308</v>
      </c>
      <c r="F57" s="3">
        <f t="shared" si="0"/>
        <v>3042.4646128226477</v>
      </c>
      <c r="G57" s="8">
        <v>6655</v>
      </c>
      <c r="H57" s="21">
        <f t="shared" si="1"/>
        <v>0.91064586754241927</v>
      </c>
      <c r="I57">
        <v>616</v>
      </c>
      <c r="J57" s="21">
        <f t="shared" si="2"/>
        <v>8.4291187739463605E-2</v>
      </c>
      <c r="K57">
        <v>33</v>
      </c>
      <c r="L57" s="21">
        <f t="shared" si="3"/>
        <v>4.5155993431855498E-3</v>
      </c>
      <c r="M57">
        <v>4</v>
      </c>
      <c r="N57" s="21">
        <f t="shared" si="4"/>
        <v>5.4734537493158185E-4</v>
      </c>
      <c r="O57" s="5"/>
      <c r="P57" s="10" t="s">
        <v>48</v>
      </c>
      <c r="Q57" s="10" t="s">
        <v>56</v>
      </c>
      <c r="R57" s="12" t="s">
        <v>49</v>
      </c>
      <c r="S57" s="13" t="s">
        <v>50</v>
      </c>
      <c r="T57" s="22" t="s">
        <v>51</v>
      </c>
      <c r="U57" s="10" t="s">
        <v>52</v>
      </c>
      <c r="V57" s="22" t="s">
        <v>53</v>
      </c>
      <c r="W57" s="10" t="s">
        <v>54</v>
      </c>
      <c r="X57" s="5"/>
      <c r="Y57">
        <v>17191</v>
      </c>
      <c r="Z57">
        <v>3</v>
      </c>
      <c r="AA57">
        <v>3</v>
      </c>
      <c r="AB57">
        <v>36</v>
      </c>
    </row>
    <row r="58" spans="1:28" ht="75" x14ac:dyDescent="0.25">
      <c r="A58">
        <v>40208</v>
      </c>
      <c r="B58" t="s">
        <v>6</v>
      </c>
      <c r="C58">
        <v>2.4609999999999999</v>
      </c>
      <c r="D58" t="s">
        <v>34</v>
      </c>
      <c r="E58">
        <v>8116</v>
      </c>
      <c r="F58" s="3">
        <f t="shared" si="0"/>
        <v>3297.8464039008536</v>
      </c>
      <c r="G58" s="8">
        <v>6928</v>
      </c>
      <c r="H58" s="21">
        <f t="shared" si="1"/>
        <v>0.85362247412518477</v>
      </c>
      <c r="I58">
        <v>1106</v>
      </c>
      <c r="J58" s="21">
        <f t="shared" si="2"/>
        <v>0.1362740266140956</v>
      </c>
      <c r="K58">
        <v>73</v>
      </c>
      <c r="L58" s="21">
        <f t="shared" si="3"/>
        <v>8.9945786101527838E-3</v>
      </c>
      <c r="M58">
        <v>9</v>
      </c>
      <c r="N58" s="21">
        <f t="shared" si="4"/>
        <v>1.1089206505667817E-3</v>
      </c>
      <c r="O58" s="5"/>
      <c r="P58" s="12">
        <f>MIN(F44:F58)</f>
        <v>1503.4895314057828</v>
      </c>
      <c r="Q58" s="12" t="str">
        <f>G1</f>
        <v>LGE Combined Residential Service and Residential Time of Day</v>
      </c>
      <c r="R58" s="19">
        <f>H60</f>
        <v>0.8684739637816028</v>
      </c>
      <c r="S58" s="19">
        <f>_xlfn.STDEV.P(H44:H58)</f>
        <v>0.10474622282315539</v>
      </c>
      <c r="T58" s="22">
        <f>PEARSON(F44:$F$58,H44:H58)</f>
        <v>1.6224635478483448E-2</v>
      </c>
      <c r="U58" s="12">
        <f>G60</f>
        <v>127855</v>
      </c>
      <c r="V58" s="18">
        <f>$D$60</f>
        <v>15</v>
      </c>
      <c r="W58" s="23">
        <f>T58*T58</f>
        <v>2.6323879640966386E-4</v>
      </c>
      <c r="X58" s="5"/>
      <c r="Y58">
        <v>19482</v>
      </c>
      <c r="AA58">
        <v>7</v>
      </c>
      <c r="AB58">
        <v>18</v>
      </c>
    </row>
    <row r="59" spans="1:28" ht="30" x14ac:dyDescent="0.25">
      <c r="O59" s="5" t="s">
        <v>47</v>
      </c>
      <c r="P59" s="10" t="s">
        <v>55</v>
      </c>
      <c r="Q59" s="12" t="str">
        <f>I1</f>
        <v>LGE General Service</v>
      </c>
      <c r="R59" s="19">
        <f>J60</f>
        <v>0.12218614571587713</v>
      </c>
      <c r="S59" s="19">
        <f>_xlfn.STDEV.P(J44:J58)</f>
        <v>8.5902925657270091E-2</v>
      </c>
      <c r="T59" s="22">
        <f>PEARSON(F44:$F$58,J44:J58)</f>
        <v>-7.8492833277142935E-3</v>
      </c>
      <c r="U59" s="12">
        <f>I60</f>
        <v>17988</v>
      </c>
      <c r="V59" s="18">
        <f t="shared" ref="V59:V61" si="9">$D$60</f>
        <v>15</v>
      </c>
      <c r="W59" s="23">
        <f t="shared" ref="W59:W61" si="10">T59*T59</f>
        <v>6.1611248758733573E-5</v>
      </c>
      <c r="X59" s="5"/>
    </row>
    <row r="60" spans="1:28" ht="30" x14ac:dyDescent="0.25">
      <c r="D60" s="8">
        <f>COUNTA(D44:D58)</f>
        <v>15</v>
      </c>
      <c r="E60" s="8">
        <f>SUM(E44:E58)</f>
        <v>147218</v>
      </c>
      <c r="G60" s="8">
        <f>SUM(G44:G58)</f>
        <v>127855</v>
      </c>
      <c r="H60" s="21">
        <f>G60/$E60</f>
        <v>0.8684739637816028</v>
      </c>
      <c r="I60" s="8">
        <f>SUM(I44:I58)</f>
        <v>17988</v>
      </c>
      <c r="J60" s="21">
        <f>I60/$E60</f>
        <v>0.12218614571587713</v>
      </c>
      <c r="K60" s="8">
        <f>SUM(K44:K58)</f>
        <v>1190</v>
      </c>
      <c r="L60" s="21">
        <f>K60/$E60</f>
        <v>8.0832506894537356E-3</v>
      </c>
      <c r="M60" s="8">
        <f>SUM(M44:M58)</f>
        <v>185</v>
      </c>
      <c r="N60" s="21">
        <f>M60/$E60</f>
        <v>1.2566398130663371E-3</v>
      </c>
      <c r="O60" s="17">
        <f>M60+K60+I60+G60-E60</f>
        <v>0</v>
      </c>
      <c r="P60" s="12">
        <f>MAX(F44:F58)</f>
        <v>3297.8464039008536</v>
      </c>
      <c r="Q60" s="12" t="str">
        <f>K1</f>
        <v>LGE Power Service</v>
      </c>
      <c r="R60" s="19">
        <f>L60</f>
        <v>8.0832506894537356E-3</v>
      </c>
      <c r="S60" s="19">
        <f>_xlfn.STDEV.P(L44:L58)</f>
        <v>1.5123715767564364E-2</v>
      </c>
      <c r="T60" s="22">
        <f>PEARSON(F44:$F$58,L44:L58)</f>
        <v>-4.1850617824018083E-2</v>
      </c>
      <c r="U60" s="12">
        <f>K60</f>
        <v>1190</v>
      </c>
      <c r="V60" s="18">
        <f t="shared" si="9"/>
        <v>15</v>
      </c>
      <c r="W60" s="23">
        <f t="shared" si="10"/>
        <v>1.75147421225202E-3</v>
      </c>
      <c r="X60" s="5"/>
    </row>
    <row r="61" spans="1:28" s="10" customFormat="1" ht="120.75" thickBot="1" x14ac:dyDescent="0.3">
      <c r="D61" s="11" t="s">
        <v>45</v>
      </c>
      <c r="E61" s="9" t="s">
        <v>46</v>
      </c>
      <c r="F61" s="12"/>
      <c r="G61" s="13" t="str">
        <f>"Total "&amp;G$1</f>
        <v>Total LGE Combined Residential Service and Residential Time of Day</v>
      </c>
      <c r="H61" s="22" t="str">
        <f>"Weighted Average "&amp;H$1</f>
        <v>Weighted Average LGE Combined Residential Service and Residential Time of Day % of Total Customers</v>
      </c>
      <c r="I61" s="13" t="str">
        <f>"Total "&amp;I$1</f>
        <v>Total LGE General Service</v>
      </c>
      <c r="J61" s="22" t="str">
        <f>"Weighted Average "&amp;J$1</f>
        <v>Weighted Average LGE General Service % of Total Customers</v>
      </c>
      <c r="K61" s="13" t="str">
        <f>"Total "&amp;K$1</f>
        <v>Total LGE Power Service</v>
      </c>
      <c r="L61" s="22" t="str">
        <f>"Weighted Average "&amp;L$1</f>
        <v>Weighted Average LGE Power Service % of Total Customers</v>
      </c>
      <c r="M61" s="13" t="str">
        <f>"Total "&amp;M$1</f>
        <v>Total LGE Combined Time of Day Primary and Secondary</v>
      </c>
      <c r="N61" s="22" t="str">
        <f>"Weighted Average "&amp;N$1</f>
        <v>Weighted Average LGE Combined Time of Day Primary and Secondary % of Total Customers</v>
      </c>
      <c r="O61" s="14"/>
      <c r="Q61" s="12" t="str">
        <f>M1</f>
        <v>LGE Combined Time of Day Primary and Secondary</v>
      </c>
      <c r="R61" s="19">
        <f>N60</f>
        <v>1.2566398130663371E-3</v>
      </c>
      <c r="S61" s="19">
        <f>_xlfn.STDEV.P(N44:N58)</f>
        <v>4.9240887560064693E-3</v>
      </c>
      <c r="T61" s="22">
        <f>PEARSON(F44:$F$58,N44:N58)</f>
        <v>-7.9660634009558542E-2</v>
      </c>
      <c r="U61" s="12">
        <f>M60</f>
        <v>185</v>
      </c>
      <c r="V61" s="18">
        <f t="shared" si="9"/>
        <v>15</v>
      </c>
      <c r="W61" s="23">
        <f t="shared" si="10"/>
        <v>6.3458166108048353E-3</v>
      </c>
      <c r="X61" s="14"/>
      <c r="Y61" s="13"/>
    </row>
    <row r="63" spans="1:28" s="10" customFormat="1" x14ac:dyDescent="0.25">
      <c r="F63" s="12"/>
      <c r="G63" s="13"/>
      <c r="H63" s="22"/>
      <c r="J63" s="22"/>
      <c r="L63" s="22"/>
      <c r="N63" s="22"/>
    </row>
    <row r="64" spans="1:28" s="10" customFormat="1" x14ac:dyDescent="0.25">
      <c r="L64" s="22"/>
      <c r="N64" s="22"/>
    </row>
    <row r="65" spans="5:24" s="10" customFormat="1" x14ac:dyDescent="0.25">
      <c r="L65" s="22"/>
      <c r="N65" s="22"/>
    </row>
    <row r="66" spans="5:24" s="10" customFormat="1" x14ac:dyDescent="0.25">
      <c r="L66" s="22"/>
      <c r="N66" s="22"/>
    </row>
    <row r="67" spans="5:24" s="10" customFormat="1" x14ac:dyDescent="0.25">
      <c r="L67" s="22"/>
      <c r="N67" s="22"/>
    </row>
    <row r="68" spans="5:24" s="10" customFormat="1" x14ac:dyDescent="0.25">
      <c r="L68" s="22"/>
      <c r="N68" s="22"/>
    </row>
    <row r="69" spans="5:24" s="10" customFormat="1" x14ac:dyDescent="0.25">
      <c r="E69"/>
      <c r="F69" s="3"/>
      <c r="G69" s="8"/>
      <c r="H69" s="21"/>
      <c r="I69"/>
      <c r="J69" s="21"/>
      <c r="K69"/>
      <c r="L69" s="22"/>
    </row>
    <row r="70" spans="5:24" x14ac:dyDescent="0.25">
      <c r="V70" s="23"/>
      <c r="W70" s="23"/>
      <c r="X70" s="23"/>
    </row>
    <row r="71" spans="5:24" x14ac:dyDescent="0.25">
      <c r="V71" s="23"/>
      <c r="W71" s="23"/>
      <c r="X71" s="23"/>
    </row>
    <row r="72" spans="5:24" x14ac:dyDescent="0.25">
      <c r="V72" s="23"/>
      <c r="W72" s="23"/>
      <c r="X72" s="23"/>
    </row>
    <row r="73" spans="5:24" x14ac:dyDescent="0.25">
      <c r="V73" s="23"/>
      <c r="W73" s="23"/>
      <c r="X73" s="2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30"/>
    </sheetView>
  </sheetViews>
  <sheetFormatPr defaultRowHeight="15" x14ac:dyDescent="0.25"/>
  <cols>
    <col min="1" max="1" width="26" customWidth="1"/>
    <col min="2" max="2" width="19.28515625" customWidth="1"/>
    <col min="3" max="3" width="16.42578125" bestFit="1" customWidth="1"/>
    <col min="4" max="4" width="3.7109375" customWidth="1"/>
    <col min="5" max="5" width="21.28515625" customWidth="1"/>
    <col min="6" max="6" width="11.7109375" bestFit="1" customWidth="1"/>
    <col min="7" max="7" width="12" bestFit="1" customWidth="1"/>
    <col min="8" max="8" width="17.7109375" customWidth="1"/>
    <col min="9" max="9" width="9.28515625" style="21" bestFit="1" customWidth="1"/>
  </cols>
  <sheetData>
    <row r="1" spans="1:9" x14ac:dyDescent="0.25">
      <c r="E1" t="s">
        <v>58</v>
      </c>
    </row>
    <row r="2" spans="1:9" x14ac:dyDescent="0.25">
      <c r="A2" t="s">
        <v>59</v>
      </c>
      <c r="E2" t="s">
        <v>60</v>
      </c>
      <c r="H2" t="s">
        <v>61</v>
      </c>
    </row>
    <row r="3" spans="1:9" x14ac:dyDescent="0.25">
      <c r="A3" t="str">
        <f>'Two Strata Static LGE File'!Q24</f>
        <v>LGE Combined Residential Service and Residential Time of Day</v>
      </c>
      <c r="B3" t="s">
        <v>62</v>
      </c>
      <c r="C3" t="s">
        <v>63</v>
      </c>
      <c r="E3" t="s">
        <v>49</v>
      </c>
      <c r="F3" t="s">
        <v>64</v>
      </c>
      <c r="G3" t="s">
        <v>65</v>
      </c>
      <c r="H3" t="s">
        <v>66</v>
      </c>
      <c r="I3" s="21" t="s">
        <v>67</v>
      </c>
    </row>
    <row r="4" spans="1:9" x14ac:dyDescent="0.25">
      <c r="A4" t="s">
        <v>68</v>
      </c>
      <c r="C4">
        <f>C5+C6</f>
        <v>45</v>
      </c>
      <c r="G4" s="3">
        <f>G5+G6</f>
        <v>361524</v>
      </c>
    </row>
    <row r="5" spans="1:9" x14ac:dyDescent="0.25">
      <c r="A5" t="s">
        <v>69</v>
      </c>
      <c r="B5" s="7" t="str">
        <f>INT('Two Strata Static LGE File'!$P$24)&amp;" Min to "&amp;INT('Two Strata Static LGE File'!$P$26)&amp;" Max"</f>
        <v>18 Min to 1029 Max</v>
      </c>
      <c r="C5">
        <f>'Two Strata Static LGE File'!$V$24</f>
        <v>23</v>
      </c>
      <c r="E5" s="24">
        <f>'Two Strata Static LGE File'!R24</f>
        <v>0.89411905920109169</v>
      </c>
      <c r="F5" s="24">
        <f>'Two Strata Static LGE File'!S24</f>
        <v>0.13580106440892356</v>
      </c>
      <c r="G5" s="3">
        <f>'Two Strata Static LGE File'!U24</f>
        <v>141531</v>
      </c>
      <c r="H5" s="24">
        <f>G5/G4</f>
        <v>0.39148438277956649</v>
      </c>
      <c r="I5" s="21">
        <f>'Two Strata Static LGE File'!W24</f>
        <v>5.7871356802877097E-2</v>
      </c>
    </row>
    <row r="6" spans="1:9" x14ac:dyDescent="0.25">
      <c r="A6" t="s">
        <v>70</v>
      </c>
      <c r="B6" s="7" t="str">
        <f>INT('Two Strata Static LGE File'!$P$51)&amp;" Min to "&amp;INT('Two Strata Static LGE File'!$P$53)&amp;" Max"</f>
        <v>1036 Min to 3297 Max</v>
      </c>
      <c r="C6">
        <f>'Two Strata Static LGE File'!$V$51</f>
        <v>22</v>
      </c>
      <c r="E6" s="24">
        <f>'Two Strata Static LGE File'!R51</f>
        <v>0.8773434789371044</v>
      </c>
      <c r="F6" s="24">
        <f>'Two Strata Static LGE File'!S51</f>
        <v>8.9131045512125445E-2</v>
      </c>
      <c r="G6" s="3">
        <f>'Two Strata Static LGE File'!U51</f>
        <v>219993</v>
      </c>
      <c r="H6" s="24">
        <f>G6/G4</f>
        <v>0.60851561722043346</v>
      </c>
      <c r="I6" s="21">
        <f>'Two Strata Static LGE File'!W51</f>
        <v>1.226815111408739E-2</v>
      </c>
    </row>
    <row r="7" spans="1:9" x14ac:dyDescent="0.25">
      <c r="E7" s="24"/>
      <c r="F7" s="24"/>
      <c r="G7" s="24"/>
      <c r="H7" s="3"/>
    </row>
    <row r="8" spans="1:9" x14ac:dyDescent="0.25">
      <c r="E8" s="25"/>
      <c r="F8" s="25"/>
      <c r="G8" s="25"/>
      <c r="H8" s="3"/>
    </row>
    <row r="9" spans="1:9" x14ac:dyDescent="0.25">
      <c r="E9" t="s">
        <v>58</v>
      </c>
      <c r="H9" t="s">
        <v>61</v>
      </c>
    </row>
    <row r="10" spans="1:9" x14ac:dyDescent="0.25">
      <c r="E10" t="s">
        <v>60</v>
      </c>
    </row>
    <row r="11" spans="1:9" x14ac:dyDescent="0.25">
      <c r="A11" t="str">
        <f>'Two Strata Static LGE File'!Q25</f>
        <v>LGE General Service</v>
      </c>
      <c r="B11" t="s">
        <v>62</v>
      </c>
      <c r="C11" t="s">
        <v>63</v>
      </c>
      <c r="E11" t="s">
        <v>49</v>
      </c>
      <c r="F11" t="s">
        <v>64</v>
      </c>
      <c r="G11" t="s">
        <v>65</v>
      </c>
      <c r="H11" t="s">
        <v>66</v>
      </c>
      <c r="I11" s="21" t="s">
        <v>67</v>
      </c>
    </row>
    <row r="12" spans="1:9" x14ac:dyDescent="0.25">
      <c r="A12" t="s">
        <v>68</v>
      </c>
      <c r="C12">
        <f>C13+C14</f>
        <v>45</v>
      </c>
      <c r="E12" s="24"/>
      <c r="G12" s="3">
        <f>G13+G14</f>
        <v>44134</v>
      </c>
      <c r="H12" s="3"/>
    </row>
    <row r="13" spans="1:9" x14ac:dyDescent="0.25">
      <c r="A13" t="s">
        <v>69</v>
      </c>
      <c r="B13" s="7" t="str">
        <f>INT('Two Strata Static LGE File'!$P$24)&amp;" Min to "&amp;INT('Two Strata Static LGE File'!$P$26)&amp;" Max"</f>
        <v>18 Min to 1029 Max</v>
      </c>
      <c r="C13">
        <f>'Two Strata Static LGE File'!$V$24</f>
        <v>23</v>
      </c>
      <c r="E13" s="24">
        <f>'Two Strata Static LGE File'!R25</f>
        <v>9.8363141303043133E-2</v>
      </c>
      <c r="F13" s="24">
        <f>'Two Strata Static LGE File'!S25</f>
        <v>0.11585076223964917</v>
      </c>
      <c r="G13" s="3">
        <f>'Two Strata Static LGE File'!U25</f>
        <v>15570</v>
      </c>
      <c r="H13" s="24">
        <f>G13/G12</f>
        <v>0.35278923279104546</v>
      </c>
      <c r="I13" s="21">
        <f>'Two Strata Static LGE File'!W25</f>
        <v>7.2321004567765579E-2</v>
      </c>
    </row>
    <row r="14" spans="1:9" x14ac:dyDescent="0.25">
      <c r="A14" t="s">
        <v>70</v>
      </c>
      <c r="B14" s="7" t="str">
        <f>INT('Two Strata Static LGE File'!$P$51)&amp;" Min to "&amp;INT('Two Strata Static LGE File'!$P$53)&amp;" Max"</f>
        <v>1036 Min to 3297 Max</v>
      </c>
      <c r="C14">
        <f>'Two Strata Static LGE File'!$V$51</f>
        <v>22</v>
      </c>
      <c r="E14" s="24">
        <f>'Two Strata Static LGE File'!R52</f>
        <v>0.11391471152427328</v>
      </c>
      <c r="F14" s="24">
        <f>'Two Strata Static LGE File'!S52</f>
        <v>7.3466246468071927E-2</v>
      </c>
      <c r="G14" s="3">
        <f>'Two Strata Static LGE File'!U52</f>
        <v>28564</v>
      </c>
      <c r="H14" s="24">
        <f>G14/G12</f>
        <v>0.64721076720895454</v>
      </c>
      <c r="I14" s="21">
        <f>'Two Strata Static LGE File'!W52</f>
        <v>1.4641617315928083E-2</v>
      </c>
    </row>
    <row r="17" spans="1:9" x14ac:dyDescent="0.25">
      <c r="E17" t="s">
        <v>58</v>
      </c>
      <c r="H17" t="s">
        <v>61</v>
      </c>
    </row>
    <row r="18" spans="1:9" x14ac:dyDescent="0.25">
      <c r="E18" t="s">
        <v>60</v>
      </c>
    </row>
    <row r="19" spans="1:9" x14ac:dyDescent="0.25">
      <c r="A19" t="str">
        <f>'Two Strata Static LGE File'!Q26</f>
        <v>LGE Power Service</v>
      </c>
      <c r="B19" t="s">
        <v>62</v>
      </c>
      <c r="C19" t="s">
        <v>63</v>
      </c>
      <c r="E19" t="s">
        <v>49</v>
      </c>
      <c r="F19" t="s">
        <v>64</v>
      </c>
      <c r="G19" t="s">
        <v>65</v>
      </c>
      <c r="H19" t="s">
        <v>66</v>
      </c>
      <c r="I19" s="21" t="s">
        <v>67</v>
      </c>
    </row>
    <row r="20" spans="1:9" x14ac:dyDescent="0.25">
      <c r="A20" t="s">
        <v>68</v>
      </c>
      <c r="C20">
        <f>C21+C22</f>
        <v>45</v>
      </c>
      <c r="E20" s="24"/>
      <c r="G20" s="3">
        <f>G21+G22</f>
        <v>2901</v>
      </c>
      <c r="H20" s="3"/>
    </row>
    <row r="21" spans="1:9" x14ac:dyDescent="0.25">
      <c r="A21" t="s">
        <v>69</v>
      </c>
      <c r="B21" s="7" t="str">
        <f>INT('Two Strata Static LGE File'!$P$24)&amp;" Min to "&amp;INT('Two Strata Static LGE File'!$P$26)&amp;" Max"</f>
        <v>18 Min to 1029 Max</v>
      </c>
      <c r="C21">
        <f>'Two Strata Static LGE File'!$V$24</f>
        <v>23</v>
      </c>
      <c r="E21" s="24">
        <f>'Two Strata Static LGE File'!R26</f>
        <v>6.481733010720761E-3</v>
      </c>
      <c r="F21" s="24">
        <f>'Two Strata Static LGE File'!S26</f>
        <v>1.7020319222406859E-2</v>
      </c>
      <c r="G21" s="3">
        <f>'Two Strata Static LGE File'!U26</f>
        <v>1026</v>
      </c>
      <c r="H21" s="24">
        <f>G21/G20</f>
        <v>0.35367114788004139</v>
      </c>
      <c r="I21" s="21">
        <f>'Two Strata Static LGE File'!W26</f>
        <v>1.531528324619799E-3</v>
      </c>
    </row>
    <row r="22" spans="1:9" x14ac:dyDescent="0.25">
      <c r="A22" t="s">
        <v>70</v>
      </c>
      <c r="B22" s="7" t="str">
        <f>INT('Two Strata Static LGE File'!$P$51)&amp;" Min to "&amp;INT('Two Strata Static LGE File'!$P$53)&amp;" Max"</f>
        <v>1036 Min to 3297 Max</v>
      </c>
      <c r="C22">
        <f>'Two Strata Static LGE File'!$V$51</f>
        <v>22</v>
      </c>
      <c r="E22" s="24">
        <f>'Two Strata Static LGE File'!R53</f>
        <v>7.4775971190313819E-3</v>
      </c>
      <c r="F22" s="24">
        <f>'Two Strata Static LGE File'!S53</f>
        <v>1.2669209481699155E-2</v>
      </c>
      <c r="G22" s="3">
        <f>'Two Strata Static LGE File'!U53</f>
        <v>1875</v>
      </c>
      <c r="H22" s="24">
        <f>G22/G20</f>
        <v>0.64632885211995861</v>
      </c>
      <c r="I22" s="21">
        <f>'Two Strata Static LGE File'!W53</f>
        <v>5.0481165019626096E-3</v>
      </c>
    </row>
    <row r="25" spans="1:9" x14ac:dyDescent="0.25">
      <c r="E25" t="s">
        <v>58</v>
      </c>
      <c r="H25" t="s">
        <v>61</v>
      </c>
    </row>
    <row r="26" spans="1:9" x14ac:dyDescent="0.25">
      <c r="E26" t="s">
        <v>60</v>
      </c>
    </row>
    <row r="27" spans="1:9" x14ac:dyDescent="0.25">
      <c r="A27" t="str">
        <f>'Two Strata Static LGE File'!Q27</f>
        <v>LGE Combined Time of Day Primary and Secondary</v>
      </c>
      <c r="B27" t="s">
        <v>62</v>
      </c>
      <c r="C27" t="s">
        <v>63</v>
      </c>
      <c r="E27" t="s">
        <v>49</v>
      </c>
      <c r="F27" t="s">
        <v>64</v>
      </c>
      <c r="G27" t="s">
        <v>65</v>
      </c>
      <c r="H27" t="s">
        <v>66</v>
      </c>
      <c r="I27" s="21" t="s">
        <v>67</v>
      </c>
    </row>
    <row r="28" spans="1:9" x14ac:dyDescent="0.25">
      <c r="A28" t="s">
        <v>68</v>
      </c>
      <c r="C28">
        <f>C29+C30</f>
        <v>45</v>
      </c>
      <c r="E28" s="24"/>
      <c r="G28" s="3">
        <f>G29+G30</f>
        <v>481</v>
      </c>
      <c r="H28" s="3"/>
    </row>
    <row r="29" spans="1:9" x14ac:dyDescent="0.25">
      <c r="A29" t="s">
        <v>69</v>
      </c>
      <c r="B29" s="7" t="str">
        <f>INT('Two Strata Static LGE File'!$P$24)&amp;" Min to "&amp;INT('Two Strata Static LGE File'!$P$26)&amp;" Max"</f>
        <v>18 Min to 1029 Max</v>
      </c>
      <c r="C29">
        <f>'Two Strata Static LGE File'!$V$24</f>
        <v>23</v>
      </c>
      <c r="E29" s="24">
        <f>'Two Strata Static LGE File'!R27</f>
        <v>1.0360664851444491E-3</v>
      </c>
      <c r="F29" s="24">
        <f>'Two Strata Static LGE File'!S27</f>
        <v>5.8783362879259969E-3</v>
      </c>
      <c r="G29" s="3">
        <f>'Two Strata Static LGE File'!U27</f>
        <v>164</v>
      </c>
      <c r="H29" s="24">
        <f>G29/G28</f>
        <v>0.34095634095634098</v>
      </c>
      <c r="I29" s="21">
        <f>'Two Strata Static LGE File'!W27</f>
        <v>2.07913764147328E-2</v>
      </c>
    </row>
    <row r="30" spans="1:9" x14ac:dyDescent="0.25">
      <c r="A30" t="s">
        <v>70</v>
      </c>
      <c r="B30" s="7" t="str">
        <f>INT('Two Strata Static LGE File'!$P$51)&amp;" Min to "&amp;INT('Two Strata Static LGE File'!$P$53)&amp;" Max"</f>
        <v>1036 Min to 3297 Max</v>
      </c>
      <c r="C30">
        <f>'Two Strata Static LGE File'!$V$51</f>
        <v>22</v>
      </c>
      <c r="E30" s="24">
        <f>'Two Strata Static LGE File'!R54</f>
        <v>1.2642124195909057E-3</v>
      </c>
      <c r="F30" s="24">
        <f>'Two Strata Static LGE File'!S54</f>
        <v>4.1018689793725031E-3</v>
      </c>
      <c r="G30" s="3">
        <f>'Two Strata Static LGE File'!U54</f>
        <v>317</v>
      </c>
      <c r="H30" s="24">
        <f>G30/G28</f>
        <v>0.65904365904365902</v>
      </c>
      <c r="I30" s="21">
        <f>'Two Strata Static LGE File'!W54</f>
        <v>4.0504473896916117E-4</v>
      </c>
    </row>
  </sheetData>
  <pageMargins left="0.25" right="0.25" top="0.75" bottom="0.75" header="0.3" footer="0.3"/>
  <pageSetup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E10" sqref="E10"/>
    </sheetView>
  </sheetViews>
  <sheetFormatPr defaultRowHeight="15" x14ac:dyDescent="0.25"/>
  <cols>
    <col min="1" max="1" width="26" customWidth="1"/>
    <col min="2" max="2" width="19.28515625" customWidth="1"/>
    <col min="3" max="3" width="16.42578125" bestFit="1" customWidth="1"/>
    <col min="4" max="4" width="3.7109375" customWidth="1"/>
    <col min="5" max="5" width="21.28515625" customWidth="1"/>
    <col min="6" max="6" width="11.7109375" bestFit="1" customWidth="1"/>
    <col min="7" max="7" width="12" bestFit="1" customWidth="1"/>
    <col min="8" max="8" width="17.7109375" customWidth="1"/>
    <col min="9" max="9" width="9.28515625" bestFit="1" customWidth="1"/>
  </cols>
  <sheetData>
    <row r="1" spans="1:9" x14ac:dyDescent="0.25">
      <c r="E1" t="s">
        <v>58</v>
      </c>
      <c r="I1" s="21"/>
    </row>
    <row r="2" spans="1:9" x14ac:dyDescent="0.25">
      <c r="A2" t="s">
        <v>59</v>
      </c>
      <c r="E2" t="s">
        <v>60</v>
      </c>
      <c r="H2" t="s">
        <v>61</v>
      </c>
      <c r="I2" s="21"/>
    </row>
    <row r="3" spans="1:9" x14ac:dyDescent="0.25">
      <c r="A3" t="str">
        <f>'Two Strata Static LGE File'!Q24</f>
        <v>LGE Combined Residential Service and Residential Time of Day</v>
      </c>
      <c r="B3" t="s">
        <v>62</v>
      </c>
      <c r="C3" t="s">
        <v>63</v>
      </c>
      <c r="E3" t="s">
        <v>49</v>
      </c>
      <c r="F3" t="s">
        <v>64</v>
      </c>
      <c r="G3" t="s">
        <v>65</v>
      </c>
      <c r="H3" t="s">
        <v>66</v>
      </c>
      <c r="I3" s="21" t="s">
        <v>67</v>
      </c>
    </row>
    <row r="4" spans="1:9" x14ac:dyDescent="0.25">
      <c r="A4" t="s">
        <v>68</v>
      </c>
      <c r="C4">
        <f>C5</f>
        <v>45</v>
      </c>
      <c r="G4" s="3">
        <f>G5</f>
        <v>361524</v>
      </c>
      <c r="I4" s="21"/>
    </row>
    <row r="5" spans="1:9" x14ac:dyDescent="0.25">
      <c r="A5" t="s">
        <v>69</v>
      </c>
      <c r="B5" s="8" t="str">
        <f>INT('One Strata Static LGE File'!$D$53)&amp;" Min to "&amp;INT('One Strata Static LGE File'!$D$55)&amp;" Max"</f>
        <v>18 Min to 3297 Max</v>
      </c>
      <c r="C5">
        <f>'One Strata Static LGE File'!$D$48</f>
        <v>45</v>
      </c>
      <c r="E5" s="24">
        <f>'One Strata Static LGE File'!F53</f>
        <v>0.88383532172892632</v>
      </c>
      <c r="F5" s="24">
        <f>'One Strata Static LGE File'!G53</f>
        <v>0.11585312955342239</v>
      </c>
      <c r="G5" s="3">
        <f>'One Strata Static LGE File'!I53</f>
        <v>361524</v>
      </c>
      <c r="H5" s="24">
        <f>G5/G4</f>
        <v>1</v>
      </c>
      <c r="I5" s="21">
        <f>'One Strata Static LGE File'!K53</f>
        <v>9.6782869027300135E-3</v>
      </c>
    </row>
    <row r="6" spans="1:9" x14ac:dyDescent="0.25">
      <c r="E6" s="24"/>
      <c r="F6" s="24"/>
      <c r="G6" s="24"/>
      <c r="H6" s="3"/>
      <c r="I6" s="21"/>
    </row>
    <row r="7" spans="1:9" x14ac:dyDescent="0.25">
      <c r="E7" s="25"/>
      <c r="F7" s="25"/>
      <c r="G7" s="25"/>
      <c r="H7" s="3"/>
      <c r="I7" s="21"/>
    </row>
    <row r="8" spans="1:9" x14ac:dyDescent="0.25">
      <c r="E8" t="s">
        <v>58</v>
      </c>
      <c r="H8" t="s">
        <v>61</v>
      </c>
      <c r="I8" s="21"/>
    </row>
    <row r="9" spans="1:9" x14ac:dyDescent="0.25">
      <c r="E9" t="s">
        <v>60</v>
      </c>
      <c r="I9" s="21"/>
    </row>
    <row r="10" spans="1:9" x14ac:dyDescent="0.25">
      <c r="A10" t="str">
        <f>'Two Strata Static LGE File'!Q25</f>
        <v>LGE General Service</v>
      </c>
      <c r="B10" t="s">
        <v>62</v>
      </c>
      <c r="C10" t="s">
        <v>63</v>
      </c>
      <c r="E10" t="s">
        <v>49</v>
      </c>
      <c r="F10" t="s">
        <v>64</v>
      </c>
      <c r="G10" t="s">
        <v>65</v>
      </c>
      <c r="H10" t="s">
        <v>66</v>
      </c>
      <c r="I10" s="21" t="s">
        <v>67</v>
      </c>
    </row>
    <row r="11" spans="1:9" x14ac:dyDescent="0.25">
      <c r="A11" t="s">
        <v>68</v>
      </c>
      <c r="C11">
        <f>C12</f>
        <v>45</v>
      </c>
      <c r="E11" s="24"/>
      <c r="G11" s="3">
        <f>G12</f>
        <v>44134</v>
      </c>
      <c r="H11" s="3"/>
      <c r="I11" s="21"/>
    </row>
    <row r="12" spans="1:9" x14ac:dyDescent="0.25">
      <c r="A12" t="s">
        <v>69</v>
      </c>
      <c r="B12" s="8" t="str">
        <f>INT('One Strata Static LGE File'!$D$53)&amp;" Min to "&amp;INT('One Strata Static LGE File'!$D$55)&amp;" Max"</f>
        <v>18 Min to 3297 Max</v>
      </c>
      <c r="C12">
        <f>'One Strata Static LGE File'!$D$48</f>
        <v>45</v>
      </c>
      <c r="E12" s="24">
        <f>'One Strata Static LGE File'!F54</f>
        <v>0.10789653823586935</v>
      </c>
      <c r="F12" s="24">
        <f>'One Strata Static LGE File'!G54</f>
        <v>9.8023014989978688E-2</v>
      </c>
      <c r="G12" s="3">
        <f>'One Strata Static LGE File'!I54</f>
        <v>44134</v>
      </c>
      <c r="H12" s="24">
        <f>G12/G11</f>
        <v>1</v>
      </c>
      <c r="I12" s="21">
        <f>'One Strata Static LGE File'!K54</f>
        <v>1.3461556594347735E-2</v>
      </c>
    </row>
    <row r="13" spans="1:9" x14ac:dyDescent="0.25">
      <c r="I13" s="21"/>
    </row>
    <row r="14" spans="1:9" x14ac:dyDescent="0.25">
      <c r="I14" s="21"/>
    </row>
    <row r="15" spans="1:9" x14ac:dyDescent="0.25">
      <c r="E15" t="s">
        <v>58</v>
      </c>
      <c r="H15" t="s">
        <v>61</v>
      </c>
      <c r="I15" s="21"/>
    </row>
    <row r="16" spans="1:9" x14ac:dyDescent="0.25">
      <c r="E16" t="s">
        <v>60</v>
      </c>
      <c r="I16" s="21"/>
    </row>
    <row r="17" spans="1:9" x14ac:dyDescent="0.25">
      <c r="A17" t="str">
        <f>'Two Strata Static LGE File'!Q26</f>
        <v>LGE Power Service</v>
      </c>
      <c r="B17" t="s">
        <v>62</v>
      </c>
      <c r="C17" t="s">
        <v>63</v>
      </c>
      <c r="E17" t="s">
        <v>49</v>
      </c>
      <c r="F17" t="s">
        <v>64</v>
      </c>
      <c r="G17" t="s">
        <v>65</v>
      </c>
      <c r="H17" t="s">
        <v>66</v>
      </c>
      <c r="I17" s="21" t="s">
        <v>67</v>
      </c>
    </row>
    <row r="18" spans="1:9" x14ac:dyDescent="0.25">
      <c r="A18" t="s">
        <v>68</v>
      </c>
      <c r="C18">
        <f>C19</f>
        <v>45</v>
      </c>
      <c r="E18" s="24"/>
      <c r="G18" s="3">
        <f>G19</f>
        <v>2901</v>
      </c>
      <c r="H18" s="3"/>
      <c r="I18" s="21"/>
    </row>
    <row r="19" spans="1:9" x14ac:dyDescent="0.25">
      <c r="A19" t="s">
        <v>69</v>
      </c>
      <c r="B19" s="8" t="str">
        <f>INT('One Strata Static LGE File'!$D$53)&amp;" Min to "&amp;INT('One Strata Static LGE File'!$D$55)&amp;" Max"</f>
        <v>18 Min to 3297 Max</v>
      </c>
      <c r="C19">
        <f>'One Strata Static LGE File'!$D$48</f>
        <v>45</v>
      </c>
      <c r="E19" s="24">
        <f>'One Strata Static LGE File'!G55</f>
        <v>1.505274698505735E-2</v>
      </c>
      <c r="F19" s="24">
        <f>'One Strata Static LGE File'!H55</f>
        <v>2.4794977810386542E-2</v>
      </c>
      <c r="G19" s="3">
        <f>'One Strata Static LGE File'!I55</f>
        <v>2901</v>
      </c>
      <c r="H19" s="24">
        <f>G19/G18</f>
        <v>1</v>
      </c>
      <c r="I19" s="21">
        <f>'One Strata Static LGE File'!K55</f>
        <v>6.1479092461756094E-4</v>
      </c>
    </row>
    <row r="20" spans="1:9" x14ac:dyDescent="0.25">
      <c r="I20" s="21"/>
    </row>
    <row r="21" spans="1:9" x14ac:dyDescent="0.25">
      <c r="I21" s="21"/>
    </row>
    <row r="22" spans="1:9" x14ac:dyDescent="0.25">
      <c r="E22" t="s">
        <v>58</v>
      </c>
      <c r="H22" t="s">
        <v>61</v>
      </c>
      <c r="I22" s="21"/>
    </row>
    <row r="23" spans="1:9" x14ac:dyDescent="0.25">
      <c r="E23" t="s">
        <v>60</v>
      </c>
      <c r="I23" s="21"/>
    </row>
    <row r="24" spans="1:9" x14ac:dyDescent="0.25">
      <c r="A24" t="str">
        <f>'Two Strata Static LGE File'!Q27</f>
        <v>LGE Combined Time of Day Primary and Secondary</v>
      </c>
      <c r="B24" t="s">
        <v>62</v>
      </c>
      <c r="C24" t="s">
        <v>63</v>
      </c>
      <c r="E24" t="s">
        <v>49</v>
      </c>
      <c r="F24" t="s">
        <v>64</v>
      </c>
      <c r="G24" t="s">
        <v>65</v>
      </c>
      <c r="H24" t="s">
        <v>66</v>
      </c>
      <c r="I24" s="21" t="s">
        <v>67</v>
      </c>
    </row>
    <row r="25" spans="1:9" x14ac:dyDescent="0.25">
      <c r="A25" t="s">
        <v>68</v>
      </c>
      <c r="C25">
        <f>C26</f>
        <v>45</v>
      </c>
      <c r="E25" s="24"/>
      <c r="G25" s="3">
        <f>G26</f>
        <v>481</v>
      </c>
      <c r="H25" s="3"/>
      <c r="I25" s="21"/>
    </row>
    <row r="26" spans="1:9" x14ac:dyDescent="0.25">
      <c r="A26" t="s">
        <v>69</v>
      </c>
      <c r="B26" s="8" t="str">
        <f>INT('One Strata Static LGE File'!$D$53)&amp;" Min to "&amp;INT('One Strata Static LGE File'!$D$55)&amp;" Max"</f>
        <v>18 Min to 3297 Max</v>
      </c>
      <c r="C26">
        <f>'One Strata Static LGE File'!$D$48</f>
        <v>45</v>
      </c>
      <c r="E26" s="24">
        <f>'One Strata Static LGE File'!G56</f>
        <v>5.0983423035428797E-3</v>
      </c>
      <c r="F26" s="24">
        <f>'One Strata Static LGE File'!H56</f>
        <v>-7.7995442020628442E-2</v>
      </c>
      <c r="G26" s="3">
        <f>'One Strata Static LGE File'!I56</f>
        <v>481</v>
      </c>
      <c r="H26" s="24">
        <f>G26/G25</f>
        <v>1</v>
      </c>
      <c r="I26" s="21">
        <f>'One Strata Static LGE File'!K56</f>
        <v>6.0832889759932125E-3</v>
      </c>
    </row>
  </sheetData>
  <pageMargins left="0.25" right="0.25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opLeftCell="A25" workbookViewId="0">
      <selection activeCell="P50" sqref="P50:W54"/>
    </sheetView>
  </sheetViews>
  <sheetFormatPr defaultColWidth="29.42578125" defaultRowHeight="15" x14ac:dyDescent="0.25"/>
  <cols>
    <col min="6" max="6" width="29.42578125" style="3"/>
    <col min="7" max="7" width="29.42578125" style="8"/>
    <col min="8" max="8" width="29.42578125" style="21"/>
    <col min="10" max="10" width="29.42578125" style="21"/>
    <col min="12" max="12" width="29.42578125" style="21"/>
    <col min="14" max="14" width="29.42578125" style="21"/>
    <col min="16" max="16" width="13.5703125" bestFit="1" customWidth="1"/>
    <col min="17" max="17" width="29.28515625" bestFit="1" customWidth="1"/>
    <col min="18" max="18" width="16.28515625" bestFit="1" customWidth="1"/>
    <col min="19" max="19" width="12.7109375" bestFit="1" customWidth="1"/>
    <col min="20" max="20" width="22.28515625" bestFit="1" customWidth="1"/>
  </cols>
  <sheetData>
    <row r="1" spans="1:28" ht="45" x14ac:dyDescent="0.25">
      <c r="A1" s="1" t="s">
        <v>36</v>
      </c>
      <c r="B1" s="1" t="s">
        <v>37</v>
      </c>
      <c r="C1" s="2" t="s">
        <v>38</v>
      </c>
      <c r="D1" s="1" t="s">
        <v>39</v>
      </c>
      <c r="E1" s="2" t="s">
        <v>40</v>
      </c>
      <c r="F1" s="2" t="s">
        <v>43</v>
      </c>
      <c r="G1" s="2" t="s">
        <v>41</v>
      </c>
      <c r="H1" s="20" t="str">
        <f>G1&amp;" % of Total Customers"</f>
        <v>LGE Combined Residential Service and Residential Time of Day % of Total Customers</v>
      </c>
      <c r="I1" s="2" t="s">
        <v>2</v>
      </c>
      <c r="J1" s="20" t="str">
        <f>I1&amp;" % of Total Customers"</f>
        <v>LGE General Service % of Total Customers</v>
      </c>
      <c r="K1" s="2" t="s">
        <v>3</v>
      </c>
      <c r="L1" s="20" t="str">
        <f>K1&amp;" % of Total Customers"</f>
        <v>LGE Power Service % of Total Customers</v>
      </c>
      <c r="M1" s="2" t="s">
        <v>42</v>
      </c>
      <c r="N1" s="20" t="str">
        <f>M1&amp;" % of Total Customers"</f>
        <v>LGE Combined Time of Day Primary and Secondary % of Total Customers</v>
      </c>
      <c r="O1" s="2"/>
      <c r="P1" s="2"/>
      <c r="Q1" s="2"/>
      <c r="R1" s="2"/>
      <c r="S1" s="2"/>
      <c r="T1" s="2"/>
      <c r="U1" s="2"/>
      <c r="V1" s="2"/>
      <c r="W1" s="2"/>
      <c r="X1" s="2"/>
      <c r="Y1" s="6" t="s">
        <v>0</v>
      </c>
      <c r="Z1" s="6" t="s">
        <v>1</v>
      </c>
      <c r="AA1" s="6" t="s">
        <v>4</v>
      </c>
      <c r="AB1" s="6" t="s">
        <v>5</v>
      </c>
    </row>
    <row r="2" spans="1:28" x14ac:dyDescent="0.25">
      <c r="A2">
        <v>40108</v>
      </c>
      <c r="B2" t="s">
        <v>6</v>
      </c>
      <c r="C2">
        <v>71.073999999999998</v>
      </c>
      <c r="D2" t="s">
        <v>26</v>
      </c>
      <c r="E2">
        <v>1307</v>
      </c>
      <c r="F2" s="3">
        <f t="shared" ref="F2:F24" si="0">E2/C2</f>
        <v>18.389284407800321</v>
      </c>
      <c r="G2" s="8">
        <v>1050</v>
      </c>
      <c r="H2" s="21">
        <f t="shared" ref="H2:H24" si="1">G2/$E2</f>
        <v>0.80336648814078038</v>
      </c>
      <c r="I2" s="8">
        <v>250</v>
      </c>
      <c r="J2" s="21">
        <f t="shared" ref="J2:J24" si="2">I2/$E2</f>
        <v>0.19127773527161437</v>
      </c>
      <c r="K2" s="8">
        <v>7</v>
      </c>
      <c r="L2" s="21">
        <f t="shared" ref="L2:L24" si="3">K2/$E2</f>
        <v>5.3557765876052028E-3</v>
      </c>
      <c r="M2" s="8">
        <v>0</v>
      </c>
      <c r="N2" s="21">
        <f t="shared" ref="N2:N24" si="4">M2/$E2</f>
        <v>0</v>
      </c>
      <c r="O2" s="5"/>
      <c r="P2" s="5"/>
      <c r="Q2" s="5"/>
      <c r="R2" s="5"/>
      <c r="S2" s="5"/>
      <c r="T2" s="5"/>
      <c r="U2" s="5"/>
      <c r="V2" s="5"/>
      <c r="W2" s="5"/>
      <c r="X2" s="5"/>
      <c r="Y2">
        <v>216</v>
      </c>
      <c r="AB2">
        <v>7</v>
      </c>
    </row>
    <row r="3" spans="1:28" x14ac:dyDescent="0.25">
      <c r="A3">
        <v>40165</v>
      </c>
      <c r="B3" t="s">
        <v>6</v>
      </c>
      <c r="C3">
        <v>144.423</v>
      </c>
      <c r="D3" t="s">
        <v>31</v>
      </c>
      <c r="E3">
        <v>4548</v>
      </c>
      <c r="F3" s="3">
        <f t="shared" si="0"/>
        <v>31.490829023078042</v>
      </c>
      <c r="G3" s="8">
        <v>3755</v>
      </c>
      <c r="H3" s="21">
        <f t="shared" si="1"/>
        <v>0.82563764291996478</v>
      </c>
      <c r="I3" s="8">
        <v>726</v>
      </c>
      <c r="J3" s="21">
        <f t="shared" si="2"/>
        <v>0.15963060686015831</v>
      </c>
      <c r="K3" s="8">
        <v>57</v>
      </c>
      <c r="L3" s="21">
        <f t="shared" si="3"/>
        <v>1.2532981530343008E-2</v>
      </c>
      <c r="M3" s="8">
        <v>10</v>
      </c>
      <c r="N3" s="21">
        <f t="shared" si="4"/>
        <v>2.1987686895338612E-3</v>
      </c>
      <c r="O3" s="5"/>
      <c r="P3" s="5"/>
      <c r="Q3" s="5"/>
      <c r="R3" s="5"/>
      <c r="S3" s="5"/>
      <c r="T3" s="5"/>
      <c r="U3" s="5"/>
      <c r="V3" s="5"/>
      <c r="W3" s="5"/>
      <c r="X3" s="5"/>
      <c r="Y3">
        <v>339</v>
      </c>
      <c r="AA3">
        <v>1</v>
      </c>
    </row>
    <row r="4" spans="1:28" x14ac:dyDescent="0.25">
      <c r="A4">
        <v>40077</v>
      </c>
      <c r="B4" t="s">
        <v>6</v>
      </c>
      <c r="C4">
        <v>8.4969999999999999</v>
      </c>
      <c r="D4" t="s">
        <v>25</v>
      </c>
      <c r="E4">
        <v>389</v>
      </c>
      <c r="F4" s="3">
        <f t="shared" si="0"/>
        <v>45.780863834294458</v>
      </c>
      <c r="G4" s="8">
        <v>339</v>
      </c>
      <c r="H4" s="21">
        <f t="shared" si="1"/>
        <v>0.87146529562982</v>
      </c>
      <c r="I4" s="8">
        <v>47</v>
      </c>
      <c r="J4" s="21">
        <f t="shared" si="2"/>
        <v>0.12082262210796915</v>
      </c>
      <c r="K4" s="8">
        <v>2</v>
      </c>
      <c r="L4" s="21">
        <f t="shared" si="3"/>
        <v>5.1413881748071976E-3</v>
      </c>
      <c r="M4" s="8">
        <v>1</v>
      </c>
      <c r="N4" s="21">
        <f t="shared" si="4"/>
        <v>2.5706940874035988E-3</v>
      </c>
      <c r="O4" s="5"/>
      <c r="P4" s="5"/>
      <c r="Q4" s="5"/>
      <c r="R4" s="5"/>
      <c r="S4" s="5"/>
      <c r="T4" s="5"/>
      <c r="U4" s="5"/>
      <c r="V4" s="5"/>
      <c r="W4" s="5"/>
      <c r="X4" s="5"/>
      <c r="Y4">
        <v>409</v>
      </c>
    </row>
    <row r="5" spans="1:28" x14ac:dyDescent="0.25">
      <c r="A5">
        <v>40031</v>
      </c>
      <c r="B5" t="s">
        <v>6</v>
      </c>
      <c r="C5">
        <v>66.504999999999995</v>
      </c>
      <c r="D5" t="s">
        <v>18</v>
      </c>
      <c r="E5">
        <v>3073</v>
      </c>
      <c r="F5" s="3">
        <f t="shared" si="0"/>
        <v>46.207052101345766</v>
      </c>
      <c r="G5" s="8">
        <v>2776</v>
      </c>
      <c r="H5" s="21">
        <f t="shared" si="1"/>
        <v>0.90335177351122686</v>
      </c>
      <c r="I5" s="8">
        <v>292</v>
      </c>
      <c r="J5" s="21">
        <f t="shared" si="2"/>
        <v>9.5021151968760167E-2</v>
      </c>
      <c r="K5" s="8">
        <v>5</v>
      </c>
      <c r="L5" s="21">
        <f t="shared" si="3"/>
        <v>1.6270745200130166E-3</v>
      </c>
      <c r="M5" s="8">
        <v>0</v>
      </c>
      <c r="N5" s="21">
        <f t="shared" si="4"/>
        <v>0</v>
      </c>
      <c r="O5" s="5"/>
      <c r="P5" s="5"/>
      <c r="Q5" s="5"/>
      <c r="R5" s="5"/>
      <c r="S5" s="5"/>
      <c r="T5" s="5"/>
      <c r="U5" s="5"/>
      <c r="V5" s="5"/>
      <c r="W5" s="5"/>
      <c r="X5" s="5"/>
      <c r="Y5">
        <v>170</v>
      </c>
      <c r="AA5">
        <v>10</v>
      </c>
      <c r="AB5">
        <v>3</v>
      </c>
    </row>
    <row r="6" spans="1:28" x14ac:dyDescent="0.25">
      <c r="A6">
        <v>40177</v>
      </c>
      <c r="B6" t="s">
        <v>6</v>
      </c>
      <c r="C6">
        <v>13.702999999999999</v>
      </c>
      <c r="D6" t="s">
        <v>33</v>
      </c>
      <c r="E6">
        <v>693</v>
      </c>
      <c r="F6" s="3">
        <f t="shared" si="0"/>
        <v>50.57286725534555</v>
      </c>
      <c r="G6" s="8">
        <v>565</v>
      </c>
      <c r="H6" s="21">
        <f t="shared" si="1"/>
        <v>0.8152958152958153</v>
      </c>
      <c r="I6" s="8">
        <v>128</v>
      </c>
      <c r="J6" s="21">
        <f t="shared" si="2"/>
        <v>0.1847041847041847</v>
      </c>
      <c r="K6" s="8"/>
      <c r="L6" s="21">
        <f t="shared" si="3"/>
        <v>0</v>
      </c>
      <c r="M6" s="8">
        <v>0</v>
      </c>
      <c r="N6" s="21">
        <f t="shared" si="4"/>
        <v>0</v>
      </c>
      <c r="O6" s="5"/>
      <c r="P6" s="5"/>
      <c r="Q6" s="5"/>
      <c r="R6" s="5"/>
      <c r="S6" s="5"/>
      <c r="T6" s="5"/>
      <c r="U6" s="5"/>
      <c r="V6" s="5"/>
      <c r="W6" s="5"/>
      <c r="X6" s="5"/>
      <c r="Y6">
        <v>565</v>
      </c>
    </row>
    <row r="7" spans="1:28" x14ac:dyDescent="0.25">
      <c r="A7">
        <v>40023</v>
      </c>
      <c r="B7" t="s">
        <v>6</v>
      </c>
      <c r="C7">
        <v>22.591999999999999</v>
      </c>
      <c r="D7" t="s">
        <v>14</v>
      </c>
      <c r="E7">
        <v>1196</v>
      </c>
      <c r="F7" s="3">
        <f t="shared" si="0"/>
        <v>52.939093484419267</v>
      </c>
      <c r="G7" s="8">
        <v>1059</v>
      </c>
      <c r="H7" s="21">
        <f t="shared" si="1"/>
        <v>0.88545150501672243</v>
      </c>
      <c r="I7" s="8">
        <v>136</v>
      </c>
      <c r="J7" s="21">
        <f t="shared" si="2"/>
        <v>0.11371237458193979</v>
      </c>
      <c r="K7" s="8">
        <v>1</v>
      </c>
      <c r="L7" s="21">
        <f t="shared" si="3"/>
        <v>8.3612040133779263E-4</v>
      </c>
      <c r="M7" s="8">
        <v>0</v>
      </c>
      <c r="N7" s="21">
        <f t="shared" si="4"/>
        <v>0</v>
      </c>
      <c r="O7" s="5"/>
      <c r="P7" s="5"/>
      <c r="Q7" s="5"/>
      <c r="R7" s="5"/>
      <c r="S7" s="5"/>
      <c r="T7" s="5"/>
      <c r="U7" s="5"/>
      <c r="V7" s="5"/>
      <c r="W7" s="5"/>
      <c r="X7" s="5"/>
      <c r="Y7">
        <v>1058</v>
      </c>
      <c r="Z7">
        <v>1</v>
      </c>
    </row>
    <row r="8" spans="1:28" x14ac:dyDescent="0.25">
      <c r="A8">
        <v>40047</v>
      </c>
      <c r="B8" t="s">
        <v>6</v>
      </c>
      <c r="C8">
        <v>29.678999999999998</v>
      </c>
      <c r="D8" t="s">
        <v>20</v>
      </c>
      <c r="E8">
        <v>1623</v>
      </c>
      <c r="F8" s="3">
        <f t="shared" si="0"/>
        <v>54.685130900636814</v>
      </c>
      <c r="G8" s="8">
        <v>1297</v>
      </c>
      <c r="H8" s="21">
        <f t="shared" si="1"/>
        <v>0.79913739987677146</v>
      </c>
      <c r="I8" s="8">
        <v>307</v>
      </c>
      <c r="J8" s="21">
        <f t="shared" si="2"/>
        <v>0.1891558841651263</v>
      </c>
      <c r="K8" s="8">
        <v>17</v>
      </c>
      <c r="L8" s="21">
        <f t="shared" si="3"/>
        <v>1.0474430067775724E-2</v>
      </c>
      <c r="M8" s="8">
        <v>2</v>
      </c>
      <c r="N8" s="21">
        <f t="shared" si="4"/>
        <v>1.2322858903265558E-3</v>
      </c>
      <c r="O8" s="5"/>
      <c r="P8" s="5"/>
      <c r="Q8" s="5"/>
      <c r="R8" s="5"/>
      <c r="S8" s="5"/>
      <c r="T8" s="5"/>
      <c r="U8" s="5"/>
      <c r="V8" s="5"/>
      <c r="W8" s="5"/>
      <c r="X8" s="5"/>
      <c r="Y8">
        <v>1049</v>
      </c>
      <c r="Z8">
        <v>1</v>
      </c>
    </row>
    <row r="9" spans="1:28" x14ac:dyDescent="0.25">
      <c r="A9">
        <v>40026</v>
      </c>
      <c r="B9" t="s">
        <v>6</v>
      </c>
      <c r="C9">
        <v>31.058</v>
      </c>
      <c r="D9" t="s">
        <v>16</v>
      </c>
      <c r="E9">
        <v>2436</v>
      </c>
      <c r="F9" s="3">
        <f t="shared" si="0"/>
        <v>78.43389786850409</v>
      </c>
      <c r="G9" s="8">
        <v>2186</v>
      </c>
      <c r="H9" s="21">
        <f t="shared" si="1"/>
        <v>0.89737274220032837</v>
      </c>
      <c r="I9" s="8">
        <v>247</v>
      </c>
      <c r="J9" s="21">
        <f t="shared" si="2"/>
        <v>0.10139573070607553</v>
      </c>
      <c r="K9" s="8">
        <v>3</v>
      </c>
      <c r="L9" s="21">
        <f t="shared" si="3"/>
        <v>1.2315270935960591E-3</v>
      </c>
      <c r="M9" s="8">
        <v>0</v>
      </c>
      <c r="N9" s="21">
        <f t="shared" si="4"/>
        <v>0</v>
      </c>
      <c r="O9" s="5"/>
      <c r="P9" s="5"/>
      <c r="Q9" s="5"/>
      <c r="R9" s="5"/>
      <c r="S9" s="5"/>
      <c r="T9" s="5"/>
      <c r="U9" s="5"/>
      <c r="V9" s="5"/>
      <c r="W9" s="5"/>
      <c r="X9" s="5"/>
      <c r="Y9">
        <v>1327</v>
      </c>
    </row>
    <row r="10" spans="1:28" x14ac:dyDescent="0.25">
      <c r="A10">
        <v>40014</v>
      </c>
      <c r="B10" t="s">
        <v>6</v>
      </c>
      <c r="C10">
        <v>55.093000000000004</v>
      </c>
      <c r="D10" t="s">
        <v>10</v>
      </c>
      <c r="E10">
        <v>8383</v>
      </c>
      <c r="F10" s="3">
        <f t="shared" si="0"/>
        <v>152.16089158332272</v>
      </c>
      <c r="G10" s="8">
        <v>7408</v>
      </c>
      <c r="H10" s="21">
        <f t="shared" si="1"/>
        <v>0.88369318859596802</v>
      </c>
      <c r="I10">
        <v>947</v>
      </c>
      <c r="J10" s="21">
        <f t="shared" si="2"/>
        <v>0.11296671835858285</v>
      </c>
      <c r="K10">
        <v>26</v>
      </c>
      <c r="L10" s="21">
        <f t="shared" si="3"/>
        <v>3.101514970774186E-3</v>
      </c>
      <c r="M10">
        <v>2</v>
      </c>
      <c r="N10" s="21">
        <f t="shared" si="4"/>
        <v>2.3857807467493738E-4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>
        <v>1297</v>
      </c>
      <c r="AA10">
        <v>1</v>
      </c>
      <c r="AB10">
        <v>1</v>
      </c>
    </row>
    <row r="11" spans="1:28" x14ac:dyDescent="0.25">
      <c r="A11">
        <v>40010</v>
      </c>
      <c r="B11" t="s">
        <v>6</v>
      </c>
      <c r="C11">
        <v>1.8320000000000001</v>
      </c>
      <c r="D11" t="s">
        <v>9</v>
      </c>
      <c r="E11">
        <v>338</v>
      </c>
      <c r="F11" s="3">
        <f t="shared" si="0"/>
        <v>184.49781659388645</v>
      </c>
      <c r="G11" s="8">
        <v>216</v>
      </c>
      <c r="H11" s="21">
        <f t="shared" si="1"/>
        <v>0.63905325443786987</v>
      </c>
      <c r="I11" s="8">
        <v>113</v>
      </c>
      <c r="J11" s="21">
        <f t="shared" si="2"/>
        <v>0.33431952662721892</v>
      </c>
      <c r="K11" s="8">
        <v>2</v>
      </c>
      <c r="L11" s="21">
        <f t="shared" si="3"/>
        <v>5.9171597633136093E-3</v>
      </c>
      <c r="M11" s="8">
        <v>7</v>
      </c>
      <c r="N11" s="21">
        <f t="shared" si="4"/>
        <v>2.0710059171597635E-2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>
        <v>2185</v>
      </c>
      <c r="Z11">
        <v>1</v>
      </c>
    </row>
    <row r="12" spans="1:28" x14ac:dyDescent="0.25">
      <c r="A12">
        <v>40209</v>
      </c>
      <c r="B12" t="s">
        <v>6</v>
      </c>
      <c r="C12">
        <v>2.6829999999999998</v>
      </c>
      <c r="D12" t="s">
        <v>34</v>
      </c>
      <c r="E12">
        <v>588</v>
      </c>
      <c r="F12" s="3">
        <f t="shared" si="0"/>
        <v>219.15765933656357</v>
      </c>
      <c r="G12" s="8">
        <v>170</v>
      </c>
      <c r="H12" s="21">
        <f t="shared" si="1"/>
        <v>0.28911564625850339</v>
      </c>
      <c r="I12" s="8">
        <v>354</v>
      </c>
      <c r="J12" s="21">
        <f t="shared" si="2"/>
        <v>0.60204081632653061</v>
      </c>
      <c r="K12" s="8">
        <v>51</v>
      </c>
      <c r="L12" s="21">
        <f t="shared" si="3"/>
        <v>8.673469387755102E-2</v>
      </c>
      <c r="M12" s="8">
        <v>13</v>
      </c>
      <c r="N12" s="21">
        <f t="shared" si="4"/>
        <v>2.2108843537414966E-2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>
        <v>2776</v>
      </c>
    </row>
    <row r="13" spans="1:28" x14ac:dyDescent="0.25">
      <c r="A13">
        <v>40118</v>
      </c>
      <c r="B13" t="s">
        <v>6</v>
      </c>
      <c r="C13">
        <v>13.683</v>
      </c>
      <c r="D13" t="s">
        <v>28</v>
      </c>
      <c r="E13">
        <v>4543</v>
      </c>
      <c r="F13" s="3">
        <f t="shared" si="0"/>
        <v>332.01783234670762</v>
      </c>
      <c r="G13" s="8">
        <v>4189</v>
      </c>
      <c r="H13" s="21">
        <f t="shared" si="1"/>
        <v>0.92207792207792205</v>
      </c>
      <c r="I13" s="8">
        <v>332</v>
      </c>
      <c r="J13" s="21">
        <f t="shared" si="2"/>
        <v>7.3079462909971388E-2</v>
      </c>
      <c r="K13" s="8">
        <v>20</v>
      </c>
      <c r="L13" s="21">
        <f t="shared" si="3"/>
        <v>4.4023772837332156E-3</v>
      </c>
      <c r="M13" s="8">
        <v>2</v>
      </c>
      <c r="N13" s="21">
        <f t="shared" si="4"/>
        <v>4.4023772837332157E-4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>
        <v>1643</v>
      </c>
      <c r="AA13">
        <v>6</v>
      </c>
      <c r="AB13">
        <v>62</v>
      </c>
    </row>
    <row r="14" spans="1:28" x14ac:dyDescent="0.25">
      <c r="A14">
        <v>40059</v>
      </c>
      <c r="B14" t="s">
        <v>6</v>
      </c>
      <c r="C14">
        <v>25.925000000000001</v>
      </c>
      <c r="D14" t="s">
        <v>23</v>
      </c>
      <c r="E14">
        <v>8994</v>
      </c>
      <c r="F14" s="3">
        <f t="shared" si="0"/>
        <v>346.92381870781099</v>
      </c>
      <c r="G14" s="8">
        <v>8167</v>
      </c>
      <c r="H14" s="21">
        <f t="shared" si="1"/>
        <v>0.90804981098510118</v>
      </c>
      <c r="I14">
        <v>800</v>
      </c>
      <c r="J14" s="21">
        <f t="shared" si="2"/>
        <v>8.8948187680676E-2</v>
      </c>
      <c r="K14">
        <v>23</v>
      </c>
      <c r="L14" s="21">
        <f t="shared" si="3"/>
        <v>2.5572603958194354E-3</v>
      </c>
      <c r="M14">
        <v>4</v>
      </c>
      <c r="N14" s="21">
        <f t="shared" si="4"/>
        <v>4.4474093840338001E-4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>
        <v>4189</v>
      </c>
      <c r="AB14">
        <v>2</v>
      </c>
    </row>
    <row r="15" spans="1:28" x14ac:dyDescent="0.25">
      <c r="A15">
        <v>40299</v>
      </c>
      <c r="B15" t="s">
        <v>6</v>
      </c>
      <c r="C15">
        <v>53.100999999999999</v>
      </c>
      <c r="D15" t="s">
        <v>34</v>
      </c>
      <c r="E15">
        <v>20528</v>
      </c>
      <c r="F15" s="3">
        <f t="shared" si="0"/>
        <v>386.58405679742378</v>
      </c>
      <c r="G15" s="8">
        <v>17194</v>
      </c>
      <c r="H15" s="21">
        <f t="shared" si="1"/>
        <v>0.8375876851130164</v>
      </c>
      <c r="I15">
        <v>3078</v>
      </c>
      <c r="J15" s="21">
        <f t="shared" si="2"/>
        <v>0.14994154325798909</v>
      </c>
      <c r="K15">
        <v>217</v>
      </c>
      <c r="L15" s="21">
        <f t="shared" si="3"/>
        <v>1.0570927513639906E-2</v>
      </c>
      <c r="M15">
        <v>39</v>
      </c>
      <c r="N15" s="21">
        <f t="shared" si="4"/>
        <v>1.8998441153546377E-3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>
        <v>3755</v>
      </c>
      <c r="AA15">
        <v>3</v>
      </c>
      <c r="AB15">
        <v>7</v>
      </c>
    </row>
    <row r="16" spans="1:28" x14ac:dyDescent="0.25">
      <c r="A16">
        <v>40245</v>
      </c>
      <c r="B16" t="s">
        <v>6</v>
      </c>
      <c r="C16">
        <v>32.384</v>
      </c>
      <c r="D16" t="s">
        <v>34</v>
      </c>
      <c r="E16">
        <v>14088</v>
      </c>
      <c r="F16" s="3">
        <f t="shared" si="0"/>
        <v>435.02964426877469</v>
      </c>
      <c r="G16" s="8">
        <v>12968</v>
      </c>
      <c r="H16" s="21">
        <f t="shared" si="1"/>
        <v>0.92049971607041459</v>
      </c>
      <c r="I16">
        <v>1048</v>
      </c>
      <c r="J16" s="21">
        <f t="shared" si="2"/>
        <v>7.4389551391254971E-2</v>
      </c>
      <c r="K16">
        <v>63</v>
      </c>
      <c r="L16" s="21">
        <f t="shared" si="3"/>
        <v>4.4718909710391823E-3</v>
      </c>
      <c r="M16">
        <v>9</v>
      </c>
      <c r="N16" s="21">
        <f t="shared" si="4"/>
        <v>6.3884156729131171E-4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>
        <v>4870</v>
      </c>
      <c r="AA16">
        <v>1</v>
      </c>
      <c r="AB16">
        <v>2</v>
      </c>
    </row>
    <row r="17" spans="1:28" x14ac:dyDescent="0.25">
      <c r="A17">
        <v>40272</v>
      </c>
      <c r="B17" t="s">
        <v>6</v>
      </c>
      <c r="C17">
        <v>34.107999999999997</v>
      </c>
      <c r="D17" t="s">
        <v>34</v>
      </c>
      <c r="E17">
        <v>16023</v>
      </c>
      <c r="F17" s="3">
        <f t="shared" si="0"/>
        <v>469.77248739298705</v>
      </c>
      <c r="G17" s="8">
        <v>14906</v>
      </c>
      <c r="H17" s="21">
        <f t="shared" si="1"/>
        <v>0.93028771141484112</v>
      </c>
      <c r="I17">
        <v>1049</v>
      </c>
      <c r="J17" s="21">
        <f t="shared" si="2"/>
        <v>6.5468389190538601E-2</v>
      </c>
      <c r="K17">
        <v>61</v>
      </c>
      <c r="L17" s="21">
        <f t="shared" si="3"/>
        <v>3.8070273981152094E-3</v>
      </c>
      <c r="M17">
        <v>7</v>
      </c>
      <c r="N17" s="21">
        <f t="shared" si="4"/>
        <v>4.3687199650502403E-4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>
        <v>4903</v>
      </c>
      <c r="Z17">
        <v>1</v>
      </c>
      <c r="AA17">
        <v>2</v>
      </c>
      <c r="AB17">
        <v>5</v>
      </c>
    </row>
    <row r="18" spans="1:28" x14ac:dyDescent="0.25">
      <c r="A18">
        <v>40056</v>
      </c>
      <c r="B18" t="s">
        <v>6</v>
      </c>
      <c r="C18">
        <v>2.8460000000000001</v>
      </c>
      <c r="D18" t="s">
        <v>22</v>
      </c>
      <c r="E18">
        <v>1427</v>
      </c>
      <c r="F18" s="3">
        <f t="shared" si="0"/>
        <v>501.40548137737176</v>
      </c>
      <c r="G18" s="8">
        <v>1327</v>
      </c>
      <c r="H18" s="21">
        <f t="shared" si="1"/>
        <v>0.92992291520672743</v>
      </c>
      <c r="I18" s="8">
        <v>98</v>
      </c>
      <c r="J18" s="21">
        <f t="shared" si="2"/>
        <v>6.8675543097407143E-2</v>
      </c>
      <c r="K18" s="8">
        <v>2</v>
      </c>
      <c r="L18" s="21">
        <f t="shared" si="3"/>
        <v>1.4015416958654519E-3</v>
      </c>
      <c r="M18" s="8">
        <v>0</v>
      </c>
      <c r="N18" s="21">
        <f t="shared" si="4"/>
        <v>0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>
        <v>5585</v>
      </c>
      <c r="AA18">
        <v>17</v>
      </c>
      <c r="AB18">
        <v>9</v>
      </c>
    </row>
    <row r="19" spans="1:28" x14ac:dyDescent="0.25">
      <c r="A19">
        <v>40213</v>
      </c>
      <c r="B19" t="s">
        <v>6</v>
      </c>
      <c r="C19">
        <v>12.45</v>
      </c>
      <c r="D19" t="s">
        <v>34</v>
      </c>
      <c r="E19">
        <v>9020</v>
      </c>
      <c r="F19" s="3">
        <f t="shared" si="0"/>
        <v>724.49799196787149</v>
      </c>
      <c r="G19" s="8">
        <v>7402</v>
      </c>
      <c r="H19" s="21">
        <f t="shared" si="1"/>
        <v>0.82062084257206214</v>
      </c>
      <c r="I19">
        <v>1472</v>
      </c>
      <c r="J19" s="21">
        <f t="shared" si="2"/>
        <v>0.1631929046563193</v>
      </c>
      <c r="K19">
        <v>130</v>
      </c>
      <c r="L19" s="21">
        <f t="shared" si="3"/>
        <v>1.4412416851441241E-2</v>
      </c>
      <c r="M19">
        <v>16</v>
      </c>
      <c r="N19" s="21">
        <f t="shared" si="4"/>
        <v>1.7738359201773836E-3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>
        <v>6654</v>
      </c>
      <c r="Z19">
        <v>1</v>
      </c>
      <c r="AB19">
        <v>4</v>
      </c>
    </row>
    <row r="20" spans="1:28" x14ac:dyDescent="0.25">
      <c r="A20">
        <v>40229</v>
      </c>
      <c r="B20" t="s">
        <v>6</v>
      </c>
      <c r="C20">
        <v>19.753</v>
      </c>
      <c r="D20" t="s">
        <v>34</v>
      </c>
      <c r="E20">
        <v>14647</v>
      </c>
      <c r="F20" s="3">
        <f t="shared" si="0"/>
        <v>741.50761909583355</v>
      </c>
      <c r="G20" s="8">
        <v>13856</v>
      </c>
      <c r="H20" s="21">
        <f t="shared" si="1"/>
        <v>0.94599576705127331</v>
      </c>
      <c r="I20">
        <v>718</v>
      </c>
      <c r="J20" s="21">
        <f t="shared" si="2"/>
        <v>4.9020277189868233E-2</v>
      </c>
      <c r="K20">
        <v>62</v>
      </c>
      <c r="L20" s="21">
        <f t="shared" si="3"/>
        <v>4.2329487267017138E-3</v>
      </c>
      <c r="M20">
        <v>11</v>
      </c>
      <c r="N20" s="21">
        <f t="shared" si="4"/>
        <v>7.510070321567556E-4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>
        <v>7184</v>
      </c>
      <c r="AA20">
        <v>2</v>
      </c>
    </row>
    <row r="21" spans="1:28" x14ac:dyDescent="0.25">
      <c r="A21">
        <v>40291</v>
      </c>
      <c r="B21" t="s">
        <v>6</v>
      </c>
      <c r="C21">
        <v>21.927</v>
      </c>
      <c r="D21" t="s">
        <v>34</v>
      </c>
      <c r="E21">
        <v>17590</v>
      </c>
      <c r="F21" s="3">
        <f t="shared" si="0"/>
        <v>802.20732430337034</v>
      </c>
      <c r="G21" s="8">
        <v>16335</v>
      </c>
      <c r="H21" s="21">
        <f t="shared" si="1"/>
        <v>0.92865264354747012</v>
      </c>
      <c r="I21">
        <v>1200</v>
      </c>
      <c r="J21" s="21">
        <f t="shared" si="2"/>
        <v>6.8220579874928938E-2</v>
      </c>
      <c r="K21">
        <v>52</v>
      </c>
      <c r="L21" s="21">
        <f t="shared" si="3"/>
        <v>2.9562251279135871E-3</v>
      </c>
      <c r="M21">
        <v>3</v>
      </c>
      <c r="N21" s="21">
        <f t="shared" si="4"/>
        <v>1.7055144968732233E-4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>
        <v>7142</v>
      </c>
      <c r="AB21">
        <v>3</v>
      </c>
    </row>
    <row r="22" spans="1:28" x14ac:dyDescent="0.25">
      <c r="A22">
        <v>40155</v>
      </c>
      <c r="B22" t="s">
        <v>6</v>
      </c>
      <c r="C22">
        <v>0.54</v>
      </c>
      <c r="D22" t="s">
        <v>30</v>
      </c>
      <c r="E22">
        <v>506</v>
      </c>
      <c r="F22" s="3">
        <f t="shared" si="0"/>
        <v>937.03703703703695</v>
      </c>
      <c r="G22" s="8">
        <v>409</v>
      </c>
      <c r="H22" s="21">
        <f t="shared" si="1"/>
        <v>0.80830039525691699</v>
      </c>
      <c r="I22" s="8">
        <v>94</v>
      </c>
      <c r="J22" s="21">
        <f t="shared" si="2"/>
        <v>0.1857707509881423</v>
      </c>
      <c r="K22" s="8">
        <v>3</v>
      </c>
      <c r="L22" s="21">
        <f t="shared" si="3"/>
        <v>5.9288537549407111E-3</v>
      </c>
      <c r="M22" s="8">
        <v>0</v>
      </c>
      <c r="N22" s="21">
        <f t="shared" si="4"/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>
        <v>6928</v>
      </c>
      <c r="AA22">
        <v>4</v>
      </c>
      <c r="AB22">
        <v>5</v>
      </c>
    </row>
    <row r="23" spans="1:28" ht="30" x14ac:dyDescent="0.25">
      <c r="A23">
        <v>40241</v>
      </c>
      <c r="B23" t="s">
        <v>6</v>
      </c>
      <c r="C23">
        <v>14.452</v>
      </c>
      <c r="D23" t="s">
        <v>34</v>
      </c>
      <c r="E23">
        <v>14326</v>
      </c>
      <c r="F23" s="3">
        <f t="shared" si="0"/>
        <v>991.28148353169115</v>
      </c>
      <c r="G23" s="8">
        <v>12934</v>
      </c>
      <c r="H23" s="21">
        <f t="shared" si="1"/>
        <v>0.90283400809716596</v>
      </c>
      <c r="I23">
        <v>1271</v>
      </c>
      <c r="J23" s="21">
        <f t="shared" si="2"/>
        <v>8.8719810135418117E-2</v>
      </c>
      <c r="K23">
        <v>107</v>
      </c>
      <c r="L23" s="21">
        <f t="shared" si="3"/>
        <v>7.4689375959793381E-3</v>
      </c>
      <c r="M23">
        <v>14</v>
      </c>
      <c r="N23" s="21">
        <f t="shared" si="4"/>
        <v>9.7724417143654893E-4</v>
      </c>
      <c r="O23" s="5"/>
      <c r="P23" s="10" t="s">
        <v>48</v>
      </c>
      <c r="Q23" s="10" t="s">
        <v>57</v>
      </c>
      <c r="R23" s="12" t="s">
        <v>49</v>
      </c>
      <c r="S23" s="13" t="s">
        <v>50</v>
      </c>
      <c r="T23" s="22" t="s">
        <v>51</v>
      </c>
      <c r="U23" s="10" t="s">
        <v>52</v>
      </c>
      <c r="V23" s="22" t="s">
        <v>53</v>
      </c>
      <c r="W23" s="10" t="s">
        <v>54</v>
      </c>
      <c r="X23" s="5"/>
      <c r="Y23">
        <v>7407</v>
      </c>
      <c r="Z23">
        <v>1</v>
      </c>
      <c r="AA23">
        <v>2</v>
      </c>
    </row>
    <row r="24" spans="1:28" ht="45" x14ac:dyDescent="0.25">
      <c r="A24">
        <v>40258</v>
      </c>
      <c r="B24" t="s">
        <v>6</v>
      </c>
      <c r="C24">
        <v>11.68</v>
      </c>
      <c r="D24" t="s">
        <v>34</v>
      </c>
      <c r="E24">
        <v>12025</v>
      </c>
      <c r="F24" s="3">
        <f t="shared" si="0"/>
        <v>1029.5376712328768</v>
      </c>
      <c r="G24" s="8">
        <v>11023</v>
      </c>
      <c r="H24" s="21">
        <f t="shared" si="1"/>
        <v>0.91667359667359671</v>
      </c>
      <c r="I24">
        <v>863</v>
      </c>
      <c r="J24" s="21">
        <f t="shared" si="2"/>
        <v>7.1767151767151774E-2</v>
      </c>
      <c r="K24">
        <v>115</v>
      </c>
      <c r="L24" s="21">
        <f t="shared" si="3"/>
        <v>9.5634095634095639E-3</v>
      </c>
      <c r="M24">
        <v>24</v>
      </c>
      <c r="N24" s="21">
        <f t="shared" si="4"/>
        <v>1.995841995841996E-3</v>
      </c>
      <c r="O24" s="5"/>
      <c r="P24" s="12">
        <f>MIN(F2:F24)</f>
        <v>18.389284407800321</v>
      </c>
      <c r="Q24" s="12" t="str">
        <f>Q51</f>
        <v>LGE Combined Residential Service and Residential Time of Day</v>
      </c>
      <c r="R24" s="19">
        <f>H26</f>
        <v>0.89411905920109169</v>
      </c>
      <c r="S24" s="19">
        <f>_xlfn.STDEV.P(H2:H24)</f>
        <v>0.13580106440892356</v>
      </c>
      <c r="T24" s="22">
        <f>PEARSON(F2:$F$24,H2:H24)</f>
        <v>0.24056466241507105</v>
      </c>
      <c r="U24" s="12">
        <f>G26</f>
        <v>141531</v>
      </c>
      <c r="V24" s="18">
        <f t="shared" ref="V24:V26" si="5">$D$26</f>
        <v>23</v>
      </c>
      <c r="W24" s="23">
        <f>T24*T24</f>
        <v>5.7871356802877097E-2</v>
      </c>
      <c r="X24" s="5"/>
      <c r="Y24">
        <v>6999</v>
      </c>
      <c r="AA24">
        <v>1</v>
      </c>
      <c r="AB24">
        <v>6</v>
      </c>
    </row>
    <row r="25" spans="1:28" ht="30" x14ac:dyDescent="0.25">
      <c r="O25" s="5"/>
      <c r="P25" s="10" t="s">
        <v>55</v>
      </c>
      <c r="Q25" s="12" t="str">
        <f>Q52</f>
        <v>LGE General Service</v>
      </c>
      <c r="R25" s="19">
        <f>J26</f>
        <v>9.8363141303043133E-2</v>
      </c>
      <c r="S25" s="19">
        <f>_xlfn.STDEV.P(J2:J24)</f>
        <v>0.11585076223964917</v>
      </c>
      <c r="T25" s="22">
        <f>PEARSON(F2:$F$24,J2:J24)</f>
        <v>-0.26892564877260328</v>
      </c>
      <c r="U25" s="12">
        <f>I26</f>
        <v>15570</v>
      </c>
      <c r="V25" s="18">
        <f t="shared" si="5"/>
        <v>23</v>
      </c>
      <c r="W25" s="23">
        <f t="shared" ref="W25:W27" si="6">T25*T25</f>
        <v>7.2321004567765579E-2</v>
      </c>
      <c r="X25" s="5"/>
    </row>
    <row r="26" spans="1:28" x14ac:dyDescent="0.25">
      <c r="D26" s="8">
        <f>COUNTA(D2:D24)</f>
        <v>23</v>
      </c>
      <c r="E26" s="8">
        <f>SUM(E2:E24)</f>
        <v>158291</v>
      </c>
      <c r="G26" s="8">
        <f>SUM(G2:G24)</f>
        <v>141531</v>
      </c>
      <c r="H26" s="21">
        <f>G26/$E26</f>
        <v>0.89411905920109169</v>
      </c>
      <c r="I26" s="8">
        <f>SUM(I2:I24)</f>
        <v>15570</v>
      </c>
      <c r="J26" s="21">
        <f>I26/$E26</f>
        <v>9.8363141303043133E-2</v>
      </c>
      <c r="K26" s="8">
        <f>SUM(K2:K24)</f>
        <v>1026</v>
      </c>
      <c r="L26" s="21">
        <f>K26/$E26</f>
        <v>6.481733010720761E-3</v>
      </c>
      <c r="M26" s="8">
        <f>SUM(M2:M24)</f>
        <v>164</v>
      </c>
      <c r="N26" s="21">
        <f>M26/$E26</f>
        <v>1.0360664851444491E-3</v>
      </c>
      <c r="O26" s="17">
        <f>M26+K26+I26+G26-E26</f>
        <v>0</v>
      </c>
      <c r="P26" s="12">
        <f>MAX(F2:F24)</f>
        <v>1029.5376712328768</v>
      </c>
      <c r="Q26" s="12" t="str">
        <f>Q53</f>
        <v>LGE Power Service</v>
      </c>
      <c r="R26" s="19">
        <f>L26</f>
        <v>6.481733010720761E-3</v>
      </c>
      <c r="S26" s="19">
        <f>_xlfn.STDEV.P(L2:L24)</f>
        <v>1.7020319222406859E-2</v>
      </c>
      <c r="T26" s="22">
        <f>PEARSON(F2:$F$24,L2:L24)</f>
        <v>-3.9134745746201023E-2</v>
      </c>
      <c r="U26" s="12">
        <f>K26</f>
        <v>1026</v>
      </c>
      <c r="V26" s="18">
        <f t="shared" si="5"/>
        <v>23</v>
      </c>
      <c r="W26" s="23">
        <f t="shared" si="6"/>
        <v>1.531528324619799E-3</v>
      </c>
      <c r="X26" s="5"/>
    </row>
    <row r="27" spans="1:28" s="10" customFormat="1" ht="60.75" thickBot="1" x14ac:dyDescent="0.3">
      <c r="D27" s="11" t="s">
        <v>45</v>
      </c>
      <c r="E27" s="9" t="s">
        <v>46</v>
      </c>
      <c r="F27" s="12"/>
      <c r="G27" s="13" t="str">
        <f>"Total "&amp;G$1</f>
        <v>Total LGE Combined Residential Service and Residential Time of Day</v>
      </c>
      <c r="H27" s="22" t="str">
        <f>"Weighted Average "&amp;H$1</f>
        <v>Weighted Average LGE Combined Residential Service and Residential Time of Day % of Total Customers</v>
      </c>
      <c r="I27" s="13" t="str">
        <f>"Total "&amp;I$1</f>
        <v>Total LGE General Service</v>
      </c>
      <c r="J27" s="22" t="str">
        <f>"Weighted Average "&amp;J$1</f>
        <v>Weighted Average LGE General Service % of Total Customers</v>
      </c>
      <c r="K27" s="13" t="str">
        <f>"Total "&amp;K$1</f>
        <v>Total LGE Power Service</v>
      </c>
      <c r="L27" s="22" t="str">
        <f>"Weighted Average "&amp;L$1</f>
        <v>Weighted Average LGE Power Service % of Total Customers</v>
      </c>
      <c r="M27" s="13" t="str">
        <f>"Total "&amp;M$1</f>
        <v>Total LGE Combined Time of Day Primary and Secondary</v>
      </c>
      <c r="N27" s="22" t="str">
        <f>"Weighted Average "&amp;N$1</f>
        <v>Weighted Average LGE Combined Time of Day Primary and Secondary % of Total Customers</v>
      </c>
      <c r="O27" s="14"/>
      <c r="Q27" s="12" t="str">
        <f>Q54</f>
        <v>LGE Combined Time of Day Primary and Secondary</v>
      </c>
      <c r="R27" s="19">
        <f>N26</f>
        <v>1.0360664851444491E-3</v>
      </c>
      <c r="S27" s="19">
        <f>_xlfn.STDEV.P(N2:N24)</f>
        <v>5.8783362879259969E-3</v>
      </c>
      <c r="T27" s="22">
        <f>PEARSON(F2:$F$24,N2:N24)</f>
        <v>-0.14419215101638785</v>
      </c>
      <c r="U27" s="12">
        <f>M26</f>
        <v>164</v>
      </c>
      <c r="V27" s="18">
        <f>$D$26</f>
        <v>23</v>
      </c>
      <c r="W27" s="23">
        <f t="shared" si="6"/>
        <v>2.07913764147328E-2</v>
      </c>
      <c r="X27" s="14"/>
      <c r="Y27" s="13"/>
    </row>
    <row r="28" spans="1:28" s="10" customFormat="1" x14ac:dyDescent="0.25">
      <c r="D28" s="15"/>
      <c r="E28" s="16"/>
      <c r="F28" s="12"/>
      <c r="G28" s="13"/>
      <c r="H28" s="22"/>
      <c r="I28" s="13"/>
      <c r="J28" s="22"/>
      <c r="K28" s="13"/>
      <c r="L28" s="22"/>
      <c r="M28" s="13"/>
      <c r="N28" s="22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3"/>
    </row>
    <row r="29" spans="1:28" x14ac:dyDescent="0.25"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8" x14ac:dyDescent="0.25">
      <c r="A30">
        <v>40228</v>
      </c>
      <c r="B30" t="s">
        <v>6</v>
      </c>
      <c r="C30">
        <v>7.569</v>
      </c>
      <c r="D30" t="s">
        <v>34</v>
      </c>
      <c r="E30">
        <v>7842</v>
      </c>
      <c r="F30" s="3">
        <f t="shared" ref="F30:F51" si="7">E30/C30</f>
        <v>1036.0681728101467</v>
      </c>
      <c r="G30" s="8">
        <v>7142</v>
      </c>
      <c r="H30" s="21">
        <f t="shared" ref="H30:H51" si="8">G30/$E30</f>
        <v>0.91073705687324658</v>
      </c>
      <c r="I30">
        <v>664</v>
      </c>
      <c r="J30" s="21">
        <f t="shared" ref="J30:J51" si="9">I30/$E30</f>
        <v>8.4672277480234634E-2</v>
      </c>
      <c r="K30">
        <v>33</v>
      </c>
      <c r="L30" s="21">
        <f t="shared" ref="L30:L51" si="10">K30/$E30</f>
        <v>4.2081101759755164E-3</v>
      </c>
      <c r="M30">
        <v>3</v>
      </c>
      <c r="N30" s="21">
        <f t="shared" ref="N30:N51" si="11">M30/$E30</f>
        <v>3.8255547054322876E-4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>
        <v>8167</v>
      </c>
      <c r="AA30">
        <v>1</v>
      </c>
      <c r="AB30">
        <v>3</v>
      </c>
    </row>
    <row r="31" spans="1:28" x14ac:dyDescent="0.25">
      <c r="A31">
        <v>40223</v>
      </c>
      <c r="B31" t="s">
        <v>6</v>
      </c>
      <c r="C31">
        <v>11.742000000000001</v>
      </c>
      <c r="D31" t="s">
        <v>34</v>
      </c>
      <c r="E31">
        <v>12211</v>
      </c>
      <c r="F31" s="3">
        <f t="shared" si="7"/>
        <v>1039.9420882302843</v>
      </c>
      <c r="G31" s="8">
        <v>10321</v>
      </c>
      <c r="H31" s="21">
        <f t="shared" si="8"/>
        <v>0.84522152157890429</v>
      </c>
      <c r="I31">
        <v>1769</v>
      </c>
      <c r="J31" s="21">
        <f t="shared" si="9"/>
        <v>0.14486938006715258</v>
      </c>
      <c r="K31">
        <v>97</v>
      </c>
      <c r="L31" s="21">
        <f t="shared" si="10"/>
        <v>7.9436573581197281E-3</v>
      </c>
      <c r="M31">
        <v>24</v>
      </c>
      <c r="N31" s="21">
        <f t="shared" si="11"/>
        <v>1.9654409958234378E-3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>
        <v>7401</v>
      </c>
      <c r="Z31">
        <v>1</v>
      </c>
      <c r="AA31">
        <v>5</v>
      </c>
      <c r="AB31">
        <v>11</v>
      </c>
    </row>
    <row r="32" spans="1:28" x14ac:dyDescent="0.25">
      <c r="A32">
        <v>40222</v>
      </c>
      <c r="B32" t="s">
        <v>6</v>
      </c>
      <c r="C32">
        <v>10.432</v>
      </c>
      <c r="D32" t="s">
        <v>34</v>
      </c>
      <c r="E32">
        <v>12711</v>
      </c>
      <c r="F32" s="3">
        <f t="shared" si="7"/>
        <v>1218.4624233128834</v>
      </c>
      <c r="G32" s="8">
        <v>10904</v>
      </c>
      <c r="H32" s="21">
        <f t="shared" si="8"/>
        <v>0.85783966643065057</v>
      </c>
      <c r="I32">
        <v>1663</v>
      </c>
      <c r="J32" s="21">
        <f t="shared" si="9"/>
        <v>0.13083156321296516</v>
      </c>
      <c r="K32">
        <v>128</v>
      </c>
      <c r="L32" s="21">
        <f t="shared" si="10"/>
        <v>1.0070018094563763E-2</v>
      </c>
      <c r="M32">
        <v>16</v>
      </c>
      <c r="N32" s="21">
        <f t="shared" si="11"/>
        <v>1.2587522618204704E-3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>
        <v>7894</v>
      </c>
      <c r="Z32">
        <v>3</v>
      </c>
      <c r="AB32">
        <v>4</v>
      </c>
    </row>
    <row r="33" spans="1:28" x14ac:dyDescent="0.25">
      <c r="A33">
        <v>40219</v>
      </c>
      <c r="B33" t="s">
        <v>6</v>
      </c>
      <c r="C33">
        <v>14.391999999999999</v>
      </c>
      <c r="D33" t="s">
        <v>34</v>
      </c>
      <c r="E33">
        <v>18352</v>
      </c>
      <c r="F33" s="3">
        <f t="shared" si="7"/>
        <v>1275.1528627015009</v>
      </c>
      <c r="G33" s="8">
        <v>16519</v>
      </c>
      <c r="H33" s="21">
        <f t="shared" si="8"/>
        <v>0.90011987794245862</v>
      </c>
      <c r="I33">
        <v>1661</v>
      </c>
      <c r="J33" s="21">
        <f t="shared" si="9"/>
        <v>9.0507846556233659E-2</v>
      </c>
      <c r="K33">
        <v>136</v>
      </c>
      <c r="L33" s="21">
        <f t="shared" si="10"/>
        <v>7.4106364428945075E-3</v>
      </c>
      <c r="M33">
        <v>36</v>
      </c>
      <c r="N33" s="21">
        <f t="shared" si="11"/>
        <v>1.9616390584132519E-3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>
        <v>8925</v>
      </c>
      <c r="AA33">
        <v>1</v>
      </c>
      <c r="AB33">
        <v>1</v>
      </c>
    </row>
    <row r="34" spans="1:28" x14ac:dyDescent="0.25">
      <c r="A34">
        <v>40211</v>
      </c>
      <c r="B34" t="s">
        <v>6</v>
      </c>
      <c r="C34">
        <v>7.4809999999999999</v>
      </c>
      <c r="D34" t="s">
        <v>34</v>
      </c>
      <c r="E34">
        <v>10423</v>
      </c>
      <c r="F34" s="3">
        <f t="shared" si="7"/>
        <v>1393.2629327629995</v>
      </c>
      <c r="G34" s="8">
        <v>9424</v>
      </c>
      <c r="H34" s="21">
        <f t="shared" si="8"/>
        <v>0.90415427420128558</v>
      </c>
      <c r="I34">
        <v>928</v>
      </c>
      <c r="J34" s="21">
        <f t="shared" si="9"/>
        <v>8.9033867408615561E-2</v>
      </c>
      <c r="K34">
        <v>59</v>
      </c>
      <c r="L34" s="21">
        <f t="shared" si="10"/>
        <v>5.6605583805046534E-3</v>
      </c>
      <c r="M34">
        <v>12</v>
      </c>
      <c r="N34" s="21">
        <f t="shared" si="11"/>
        <v>1.1513000095941667E-3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>
        <v>9424</v>
      </c>
      <c r="AA34">
        <v>10</v>
      </c>
      <c r="AB34">
        <v>2</v>
      </c>
    </row>
    <row r="35" spans="1:28" x14ac:dyDescent="0.25">
      <c r="A35">
        <v>40216</v>
      </c>
      <c r="B35" t="s">
        <v>6</v>
      </c>
      <c r="C35">
        <v>14.454000000000001</v>
      </c>
      <c r="D35" t="s">
        <v>34</v>
      </c>
      <c r="E35">
        <v>20318</v>
      </c>
      <c r="F35" s="3">
        <f t="shared" si="7"/>
        <v>1405.7008440570085</v>
      </c>
      <c r="G35" s="8">
        <v>18346</v>
      </c>
      <c r="H35" s="21">
        <f t="shared" si="8"/>
        <v>0.90294320307116838</v>
      </c>
      <c r="I35">
        <v>1829</v>
      </c>
      <c r="J35" s="21">
        <f t="shared" si="9"/>
        <v>9.0018702628211433E-2</v>
      </c>
      <c r="K35">
        <v>127</v>
      </c>
      <c r="L35" s="21">
        <f t="shared" si="10"/>
        <v>6.2506152180332713E-3</v>
      </c>
      <c r="M35">
        <v>16</v>
      </c>
      <c r="N35" s="21">
        <f t="shared" si="11"/>
        <v>7.8747908258686877E-4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>
        <v>11021</v>
      </c>
      <c r="Z35">
        <v>2</v>
      </c>
      <c r="AA35">
        <v>3</v>
      </c>
      <c r="AB35">
        <v>21</v>
      </c>
    </row>
    <row r="36" spans="1:28" x14ac:dyDescent="0.25">
      <c r="A36">
        <v>40214</v>
      </c>
      <c r="B36" t="s">
        <v>6</v>
      </c>
      <c r="C36">
        <v>14.856</v>
      </c>
      <c r="D36" t="s">
        <v>34</v>
      </c>
      <c r="E36">
        <v>21674</v>
      </c>
      <c r="F36" s="3">
        <f t="shared" si="7"/>
        <v>1458.9391491653205</v>
      </c>
      <c r="G36" s="8">
        <v>19482</v>
      </c>
      <c r="H36" s="21">
        <f t="shared" si="8"/>
        <v>0.89886499953861765</v>
      </c>
      <c r="I36">
        <v>2062</v>
      </c>
      <c r="J36" s="21">
        <f t="shared" si="9"/>
        <v>9.5137030543508347E-2</v>
      </c>
      <c r="K36">
        <v>105</v>
      </c>
      <c r="L36" s="21">
        <f t="shared" si="10"/>
        <v>4.8445141644366521E-3</v>
      </c>
      <c r="M36">
        <v>25</v>
      </c>
      <c r="N36" s="21">
        <f t="shared" si="11"/>
        <v>1.1534557534372981E-3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>
        <v>10804</v>
      </c>
      <c r="Z36">
        <v>3</v>
      </c>
      <c r="AA36">
        <v>2</v>
      </c>
      <c r="AB36">
        <v>7</v>
      </c>
    </row>
    <row r="37" spans="1:28" x14ac:dyDescent="0.25">
      <c r="A37">
        <v>40243</v>
      </c>
      <c r="B37" t="s">
        <v>6</v>
      </c>
      <c r="C37">
        <v>4.0119999999999996</v>
      </c>
      <c r="D37" t="s">
        <v>34</v>
      </c>
      <c r="E37">
        <v>6032</v>
      </c>
      <c r="F37" s="3">
        <f t="shared" si="7"/>
        <v>1503.4895314057828</v>
      </c>
      <c r="G37" s="8">
        <v>4904</v>
      </c>
      <c r="H37" s="21">
        <f t="shared" si="8"/>
        <v>0.8129973474801061</v>
      </c>
      <c r="I37">
        <v>1069</v>
      </c>
      <c r="J37" s="21">
        <f t="shared" si="9"/>
        <v>0.17722148541114058</v>
      </c>
      <c r="K37">
        <v>52</v>
      </c>
      <c r="L37" s="21">
        <f t="shared" si="10"/>
        <v>8.6206896551724137E-3</v>
      </c>
      <c r="M37">
        <v>7</v>
      </c>
      <c r="N37" s="21">
        <f t="shared" si="11"/>
        <v>1.1604774535809018E-3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>
        <v>10445</v>
      </c>
      <c r="AA37">
        <v>4</v>
      </c>
      <c r="AB37">
        <v>2</v>
      </c>
    </row>
    <row r="38" spans="1:28" x14ac:dyDescent="0.25">
      <c r="A38">
        <v>40207</v>
      </c>
      <c r="B38" t="s">
        <v>6</v>
      </c>
      <c r="C38">
        <v>11.624000000000001</v>
      </c>
      <c r="D38" t="s">
        <v>34</v>
      </c>
      <c r="E38">
        <v>17768</v>
      </c>
      <c r="F38" s="3">
        <f t="shared" si="7"/>
        <v>1528.5615966964899</v>
      </c>
      <c r="G38" s="8">
        <v>15143</v>
      </c>
      <c r="H38" s="21">
        <f t="shared" si="8"/>
        <v>0.8522624943719046</v>
      </c>
      <c r="I38">
        <v>2433</v>
      </c>
      <c r="J38" s="21">
        <f t="shared" si="9"/>
        <v>0.13693156235929763</v>
      </c>
      <c r="K38">
        <v>178</v>
      </c>
      <c r="L38" s="21">
        <f t="shared" si="10"/>
        <v>1.0018009905447996E-2</v>
      </c>
      <c r="M38">
        <v>14</v>
      </c>
      <c r="N38" s="21">
        <f t="shared" si="11"/>
        <v>7.8793336334984239E-4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>
        <v>10320</v>
      </c>
      <c r="Z38">
        <v>1</v>
      </c>
      <c r="AA38">
        <v>5</v>
      </c>
      <c r="AB38">
        <v>19</v>
      </c>
    </row>
    <row r="39" spans="1:28" x14ac:dyDescent="0.25">
      <c r="A39">
        <v>40218</v>
      </c>
      <c r="B39" t="s">
        <v>6</v>
      </c>
      <c r="C39">
        <v>9.7330000000000005</v>
      </c>
      <c r="D39" t="s">
        <v>34</v>
      </c>
      <c r="E39">
        <v>16093</v>
      </c>
      <c r="F39" s="3">
        <f t="shared" si="7"/>
        <v>1653.4470358573924</v>
      </c>
      <c r="G39" s="8">
        <v>13896</v>
      </c>
      <c r="H39" s="21">
        <f t="shared" si="8"/>
        <v>0.86348101659106447</v>
      </c>
      <c r="I39">
        <v>2063</v>
      </c>
      <c r="J39" s="21">
        <f t="shared" si="9"/>
        <v>0.12819238178089853</v>
      </c>
      <c r="K39">
        <v>117</v>
      </c>
      <c r="L39" s="21">
        <f t="shared" si="10"/>
        <v>7.2702417200024858E-3</v>
      </c>
      <c r="M39">
        <v>17</v>
      </c>
      <c r="N39" s="21">
        <f t="shared" si="11"/>
        <v>1.0563599080345492E-3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>
        <v>10900</v>
      </c>
      <c r="Z39">
        <v>4</v>
      </c>
      <c r="AA39">
        <v>1</v>
      </c>
      <c r="AB39">
        <v>15</v>
      </c>
    </row>
    <row r="40" spans="1:28" x14ac:dyDescent="0.25">
      <c r="A40">
        <v>40205</v>
      </c>
      <c r="B40" t="s">
        <v>6</v>
      </c>
      <c r="C40">
        <v>6.9809999999999999</v>
      </c>
      <c r="D40" t="s">
        <v>34</v>
      </c>
      <c r="E40">
        <v>12039</v>
      </c>
      <c r="F40" s="3">
        <f t="shared" si="7"/>
        <v>1724.5380318006016</v>
      </c>
      <c r="G40" s="8">
        <v>10807</v>
      </c>
      <c r="H40" s="21">
        <f t="shared" si="8"/>
        <v>0.89766591909627047</v>
      </c>
      <c r="I40">
        <v>1164</v>
      </c>
      <c r="J40" s="21">
        <f t="shared" si="9"/>
        <v>9.6685771243458757E-2</v>
      </c>
      <c r="K40">
        <v>59</v>
      </c>
      <c r="L40" s="21">
        <f t="shared" si="10"/>
        <v>4.9007392640584768E-3</v>
      </c>
      <c r="M40">
        <v>9</v>
      </c>
      <c r="N40" s="21">
        <f t="shared" si="11"/>
        <v>7.4757039621230995E-4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>
        <v>12967</v>
      </c>
      <c r="Z40">
        <v>1</v>
      </c>
      <c r="AA40">
        <v>1</v>
      </c>
      <c r="AB40">
        <v>8</v>
      </c>
    </row>
    <row r="41" spans="1:28" x14ac:dyDescent="0.25">
      <c r="A41">
        <v>40210</v>
      </c>
      <c r="B41" t="s">
        <v>6</v>
      </c>
      <c r="C41">
        <v>3.218</v>
      </c>
      <c r="D41" t="s">
        <v>34</v>
      </c>
      <c r="E41">
        <v>6232</v>
      </c>
      <c r="F41" s="3">
        <f t="shared" si="7"/>
        <v>1936.6065879428215</v>
      </c>
      <c r="G41" s="8">
        <v>5585</v>
      </c>
      <c r="H41" s="21">
        <f t="shared" si="8"/>
        <v>0.89618100128369704</v>
      </c>
      <c r="I41">
        <v>551</v>
      </c>
      <c r="J41" s="21">
        <f t="shared" si="9"/>
        <v>8.8414634146341459E-2</v>
      </c>
      <c r="K41">
        <v>70</v>
      </c>
      <c r="L41" s="21">
        <f t="shared" si="10"/>
        <v>1.1232349165596919E-2</v>
      </c>
      <c r="M41">
        <v>26</v>
      </c>
      <c r="N41" s="21">
        <f t="shared" si="11"/>
        <v>4.1720154043645699E-3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>
        <v>12932</v>
      </c>
      <c r="Z41">
        <v>2</v>
      </c>
      <c r="AA41">
        <v>3</v>
      </c>
      <c r="AB41">
        <v>11</v>
      </c>
    </row>
    <row r="42" spans="1:28" x14ac:dyDescent="0.25">
      <c r="A42">
        <v>40242</v>
      </c>
      <c r="B42" t="s">
        <v>6</v>
      </c>
      <c r="C42">
        <v>2.6669999999999998</v>
      </c>
      <c r="D42" t="s">
        <v>34</v>
      </c>
      <c r="E42">
        <v>5202</v>
      </c>
      <c r="F42" s="3">
        <f t="shared" si="7"/>
        <v>1950.5061867266593</v>
      </c>
      <c r="G42" s="8">
        <v>4870</v>
      </c>
      <c r="H42" s="21">
        <f t="shared" si="8"/>
        <v>0.93617839292579774</v>
      </c>
      <c r="I42" s="8">
        <v>315</v>
      </c>
      <c r="J42" s="21">
        <f t="shared" si="9"/>
        <v>6.0553633217993078E-2</v>
      </c>
      <c r="K42" s="8">
        <v>14</v>
      </c>
      <c r="L42" s="21">
        <f t="shared" si="10"/>
        <v>2.6912725874663592E-3</v>
      </c>
      <c r="M42" s="8">
        <v>3</v>
      </c>
      <c r="N42" s="21">
        <f t="shared" si="11"/>
        <v>5.7670126874279125E-4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>
        <v>13856</v>
      </c>
      <c r="AA42">
        <v>1</v>
      </c>
      <c r="AB42">
        <v>10</v>
      </c>
    </row>
    <row r="43" spans="1:28" x14ac:dyDescent="0.25">
      <c r="A43">
        <v>40212</v>
      </c>
      <c r="B43" t="s">
        <v>6</v>
      </c>
      <c r="C43">
        <v>3.8</v>
      </c>
      <c r="D43" t="s">
        <v>34</v>
      </c>
      <c r="E43">
        <v>7764</v>
      </c>
      <c r="F43" s="3">
        <f t="shared" si="7"/>
        <v>2043.1578947368423</v>
      </c>
      <c r="G43" s="8">
        <v>7184</v>
      </c>
      <c r="H43" s="21">
        <f t="shared" si="8"/>
        <v>0.92529623905203506</v>
      </c>
      <c r="I43">
        <v>552</v>
      </c>
      <c r="J43" s="21">
        <f t="shared" si="9"/>
        <v>7.1097372488408042E-2</v>
      </c>
      <c r="K43">
        <v>26</v>
      </c>
      <c r="L43" s="21">
        <f t="shared" si="10"/>
        <v>3.3487892838742917E-3</v>
      </c>
      <c r="M43">
        <v>2</v>
      </c>
      <c r="N43" s="21">
        <f t="shared" si="11"/>
        <v>2.5759917568263783E-4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>
        <v>14905</v>
      </c>
      <c r="Z43">
        <v>1</v>
      </c>
      <c r="AA43">
        <v>1</v>
      </c>
      <c r="AB43">
        <v>6</v>
      </c>
    </row>
    <row r="44" spans="1:28" x14ac:dyDescent="0.25">
      <c r="A44">
        <v>40206</v>
      </c>
      <c r="B44" t="s">
        <v>6</v>
      </c>
      <c r="C44">
        <v>5.71</v>
      </c>
      <c r="D44" t="s">
        <v>34</v>
      </c>
      <c r="E44">
        <v>12200</v>
      </c>
      <c r="F44" s="3">
        <f t="shared" si="7"/>
        <v>2136.602451838879</v>
      </c>
      <c r="G44" s="8">
        <v>10445</v>
      </c>
      <c r="H44" s="21">
        <f t="shared" si="8"/>
        <v>0.85614754098360657</v>
      </c>
      <c r="I44">
        <v>1673</v>
      </c>
      <c r="J44" s="21">
        <f t="shared" si="9"/>
        <v>0.1371311475409836</v>
      </c>
      <c r="K44">
        <v>76</v>
      </c>
      <c r="L44" s="21">
        <f t="shared" si="10"/>
        <v>6.2295081967213119E-3</v>
      </c>
      <c r="M44">
        <v>6</v>
      </c>
      <c r="N44" s="21">
        <f t="shared" si="11"/>
        <v>4.9180327868852459E-4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>
        <v>13896</v>
      </c>
      <c r="AA44">
        <v>2</v>
      </c>
      <c r="AB44">
        <v>15</v>
      </c>
    </row>
    <row r="45" spans="1:28" x14ac:dyDescent="0.25">
      <c r="A45">
        <v>40202</v>
      </c>
      <c r="B45" t="s">
        <v>6</v>
      </c>
      <c r="C45">
        <v>1.5549999999999999</v>
      </c>
      <c r="D45" t="s">
        <v>34</v>
      </c>
      <c r="E45">
        <v>3349</v>
      </c>
      <c r="F45" s="3">
        <f t="shared" si="7"/>
        <v>2153.6977491961416</v>
      </c>
      <c r="G45" s="8">
        <v>1643</v>
      </c>
      <c r="H45" s="21">
        <f t="shared" si="8"/>
        <v>0.49059420722603764</v>
      </c>
      <c r="I45" s="8">
        <v>1417</v>
      </c>
      <c r="J45" s="21">
        <f t="shared" si="9"/>
        <v>0.42311137653030756</v>
      </c>
      <c r="K45" s="8">
        <v>221</v>
      </c>
      <c r="L45" s="21">
        <f t="shared" si="10"/>
        <v>6.5989847715736044E-2</v>
      </c>
      <c r="M45" s="8">
        <v>68</v>
      </c>
      <c r="N45" s="21">
        <f t="shared" si="11"/>
        <v>2.030456852791878E-2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>
        <v>15974</v>
      </c>
      <c r="AB45">
        <v>7</v>
      </c>
    </row>
    <row r="46" spans="1:28" x14ac:dyDescent="0.25">
      <c r="A46">
        <v>40220</v>
      </c>
      <c r="B46" t="s">
        <v>6</v>
      </c>
      <c r="C46">
        <v>7.617</v>
      </c>
      <c r="D46" t="s">
        <v>34</v>
      </c>
      <c r="E46">
        <v>17456</v>
      </c>
      <c r="F46" s="3">
        <f t="shared" si="7"/>
        <v>2291.7158986477616</v>
      </c>
      <c r="G46" s="8">
        <v>15974</v>
      </c>
      <c r="H46" s="21">
        <f t="shared" si="8"/>
        <v>0.91510082493125577</v>
      </c>
      <c r="I46">
        <v>1388</v>
      </c>
      <c r="J46" s="21">
        <f t="shared" si="9"/>
        <v>7.9514207149404215E-2</v>
      </c>
      <c r="K46">
        <v>87</v>
      </c>
      <c r="L46" s="21">
        <f t="shared" si="10"/>
        <v>4.9839596700274975E-3</v>
      </c>
      <c r="M46">
        <v>7</v>
      </c>
      <c r="N46" s="21">
        <f t="shared" si="11"/>
        <v>4.0100824931255731E-4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>
        <v>16334</v>
      </c>
      <c r="Z46">
        <v>1</v>
      </c>
      <c r="AA46">
        <v>1</v>
      </c>
      <c r="AB46">
        <v>2</v>
      </c>
    </row>
    <row r="47" spans="1:28" x14ac:dyDescent="0.25">
      <c r="A47">
        <v>40215</v>
      </c>
      <c r="B47" t="s">
        <v>6</v>
      </c>
      <c r="C47">
        <v>3.7509999999999999</v>
      </c>
      <c r="D47" t="s">
        <v>34</v>
      </c>
      <c r="E47">
        <v>9642</v>
      </c>
      <c r="F47" s="3">
        <f t="shared" si="7"/>
        <v>2570.514529458811</v>
      </c>
      <c r="G47" s="8">
        <v>8925</v>
      </c>
      <c r="H47" s="21">
        <f t="shared" si="8"/>
        <v>0.92563783447417547</v>
      </c>
      <c r="I47">
        <v>686</v>
      </c>
      <c r="J47" s="21">
        <f t="shared" si="9"/>
        <v>7.1147064924289571E-2</v>
      </c>
      <c r="K47">
        <v>29</v>
      </c>
      <c r="L47" s="21">
        <f t="shared" si="10"/>
        <v>3.007674756274632E-3</v>
      </c>
      <c r="M47">
        <v>2</v>
      </c>
      <c r="N47" s="21">
        <f t="shared" si="11"/>
        <v>2.0742584526031943E-4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>
        <v>15139</v>
      </c>
      <c r="Z47">
        <v>4</v>
      </c>
      <c r="AA47">
        <v>4</v>
      </c>
      <c r="AB47">
        <v>10</v>
      </c>
    </row>
    <row r="48" spans="1:28" x14ac:dyDescent="0.25">
      <c r="A48">
        <v>40204</v>
      </c>
      <c r="B48" t="s">
        <v>6</v>
      </c>
      <c r="C48">
        <v>3.2469999999999999</v>
      </c>
      <c r="D48" t="s">
        <v>34</v>
      </c>
      <c r="E48">
        <v>9243</v>
      </c>
      <c r="F48" s="3">
        <f t="shared" si="7"/>
        <v>2846.6276562981216</v>
      </c>
      <c r="G48" s="8">
        <v>7897</v>
      </c>
      <c r="H48" s="21">
        <f t="shared" si="8"/>
        <v>0.85437628475603156</v>
      </c>
      <c r="I48">
        <v>1305</v>
      </c>
      <c r="J48" s="21">
        <f t="shared" si="9"/>
        <v>0.14118792599805258</v>
      </c>
      <c r="K48">
        <v>37</v>
      </c>
      <c r="L48" s="21">
        <f t="shared" si="10"/>
        <v>4.0030293194850157E-3</v>
      </c>
      <c r="M48">
        <v>4</v>
      </c>
      <c r="N48" s="21">
        <f t="shared" si="11"/>
        <v>4.327599264308125E-4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>
        <v>16518</v>
      </c>
      <c r="Z48">
        <v>1</v>
      </c>
      <c r="AA48">
        <v>7</v>
      </c>
      <c r="AB48">
        <v>29</v>
      </c>
    </row>
    <row r="49" spans="1:28" x14ac:dyDescent="0.25">
      <c r="A49">
        <v>40203</v>
      </c>
      <c r="B49" t="s">
        <v>6</v>
      </c>
      <c r="C49">
        <v>2.9409999999999998</v>
      </c>
      <c r="D49" t="s">
        <v>34</v>
      </c>
      <c r="E49">
        <v>8774</v>
      </c>
      <c r="F49" s="3">
        <f t="shared" si="7"/>
        <v>2983.3390003400204</v>
      </c>
      <c r="G49" s="8">
        <v>6999</v>
      </c>
      <c r="H49" s="21">
        <f t="shared" si="8"/>
        <v>0.79769774333257348</v>
      </c>
      <c r="I49">
        <v>1650</v>
      </c>
      <c r="J49" s="21">
        <f t="shared" si="9"/>
        <v>0.18805561887394576</v>
      </c>
      <c r="K49">
        <v>118</v>
      </c>
      <c r="L49" s="21">
        <f t="shared" si="10"/>
        <v>1.3448826077045816E-2</v>
      </c>
      <c r="M49">
        <v>7</v>
      </c>
      <c r="N49" s="21">
        <f t="shared" si="11"/>
        <v>7.9781171643492131E-4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>
        <v>18346</v>
      </c>
      <c r="AA49">
        <v>8</v>
      </c>
      <c r="AB49">
        <v>8</v>
      </c>
    </row>
    <row r="50" spans="1:28" ht="30" x14ac:dyDescent="0.25">
      <c r="A50">
        <v>40217</v>
      </c>
      <c r="B50" t="s">
        <v>6</v>
      </c>
      <c r="C50">
        <v>2.4020000000000001</v>
      </c>
      <c r="D50" t="s">
        <v>34</v>
      </c>
      <c r="E50">
        <v>7308</v>
      </c>
      <c r="F50" s="3">
        <f t="shared" si="7"/>
        <v>3042.4646128226477</v>
      </c>
      <c r="G50" s="8">
        <v>6655</v>
      </c>
      <c r="H50" s="21">
        <f t="shared" si="8"/>
        <v>0.91064586754241927</v>
      </c>
      <c r="I50">
        <v>616</v>
      </c>
      <c r="J50" s="21">
        <f t="shared" si="9"/>
        <v>8.4291187739463605E-2</v>
      </c>
      <c r="K50">
        <v>33</v>
      </c>
      <c r="L50" s="21">
        <f t="shared" si="10"/>
        <v>4.5155993431855498E-3</v>
      </c>
      <c r="M50">
        <v>4</v>
      </c>
      <c r="N50" s="21">
        <f t="shared" si="11"/>
        <v>5.4734537493158185E-4</v>
      </c>
      <c r="O50" s="5"/>
      <c r="P50" s="10" t="s">
        <v>48</v>
      </c>
      <c r="Q50" s="10" t="s">
        <v>71</v>
      </c>
      <c r="R50" s="12" t="s">
        <v>49</v>
      </c>
      <c r="S50" s="13" t="s">
        <v>50</v>
      </c>
      <c r="T50" s="22" t="s">
        <v>51</v>
      </c>
      <c r="U50" s="10" t="s">
        <v>52</v>
      </c>
      <c r="V50" s="22" t="s">
        <v>53</v>
      </c>
      <c r="W50" s="10" t="s">
        <v>54</v>
      </c>
      <c r="X50" s="5"/>
      <c r="Y50">
        <v>17191</v>
      </c>
      <c r="Z50">
        <v>3</v>
      </c>
      <c r="AA50">
        <v>3</v>
      </c>
      <c r="AB50">
        <v>36</v>
      </c>
    </row>
    <row r="51" spans="1:28" ht="45" x14ac:dyDescent="0.25">
      <c r="A51">
        <v>40208</v>
      </c>
      <c r="B51" t="s">
        <v>6</v>
      </c>
      <c r="C51">
        <v>2.4609999999999999</v>
      </c>
      <c r="D51" t="s">
        <v>34</v>
      </c>
      <c r="E51">
        <v>8116</v>
      </c>
      <c r="F51" s="3">
        <f t="shared" si="7"/>
        <v>3297.8464039008536</v>
      </c>
      <c r="G51" s="8">
        <v>6928</v>
      </c>
      <c r="H51" s="21">
        <f t="shared" si="8"/>
        <v>0.85362247412518477</v>
      </c>
      <c r="I51">
        <v>1106</v>
      </c>
      <c r="J51" s="21">
        <f t="shared" si="9"/>
        <v>0.1362740266140956</v>
      </c>
      <c r="K51">
        <v>73</v>
      </c>
      <c r="L51" s="21">
        <f t="shared" si="10"/>
        <v>8.9945786101527838E-3</v>
      </c>
      <c r="M51">
        <v>9</v>
      </c>
      <c r="N51" s="21">
        <f t="shared" si="11"/>
        <v>1.1089206505667817E-3</v>
      </c>
      <c r="O51" s="5"/>
      <c r="P51" s="12">
        <f>MIN(F30:F51)</f>
        <v>1036.0681728101467</v>
      </c>
      <c r="Q51" s="12" t="str">
        <f>G1</f>
        <v>LGE Combined Residential Service and Residential Time of Day</v>
      </c>
      <c r="R51" s="19">
        <f>H53</f>
        <v>0.8773434789371044</v>
      </c>
      <c r="S51" s="19">
        <f>_xlfn.STDEV.P(H30:H51)</f>
        <v>8.9131045512125445E-2</v>
      </c>
      <c r="T51" s="22">
        <f>PEARSON(F30:$F$51,H30:H51)</f>
        <v>-0.11076168612876652</v>
      </c>
      <c r="U51" s="12">
        <f>G53</f>
        <v>219993</v>
      </c>
      <c r="V51" s="18">
        <f>$D$53</f>
        <v>22</v>
      </c>
      <c r="W51" s="23">
        <f>T51*T51</f>
        <v>1.226815111408739E-2</v>
      </c>
      <c r="X51" s="5"/>
      <c r="Y51">
        <v>19482</v>
      </c>
      <c r="AA51">
        <v>7</v>
      </c>
      <c r="AB51">
        <v>18</v>
      </c>
    </row>
    <row r="52" spans="1:28" ht="30" x14ac:dyDescent="0.25">
      <c r="O52" s="5" t="s">
        <v>47</v>
      </c>
      <c r="P52" s="10" t="s">
        <v>55</v>
      </c>
      <c r="Q52" s="12" t="str">
        <f>I1</f>
        <v>LGE General Service</v>
      </c>
      <c r="R52" s="19">
        <f>J53</f>
        <v>0.11391471152427328</v>
      </c>
      <c r="S52" s="19">
        <f>_xlfn.STDEV.P(J30:J51)</f>
        <v>7.3466246468071927E-2</v>
      </c>
      <c r="T52" s="22">
        <f>PEARSON(F30:$F$51,J30:J51)</f>
        <v>0.12100255086537673</v>
      </c>
      <c r="U52" s="12">
        <f>I53</f>
        <v>28564</v>
      </c>
      <c r="V52" s="18">
        <f t="shared" ref="V52:V54" si="12">$D$53</f>
        <v>22</v>
      </c>
      <c r="W52" s="23">
        <f t="shared" ref="W52:W54" si="13">T52*T52</f>
        <v>1.4641617315928083E-2</v>
      </c>
      <c r="X52" s="5"/>
    </row>
    <row r="53" spans="1:28" x14ac:dyDescent="0.25">
      <c r="D53" s="8">
        <f>COUNTA(D30:D51)</f>
        <v>22</v>
      </c>
      <c r="E53" s="8">
        <f>SUM(E30:E51)</f>
        <v>250749</v>
      </c>
      <c r="G53" s="8">
        <f>SUM(G30:G51)</f>
        <v>219993</v>
      </c>
      <c r="H53" s="21">
        <f>G53/$E53</f>
        <v>0.8773434789371044</v>
      </c>
      <c r="I53" s="8">
        <f>SUM(I30:I51)</f>
        <v>28564</v>
      </c>
      <c r="J53" s="21">
        <f>I53/$E53</f>
        <v>0.11391471152427328</v>
      </c>
      <c r="K53" s="8">
        <f>SUM(K30:K51)</f>
        <v>1875</v>
      </c>
      <c r="L53" s="21">
        <f>K53/$E53</f>
        <v>7.4775971190313819E-3</v>
      </c>
      <c r="M53" s="8">
        <f>SUM(M30:M51)</f>
        <v>317</v>
      </c>
      <c r="N53" s="21">
        <f>M53/$E53</f>
        <v>1.2642124195909057E-3</v>
      </c>
      <c r="O53" s="17">
        <f>M53+K53+I53+G53-E53</f>
        <v>0</v>
      </c>
      <c r="P53" s="12">
        <f>MAX(F30:F51)</f>
        <v>3297.8464039008536</v>
      </c>
      <c r="Q53" s="12" t="str">
        <f>K1</f>
        <v>LGE Power Service</v>
      </c>
      <c r="R53" s="19">
        <f>L53</f>
        <v>7.4775971190313819E-3</v>
      </c>
      <c r="S53" s="19">
        <f>_xlfn.STDEV.P(L30:L51)</f>
        <v>1.2669209481699155E-2</v>
      </c>
      <c r="T53" s="22">
        <f>PEARSON(F30:$F$51,L30:L51)</f>
        <v>7.1050098535910627E-2</v>
      </c>
      <c r="U53" s="12">
        <f>K53</f>
        <v>1875</v>
      </c>
      <c r="V53" s="18">
        <f t="shared" si="12"/>
        <v>22</v>
      </c>
      <c r="W53" s="23">
        <f t="shared" si="13"/>
        <v>5.0481165019626096E-3</v>
      </c>
      <c r="X53" s="5"/>
    </row>
    <row r="54" spans="1:28" s="10" customFormat="1" ht="60.75" thickBot="1" x14ac:dyDescent="0.3">
      <c r="D54" s="11" t="s">
        <v>45</v>
      </c>
      <c r="E54" s="9" t="s">
        <v>46</v>
      </c>
      <c r="F54" s="12"/>
      <c r="G54" s="13" t="str">
        <f>"Total "&amp;G$1</f>
        <v>Total LGE Combined Residential Service and Residential Time of Day</v>
      </c>
      <c r="H54" s="22" t="str">
        <f>"Weighted Average "&amp;H$1</f>
        <v>Weighted Average LGE Combined Residential Service and Residential Time of Day % of Total Customers</v>
      </c>
      <c r="I54" s="13" t="str">
        <f>"Total "&amp;I$1</f>
        <v>Total LGE General Service</v>
      </c>
      <c r="J54" s="22" t="str">
        <f>"Weighted Average "&amp;J$1</f>
        <v>Weighted Average LGE General Service % of Total Customers</v>
      </c>
      <c r="K54" s="13" t="str">
        <f>"Total "&amp;K$1</f>
        <v>Total LGE Power Service</v>
      </c>
      <c r="L54" s="22" t="str">
        <f>"Weighted Average "&amp;L$1</f>
        <v>Weighted Average LGE Power Service % of Total Customers</v>
      </c>
      <c r="M54" s="13" t="str">
        <f>"Total "&amp;M$1</f>
        <v>Total LGE Combined Time of Day Primary and Secondary</v>
      </c>
      <c r="N54" s="22" t="str">
        <f>"Weighted Average "&amp;N$1</f>
        <v>Weighted Average LGE Combined Time of Day Primary and Secondary % of Total Customers</v>
      </c>
      <c r="O54" s="14"/>
      <c r="Q54" s="12" t="str">
        <f>M1</f>
        <v>LGE Combined Time of Day Primary and Secondary</v>
      </c>
      <c r="R54" s="19">
        <f>N53</f>
        <v>1.2642124195909057E-3</v>
      </c>
      <c r="S54" s="19">
        <f>_xlfn.STDEV.P(N30:N51)</f>
        <v>4.1018689793725031E-3</v>
      </c>
      <c r="T54" s="22">
        <f>PEARSON(F30:$F$51,N30:N51)</f>
        <v>2.0125723315427974E-2</v>
      </c>
      <c r="U54" s="12">
        <f>M53</f>
        <v>317</v>
      </c>
      <c r="V54" s="18">
        <f t="shared" si="12"/>
        <v>22</v>
      </c>
      <c r="W54" s="23">
        <f t="shared" si="13"/>
        <v>4.0504473896916117E-4</v>
      </c>
      <c r="X54" s="14"/>
      <c r="Y54" s="13"/>
    </row>
    <row r="56" spans="1:28" s="10" customFormat="1" x14ac:dyDescent="0.25">
      <c r="F56" s="12"/>
      <c r="G56" s="13"/>
      <c r="H56" s="22"/>
      <c r="J56" s="22"/>
      <c r="L56" s="22"/>
      <c r="N56" s="22"/>
    </row>
    <row r="57" spans="1:28" s="10" customFormat="1" x14ac:dyDescent="0.25">
      <c r="L57" s="22"/>
      <c r="N57" s="22"/>
    </row>
    <row r="58" spans="1:28" s="10" customFormat="1" x14ac:dyDescent="0.25">
      <c r="L58" s="22"/>
      <c r="N58" s="22"/>
    </row>
    <row r="59" spans="1:28" s="10" customFormat="1" x14ac:dyDescent="0.25">
      <c r="L59" s="22"/>
      <c r="N59" s="22"/>
    </row>
    <row r="60" spans="1:28" s="10" customFormat="1" x14ac:dyDescent="0.25">
      <c r="L60" s="22"/>
      <c r="N60" s="22"/>
    </row>
    <row r="61" spans="1:28" s="10" customFormat="1" x14ac:dyDescent="0.25">
      <c r="L61" s="22"/>
      <c r="N61" s="22"/>
    </row>
    <row r="62" spans="1:28" s="10" customFormat="1" x14ac:dyDescent="0.25">
      <c r="E62"/>
      <c r="F62" s="3"/>
      <c r="G62" s="8"/>
      <c r="H62" s="21"/>
      <c r="I62"/>
      <c r="J62" s="21"/>
      <c r="K62"/>
      <c r="L62" s="22"/>
      <c r="N62" s="2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opLeftCell="D37" workbookViewId="0">
      <selection activeCell="D37" sqref="A1:XFD1048576"/>
    </sheetView>
  </sheetViews>
  <sheetFormatPr defaultColWidth="51.85546875" defaultRowHeight="15" x14ac:dyDescent="0.25"/>
  <cols>
    <col min="1" max="1" width="17.7109375" bestFit="1" customWidth="1"/>
    <col min="2" max="2" width="10" bestFit="1" customWidth="1"/>
    <col min="3" max="3" width="12.140625" bestFit="1" customWidth="1"/>
    <col min="4" max="4" width="16.7109375" bestFit="1" customWidth="1"/>
    <col min="5" max="5" width="30.42578125" customWidth="1"/>
    <col min="6" max="6" width="16.7109375" style="3" customWidth="1"/>
    <col min="7" max="7" width="16.7109375" style="8" customWidth="1"/>
    <col min="8" max="8" width="16.7109375" style="21" customWidth="1"/>
    <col min="9" max="9" width="17.28515625" bestFit="1" customWidth="1"/>
    <col min="10" max="10" width="17.28515625" style="21" customWidth="1"/>
    <col min="11" max="11" width="16.5703125" bestFit="1" customWidth="1"/>
    <col min="12" max="12" width="16.140625" style="21" customWidth="1"/>
    <col min="13" max="13" width="16.140625" customWidth="1"/>
    <col min="14" max="14" width="16.140625" style="21" customWidth="1"/>
    <col min="15" max="21" width="16.140625" customWidth="1"/>
    <col min="22" max="22" width="19.85546875" bestFit="1" customWidth="1"/>
    <col min="23" max="23" width="24" bestFit="1" customWidth="1"/>
    <col min="24" max="24" width="20.7109375" bestFit="1" customWidth="1"/>
    <col min="25" max="25" width="23.5703125" bestFit="1" customWidth="1"/>
  </cols>
  <sheetData>
    <row r="1" spans="1:25" ht="90" x14ac:dyDescent="0.25">
      <c r="A1" s="1" t="s">
        <v>36</v>
      </c>
      <c r="B1" s="1" t="s">
        <v>37</v>
      </c>
      <c r="C1" s="2" t="s">
        <v>38</v>
      </c>
      <c r="D1" s="1" t="s">
        <v>39</v>
      </c>
      <c r="E1" s="2" t="s">
        <v>40</v>
      </c>
      <c r="F1" s="2" t="s">
        <v>43</v>
      </c>
      <c r="G1" s="2" t="s">
        <v>41</v>
      </c>
      <c r="H1" s="20" t="str">
        <f>G1&amp;" % of Total Customers"</f>
        <v>LGE Combined Residential Service and Residential Time of Day % of Total Customers</v>
      </c>
      <c r="I1" s="2" t="s">
        <v>2</v>
      </c>
      <c r="J1" s="20" t="str">
        <f>I1&amp;" % of Total Customers"</f>
        <v>LGE General Service % of Total Customers</v>
      </c>
      <c r="K1" s="2" t="s">
        <v>3</v>
      </c>
      <c r="L1" s="20" t="str">
        <f>K1&amp;" % of Total Customers"</f>
        <v>LGE Power Service % of Total Customers</v>
      </c>
      <c r="M1" s="2" t="s">
        <v>42</v>
      </c>
      <c r="N1" s="20" t="str">
        <f>M1&amp;" % of Total Customers"</f>
        <v>LGE Combined Time of Day Primary and Secondary % of Total Customers</v>
      </c>
      <c r="O1" s="2"/>
      <c r="P1" s="2"/>
      <c r="Q1" s="2"/>
      <c r="R1" s="2"/>
      <c r="S1" s="2"/>
      <c r="T1" s="2"/>
      <c r="U1" s="2"/>
      <c r="V1" s="6" t="s">
        <v>0</v>
      </c>
      <c r="W1" s="6" t="s">
        <v>1</v>
      </c>
      <c r="X1" s="6" t="s">
        <v>4</v>
      </c>
      <c r="Y1" s="6" t="s">
        <v>5</v>
      </c>
    </row>
    <row r="2" spans="1:25" x14ac:dyDescent="0.25">
      <c r="A2">
        <v>40108</v>
      </c>
      <c r="B2" t="s">
        <v>6</v>
      </c>
      <c r="C2">
        <v>71.073999999999998</v>
      </c>
      <c r="D2" t="s">
        <v>26</v>
      </c>
      <c r="E2">
        <v>1307</v>
      </c>
      <c r="F2" s="3">
        <f t="shared" ref="F2:F46" si="0">E2/C2</f>
        <v>18.389284407800321</v>
      </c>
      <c r="G2" s="8">
        <v>1050</v>
      </c>
      <c r="H2" s="21">
        <f t="shared" ref="H2:H46" si="1">G2/$E2</f>
        <v>0.80336648814078038</v>
      </c>
      <c r="I2" s="8">
        <v>250</v>
      </c>
      <c r="J2" s="21">
        <f t="shared" ref="J2:J46" si="2">I2/$E2</f>
        <v>0.19127773527161437</v>
      </c>
      <c r="K2" s="8">
        <v>7</v>
      </c>
      <c r="L2" s="21">
        <f t="shared" ref="L2:L46" si="3">K2/$E2</f>
        <v>5.3557765876052028E-3</v>
      </c>
      <c r="M2" s="8">
        <v>0</v>
      </c>
      <c r="N2" s="21">
        <f t="shared" ref="N2:N46" si="4">M2/$E2</f>
        <v>0</v>
      </c>
      <c r="O2" s="5"/>
      <c r="P2" s="5"/>
      <c r="Q2" s="5"/>
      <c r="R2" s="5"/>
      <c r="S2" s="5"/>
      <c r="T2" s="5"/>
      <c r="U2" s="5"/>
      <c r="V2">
        <v>216</v>
      </c>
      <c r="Y2">
        <v>7</v>
      </c>
    </row>
    <row r="3" spans="1:25" x14ac:dyDescent="0.25">
      <c r="A3">
        <v>40165</v>
      </c>
      <c r="B3" t="s">
        <v>6</v>
      </c>
      <c r="C3">
        <v>144.423</v>
      </c>
      <c r="D3" t="s">
        <v>31</v>
      </c>
      <c r="E3">
        <v>4548</v>
      </c>
      <c r="F3" s="3">
        <f t="shared" si="0"/>
        <v>31.490829023078042</v>
      </c>
      <c r="G3" s="8">
        <v>3755</v>
      </c>
      <c r="H3" s="21">
        <f t="shared" si="1"/>
        <v>0.82563764291996478</v>
      </c>
      <c r="I3" s="8">
        <v>726</v>
      </c>
      <c r="J3" s="21">
        <f t="shared" si="2"/>
        <v>0.15963060686015831</v>
      </c>
      <c r="K3" s="8">
        <v>57</v>
      </c>
      <c r="L3" s="21">
        <f t="shared" si="3"/>
        <v>1.2532981530343008E-2</v>
      </c>
      <c r="M3" s="8">
        <v>10</v>
      </c>
      <c r="N3" s="21">
        <f t="shared" si="4"/>
        <v>2.1987686895338612E-3</v>
      </c>
      <c r="O3" s="5"/>
      <c r="P3" s="5"/>
      <c r="Q3" s="5"/>
      <c r="R3" s="5"/>
      <c r="S3" s="5"/>
      <c r="T3" s="5"/>
      <c r="U3" s="5"/>
      <c r="V3">
        <v>339</v>
      </c>
      <c r="X3">
        <v>1</v>
      </c>
    </row>
    <row r="4" spans="1:25" x14ac:dyDescent="0.25">
      <c r="A4">
        <v>40077</v>
      </c>
      <c r="B4" t="s">
        <v>6</v>
      </c>
      <c r="C4">
        <v>8.4969999999999999</v>
      </c>
      <c r="D4" t="s">
        <v>25</v>
      </c>
      <c r="E4">
        <v>389</v>
      </c>
      <c r="F4" s="3">
        <f t="shared" si="0"/>
        <v>45.780863834294458</v>
      </c>
      <c r="G4" s="8">
        <v>339</v>
      </c>
      <c r="H4" s="21">
        <f t="shared" si="1"/>
        <v>0.87146529562982</v>
      </c>
      <c r="I4" s="8">
        <v>47</v>
      </c>
      <c r="J4" s="21">
        <f t="shared" si="2"/>
        <v>0.12082262210796915</v>
      </c>
      <c r="K4" s="8">
        <v>2</v>
      </c>
      <c r="L4" s="21">
        <f t="shared" si="3"/>
        <v>5.1413881748071976E-3</v>
      </c>
      <c r="M4" s="8">
        <v>1</v>
      </c>
      <c r="N4" s="21">
        <f t="shared" si="4"/>
        <v>2.5706940874035988E-3</v>
      </c>
      <c r="O4" s="5"/>
      <c r="P4" s="5"/>
      <c r="Q4" s="5"/>
      <c r="R4" s="5"/>
      <c r="S4" s="5"/>
      <c r="T4" s="5"/>
      <c r="U4" s="5"/>
      <c r="V4">
        <v>409</v>
      </c>
    </row>
    <row r="5" spans="1:25" x14ac:dyDescent="0.25">
      <c r="A5">
        <v>40031</v>
      </c>
      <c r="B5" t="s">
        <v>6</v>
      </c>
      <c r="C5">
        <v>66.504999999999995</v>
      </c>
      <c r="D5" t="s">
        <v>18</v>
      </c>
      <c r="E5">
        <v>3073</v>
      </c>
      <c r="F5" s="3">
        <f t="shared" si="0"/>
        <v>46.207052101345766</v>
      </c>
      <c r="G5" s="8">
        <v>2776</v>
      </c>
      <c r="H5" s="21">
        <f t="shared" si="1"/>
        <v>0.90335177351122686</v>
      </c>
      <c r="I5" s="8">
        <v>292</v>
      </c>
      <c r="J5" s="21">
        <f t="shared" si="2"/>
        <v>9.5021151968760167E-2</v>
      </c>
      <c r="K5" s="8">
        <v>5</v>
      </c>
      <c r="L5" s="21">
        <f t="shared" si="3"/>
        <v>1.6270745200130166E-3</v>
      </c>
      <c r="M5" s="8">
        <v>0</v>
      </c>
      <c r="N5" s="21">
        <f t="shared" si="4"/>
        <v>0</v>
      </c>
      <c r="O5" s="5"/>
      <c r="P5" s="5"/>
      <c r="Q5" s="5"/>
      <c r="R5" s="5"/>
      <c r="S5" s="5"/>
      <c r="T5" s="5"/>
      <c r="U5" s="5"/>
      <c r="V5">
        <v>170</v>
      </c>
      <c r="X5">
        <v>10</v>
      </c>
      <c r="Y5">
        <v>3</v>
      </c>
    </row>
    <row r="6" spans="1:25" x14ac:dyDescent="0.25">
      <c r="A6">
        <v>40177</v>
      </c>
      <c r="B6" t="s">
        <v>6</v>
      </c>
      <c r="C6">
        <v>13.702999999999999</v>
      </c>
      <c r="D6" t="s">
        <v>33</v>
      </c>
      <c r="E6">
        <v>693</v>
      </c>
      <c r="F6" s="3">
        <f t="shared" si="0"/>
        <v>50.57286725534555</v>
      </c>
      <c r="G6" s="8">
        <v>565</v>
      </c>
      <c r="H6" s="21">
        <f t="shared" si="1"/>
        <v>0.8152958152958153</v>
      </c>
      <c r="I6" s="8">
        <v>128</v>
      </c>
      <c r="J6" s="21">
        <f t="shared" si="2"/>
        <v>0.1847041847041847</v>
      </c>
      <c r="K6" s="8"/>
      <c r="L6" s="21">
        <f t="shared" si="3"/>
        <v>0</v>
      </c>
      <c r="M6" s="8">
        <v>0</v>
      </c>
      <c r="N6" s="21">
        <f t="shared" si="4"/>
        <v>0</v>
      </c>
      <c r="O6" s="5"/>
      <c r="P6" s="5"/>
      <c r="Q6" s="5"/>
      <c r="R6" s="5"/>
      <c r="S6" s="5"/>
      <c r="T6" s="5"/>
      <c r="U6" s="5"/>
      <c r="V6">
        <v>565</v>
      </c>
    </row>
    <row r="7" spans="1:25" x14ac:dyDescent="0.25">
      <c r="A7">
        <v>40023</v>
      </c>
      <c r="B7" t="s">
        <v>6</v>
      </c>
      <c r="C7">
        <v>22.591999999999999</v>
      </c>
      <c r="D7" t="s">
        <v>14</v>
      </c>
      <c r="E7">
        <v>1196</v>
      </c>
      <c r="F7" s="3">
        <f t="shared" si="0"/>
        <v>52.939093484419267</v>
      </c>
      <c r="G7" s="8">
        <v>1059</v>
      </c>
      <c r="H7" s="21">
        <f t="shared" si="1"/>
        <v>0.88545150501672243</v>
      </c>
      <c r="I7" s="8">
        <v>136</v>
      </c>
      <c r="J7" s="21">
        <f t="shared" si="2"/>
        <v>0.11371237458193979</v>
      </c>
      <c r="K7" s="8">
        <v>1</v>
      </c>
      <c r="L7" s="21">
        <f t="shared" si="3"/>
        <v>8.3612040133779263E-4</v>
      </c>
      <c r="M7" s="8">
        <v>0</v>
      </c>
      <c r="N7" s="21">
        <f t="shared" si="4"/>
        <v>0</v>
      </c>
      <c r="O7" s="5"/>
      <c r="P7" s="5"/>
      <c r="Q7" s="5"/>
      <c r="R7" s="5"/>
      <c r="S7" s="5"/>
      <c r="T7" s="5"/>
      <c r="U7" s="5"/>
      <c r="V7">
        <v>1058</v>
      </c>
      <c r="W7">
        <v>1</v>
      </c>
    </row>
    <row r="8" spans="1:25" x14ac:dyDescent="0.25">
      <c r="A8">
        <v>40047</v>
      </c>
      <c r="B8" t="s">
        <v>6</v>
      </c>
      <c r="C8">
        <v>29.678999999999998</v>
      </c>
      <c r="D8" t="s">
        <v>20</v>
      </c>
      <c r="E8">
        <v>1623</v>
      </c>
      <c r="F8" s="3">
        <f t="shared" si="0"/>
        <v>54.685130900636814</v>
      </c>
      <c r="G8" s="8">
        <v>1297</v>
      </c>
      <c r="H8" s="21">
        <f t="shared" si="1"/>
        <v>0.79913739987677146</v>
      </c>
      <c r="I8" s="8">
        <v>307</v>
      </c>
      <c r="J8" s="21">
        <f t="shared" si="2"/>
        <v>0.1891558841651263</v>
      </c>
      <c r="K8" s="8">
        <v>17</v>
      </c>
      <c r="L8" s="21">
        <f t="shared" si="3"/>
        <v>1.0474430067775724E-2</v>
      </c>
      <c r="M8" s="8">
        <v>2</v>
      </c>
      <c r="N8" s="21">
        <f t="shared" si="4"/>
        <v>1.2322858903265558E-3</v>
      </c>
      <c r="O8" s="5"/>
      <c r="P8" s="5"/>
      <c r="Q8" s="5"/>
      <c r="R8" s="5"/>
      <c r="S8" s="5"/>
      <c r="T8" s="5"/>
      <c r="U8" s="5"/>
      <c r="V8">
        <v>1049</v>
      </c>
      <c r="W8">
        <v>1</v>
      </c>
    </row>
    <row r="9" spans="1:25" x14ac:dyDescent="0.25">
      <c r="A9">
        <v>40026</v>
      </c>
      <c r="B9" t="s">
        <v>6</v>
      </c>
      <c r="C9">
        <v>31.058</v>
      </c>
      <c r="D9" t="s">
        <v>16</v>
      </c>
      <c r="E9">
        <v>2436</v>
      </c>
      <c r="F9" s="3">
        <f t="shared" si="0"/>
        <v>78.43389786850409</v>
      </c>
      <c r="G9" s="8">
        <v>2186</v>
      </c>
      <c r="H9" s="21">
        <f t="shared" si="1"/>
        <v>0.89737274220032837</v>
      </c>
      <c r="I9" s="8">
        <v>247</v>
      </c>
      <c r="J9" s="21">
        <f t="shared" si="2"/>
        <v>0.10139573070607553</v>
      </c>
      <c r="K9" s="8">
        <v>3</v>
      </c>
      <c r="L9" s="21">
        <f t="shared" si="3"/>
        <v>1.2315270935960591E-3</v>
      </c>
      <c r="M9" s="8">
        <v>0</v>
      </c>
      <c r="N9" s="21">
        <f t="shared" si="4"/>
        <v>0</v>
      </c>
      <c r="O9" s="5"/>
      <c r="P9" s="5"/>
      <c r="Q9" s="5"/>
      <c r="R9" s="5"/>
      <c r="S9" s="5"/>
      <c r="T9" s="5"/>
      <c r="U9" s="5"/>
      <c r="V9">
        <v>1327</v>
      </c>
    </row>
    <row r="10" spans="1:25" x14ac:dyDescent="0.25">
      <c r="A10">
        <v>40014</v>
      </c>
      <c r="B10" t="s">
        <v>6</v>
      </c>
      <c r="C10">
        <v>55.093000000000004</v>
      </c>
      <c r="D10" t="s">
        <v>10</v>
      </c>
      <c r="E10">
        <v>8383</v>
      </c>
      <c r="F10" s="3">
        <f t="shared" si="0"/>
        <v>152.16089158332272</v>
      </c>
      <c r="G10" s="8">
        <v>7408</v>
      </c>
      <c r="H10" s="21">
        <f t="shared" si="1"/>
        <v>0.88369318859596802</v>
      </c>
      <c r="I10">
        <v>947</v>
      </c>
      <c r="J10" s="21">
        <f t="shared" si="2"/>
        <v>0.11296671835858285</v>
      </c>
      <c r="K10">
        <v>26</v>
      </c>
      <c r="L10" s="21">
        <f t="shared" si="3"/>
        <v>3.101514970774186E-3</v>
      </c>
      <c r="M10">
        <v>2</v>
      </c>
      <c r="N10" s="21">
        <f t="shared" si="4"/>
        <v>2.3857807467493738E-4</v>
      </c>
      <c r="O10" s="5"/>
      <c r="P10" s="5"/>
      <c r="Q10" s="5"/>
      <c r="R10" s="5"/>
      <c r="S10" s="5"/>
      <c r="T10" s="5"/>
      <c r="U10" s="5"/>
      <c r="V10">
        <v>1297</v>
      </c>
      <c r="X10">
        <v>1</v>
      </c>
      <c r="Y10">
        <v>1</v>
      </c>
    </row>
    <row r="11" spans="1:25" x14ac:dyDescent="0.25">
      <c r="A11">
        <v>40010</v>
      </c>
      <c r="B11" t="s">
        <v>6</v>
      </c>
      <c r="C11">
        <v>1.8320000000000001</v>
      </c>
      <c r="D11" t="s">
        <v>9</v>
      </c>
      <c r="E11">
        <v>338</v>
      </c>
      <c r="F11" s="3">
        <f t="shared" si="0"/>
        <v>184.49781659388645</v>
      </c>
      <c r="G11" s="8">
        <v>216</v>
      </c>
      <c r="H11" s="21">
        <f t="shared" si="1"/>
        <v>0.63905325443786987</v>
      </c>
      <c r="I11" s="8">
        <v>113</v>
      </c>
      <c r="J11" s="21">
        <f t="shared" si="2"/>
        <v>0.33431952662721892</v>
      </c>
      <c r="K11" s="8">
        <v>2</v>
      </c>
      <c r="L11" s="21">
        <f t="shared" si="3"/>
        <v>5.9171597633136093E-3</v>
      </c>
      <c r="M11" s="8">
        <v>7</v>
      </c>
      <c r="N11" s="21">
        <f t="shared" si="4"/>
        <v>2.0710059171597635E-2</v>
      </c>
      <c r="O11" s="5"/>
      <c r="P11" s="5"/>
      <c r="Q11" s="5"/>
      <c r="R11" s="5"/>
      <c r="S11" s="5"/>
      <c r="T11" s="5"/>
      <c r="U11" s="5"/>
      <c r="V11">
        <v>2185</v>
      </c>
      <c r="W11">
        <v>1</v>
      </c>
    </row>
    <row r="12" spans="1:25" x14ac:dyDescent="0.25">
      <c r="A12">
        <v>40209</v>
      </c>
      <c r="B12" t="s">
        <v>6</v>
      </c>
      <c r="C12">
        <v>2.6829999999999998</v>
      </c>
      <c r="D12" t="s">
        <v>34</v>
      </c>
      <c r="E12">
        <v>588</v>
      </c>
      <c r="F12" s="3">
        <f t="shared" si="0"/>
        <v>219.15765933656357</v>
      </c>
      <c r="G12" s="8">
        <v>170</v>
      </c>
      <c r="H12" s="21">
        <f t="shared" si="1"/>
        <v>0.28911564625850339</v>
      </c>
      <c r="I12" s="8">
        <v>354</v>
      </c>
      <c r="J12" s="21">
        <f t="shared" si="2"/>
        <v>0.60204081632653061</v>
      </c>
      <c r="K12" s="8">
        <v>51</v>
      </c>
      <c r="L12" s="21">
        <f t="shared" si="3"/>
        <v>8.673469387755102E-2</v>
      </c>
      <c r="M12" s="8">
        <v>13</v>
      </c>
      <c r="N12" s="21">
        <f t="shared" si="4"/>
        <v>2.2108843537414966E-2</v>
      </c>
      <c r="O12" s="5"/>
      <c r="P12" s="5"/>
      <c r="Q12" s="5"/>
      <c r="R12" s="5"/>
      <c r="S12" s="5"/>
      <c r="T12" s="5"/>
      <c r="U12" s="5"/>
      <c r="V12">
        <v>2776</v>
      </c>
    </row>
    <row r="13" spans="1:25" x14ac:dyDescent="0.25">
      <c r="A13">
        <v>40118</v>
      </c>
      <c r="B13" t="s">
        <v>6</v>
      </c>
      <c r="C13">
        <v>13.683</v>
      </c>
      <c r="D13" t="s">
        <v>28</v>
      </c>
      <c r="E13">
        <v>4543</v>
      </c>
      <c r="F13" s="3">
        <f t="shared" si="0"/>
        <v>332.01783234670762</v>
      </c>
      <c r="G13" s="8">
        <v>4189</v>
      </c>
      <c r="H13" s="21">
        <f t="shared" si="1"/>
        <v>0.92207792207792205</v>
      </c>
      <c r="I13" s="8">
        <v>332</v>
      </c>
      <c r="J13" s="21">
        <f t="shared" si="2"/>
        <v>7.3079462909971388E-2</v>
      </c>
      <c r="K13" s="8">
        <v>20</v>
      </c>
      <c r="L13" s="21">
        <f t="shared" si="3"/>
        <v>4.4023772837332156E-3</v>
      </c>
      <c r="M13" s="8">
        <v>2</v>
      </c>
      <c r="N13" s="21">
        <f t="shared" si="4"/>
        <v>4.4023772837332157E-4</v>
      </c>
      <c r="O13" s="5"/>
      <c r="P13" s="5"/>
      <c r="Q13" s="5"/>
      <c r="R13" s="5"/>
      <c r="S13" s="5"/>
      <c r="T13" s="5"/>
      <c r="U13" s="5"/>
      <c r="V13">
        <v>1643</v>
      </c>
      <c r="X13">
        <v>6</v>
      </c>
      <c r="Y13">
        <v>62</v>
      </c>
    </row>
    <row r="14" spans="1:25" x14ac:dyDescent="0.25">
      <c r="A14">
        <v>40059</v>
      </c>
      <c r="B14" t="s">
        <v>6</v>
      </c>
      <c r="C14">
        <v>25.925000000000001</v>
      </c>
      <c r="D14" t="s">
        <v>23</v>
      </c>
      <c r="E14">
        <v>8994</v>
      </c>
      <c r="F14" s="3">
        <f t="shared" si="0"/>
        <v>346.92381870781099</v>
      </c>
      <c r="G14" s="8">
        <v>8167</v>
      </c>
      <c r="H14" s="21">
        <f t="shared" si="1"/>
        <v>0.90804981098510118</v>
      </c>
      <c r="I14">
        <v>800</v>
      </c>
      <c r="J14" s="21">
        <f t="shared" si="2"/>
        <v>8.8948187680676E-2</v>
      </c>
      <c r="K14">
        <v>23</v>
      </c>
      <c r="L14" s="21">
        <f t="shared" si="3"/>
        <v>2.5572603958194354E-3</v>
      </c>
      <c r="M14">
        <v>4</v>
      </c>
      <c r="N14" s="21">
        <f t="shared" si="4"/>
        <v>4.4474093840338001E-4</v>
      </c>
      <c r="O14" s="5"/>
      <c r="P14" s="5"/>
      <c r="Q14" s="5"/>
      <c r="R14" s="5"/>
      <c r="S14" s="5"/>
      <c r="T14" s="5"/>
      <c r="U14" s="5"/>
      <c r="V14">
        <v>4189</v>
      </c>
      <c r="Y14">
        <v>2</v>
      </c>
    </row>
    <row r="15" spans="1:25" x14ac:dyDescent="0.25">
      <c r="A15">
        <v>40299</v>
      </c>
      <c r="B15" t="s">
        <v>6</v>
      </c>
      <c r="C15">
        <v>53.100999999999999</v>
      </c>
      <c r="D15" t="s">
        <v>34</v>
      </c>
      <c r="E15">
        <v>20528</v>
      </c>
      <c r="F15" s="3">
        <f t="shared" si="0"/>
        <v>386.58405679742378</v>
      </c>
      <c r="G15" s="8">
        <v>17194</v>
      </c>
      <c r="H15" s="21">
        <f t="shared" si="1"/>
        <v>0.8375876851130164</v>
      </c>
      <c r="I15">
        <v>3078</v>
      </c>
      <c r="J15" s="21">
        <f t="shared" si="2"/>
        <v>0.14994154325798909</v>
      </c>
      <c r="K15">
        <v>217</v>
      </c>
      <c r="L15" s="21">
        <f t="shared" si="3"/>
        <v>1.0570927513639906E-2</v>
      </c>
      <c r="M15">
        <v>39</v>
      </c>
      <c r="N15" s="21">
        <f t="shared" si="4"/>
        <v>1.8998441153546377E-3</v>
      </c>
      <c r="O15" s="5"/>
      <c r="P15" s="5"/>
      <c r="Q15" s="5"/>
      <c r="R15" s="5"/>
      <c r="S15" s="5"/>
      <c r="T15" s="5"/>
      <c r="U15" s="5"/>
      <c r="V15">
        <v>3755</v>
      </c>
      <c r="X15">
        <v>3</v>
      </c>
      <c r="Y15">
        <v>7</v>
      </c>
    </row>
    <row r="16" spans="1:25" x14ac:dyDescent="0.25">
      <c r="A16">
        <v>40245</v>
      </c>
      <c r="B16" t="s">
        <v>6</v>
      </c>
      <c r="C16">
        <v>32.384</v>
      </c>
      <c r="D16" t="s">
        <v>34</v>
      </c>
      <c r="E16">
        <v>14088</v>
      </c>
      <c r="F16" s="3">
        <f t="shared" si="0"/>
        <v>435.02964426877469</v>
      </c>
      <c r="G16" s="8">
        <v>12968</v>
      </c>
      <c r="H16" s="21">
        <f t="shared" si="1"/>
        <v>0.92049971607041459</v>
      </c>
      <c r="I16">
        <v>1048</v>
      </c>
      <c r="J16" s="21">
        <f t="shared" si="2"/>
        <v>7.4389551391254971E-2</v>
      </c>
      <c r="K16">
        <v>63</v>
      </c>
      <c r="L16" s="21">
        <f t="shared" si="3"/>
        <v>4.4718909710391823E-3</v>
      </c>
      <c r="M16">
        <v>9</v>
      </c>
      <c r="N16" s="21">
        <f t="shared" si="4"/>
        <v>6.3884156729131171E-4</v>
      </c>
      <c r="O16" s="5"/>
      <c r="P16" s="5"/>
      <c r="Q16" s="5"/>
      <c r="R16" s="5"/>
      <c r="S16" s="5"/>
      <c r="T16" s="5"/>
      <c r="U16" s="5"/>
      <c r="V16">
        <v>4870</v>
      </c>
      <c r="X16">
        <v>1</v>
      </c>
      <c r="Y16">
        <v>2</v>
      </c>
    </row>
    <row r="17" spans="1:25" x14ac:dyDescent="0.25">
      <c r="A17">
        <v>40272</v>
      </c>
      <c r="B17" t="s">
        <v>6</v>
      </c>
      <c r="C17">
        <v>34.107999999999997</v>
      </c>
      <c r="D17" t="s">
        <v>34</v>
      </c>
      <c r="E17">
        <v>16023</v>
      </c>
      <c r="F17" s="3">
        <f t="shared" si="0"/>
        <v>469.77248739298705</v>
      </c>
      <c r="G17" s="8">
        <v>14906</v>
      </c>
      <c r="H17" s="21">
        <f t="shared" si="1"/>
        <v>0.93028771141484112</v>
      </c>
      <c r="I17">
        <v>1049</v>
      </c>
      <c r="J17" s="21">
        <f t="shared" si="2"/>
        <v>6.5468389190538601E-2</v>
      </c>
      <c r="K17">
        <v>61</v>
      </c>
      <c r="L17" s="21">
        <f t="shared" si="3"/>
        <v>3.8070273981152094E-3</v>
      </c>
      <c r="M17">
        <v>7</v>
      </c>
      <c r="N17" s="21">
        <f t="shared" si="4"/>
        <v>4.3687199650502403E-4</v>
      </c>
      <c r="O17" s="5"/>
      <c r="P17" s="5"/>
      <c r="Q17" s="5"/>
      <c r="R17" s="5"/>
      <c r="S17" s="5"/>
      <c r="T17" s="5"/>
      <c r="U17" s="5"/>
      <c r="V17">
        <v>4903</v>
      </c>
      <c r="W17">
        <v>1</v>
      </c>
      <c r="X17">
        <v>2</v>
      </c>
      <c r="Y17">
        <v>5</v>
      </c>
    </row>
    <row r="18" spans="1:25" x14ac:dyDescent="0.25">
      <c r="A18">
        <v>40056</v>
      </c>
      <c r="B18" t="s">
        <v>6</v>
      </c>
      <c r="C18">
        <v>2.8460000000000001</v>
      </c>
      <c r="D18" t="s">
        <v>22</v>
      </c>
      <c r="E18">
        <v>1427</v>
      </c>
      <c r="F18" s="3">
        <f t="shared" si="0"/>
        <v>501.40548137737176</v>
      </c>
      <c r="G18" s="8">
        <v>1327</v>
      </c>
      <c r="H18" s="21">
        <f t="shared" si="1"/>
        <v>0.92992291520672743</v>
      </c>
      <c r="I18" s="8">
        <v>98</v>
      </c>
      <c r="J18" s="21">
        <f t="shared" si="2"/>
        <v>6.8675543097407143E-2</v>
      </c>
      <c r="K18" s="8">
        <v>2</v>
      </c>
      <c r="L18" s="21">
        <f t="shared" si="3"/>
        <v>1.4015416958654519E-3</v>
      </c>
      <c r="M18" s="8">
        <v>0</v>
      </c>
      <c r="N18" s="21">
        <f t="shared" si="4"/>
        <v>0</v>
      </c>
      <c r="O18" s="5"/>
      <c r="P18" s="5"/>
      <c r="Q18" s="5"/>
      <c r="R18" s="5"/>
      <c r="S18" s="5"/>
      <c r="T18" s="5"/>
      <c r="U18" s="5"/>
      <c r="V18">
        <v>5585</v>
      </c>
      <c r="X18">
        <v>17</v>
      </c>
      <c r="Y18">
        <v>9</v>
      </c>
    </row>
    <row r="19" spans="1:25" x14ac:dyDescent="0.25">
      <c r="A19">
        <v>40213</v>
      </c>
      <c r="B19" t="s">
        <v>6</v>
      </c>
      <c r="C19">
        <v>12.45</v>
      </c>
      <c r="D19" t="s">
        <v>34</v>
      </c>
      <c r="E19">
        <v>9020</v>
      </c>
      <c r="F19" s="3">
        <f t="shared" si="0"/>
        <v>724.49799196787149</v>
      </c>
      <c r="G19" s="8">
        <v>7402</v>
      </c>
      <c r="H19" s="21">
        <f t="shared" si="1"/>
        <v>0.82062084257206214</v>
      </c>
      <c r="I19">
        <v>1472</v>
      </c>
      <c r="J19" s="21">
        <f t="shared" si="2"/>
        <v>0.1631929046563193</v>
      </c>
      <c r="K19">
        <v>130</v>
      </c>
      <c r="L19" s="21">
        <f t="shared" si="3"/>
        <v>1.4412416851441241E-2</v>
      </c>
      <c r="M19">
        <v>16</v>
      </c>
      <c r="N19" s="21">
        <f t="shared" si="4"/>
        <v>1.7738359201773836E-3</v>
      </c>
      <c r="O19" s="5"/>
      <c r="P19" s="5"/>
      <c r="Q19" s="5"/>
      <c r="R19" s="5"/>
      <c r="S19" s="5"/>
      <c r="T19" s="5"/>
      <c r="U19" s="5"/>
      <c r="V19">
        <v>6654</v>
      </c>
      <c r="W19">
        <v>1</v>
      </c>
      <c r="Y19">
        <v>4</v>
      </c>
    </row>
    <row r="20" spans="1:25" x14ac:dyDescent="0.25">
      <c r="A20">
        <v>40229</v>
      </c>
      <c r="B20" t="s">
        <v>6</v>
      </c>
      <c r="C20">
        <v>19.753</v>
      </c>
      <c r="D20" t="s">
        <v>34</v>
      </c>
      <c r="E20">
        <v>14647</v>
      </c>
      <c r="F20" s="3">
        <f t="shared" si="0"/>
        <v>741.50761909583355</v>
      </c>
      <c r="G20" s="8">
        <v>13856</v>
      </c>
      <c r="H20" s="21">
        <f t="shared" si="1"/>
        <v>0.94599576705127331</v>
      </c>
      <c r="I20">
        <v>718</v>
      </c>
      <c r="J20" s="21">
        <f t="shared" si="2"/>
        <v>4.9020277189868233E-2</v>
      </c>
      <c r="K20">
        <v>62</v>
      </c>
      <c r="L20" s="21">
        <f t="shared" si="3"/>
        <v>4.2329487267017138E-3</v>
      </c>
      <c r="M20">
        <v>11</v>
      </c>
      <c r="N20" s="21">
        <f t="shared" si="4"/>
        <v>7.510070321567556E-4</v>
      </c>
      <c r="O20" s="5"/>
      <c r="P20" s="5"/>
      <c r="Q20" s="5"/>
      <c r="R20" s="5"/>
      <c r="S20" s="5"/>
      <c r="T20" s="5"/>
      <c r="U20" s="5"/>
      <c r="V20">
        <v>7184</v>
      </c>
      <c r="X20">
        <v>2</v>
      </c>
    </row>
    <row r="21" spans="1:25" x14ac:dyDescent="0.25">
      <c r="A21">
        <v>40291</v>
      </c>
      <c r="B21" t="s">
        <v>6</v>
      </c>
      <c r="C21">
        <v>21.927</v>
      </c>
      <c r="D21" t="s">
        <v>34</v>
      </c>
      <c r="E21">
        <v>17590</v>
      </c>
      <c r="F21" s="3">
        <f t="shared" si="0"/>
        <v>802.20732430337034</v>
      </c>
      <c r="G21" s="8">
        <v>16335</v>
      </c>
      <c r="H21" s="21">
        <f t="shared" si="1"/>
        <v>0.92865264354747012</v>
      </c>
      <c r="I21">
        <v>1200</v>
      </c>
      <c r="J21" s="21">
        <f t="shared" si="2"/>
        <v>6.8220579874928938E-2</v>
      </c>
      <c r="K21">
        <v>52</v>
      </c>
      <c r="L21" s="21">
        <f t="shared" si="3"/>
        <v>2.9562251279135871E-3</v>
      </c>
      <c r="M21">
        <v>3</v>
      </c>
      <c r="N21" s="21">
        <f t="shared" si="4"/>
        <v>1.7055144968732233E-4</v>
      </c>
      <c r="O21" s="5"/>
      <c r="P21" s="5"/>
      <c r="Q21" s="5"/>
      <c r="R21" s="5"/>
      <c r="S21" s="5"/>
      <c r="T21" s="5"/>
      <c r="U21" s="5"/>
      <c r="V21">
        <v>7142</v>
      </c>
      <c r="Y21">
        <v>3</v>
      </c>
    </row>
    <row r="22" spans="1:25" x14ac:dyDescent="0.25">
      <c r="A22">
        <v>40155</v>
      </c>
      <c r="B22" t="s">
        <v>6</v>
      </c>
      <c r="C22">
        <v>0.54</v>
      </c>
      <c r="D22" t="s">
        <v>30</v>
      </c>
      <c r="E22">
        <v>506</v>
      </c>
      <c r="F22" s="3">
        <f t="shared" si="0"/>
        <v>937.03703703703695</v>
      </c>
      <c r="G22" s="8">
        <v>409</v>
      </c>
      <c r="H22" s="21">
        <f t="shared" si="1"/>
        <v>0.80830039525691699</v>
      </c>
      <c r="I22" s="8">
        <v>94</v>
      </c>
      <c r="J22" s="21">
        <f t="shared" si="2"/>
        <v>0.1857707509881423</v>
      </c>
      <c r="K22" s="8">
        <v>3</v>
      </c>
      <c r="L22" s="21">
        <f t="shared" si="3"/>
        <v>5.9288537549407111E-3</v>
      </c>
      <c r="M22" s="8">
        <v>0</v>
      </c>
      <c r="N22" s="21">
        <f t="shared" si="4"/>
        <v>0</v>
      </c>
      <c r="O22" s="5"/>
      <c r="P22" s="5"/>
      <c r="Q22" s="5"/>
      <c r="R22" s="5"/>
      <c r="S22" s="5"/>
      <c r="T22" s="5"/>
      <c r="U22" s="5"/>
      <c r="V22">
        <v>6928</v>
      </c>
      <c r="X22">
        <v>4</v>
      </c>
      <c r="Y22">
        <v>5</v>
      </c>
    </row>
    <row r="23" spans="1:25" x14ac:dyDescent="0.25">
      <c r="A23">
        <v>40241</v>
      </c>
      <c r="B23" t="s">
        <v>6</v>
      </c>
      <c r="C23">
        <v>14.452</v>
      </c>
      <c r="D23" t="s">
        <v>34</v>
      </c>
      <c r="E23">
        <v>14326</v>
      </c>
      <c r="F23" s="3">
        <f t="shared" si="0"/>
        <v>991.28148353169115</v>
      </c>
      <c r="G23" s="8">
        <v>12934</v>
      </c>
      <c r="H23" s="21">
        <f t="shared" si="1"/>
        <v>0.90283400809716596</v>
      </c>
      <c r="I23">
        <v>1271</v>
      </c>
      <c r="J23" s="21">
        <f t="shared" si="2"/>
        <v>8.8719810135418117E-2</v>
      </c>
      <c r="K23">
        <v>107</v>
      </c>
      <c r="L23" s="21">
        <f t="shared" si="3"/>
        <v>7.4689375959793381E-3</v>
      </c>
      <c r="M23">
        <v>14</v>
      </c>
      <c r="N23" s="21">
        <f t="shared" si="4"/>
        <v>9.7724417143654893E-4</v>
      </c>
      <c r="O23" s="5"/>
      <c r="P23" s="5"/>
      <c r="Q23" s="5"/>
      <c r="R23" s="5"/>
      <c r="S23" s="5"/>
      <c r="T23" s="5"/>
      <c r="U23" s="5"/>
      <c r="V23">
        <v>7407</v>
      </c>
      <c r="W23">
        <v>1</v>
      </c>
      <c r="X23">
        <v>2</v>
      </c>
    </row>
    <row r="24" spans="1:25" x14ac:dyDescent="0.25">
      <c r="A24">
        <v>40258</v>
      </c>
      <c r="B24" t="s">
        <v>6</v>
      </c>
      <c r="C24">
        <v>11.68</v>
      </c>
      <c r="D24" t="s">
        <v>34</v>
      </c>
      <c r="E24">
        <v>12025</v>
      </c>
      <c r="F24" s="3">
        <f t="shared" si="0"/>
        <v>1029.5376712328768</v>
      </c>
      <c r="G24" s="8">
        <v>11023</v>
      </c>
      <c r="H24" s="21">
        <f t="shared" si="1"/>
        <v>0.91667359667359671</v>
      </c>
      <c r="I24">
        <v>863</v>
      </c>
      <c r="J24" s="21">
        <f t="shared" si="2"/>
        <v>7.1767151767151774E-2</v>
      </c>
      <c r="K24">
        <v>115</v>
      </c>
      <c r="L24" s="21">
        <f t="shared" si="3"/>
        <v>9.5634095634095639E-3</v>
      </c>
      <c r="M24">
        <v>24</v>
      </c>
      <c r="N24" s="21">
        <f t="shared" si="4"/>
        <v>1.995841995841996E-3</v>
      </c>
      <c r="O24" s="5"/>
      <c r="P24" s="5"/>
      <c r="Q24" s="5"/>
      <c r="R24" s="5"/>
      <c r="S24" s="5"/>
      <c r="T24" s="5"/>
      <c r="U24" s="5"/>
      <c r="V24">
        <v>6999</v>
      </c>
      <c r="X24">
        <v>1</v>
      </c>
      <c r="Y24">
        <v>6</v>
      </c>
    </row>
    <row r="25" spans="1:25" x14ac:dyDescent="0.25">
      <c r="A25">
        <v>40228</v>
      </c>
      <c r="B25" t="s">
        <v>6</v>
      </c>
      <c r="C25">
        <v>7.569</v>
      </c>
      <c r="D25" t="s">
        <v>34</v>
      </c>
      <c r="E25">
        <v>7842</v>
      </c>
      <c r="F25" s="3">
        <f t="shared" si="0"/>
        <v>1036.0681728101467</v>
      </c>
      <c r="G25" s="8">
        <v>7142</v>
      </c>
      <c r="H25" s="21">
        <f t="shared" si="1"/>
        <v>0.91073705687324658</v>
      </c>
      <c r="I25">
        <v>664</v>
      </c>
      <c r="J25" s="21">
        <f t="shared" si="2"/>
        <v>8.4672277480234634E-2</v>
      </c>
      <c r="K25">
        <v>33</v>
      </c>
      <c r="L25" s="21">
        <f t="shared" si="3"/>
        <v>4.2081101759755164E-3</v>
      </c>
      <c r="M25">
        <v>3</v>
      </c>
      <c r="N25" s="21">
        <f t="shared" si="4"/>
        <v>3.8255547054322876E-4</v>
      </c>
      <c r="O25" s="5"/>
      <c r="P25" s="5"/>
      <c r="Q25" s="5"/>
      <c r="R25" s="5"/>
      <c r="S25" s="5"/>
      <c r="T25" s="5"/>
      <c r="U25" s="5"/>
      <c r="V25">
        <v>8167</v>
      </c>
      <c r="X25">
        <v>1</v>
      </c>
      <c r="Y25">
        <v>3</v>
      </c>
    </row>
    <row r="26" spans="1:25" x14ac:dyDescent="0.25">
      <c r="A26">
        <v>40223</v>
      </c>
      <c r="B26" t="s">
        <v>6</v>
      </c>
      <c r="C26">
        <v>11.742000000000001</v>
      </c>
      <c r="D26" t="s">
        <v>34</v>
      </c>
      <c r="E26">
        <v>12211</v>
      </c>
      <c r="F26" s="3">
        <f t="shared" si="0"/>
        <v>1039.9420882302843</v>
      </c>
      <c r="G26" s="8">
        <v>10321</v>
      </c>
      <c r="H26" s="21">
        <f t="shared" si="1"/>
        <v>0.84522152157890429</v>
      </c>
      <c r="I26">
        <v>1769</v>
      </c>
      <c r="J26" s="21">
        <f t="shared" si="2"/>
        <v>0.14486938006715258</v>
      </c>
      <c r="K26">
        <v>97</v>
      </c>
      <c r="L26" s="21">
        <f t="shared" si="3"/>
        <v>7.9436573581197281E-3</v>
      </c>
      <c r="M26">
        <v>24</v>
      </c>
      <c r="N26" s="21">
        <f t="shared" si="4"/>
        <v>1.9654409958234378E-3</v>
      </c>
      <c r="O26" s="5"/>
      <c r="P26" s="5"/>
      <c r="Q26" s="5"/>
      <c r="R26" s="5"/>
      <c r="S26" s="5"/>
      <c r="T26" s="5"/>
      <c r="U26" s="5"/>
      <c r="V26">
        <v>7401</v>
      </c>
      <c r="W26">
        <v>1</v>
      </c>
      <c r="X26">
        <v>5</v>
      </c>
      <c r="Y26">
        <v>11</v>
      </c>
    </row>
    <row r="27" spans="1:25" x14ac:dyDescent="0.25">
      <c r="A27">
        <v>40222</v>
      </c>
      <c r="B27" t="s">
        <v>6</v>
      </c>
      <c r="C27">
        <v>10.432</v>
      </c>
      <c r="D27" t="s">
        <v>34</v>
      </c>
      <c r="E27">
        <v>12711</v>
      </c>
      <c r="F27" s="3">
        <f t="shared" si="0"/>
        <v>1218.4624233128834</v>
      </c>
      <c r="G27" s="8">
        <v>10904</v>
      </c>
      <c r="H27" s="21">
        <f t="shared" si="1"/>
        <v>0.85783966643065057</v>
      </c>
      <c r="I27">
        <v>1663</v>
      </c>
      <c r="J27" s="21">
        <f t="shared" si="2"/>
        <v>0.13083156321296516</v>
      </c>
      <c r="K27">
        <v>128</v>
      </c>
      <c r="L27" s="21">
        <f t="shared" si="3"/>
        <v>1.0070018094563763E-2</v>
      </c>
      <c r="M27">
        <v>16</v>
      </c>
      <c r="N27" s="21">
        <f t="shared" si="4"/>
        <v>1.2587522618204704E-3</v>
      </c>
      <c r="O27" s="5"/>
      <c r="P27" s="5"/>
      <c r="Q27" s="5"/>
      <c r="R27" s="5"/>
      <c r="S27" s="5"/>
      <c r="T27" s="5"/>
      <c r="U27" s="5"/>
      <c r="V27">
        <v>7894</v>
      </c>
      <c r="W27">
        <v>3</v>
      </c>
      <c r="Y27">
        <v>4</v>
      </c>
    </row>
    <row r="28" spans="1:25" x14ac:dyDescent="0.25">
      <c r="A28">
        <v>40219</v>
      </c>
      <c r="B28" t="s">
        <v>6</v>
      </c>
      <c r="C28">
        <v>14.391999999999999</v>
      </c>
      <c r="D28" t="s">
        <v>34</v>
      </c>
      <c r="E28">
        <v>18352</v>
      </c>
      <c r="F28" s="3">
        <f t="shared" si="0"/>
        <v>1275.1528627015009</v>
      </c>
      <c r="G28" s="8">
        <v>16519</v>
      </c>
      <c r="H28" s="21">
        <f t="shared" si="1"/>
        <v>0.90011987794245862</v>
      </c>
      <c r="I28">
        <v>1661</v>
      </c>
      <c r="J28" s="21">
        <f t="shared" si="2"/>
        <v>9.0507846556233659E-2</v>
      </c>
      <c r="K28">
        <v>136</v>
      </c>
      <c r="L28" s="21">
        <f t="shared" si="3"/>
        <v>7.4106364428945075E-3</v>
      </c>
      <c r="M28">
        <v>36</v>
      </c>
      <c r="N28" s="21">
        <f t="shared" si="4"/>
        <v>1.9616390584132519E-3</v>
      </c>
      <c r="O28" s="5"/>
      <c r="P28" s="5"/>
      <c r="Q28" s="5"/>
      <c r="R28" s="5"/>
      <c r="S28" s="5"/>
      <c r="T28" s="5"/>
      <c r="U28" s="5"/>
      <c r="V28">
        <v>8925</v>
      </c>
      <c r="X28">
        <v>1</v>
      </c>
      <c r="Y28">
        <v>1</v>
      </c>
    </row>
    <row r="29" spans="1:25" x14ac:dyDescent="0.25">
      <c r="A29">
        <v>40211</v>
      </c>
      <c r="B29" t="s">
        <v>6</v>
      </c>
      <c r="C29">
        <v>7.4809999999999999</v>
      </c>
      <c r="D29" t="s">
        <v>34</v>
      </c>
      <c r="E29">
        <v>10423</v>
      </c>
      <c r="F29" s="3">
        <f t="shared" si="0"/>
        <v>1393.2629327629995</v>
      </c>
      <c r="G29" s="8">
        <v>9424</v>
      </c>
      <c r="H29" s="21">
        <f t="shared" si="1"/>
        <v>0.90415427420128558</v>
      </c>
      <c r="I29">
        <v>928</v>
      </c>
      <c r="J29" s="21">
        <f t="shared" si="2"/>
        <v>8.9033867408615561E-2</v>
      </c>
      <c r="K29">
        <v>59</v>
      </c>
      <c r="L29" s="21">
        <f t="shared" si="3"/>
        <v>5.6605583805046534E-3</v>
      </c>
      <c r="M29">
        <v>12</v>
      </c>
      <c r="N29" s="21">
        <f t="shared" si="4"/>
        <v>1.1513000095941667E-3</v>
      </c>
      <c r="O29" s="5"/>
      <c r="P29" s="5"/>
      <c r="Q29" s="5"/>
      <c r="R29" s="5"/>
      <c r="S29" s="5"/>
      <c r="T29" s="5"/>
      <c r="U29" s="5"/>
      <c r="V29">
        <v>9424</v>
      </c>
      <c r="X29">
        <v>10</v>
      </c>
      <c r="Y29">
        <v>2</v>
      </c>
    </row>
    <row r="30" spans="1:25" x14ac:dyDescent="0.25">
      <c r="A30">
        <v>40216</v>
      </c>
      <c r="B30" t="s">
        <v>6</v>
      </c>
      <c r="C30">
        <v>14.454000000000001</v>
      </c>
      <c r="D30" t="s">
        <v>34</v>
      </c>
      <c r="E30">
        <v>20318</v>
      </c>
      <c r="F30" s="3">
        <f t="shared" si="0"/>
        <v>1405.7008440570085</v>
      </c>
      <c r="G30" s="8">
        <v>18346</v>
      </c>
      <c r="H30" s="21">
        <f t="shared" si="1"/>
        <v>0.90294320307116838</v>
      </c>
      <c r="I30">
        <v>1829</v>
      </c>
      <c r="J30" s="21">
        <f t="shared" si="2"/>
        <v>9.0018702628211433E-2</v>
      </c>
      <c r="K30">
        <v>127</v>
      </c>
      <c r="L30" s="21">
        <f t="shared" si="3"/>
        <v>6.2506152180332713E-3</v>
      </c>
      <c r="M30">
        <v>16</v>
      </c>
      <c r="N30" s="21">
        <f t="shared" si="4"/>
        <v>7.8747908258686877E-4</v>
      </c>
      <c r="O30" s="5"/>
      <c r="P30" s="5"/>
      <c r="Q30" s="5"/>
      <c r="R30" s="5"/>
      <c r="S30" s="5"/>
      <c r="T30" s="5"/>
      <c r="U30" s="5"/>
      <c r="V30">
        <v>11021</v>
      </c>
      <c r="W30">
        <v>2</v>
      </c>
      <c r="X30">
        <v>3</v>
      </c>
      <c r="Y30">
        <v>21</v>
      </c>
    </row>
    <row r="31" spans="1:25" x14ac:dyDescent="0.25">
      <c r="A31">
        <v>40214</v>
      </c>
      <c r="B31" t="s">
        <v>6</v>
      </c>
      <c r="C31">
        <v>14.856</v>
      </c>
      <c r="D31" t="s">
        <v>34</v>
      </c>
      <c r="E31">
        <v>21674</v>
      </c>
      <c r="F31" s="3">
        <f t="shared" si="0"/>
        <v>1458.9391491653205</v>
      </c>
      <c r="G31" s="8">
        <v>19482</v>
      </c>
      <c r="H31" s="21">
        <f t="shared" si="1"/>
        <v>0.89886499953861765</v>
      </c>
      <c r="I31">
        <v>2062</v>
      </c>
      <c r="J31" s="21">
        <f t="shared" si="2"/>
        <v>9.5137030543508347E-2</v>
      </c>
      <c r="K31">
        <v>105</v>
      </c>
      <c r="L31" s="21">
        <f t="shared" si="3"/>
        <v>4.8445141644366521E-3</v>
      </c>
      <c r="M31">
        <v>25</v>
      </c>
      <c r="N31" s="21">
        <f t="shared" si="4"/>
        <v>1.1534557534372981E-3</v>
      </c>
      <c r="O31" s="5"/>
      <c r="P31" s="5"/>
      <c r="Q31" s="5"/>
      <c r="R31" s="5"/>
      <c r="S31" s="5"/>
      <c r="T31" s="5"/>
      <c r="U31" s="5"/>
      <c r="V31">
        <v>10804</v>
      </c>
      <c r="W31">
        <v>3</v>
      </c>
      <c r="X31">
        <v>2</v>
      </c>
      <c r="Y31">
        <v>7</v>
      </c>
    </row>
    <row r="32" spans="1:25" x14ac:dyDescent="0.25">
      <c r="A32">
        <v>40243</v>
      </c>
      <c r="B32" t="s">
        <v>6</v>
      </c>
      <c r="C32">
        <v>4.0119999999999996</v>
      </c>
      <c r="D32" t="s">
        <v>34</v>
      </c>
      <c r="E32">
        <v>6032</v>
      </c>
      <c r="F32" s="3">
        <f t="shared" si="0"/>
        <v>1503.4895314057828</v>
      </c>
      <c r="G32" s="8">
        <v>4904</v>
      </c>
      <c r="H32" s="21">
        <f t="shared" si="1"/>
        <v>0.8129973474801061</v>
      </c>
      <c r="I32">
        <v>1069</v>
      </c>
      <c r="J32" s="21">
        <f t="shared" si="2"/>
        <v>0.17722148541114058</v>
      </c>
      <c r="K32">
        <v>52</v>
      </c>
      <c r="L32" s="21">
        <f t="shared" si="3"/>
        <v>8.6206896551724137E-3</v>
      </c>
      <c r="M32">
        <v>7</v>
      </c>
      <c r="N32" s="21">
        <f t="shared" si="4"/>
        <v>1.1604774535809018E-3</v>
      </c>
      <c r="O32" s="5"/>
      <c r="P32" s="5"/>
      <c r="Q32" s="5"/>
      <c r="R32" s="5"/>
      <c r="S32" s="5"/>
      <c r="T32" s="5"/>
      <c r="U32" s="5"/>
      <c r="V32">
        <v>10445</v>
      </c>
      <c r="X32">
        <v>4</v>
      </c>
      <c r="Y32">
        <v>2</v>
      </c>
    </row>
    <row r="33" spans="1:25" x14ac:dyDescent="0.25">
      <c r="A33">
        <v>40207</v>
      </c>
      <c r="B33" t="s">
        <v>6</v>
      </c>
      <c r="C33">
        <v>11.624000000000001</v>
      </c>
      <c r="D33" t="s">
        <v>34</v>
      </c>
      <c r="E33">
        <v>17768</v>
      </c>
      <c r="F33" s="3">
        <f t="shared" si="0"/>
        <v>1528.5615966964899</v>
      </c>
      <c r="G33" s="8">
        <v>15143</v>
      </c>
      <c r="H33" s="21">
        <f t="shared" si="1"/>
        <v>0.8522624943719046</v>
      </c>
      <c r="I33">
        <v>2433</v>
      </c>
      <c r="J33" s="21">
        <f t="shared" si="2"/>
        <v>0.13693156235929763</v>
      </c>
      <c r="K33">
        <v>178</v>
      </c>
      <c r="L33" s="21">
        <f t="shared" si="3"/>
        <v>1.0018009905447996E-2</v>
      </c>
      <c r="M33">
        <v>14</v>
      </c>
      <c r="N33" s="21">
        <f t="shared" si="4"/>
        <v>7.8793336334984239E-4</v>
      </c>
      <c r="O33" s="5"/>
      <c r="P33" s="5"/>
      <c r="Q33" s="5"/>
      <c r="R33" s="5"/>
      <c r="S33" s="5"/>
      <c r="T33" s="5"/>
      <c r="U33" s="5"/>
      <c r="V33">
        <v>10320</v>
      </c>
      <c r="W33">
        <v>1</v>
      </c>
      <c r="X33">
        <v>5</v>
      </c>
      <c r="Y33">
        <v>19</v>
      </c>
    </row>
    <row r="34" spans="1:25" x14ac:dyDescent="0.25">
      <c r="A34">
        <v>40218</v>
      </c>
      <c r="B34" t="s">
        <v>6</v>
      </c>
      <c r="C34">
        <v>9.7330000000000005</v>
      </c>
      <c r="D34" t="s">
        <v>34</v>
      </c>
      <c r="E34">
        <v>16093</v>
      </c>
      <c r="F34" s="3">
        <f t="shared" si="0"/>
        <v>1653.4470358573924</v>
      </c>
      <c r="G34" s="8">
        <v>13896</v>
      </c>
      <c r="H34" s="21">
        <f t="shared" si="1"/>
        <v>0.86348101659106447</v>
      </c>
      <c r="I34">
        <v>2063</v>
      </c>
      <c r="J34" s="21">
        <f t="shared" si="2"/>
        <v>0.12819238178089853</v>
      </c>
      <c r="K34">
        <v>117</v>
      </c>
      <c r="L34" s="21">
        <f t="shared" si="3"/>
        <v>7.2702417200024858E-3</v>
      </c>
      <c r="M34">
        <v>17</v>
      </c>
      <c r="N34" s="21">
        <f t="shared" si="4"/>
        <v>1.0563599080345492E-3</v>
      </c>
      <c r="O34" s="5"/>
      <c r="P34" s="5"/>
      <c r="Q34" s="5"/>
      <c r="R34" s="5"/>
      <c r="S34" s="5"/>
      <c r="T34" s="5"/>
      <c r="U34" s="5"/>
      <c r="V34">
        <v>10900</v>
      </c>
      <c r="W34">
        <v>4</v>
      </c>
      <c r="X34">
        <v>1</v>
      </c>
      <c r="Y34">
        <v>15</v>
      </c>
    </row>
    <row r="35" spans="1:25" x14ac:dyDescent="0.25">
      <c r="A35">
        <v>40205</v>
      </c>
      <c r="B35" t="s">
        <v>6</v>
      </c>
      <c r="C35">
        <v>6.9809999999999999</v>
      </c>
      <c r="D35" t="s">
        <v>34</v>
      </c>
      <c r="E35">
        <v>12039</v>
      </c>
      <c r="F35" s="3">
        <f t="shared" si="0"/>
        <v>1724.5380318006016</v>
      </c>
      <c r="G35" s="8">
        <v>10807</v>
      </c>
      <c r="H35" s="21">
        <f t="shared" si="1"/>
        <v>0.89766591909627047</v>
      </c>
      <c r="I35">
        <v>1164</v>
      </c>
      <c r="J35" s="21">
        <f t="shared" si="2"/>
        <v>9.6685771243458757E-2</v>
      </c>
      <c r="K35">
        <v>59</v>
      </c>
      <c r="L35" s="21">
        <f t="shared" si="3"/>
        <v>4.9007392640584768E-3</v>
      </c>
      <c r="M35">
        <v>9</v>
      </c>
      <c r="N35" s="21">
        <f t="shared" si="4"/>
        <v>7.4757039621230995E-4</v>
      </c>
      <c r="O35" s="5"/>
      <c r="P35" s="5"/>
      <c r="Q35" s="5"/>
      <c r="R35" s="5"/>
      <c r="S35" s="5"/>
      <c r="T35" s="5"/>
      <c r="U35" s="5"/>
      <c r="V35">
        <v>12967</v>
      </c>
      <c r="W35">
        <v>1</v>
      </c>
      <c r="X35">
        <v>1</v>
      </c>
      <c r="Y35">
        <v>8</v>
      </c>
    </row>
    <row r="36" spans="1:25" x14ac:dyDescent="0.25">
      <c r="A36">
        <v>40210</v>
      </c>
      <c r="B36" t="s">
        <v>6</v>
      </c>
      <c r="C36">
        <v>3.218</v>
      </c>
      <c r="D36" t="s">
        <v>34</v>
      </c>
      <c r="E36">
        <v>6232</v>
      </c>
      <c r="F36" s="3">
        <f t="shared" si="0"/>
        <v>1936.6065879428215</v>
      </c>
      <c r="G36" s="8">
        <v>5585</v>
      </c>
      <c r="H36" s="21">
        <f t="shared" si="1"/>
        <v>0.89618100128369704</v>
      </c>
      <c r="I36">
        <v>551</v>
      </c>
      <c r="J36" s="21">
        <f t="shared" si="2"/>
        <v>8.8414634146341459E-2</v>
      </c>
      <c r="K36">
        <v>70</v>
      </c>
      <c r="L36" s="21">
        <f t="shared" si="3"/>
        <v>1.1232349165596919E-2</v>
      </c>
      <c r="M36">
        <v>26</v>
      </c>
      <c r="N36" s="21">
        <f t="shared" si="4"/>
        <v>4.1720154043645699E-3</v>
      </c>
      <c r="O36" s="5"/>
      <c r="P36" s="5"/>
      <c r="Q36" s="5"/>
      <c r="R36" s="5"/>
      <c r="S36" s="5"/>
      <c r="T36" s="5"/>
      <c r="U36" s="5"/>
      <c r="V36">
        <v>12932</v>
      </c>
      <c r="W36">
        <v>2</v>
      </c>
      <c r="X36">
        <v>3</v>
      </c>
      <c r="Y36">
        <v>11</v>
      </c>
    </row>
    <row r="37" spans="1:25" x14ac:dyDescent="0.25">
      <c r="A37">
        <v>40242</v>
      </c>
      <c r="B37" t="s">
        <v>6</v>
      </c>
      <c r="C37">
        <v>2.6669999999999998</v>
      </c>
      <c r="D37" t="s">
        <v>34</v>
      </c>
      <c r="E37">
        <v>5202</v>
      </c>
      <c r="F37" s="3">
        <f t="shared" si="0"/>
        <v>1950.5061867266593</v>
      </c>
      <c r="G37" s="8">
        <v>4870</v>
      </c>
      <c r="H37" s="21">
        <f t="shared" si="1"/>
        <v>0.93617839292579774</v>
      </c>
      <c r="I37" s="8">
        <v>315</v>
      </c>
      <c r="J37" s="21">
        <f t="shared" si="2"/>
        <v>6.0553633217993078E-2</v>
      </c>
      <c r="K37" s="8">
        <v>14</v>
      </c>
      <c r="L37" s="21">
        <f t="shared" si="3"/>
        <v>2.6912725874663592E-3</v>
      </c>
      <c r="M37" s="8">
        <v>3</v>
      </c>
      <c r="N37" s="21">
        <f t="shared" si="4"/>
        <v>5.7670126874279125E-4</v>
      </c>
      <c r="O37" s="5"/>
      <c r="P37" s="5"/>
      <c r="Q37" s="5"/>
      <c r="R37" s="5"/>
      <c r="S37" s="5"/>
      <c r="T37" s="5"/>
      <c r="U37" s="5"/>
      <c r="V37">
        <v>13856</v>
      </c>
      <c r="X37">
        <v>1</v>
      </c>
      <c r="Y37">
        <v>10</v>
      </c>
    </row>
    <row r="38" spans="1:25" x14ac:dyDescent="0.25">
      <c r="A38">
        <v>40212</v>
      </c>
      <c r="B38" t="s">
        <v>6</v>
      </c>
      <c r="C38">
        <v>3.8</v>
      </c>
      <c r="D38" t="s">
        <v>34</v>
      </c>
      <c r="E38">
        <v>7764</v>
      </c>
      <c r="F38" s="3">
        <f t="shared" si="0"/>
        <v>2043.1578947368423</v>
      </c>
      <c r="G38" s="8">
        <v>7184</v>
      </c>
      <c r="H38" s="21">
        <f t="shared" si="1"/>
        <v>0.92529623905203506</v>
      </c>
      <c r="I38">
        <v>552</v>
      </c>
      <c r="J38" s="21">
        <f t="shared" si="2"/>
        <v>7.1097372488408042E-2</v>
      </c>
      <c r="K38">
        <v>26</v>
      </c>
      <c r="L38" s="21">
        <f t="shared" si="3"/>
        <v>3.3487892838742917E-3</v>
      </c>
      <c r="M38">
        <v>2</v>
      </c>
      <c r="N38" s="21">
        <f t="shared" si="4"/>
        <v>2.5759917568263783E-4</v>
      </c>
      <c r="O38" s="5"/>
      <c r="P38" s="5"/>
      <c r="Q38" s="5"/>
      <c r="R38" s="5"/>
      <c r="S38" s="5"/>
      <c r="T38" s="5"/>
      <c r="U38" s="5"/>
      <c r="V38">
        <v>14905</v>
      </c>
      <c r="W38">
        <v>1</v>
      </c>
      <c r="X38">
        <v>1</v>
      </c>
      <c r="Y38">
        <v>6</v>
      </c>
    </row>
    <row r="39" spans="1:25" x14ac:dyDescent="0.25">
      <c r="A39">
        <v>40206</v>
      </c>
      <c r="B39" t="s">
        <v>6</v>
      </c>
      <c r="C39">
        <v>5.71</v>
      </c>
      <c r="D39" t="s">
        <v>34</v>
      </c>
      <c r="E39">
        <v>12200</v>
      </c>
      <c r="F39" s="3">
        <f t="shared" si="0"/>
        <v>2136.602451838879</v>
      </c>
      <c r="G39" s="8">
        <v>10445</v>
      </c>
      <c r="H39" s="21">
        <f t="shared" si="1"/>
        <v>0.85614754098360657</v>
      </c>
      <c r="I39">
        <v>1673</v>
      </c>
      <c r="J39" s="21">
        <f t="shared" si="2"/>
        <v>0.1371311475409836</v>
      </c>
      <c r="K39">
        <v>76</v>
      </c>
      <c r="L39" s="21">
        <f t="shared" si="3"/>
        <v>6.2295081967213119E-3</v>
      </c>
      <c r="M39">
        <v>6</v>
      </c>
      <c r="N39" s="21">
        <f t="shared" si="4"/>
        <v>4.9180327868852459E-4</v>
      </c>
      <c r="O39" s="5"/>
      <c r="P39" s="5"/>
      <c r="Q39" s="5"/>
      <c r="R39" s="5"/>
      <c r="S39" s="5"/>
      <c r="T39" s="5"/>
      <c r="U39" s="5"/>
      <c r="V39">
        <v>13896</v>
      </c>
      <c r="X39">
        <v>2</v>
      </c>
      <c r="Y39">
        <v>15</v>
      </c>
    </row>
    <row r="40" spans="1:25" x14ac:dyDescent="0.25">
      <c r="A40">
        <v>40202</v>
      </c>
      <c r="B40" t="s">
        <v>6</v>
      </c>
      <c r="C40">
        <v>1.5549999999999999</v>
      </c>
      <c r="D40" t="s">
        <v>34</v>
      </c>
      <c r="E40">
        <v>3349</v>
      </c>
      <c r="F40" s="3">
        <f t="shared" si="0"/>
        <v>2153.6977491961416</v>
      </c>
      <c r="G40" s="8">
        <v>1643</v>
      </c>
      <c r="H40" s="21">
        <f t="shared" si="1"/>
        <v>0.49059420722603764</v>
      </c>
      <c r="I40" s="8">
        <v>1417</v>
      </c>
      <c r="J40" s="21">
        <f t="shared" si="2"/>
        <v>0.42311137653030756</v>
      </c>
      <c r="K40" s="8">
        <v>221</v>
      </c>
      <c r="L40" s="21">
        <f t="shared" si="3"/>
        <v>6.5989847715736044E-2</v>
      </c>
      <c r="M40" s="8">
        <v>68</v>
      </c>
      <c r="N40" s="21">
        <f t="shared" si="4"/>
        <v>2.030456852791878E-2</v>
      </c>
      <c r="O40" s="5"/>
      <c r="P40" s="5"/>
      <c r="Q40" s="5"/>
      <c r="R40" s="5"/>
      <c r="S40" s="5"/>
      <c r="T40" s="5"/>
      <c r="U40" s="5"/>
      <c r="V40">
        <v>15974</v>
      </c>
      <c r="Y40">
        <v>7</v>
      </c>
    </row>
    <row r="41" spans="1:25" x14ac:dyDescent="0.25">
      <c r="A41">
        <v>40220</v>
      </c>
      <c r="B41" t="s">
        <v>6</v>
      </c>
      <c r="C41">
        <v>7.617</v>
      </c>
      <c r="D41" t="s">
        <v>34</v>
      </c>
      <c r="E41">
        <v>17456</v>
      </c>
      <c r="F41" s="3">
        <f t="shared" si="0"/>
        <v>2291.7158986477616</v>
      </c>
      <c r="G41" s="8">
        <v>15974</v>
      </c>
      <c r="H41" s="21">
        <f t="shared" si="1"/>
        <v>0.91510082493125577</v>
      </c>
      <c r="I41">
        <v>1388</v>
      </c>
      <c r="J41" s="21">
        <f t="shared" si="2"/>
        <v>7.9514207149404215E-2</v>
      </c>
      <c r="K41">
        <v>87</v>
      </c>
      <c r="L41" s="21">
        <f t="shared" si="3"/>
        <v>4.9839596700274975E-3</v>
      </c>
      <c r="M41">
        <v>7</v>
      </c>
      <c r="N41" s="21">
        <f t="shared" si="4"/>
        <v>4.0100824931255731E-4</v>
      </c>
      <c r="O41" s="5"/>
      <c r="P41" s="5"/>
      <c r="Q41" s="5"/>
      <c r="R41" s="5"/>
      <c r="S41" s="5"/>
      <c r="T41" s="5"/>
      <c r="U41" s="5"/>
      <c r="V41">
        <v>16334</v>
      </c>
      <c r="W41">
        <v>1</v>
      </c>
      <c r="X41">
        <v>1</v>
      </c>
      <c r="Y41">
        <v>2</v>
      </c>
    </row>
    <row r="42" spans="1:25" x14ac:dyDescent="0.25">
      <c r="A42">
        <v>40215</v>
      </c>
      <c r="B42" t="s">
        <v>6</v>
      </c>
      <c r="C42">
        <v>3.7509999999999999</v>
      </c>
      <c r="D42" t="s">
        <v>34</v>
      </c>
      <c r="E42">
        <v>9642</v>
      </c>
      <c r="F42" s="3">
        <f t="shared" si="0"/>
        <v>2570.514529458811</v>
      </c>
      <c r="G42" s="8">
        <v>8925</v>
      </c>
      <c r="H42" s="21">
        <f t="shared" si="1"/>
        <v>0.92563783447417547</v>
      </c>
      <c r="I42">
        <v>686</v>
      </c>
      <c r="J42" s="21">
        <f t="shared" si="2"/>
        <v>7.1147064924289571E-2</v>
      </c>
      <c r="K42">
        <v>29</v>
      </c>
      <c r="L42" s="21">
        <f t="shared" si="3"/>
        <v>3.007674756274632E-3</v>
      </c>
      <c r="M42">
        <v>2</v>
      </c>
      <c r="N42" s="21">
        <f t="shared" si="4"/>
        <v>2.0742584526031943E-4</v>
      </c>
      <c r="O42" s="5"/>
      <c r="P42" s="5"/>
      <c r="Q42" s="5"/>
      <c r="R42" s="5"/>
      <c r="S42" s="5"/>
      <c r="T42" s="5"/>
      <c r="U42" s="5"/>
      <c r="V42">
        <v>15139</v>
      </c>
      <c r="W42">
        <v>4</v>
      </c>
      <c r="X42">
        <v>4</v>
      </c>
      <c r="Y42">
        <v>10</v>
      </c>
    </row>
    <row r="43" spans="1:25" x14ac:dyDescent="0.25">
      <c r="A43">
        <v>40204</v>
      </c>
      <c r="B43" t="s">
        <v>6</v>
      </c>
      <c r="C43">
        <v>3.2469999999999999</v>
      </c>
      <c r="D43" t="s">
        <v>34</v>
      </c>
      <c r="E43">
        <v>9243</v>
      </c>
      <c r="F43" s="3">
        <f t="shared" si="0"/>
        <v>2846.6276562981216</v>
      </c>
      <c r="G43" s="8">
        <v>7897</v>
      </c>
      <c r="H43" s="21">
        <f t="shared" si="1"/>
        <v>0.85437628475603156</v>
      </c>
      <c r="I43">
        <v>1305</v>
      </c>
      <c r="J43" s="21">
        <f t="shared" si="2"/>
        <v>0.14118792599805258</v>
      </c>
      <c r="K43">
        <v>37</v>
      </c>
      <c r="L43" s="21">
        <f t="shared" si="3"/>
        <v>4.0030293194850157E-3</v>
      </c>
      <c r="M43">
        <v>4</v>
      </c>
      <c r="N43" s="21">
        <f t="shared" si="4"/>
        <v>4.327599264308125E-4</v>
      </c>
      <c r="O43" s="5"/>
      <c r="P43" s="5"/>
      <c r="Q43" s="5"/>
      <c r="R43" s="5"/>
      <c r="S43" s="5"/>
      <c r="T43" s="5"/>
      <c r="U43" s="5"/>
      <c r="V43">
        <v>16518</v>
      </c>
      <c r="W43">
        <v>1</v>
      </c>
      <c r="X43">
        <v>7</v>
      </c>
      <c r="Y43">
        <v>29</v>
      </c>
    </row>
    <row r="44" spans="1:25" x14ac:dyDescent="0.25">
      <c r="A44">
        <v>40203</v>
      </c>
      <c r="B44" t="s">
        <v>6</v>
      </c>
      <c r="C44">
        <v>2.9409999999999998</v>
      </c>
      <c r="D44" t="s">
        <v>34</v>
      </c>
      <c r="E44">
        <v>8774</v>
      </c>
      <c r="F44" s="3">
        <f t="shared" si="0"/>
        <v>2983.3390003400204</v>
      </c>
      <c r="G44" s="8">
        <v>6999</v>
      </c>
      <c r="H44" s="21">
        <f t="shared" si="1"/>
        <v>0.79769774333257348</v>
      </c>
      <c r="I44">
        <v>1650</v>
      </c>
      <c r="J44" s="21">
        <f t="shared" si="2"/>
        <v>0.18805561887394576</v>
      </c>
      <c r="K44">
        <v>118</v>
      </c>
      <c r="L44" s="21">
        <f t="shared" si="3"/>
        <v>1.3448826077045816E-2</v>
      </c>
      <c r="M44">
        <v>7</v>
      </c>
      <c r="N44" s="21">
        <f t="shared" si="4"/>
        <v>7.9781171643492131E-4</v>
      </c>
      <c r="O44" s="5"/>
      <c r="P44" s="5"/>
      <c r="Q44" s="5"/>
      <c r="R44" s="5"/>
      <c r="S44" s="5"/>
      <c r="T44" s="5"/>
      <c r="U44" s="5"/>
      <c r="V44">
        <v>18346</v>
      </c>
      <c r="X44">
        <v>8</v>
      </c>
      <c r="Y44">
        <v>8</v>
      </c>
    </row>
    <row r="45" spans="1:25" x14ac:dyDescent="0.25">
      <c r="A45">
        <v>40217</v>
      </c>
      <c r="B45" t="s">
        <v>6</v>
      </c>
      <c r="C45">
        <v>2.4020000000000001</v>
      </c>
      <c r="D45" t="s">
        <v>34</v>
      </c>
      <c r="E45">
        <v>7308</v>
      </c>
      <c r="F45" s="3">
        <f t="shared" si="0"/>
        <v>3042.4646128226477</v>
      </c>
      <c r="G45" s="8">
        <v>6655</v>
      </c>
      <c r="H45" s="21">
        <f t="shared" si="1"/>
        <v>0.91064586754241927</v>
      </c>
      <c r="I45">
        <v>616</v>
      </c>
      <c r="J45" s="21">
        <f t="shared" si="2"/>
        <v>8.4291187739463605E-2</v>
      </c>
      <c r="K45">
        <v>33</v>
      </c>
      <c r="L45" s="21">
        <f t="shared" si="3"/>
        <v>4.5155993431855498E-3</v>
      </c>
      <c r="M45">
        <v>4</v>
      </c>
      <c r="N45" s="21">
        <f t="shared" si="4"/>
        <v>5.4734537493158185E-4</v>
      </c>
      <c r="O45" s="5"/>
      <c r="P45" s="5"/>
      <c r="Q45" s="5"/>
      <c r="R45" s="5"/>
      <c r="S45" s="5"/>
      <c r="T45" s="5"/>
      <c r="U45" s="5"/>
      <c r="V45">
        <v>17191</v>
      </c>
      <c r="W45">
        <v>3</v>
      </c>
      <c r="X45">
        <v>3</v>
      </c>
      <c r="Y45">
        <v>36</v>
      </c>
    </row>
    <row r="46" spans="1:25" x14ac:dyDescent="0.25">
      <c r="A46">
        <v>40208</v>
      </c>
      <c r="B46" t="s">
        <v>6</v>
      </c>
      <c r="C46">
        <v>2.4609999999999999</v>
      </c>
      <c r="D46" t="s">
        <v>34</v>
      </c>
      <c r="E46">
        <v>8116</v>
      </c>
      <c r="F46" s="3">
        <f t="shared" si="0"/>
        <v>3297.8464039008536</v>
      </c>
      <c r="G46" s="8">
        <v>6928</v>
      </c>
      <c r="H46" s="21">
        <f t="shared" si="1"/>
        <v>0.85362247412518477</v>
      </c>
      <c r="I46">
        <v>1106</v>
      </c>
      <c r="J46" s="21">
        <f t="shared" si="2"/>
        <v>0.1362740266140956</v>
      </c>
      <c r="K46">
        <v>73</v>
      </c>
      <c r="L46" s="21">
        <f t="shared" si="3"/>
        <v>8.9945786101527838E-3</v>
      </c>
      <c r="M46">
        <v>9</v>
      </c>
      <c r="N46" s="21">
        <f t="shared" si="4"/>
        <v>1.1089206505667817E-3</v>
      </c>
      <c r="O46" s="5"/>
      <c r="P46" s="5"/>
      <c r="Q46" s="5"/>
      <c r="R46" s="5"/>
      <c r="S46" s="5"/>
      <c r="T46" s="5"/>
      <c r="U46" s="5"/>
      <c r="V46">
        <v>19482</v>
      </c>
      <c r="X46">
        <v>7</v>
      </c>
      <c r="Y46">
        <v>18</v>
      </c>
    </row>
    <row r="47" spans="1:25" x14ac:dyDescent="0.25">
      <c r="O47" s="5" t="s">
        <v>47</v>
      </c>
      <c r="P47" s="5"/>
      <c r="Q47" s="5"/>
      <c r="R47" s="5"/>
      <c r="S47" s="5"/>
      <c r="T47" s="5"/>
      <c r="U47" s="5"/>
    </row>
    <row r="48" spans="1:25" x14ac:dyDescent="0.25">
      <c r="D48" s="8">
        <f>COUNTA(D2:D46)</f>
        <v>45</v>
      </c>
      <c r="E48" s="8">
        <f>SUM(E2:E46)</f>
        <v>409040</v>
      </c>
      <c r="G48" s="8">
        <f>SUM(G2:G46)</f>
        <v>361524</v>
      </c>
      <c r="H48" s="21">
        <f>G48/$E48</f>
        <v>0.88383532172892632</v>
      </c>
      <c r="I48" s="8">
        <f>SUM(I2:I46)</f>
        <v>44134</v>
      </c>
      <c r="J48" s="21">
        <f>I48/$E48</f>
        <v>0.10789653823586935</v>
      </c>
      <c r="K48" s="8">
        <f>SUM(K2:K46)</f>
        <v>2901</v>
      </c>
      <c r="L48" s="21">
        <f>K48/$E48</f>
        <v>7.0922159202034029E-3</v>
      </c>
      <c r="M48" s="8">
        <f>SUM(M2:M46)</f>
        <v>481</v>
      </c>
      <c r="N48" s="21">
        <f>M48/$E48</f>
        <v>1.175924115000978E-3</v>
      </c>
      <c r="O48" s="17">
        <f>M48+K48+I48+G48-E48</f>
        <v>0</v>
      </c>
      <c r="P48" s="5"/>
      <c r="Q48" s="5"/>
      <c r="R48" s="5"/>
      <c r="S48" s="5"/>
      <c r="T48" s="5"/>
      <c r="U48" s="5"/>
    </row>
    <row r="49" spans="4:22" s="10" customFormat="1" ht="120.75" thickBot="1" x14ac:dyDescent="0.3">
      <c r="D49" s="11" t="s">
        <v>45</v>
      </c>
      <c r="E49" s="9" t="s">
        <v>46</v>
      </c>
      <c r="F49" s="12"/>
      <c r="G49" s="13" t="str">
        <f>"Total "&amp;G$1</f>
        <v>Total LGE Combined Residential Service and Residential Time of Day</v>
      </c>
      <c r="H49" s="22" t="str">
        <f>"Weighted Average "&amp;H$1</f>
        <v>Weighted Average LGE Combined Residential Service and Residential Time of Day % of Total Customers</v>
      </c>
      <c r="I49" s="13" t="str">
        <f>"Total "&amp;I$1</f>
        <v>Total LGE General Service</v>
      </c>
      <c r="J49" s="22" t="str">
        <f>"Weighted Average "&amp;J$1</f>
        <v>Weighted Average LGE General Service % of Total Customers</v>
      </c>
      <c r="K49" s="13" t="str">
        <f>"Total "&amp;K$1</f>
        <v>Total LGE Power Service</v>
      </c>
      <c r="L49" s="22" t="str">
        <f>"Weighted Average "&amp;L$1</f>
        <v>Weighted Average LGE Power Service % of Total Customers</v>
      </c>
      <c r="M49" s="13" t="str">
        <f>"Total "&amp;M$1</f>
        <v>Total LGE Combined Time of Day Primary and Secondary</v>
      </c>
      <c r="N49" s="22" t="str">
        <f>"Weighted Average "&amp;N$1</f>
        <v>Weighted Average LGE Combined Time of Day Primary and Secondary % of Total Customers</v>
      </c>
      <c r="O49" s="14"/>
      <c r="P49" s="14"/>
      <c r="Q49" s="14"/>
      <c r="R49" s="14"/>
      <c r="S49" s="14"/>
      <c r="T49" s="14"/>
      <c r="U49" s="14"/>
      <c r="V49" s="13"/>
    </row>
    <row r="51" spans="4:22" s="10" customFormat="1" x14ac:dyDescent="0.25">
      <c r="F51" s="12"/>
      <c r="G51" s="13"/>
      <c r="H51" s="22"/>
      <c r="J51" s="22"/>
      <c r="L51" s="22"/>
      <c r="N51" s="22"/>
    </row>
    <row r="52" spans="4:22" s="10" customFormat="1" ht="30" x14ac:dyDescent="0.25">
      <c r="D52" s="10" t="s">
        <v>48</v>
      </c>
      <c r="E52" s="10" t="s">
        <v>56</v>
      </c>
      <c r="F52" s="12" t="s">
        <v>49</v>
      </c>
      <c r="G52" s="13" t="s">
        <v>50</v>
      </c>
      <c r="H52" s="22" t="s">
        <v>51</v>
      </c>
      <c r="I52" s="10" t="s">
        <v>52</v>
      </c>
      <c r="J52" s="22" t="s">
        <v>53</v>
      </c>
      <c r="K52" s="10" t="s">
        <v>54</v>
      </c>
      <c r="L52" s="22"/>
      <c r="N52" s="22"/>
    </row>
    <row r="53" spans="4:22" s="10" customFormat="1" ht="45" x14ac:dyDescent="0.25">
      <c r="D53" s="12">
        <f>MIN(F2:F46)</f>
        <v>18.389284407800321</v>
      </c>
      <c r="E53" s="12" t="str">
        <f>G1</f>
        <v>LGE Combined Residential Service and Residential Time of Day</v>
      </c>
      <c r="F53" s="19">
        <f>H48</f>
        <v>0.88383532172892632</v>
      </c>
      <c r="G53" s="19">
        <f>_xlfn.STDEV.P(H2:H46)</f>
        <v>0.11585312955342239</v>
      </c>
      <c r="H53" s="22">
        <f>PEARSON(F2:$F$46,H2:H46)</f>
        <v>9.8378284711261421E-2</v>
      </c>
      <c r="I53" s="12">
        <f>G48</f>
        <v>361524</v>
      </c>
      <c r="J53" s="18">
        <f>$D$48</f>
        <v>45</v>
      </c>
      <c r="K53" s="23">
        <f>H53*H53</f>
        <v>9.6782869027300135E-3</v>
      </c>
      <c r="L53" s="22"/>
      <c r="N53" s="22"/>
    </row>
    <row r="54" spans="4:22" s="10" customFormat="1" x14ac:dyDescent="0.25">
      <c r="D54" s="10" t="s">
        <v>55</v>
      </c>
      <c r="E54" s="12" t="str">
        <f>I1</f>
        <v>LGE General Service</v>
      </c>
      <c r="F54" s="19">
        <f>J48</f>
        <v>0.10789653823586935</v>
      </c>
      <c r="G54" s="19">
        <f>_xlfn.STDEV.P(J2:J46)</f>
        <v>9.8023014989978688E-2</v>
      </c>
      <c r="H54" s="22">
        <f>PEARSON(F2:$F$46,J2:J46)</f>
        <v>-0.11602394836561862</v>
      </c>
      <c r="I54" s="12">
        <f>I48</f>
        <v>44134</v>
      </c>
      <c r="J54" s="18">
        <f t="shared" ref="J54:J56" si="5">$D$48</f>
        <v>45</v>
      </c>
      <c r="K54" s="23">
        <f t="shared" ref="K54:K56" si="6">H54*H54</f>
        <v>1.3461556594347735E-2</v>
      </c>
      <c r="L54" s="22"/>
      <c r="N54" s="22"/>
    </row>
    <row r="55" spans="4:22" s="10" customFormat="1" x14ac:dyDescent="0.25">
      <c r="D55" s="12">
        <f>MAX(F2:F46)</f>
        <v>3297.8464039008536</v>
      </c>
      <c r="E55" s="12" t="str">
        <f>K1</f>
        <v>LGE Power Service</v>
      </c>
      <c r="F55" s="19">
        <f>L48</f>
        <v>7.0922159202034029E-3</v>
      </c>
      <c r="G55" s="19">
        <f>_xlfn.STDEV.P(L2:L46)</f>
        <v>1.505274698505735E-2</v>
      </c>
      <c r="H55" s="22">
        <f>PEARSON(F2:$F$46,L2:L46)</f>
        <v>2.4794977810386542E-2</v>
      </c>
      <c r="I55" s="12">
        <f>K48</f>
        <v>2901</v>
      </c>
      <c r="J55" s="18">
        <f t="shared" si="5"/>
        <v>45</v>
      </c>
      <c r="K55" s="23">
        <f t="shared" si="6"/>
        <v>6.1479092461756094E-4</v>
      </c>
      <c r="L55" s="22"/>
      <c r="N55" s="22"/>
    </row>
    <row r="56" spans="4:22" s="10" customFormat="1" ht="30" x14ac:dyDescent="0.25">
      <c r="E56" s="12" t="str">
        <f>M1</f>
        <v>LGE Combined Time of Day Primary and Secondary</v>
      </c>
      <c r="F56" s="19">
        <f>N48</f>
        <v>1.175924115000978E-3</v>
      </c>
      <c r="G56" s="19">
        <f>_xlfn.STDEV.P(N2:N46)</f>
        <v>5.0983423035428797E-3</v>
      </c>
      <c r="H56" s="22">
        <f>PEARSON(F2:$F$46,N2:N46)</f>
        <v>-7.7995442020628442E-2</v>
      </c>
      <c r="I56" s="12">
        <f>M48</f>
        <v>481</v>
      </c>
      <c r="J56" s="18">
        <f t="shared" si="5"/>
        <v>45</v>
      </c>
      <c r="K56" s="23">
        <f t="shared" si="6"/>
        <v>6.0832889759932125E-3</v>
      </c>
      <c r="L56" s="22"/>
      <c r="N56" s="22"/>
    </row>
    <row r="57" spans="4:22" s="10" customFormat="1" x14ac:dyDescent="0.25">
      <c r="E57"/>
      <c r="F57" s="3"/>
      <c r="G57" s="8"/>
      <c r="H57" s="21"/>
      <c r="I57"/>
      <c r="J57" s="21"/>
      <c r="K57"/>
      <c r="L57" s="22"/>
      <c r="N57" s="22"/>
    </row>
  </sheetData>
  <sortState ref="A2:N46">
    <sortCondition ref="F2:F46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A9" sqref="A9:XFD9"/>
    </sheetView>
  </sheetViews>
  <sheetFormatPr defaultRowHeight="15" x14ac:dyDescent="0.25"/>
  <sheetData>
    <row r="1" spans="1:14" ht="150" x14ac:dyDescent="0.25">
      <c r="A1" s="1" t="s">
        <v>36</v>
      </c>
      <c r="B1" s="1" t="s">
        <v>37</v>
      </c>
      <c r="C1" s="2" t="s">
        <v>38</v>
      </c>
      <c r="D1" s="1" t="s">
        <v>39</v>
      </c>
      <c r="E1" s="2" t="s">
        <v>40</v>
      </c>
      <c r="F1" s="4" t="s">
        <v>43</v>
      </c>
      <c r="G1" s="2" t="s">
        <v>41</v>
      </c>
      <c r="H1" s="2" t="s">
        <v>2</v>
      </c>
      <c r="I1" s="2" t="s">
        <v>3</v>
      </c>
      <c r="J1" s="2" t="s">
        <v>42</v>
      </c>
      <c r="K1" s="2" t="s">
        <v>0</v>
      </c>
      <c r="L1" s="2" t="s">
        <v>1</v>
      </c>
      <c r="M1" s="2" t="s">
        <v>4</v>
      </c>
      <c r="N1" s="2" t="s">
        <v>5</v>
      </c>
    </row>
    <row r="2" spans="1:14" x14ac:dyDescent="0.25">
      <c r="A2">
        <v>40004</v>
      </c>
      <c r="B2" t="s">
        <v>6</v>
      </c>
      <c r="C2">
        <v>144.416</v>
      </c>
      <c r="D2" t="s">
        <v>7</v>
      </c>
      <c r="E2">
        <v>1</v>
      </c>
      <c r="F2">
        <f t="shared" ref="F2:F9" si="0">E2/C2</f>
        <v>6.9244405052071795E-3</v>
      </c>
      <c r="G2">
        <v>0</v>
      </c>
      <c r="H2">
        <v>1</v>
      </c>
      <c r="J2">
        <v>0</v>
      </c>
    </row>
    <row r="3" spans="1:14" x14ac:dyDescent="0.25">
      <c r="A3">
        <v>40006</v>
      </c>
      <c r="B3" t="s">
        <v>6</v>
      </c>
      <c r="C3">
        <v>91.271000000000001</v>
      </c>
      <c r="D3" t="s">
        <v>8</v>
      </c>
      <c r="E3">
        <v>1</v>
      </c>
      <c r="F3">
        <f t="shared" si="0"/>
        <v>1.0956382640707344E-2</v>
      </c>
      <c r="G3">
        <v>0</v>
      </c>
      <c r="H3">
        <v>1</v>
      </c>
      <c r="J3">
        <v>0</v>
      </c>
    </row>
    <row r="4" spans="1:14" x14ac:dyDescent="0.25">
      <c r="A4">
        <v>40067</v>
      </c>
      <c r="B4" t="s">
        <v>6</v>
      </c>
      <c r="C4">
        <v>43.122999999999998</v>
      </c>
      <c r="D4" t="s">
        <v>24</v>
      </c>
      <c r="E4">
        <v>1</v>
      </c>
      <c r="F4">
        <f t="shared" si="0"/>
        <v>2.3189481251304409E-2</v>
      </c>
      <c r="G4">
        <v>1</v>
      </c>
      <c r="J4">
        <v>0</v>
      </c>
      <c r="K4">
        <v>1</v>
      </c>
    </row>
    <row r="5" spans="1:14" x14ac:dyDescent="0.25">
      <c r="A5">
        <v>40121</v>
      </c>
      <c r="B5" t="s">
        <v>6</v>
      </c>
      <c r="C5">
        <v>33.880000000000003</v>
      </c>
      <c r="D5" t="s">
        <v>29</v>
      </c>
      <c r="E5">
        <v>1</v>
      </c>
      <c r="F5">
        <f t="shared" si="0"/>
        <v>2.9515938606847696E-2</v>
      </c>
      <c r="G5">
        <v>0</v>
      </c>
      <c r="I5">
        <v>1</v>
      </c>
      <c r="J5">
        <v>0</v>
      </c>
    </row>
    <row r="6" spans="1:14" x14ac:dyDescent="0.25">
      <c r="A6">
        <v>40022</v>
      </c>
      <c r="B6" t="s">
        <v>6</v>
      </c>
      <c r="C6">
        <v>16.093</v>
      </c>
      <c r="D6" t="s">
        <v>13</v>
      </c>
      <c r="E6">
        <v>3</v>
      </c>
      <c r="F6">
        <f t="shared" si="0"/>
        <v>0.18641645435903809</v>
      </c>
      <c r="G6">
        <v>2</v>
      </c>
      <c r="H6">
        <v>1</v>
      </c>
      <c r="J6">
        <v>0</v>
      </c>
      <c r="K6">
        <v>2</v>
      </c>
    </row>
    <row r="7" spans="1:14" x14ac:dyDescent="0.25">
      <c r="A7">
        <v>40175</v>
      </c>
      <c r="B7" t="s">
        <v>6</v>
      </c>
      <c r="C7">
        <v>75.522999999999996</v>
      </c>
      <c r="D7" t="s">
        <v>32</v>
      </c>
      <c r="E7">
        <v>26</v>
      </c>
      <c r="F7">
        <f t="shared" si="0"/>
        <v>0.34426598519656265</v>
      </c>
      <c r="G7">
        <v>14</v>
      </c>
      <c r="H7">
        <v>12</v>
      </c>
      <c r="J7">
        <v>0</v>
      </c>
      <c r="K7">
        <v>14</v>
      </c>
    </row>
    <row r="8" spans="1:14" x14ac:dyDescent="0.25">
      <c r="A8">
        <v>40109</v>
      </c>
      <c r="B8" t="s">
        <v>6</v>
      </c>
      <c r="C8">
        <v>9.3650000000000002</v>
      </c>
      <c r="D8" t="s">
        <v>27</v>
      </c>
      <c r="E8">
        <v>76</v>
      </c>
      <c r="F8">
        <f t="shared" si="0"/>
        <v>8.1153230112119594</v>
      </c>
      <c r="G8">
        <v>61</v>
      </c>
      <c r="H8">
        <v>15</v>
      </c>
      <c r="J8">
        <v>0</v>
      </c>
      <c r="K8">
        <v>61</v>
      </c>
    </row>
    <row r="9" spans="1:14" x14ac:dyDescent="0.25">
      <c r="A9">
        <v>40055</v>
      </c>
      <c r="B9" t="s">
        <v>6</v>
      </c>
      <c r="C9">
        <v>20.555</v>
      </c>
      <c r="D9" t="s">
        <v>21</v>
      </c>
      <c r="E9">
        <v>194</v>
      </c>
      <c r="F9">
        <f t="shared" si="0"/>
        <v>9.4380929214303091</v>
      </c>
      <c r="G9">
        <v>174</v>
      </c>
      <c r="H9">
        <v>20</v>
      </c>
      <c r="J9">
        <v>0</v>
      </c>
      <c r="K9">
        <v>174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A2" sqref="A2:XFD2"/>
    </sheetView>
  </sheetViews>
  <sheetFormatPr defaultRowHeight="15" x14ac:dyDescent="0.25"/>
  <sheetData>
    <row r="1" spans="1:13" ht="150" x14ac:dyDescent="0.25">
      <c r="A1" s="1" t="s">
        <v>36</v>
      </c>
      <c r="B1" s="2" t="s">
        <v>38</v>
      </c>
      <c r="C1" s="1" t="s">
        <v>37</v>
      </c>
      <c r="D1" s="1" t="s">
        <v>39</v>
      </c>
      <c r="E1" s="2" t="s">
        <v>40</v>
      </c>
      <c r="F1" s="2" t="s">
        <v>41</v>
      </c>
      <c r="G1" s="2" t="s">
        <v>2</v>
      </c>
      <c r="H1" s="2" t="s">
        <v>3</v>
      </c>
      <c r="I1" s="2" t="s">
        <v>42</v>
      </c>
      <c r="J1" s="2" t="s">
        <v>0</v>
      </c>
      <c r="K1" s="2" t="s">
        <v>1</v>
      </c>
      <c r="L1" s="2" t="s">
        <v>4</v>
      </c>
      <c r="M1" s="2" t="s">
        <v>5</v>
      </c>
    </row>
    <row r="2" spans="1:13" x14ac:dyDescent="0.25">
      <c r="A2">
        <v>40292</v>
      </c>
      <c r="C2" t="s">
        <v>35</v>
      </c>
      <c r="D2" t="s">
        <v>34</v>
      </c>
      <c r="E2">
        <v>1</v>
      </c>
      <c r="F2">
        <v>0</v>
      </c>
      <c r="G2">
        <v>1</v>
      </c>
      <c r="I2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3 strata Summary</vt:lpstr>
      <vt:lpstr>Chart Data</vt:lpstr>
      <vt:lpstr>Three Strata Static LGE File</vt:lpstr>
      <vt:lpstr>2 Strata Summary</vt:lpstr>
      <vt:lpstr>Single Strata Summary</vt:lpstr>
      <vt:lpstr>Two Strata Static LGE File</vt:lpstr>
      <vt:lpstr>One Strata Static LGE File</vt:lpstr>
      <vt:lpstr>Fewer than 200 customers</vt:lpstr>
      <vt:lpstr>Deleted - Unique</vt:lpstr>
      <vt:lpstr>Deleted - PO Box</vt:lpstr>
      <vt:lpstr>Deleted - Unknown ZIP </vt:lpstr>
      <vt:lpstr>Final_LGE_Pull</vt:lpstr>
      <vt:lpstr>Backup LGE Static File</vt:lpstr>
      <vt:lpstr>Stratified Static LGE File copy</vt:lpstr>
      <vt:lpstr>Chart1</vt:lpstr>
      <vt:lpstr>Final_LGE_Pull</vt:lpstr>
      <vt:lpstr>'2 Strata Summary'!Print_Area</vt:lpstr>
      <vt:lpstr>'3 strata Summary'!Print_Area</vt:lpstr>
      <vt:lpstr>'Single Strata Summary'!Print_Area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2017-02-26T22:58:40Z</dcterms:created>
  <dcterms:modified xsi:type="dcterms:W3CDTF">2017-03-01T16:45:32Z</dcterms:modified>
</cp:coreProperties>
</file>