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filterPrivacy="1"/>
  <mc:AlternateContent xmlns:mc="http://schemas.openxmlformats.org/markup-compatibility/2006">
    <mc:Choice Requires="x15">
      <x15ac:absPath xmlns:x15ac="http://schemas.microsoft.com/office/spreadsheetml/2010/11/ac" url="/Users/RBOld/Library/Mobile Documents/com~apple~CloudDocs/LGE and KU 2017 Rate Case/Baudino Work Papers/"/>
    </mc:Choice>
  </mc:AlternateContent>
  <bookViews>
    <workbookView xWindow="7680" yWindow="2860" windowWidth="20780" windowHeight="16880" tabRatio="605"/>
  </bookViews>
  <sheets>
    <sheet name="KIUC 1-43" sheetId="6" r:id="rId1"/>
  </sheets>
  <definedNames>
    <definedName name="_xlnm.Print_Area" localSheetId="0">'KIUC 1-43'!$A$1:$P$29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21" i="6"/>
  <c r="E20" i="6"/>
  <c r="C20" i="6"/>
  <c r="G13" i="6"/>
  <c r="I13" i="6"/>
  <c r="J8" i="6"/>
  <c r="G25" i="6"/>
  <c r="E25" i="6"/>
  <c r="K13" i="6"/>
  <c r="F21" i="6"/>
  <c r="F23" i="6"/>
  <c r="H21" i="6"/>
  <c r="H23" i="6"/>
  <c r="L12" i="6"/>
  <c r="L11" i="6"/>
  <c r="K25" i="6"/>
  <c r="H10" i="6"/>
  <c r="H8" i="6"/>
  <c r="H9" i="6"/>
  <c r="H11" i="6"/>
  <c r="J11" i="6"/>
  <c r="L10" i="6"/>
  <c r="J9" i="6"/>
  <c r="C13" i="6"/>
  <c r="D8" i="6"/>
  <c r="F24" i="6"/>
  <c r="C25" i="6"/>
  <c r="D21" i="6"/>
  <c r="H22" i="6"/>
  <c r="F22" i="6"/>
  <c r="I25" i="6"/>
  <c r="J23" i="6"/>
  <c r="J10" i="6"/>
  <c r="J12" i="6"/>
  <c r="L8" i="6"/>
  <c r="H20" i="6"/>
  <c r="L9" i="6"/>
  <c r="H24" i="6"/>
  <c r="E13" i="6"/>
  <c r="F20" i="6"/>
  <c r="H12" i="6"/>
  <c r="M25" i="6"/>
  <c r="N20" i="6"/>
  <c r="D12" i="6"/>
  <c r="L13" i="6"/>
  <c r="D11" i="6"/>
  <c r="L24" i="6"/>
  <c r="L22" i="6"/>
  <c r="D24" i="6"/>
  <c r="D22" i="6"/>
  <c r="D20" i="6"/>
  <c r="J20" i="6"/>
  <c r="J13" i="6"/>
  <c r="H13" i="6"/>
  <c r="D23" i="6"/>
  <c r="D10" i="6"/>
  <c r="D9" i="6"/>
  <c r="F11" i="6"/>
  <c r="F12" i="6"/>
  <c r="F10" i="6"/>
  <c r="F9" i="6"/>
  <c r="H25" i="6"/>
  <c r="L21" i="6"/>
  <c r="F25" i="6"/>
  <c r="F8" i="6"/>
  <c r="J22" i="6"/>
  <c r="J24" i="6"/>
  <c r="J21" i="6"/>
  <c r="L20" i="6"/>
  <c r="L23" i="6"/>
  <c r="N22" i="6"/>
  <c r="N23" i="6"/>
  <c r="N21" i="6"/>
  <c r="N24" i="6"/>
  <c r="J25" i="6"/>
  <c r="D25" i="6"/>
  <c r="D13" i="6"/>
  <c r="L25" i="6"/>
  <c r="F13" i="6"/>
  <c r="N25" i="6"/>
</calcChain>
</file>

<file path=xl/sharedStrings.xml><?xml version="1.0" encoding="utf-8"?>
<sst xmlns="http://schemas.openxmlformats.org/spreadsheetml/2006/main" count="44" uniqueCount="16">
  <si>
    <t>"000 Omitted"</t>
  </si>
  <si>
    <t>Line No.</t>
  </si>
  <si>
    <t>Type of Capital</t>
  </si>
  <si>
    <t>Long-Term Debt</t>
  </si>
  <si>
    <t>Short-Term Debt</t>
  </si>
  <si>
    <t>Preferred Stock</t>
  </si>
  <si>
    <t>Common Equity</t>
  </si>
  <si>
    <t>Other</t>
  </si>
  <si>
    <t>Total Capitalization</t>
  </si>
  <si>
    <t>Amount</t>
  </si>
  <si>
    <t>Ratio</t>
  </si>
  <si>
    <t>Latest Available</t>
  </si>
  <si>
    <t xml:space="preserve">Note: </t>
  </si>
  <si>
    <t>Total long-term debt includes the short-term portion of long-term debt.</t>
  </si>
  <si>
    <t>Numbers may not foot to total due to rounding.</t>
  </si>
  <si>
    <t>Quarter 09/30/2016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</si>
</sst>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5" fontId="2" fillId="0" borderId="0" xfId="2" applyNumberFormat="1" applyFont="1" applyFill="1"/>
    <xf numFmtId="164" fontId="2" fillId="0" borderId="0" xfId="1" applyNumberFormat="1" applyFont="1" applyFill="1"/>
    <xf numFmtId="164" fontId="2" fillId="0" borderId="2" xfId="1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10" fontId="2" fillId="0" borderId="0" xfId="3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165" fontId="2" fillId="0" borderId="0" xfId="2" applyNumberFormat="1" applyFont="1" applyFill="1" applyBorder="1"/>
    <xf numFmtId="10" fontId="2" fillId="0" borderId="0" xfId="3" applyNumberFormat="1" applyFont="1" applyFill="1" applyBorder="1"/>
    <xf numFmtId="164" fontId="2" fillId="0" borderId="0" xfId="1" applyNumberFormat="1" applyFont="1" applyFill="1" applyBorder="1"/>
    <xf numFmtId="41" fontId="2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41" fontId="2" fillId="0" borderId="2" xfId="1" applyNumberFormat="1" applyFont="1" applyFill="1" applyBorder="1"/>
    <xf numFmtId="10" fontId="2" fillId="0" borderId="0" xfId="1" applyNumberFormat="1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5"/>
  <sheetViews>
    <sheetView showGridLines="0" tabSelected="1" workbookViewId="0">
      <selection activeCell="K17" sqref="K17:L17"/>
    </sheetView>
  </sheetViews>
  <sheetFormatPr baseColWidth="10" defaultColWidth="9.1640625" defaultRowHeight="16" x14ac:dyDescent="0.2"/>
  <cols>
    <col min="1" max="1" width="7.83203125" style="4" customWidth="1"/>
    <col min="2" max="2" width="17.83203125" style="4" bestFit="1" customWidth="1"/>
    <col min="3" max="3" width="12.6640625" style="4" bestFit="1" customWidth="1"/>
    <col min="4" max="4" width="9.33203125" style="4" bestFit="1" customWidth="1"/>
    <col min="5" max="5" width="12.6640625" style="4" bestFit="1" customWidth="1"/>
    <col min="6" max="6" width="9.33203125" style="4" bestFit="1" customWidth="1"/>
    <col min="7" max="7" width="12.6640625" style="4" bestFit="1" customWidth="1"/>
    <col min="8" max="8" width="9.33203125" style="4" bestFit="1" customWidth="1"/>
    <col min="9" max="9" width="12.6640625" style="4" bestFit="1" customWidth="1"/>
    <col min="10" max="10" width="9.33203125" style="4" bestFit="1" customWidth="1"/>
    <col min="11" max="11" width="12.6640625" style="4" bestFit="1" customWidth="1"/>
    <col min="12" max="12" width="9.33203125" style="4" bestFit="1" customWidth="1"/>
    <col min="13" max="13" width="12.6640625" style="4" bestFit="1" customWidth="1"/>
    <col min="14" max="14" width="9.33203125" style="4" bestFit="1" customWidth="1"/>
    <col min="15" max="15" width="12.6640625" style="4" bestFit="1" customWidth="1"/>
    <col min="16" max="16" width="9.1640625" style="4" bestFit="1"/>
    <col min="17" max="16384" width="9.1640625" style="4"/>
  </cols>
  <sheetData>
    <row r="1" spans="1:18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5"/>
    </row>
    <row r="2" spans="1:18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5"/>
      <c r="Q2" s="15"/>
    </row>
    <row r="5" spans="1:18" x14ac:dyDescent="0.2">
      <c r="C5" s="19">
        <v>2006</v>
      </c>
      <c r="D5" s="19"/>
      <c r="E5" s="19">
        <v>2007</v>
      </c>
      <c r="F5" s="19"/>
      <c r="G5" s="19">
        <v>2008</v>
      </c>
      <c r="H5" s="19"/>
      <c r="I5" s="19">
        <v>2009</v>
      </c>
      <c r="J5" s="19"/>
      <c r="K5" s="19">
        <v>2010</v>
      </c>
      <c r="L5" s="19"/>
    </row>
    <row r="6" spans="1:18" x14ac:dyDescent="0.2">
      <c r="A6" s="15" t="s">
        <v>1</v>
      </c>
      <c r="B6" s="15" t="s">
        <v>2</v>
      </c>
      <c r="C6" s="5" t="s">
        <v>9</v>
      </c>
      <c r="D6" s="5" t="s">
        <v>10</v>
      </c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  <c r="K6" s="5" t="s">
        <v>9</v>
      </c>
      <c r="L6" s="5" t="s">
        <v>10</v>
      </c>
    </row>
    <row r="7" spans="1:18" x14ac:dyDescent="0.2">
      <c r="A7" s="15"/>
    </row>
    <row r="8" spans="1:18" x14ac:dyDescent="0.2">
      <c r="A8" s="15">
        <v>1</v>
      </c>
      <c r="B8" s="4" t="s">
        <v>3</v>
      </c>
      <c r="C8" s="1">
        <v>842384.68</v>
      </c>
      <c r="D8" s="6">
        <f>ROUND(C8/C$13,4)</f>
        <v>0.39500000000000002</v>
      </c>
      <c r="E8" s="1">
        <v>1263753.1399999999</v>
      </c>
      <c r="F8" s="6">
        <f>ROUND(E8/E$13,4)</f>
        <v>0.4642</v>
      </c>
      <c r="G8" s="1">
        <v>1531779.405</v>
      </c>
      <c r="H8" s="6">
        <f>ROUND(G8/G$13,4)</f>
        <v>0.46539999999999998</v>
      </c>
      <c r="I8" s="1">
        <v>1681779.405</v>
      </c>
      <c r="J8" s="6">
        <f>ROUND(I8/I$13,4)</f>
        <v>0.4572</v>
      </c>
      <c r="K8" s="1">
        <v>1839956.31125</v>
      </c>
      <c r="L8" s="6">
        <f>ROUND(K8/K$13,4)</f>
        <v>0.46870000000000001</v>
      </c>
    </row>
    <row r="9" spans="1:18" x14ac:dyDescent="0.2">
      <c r="A9" s="15">
        <v>2</v>
      </c>
      <c r="B9" s="4" t="s">
        <v>4</v>
      </c>
      <c r="C9" s="2">
        <v>97043</v>
      </c>
      <c r="D9" s="6">
        <f>ROUND(C9/C$13,4)</f>
        <v>4.5499999999999999E-2</v>
      </c>
      <c r="E9" s="2">
        <v>23219.454000000002</v>
      </c>
      <c r="F9" s="6">
        <f>ROUND(E9/E$13,4)</f>
        <v>8.5000000000000006E-3</v>
      </c>
      <c r="G9" s="2">
        <v>16247.454</v>
      </c>
      <c r="H9" s="6">
        <f>ROUND(G9/G$13,4)</f>
        <v>4.8999999999999998E-3</v>
      </c>
      <c r="I9" s="2">
        <v>44974.953999999998</v>
      </c>
      <c r="J9" s="6">
        <f>ROUND(I9/I$13,4)</f>
        <v>1.2200000000000001E-2</v>
      </c>
      <c r="K9" s="2">
        <v>10434</v>
      </c>
      <c r="L9" s="6">
        <f>ROUND(K9/K$13,4)</f>
        <v>2.7000000000000001E-3</v>
      </c>
    </row>
    <row r="10" spans="1:18" x14ac:dyDescent="0.2">
      <c r="A10" s="15">
        <v>3</v>
      </c>
      <c r="B10" s="4" t="s">
        <v>5</v>
      </c>
      <c r="C10" s="2">
        <v>0</v>
      </c>
      <c r="D10" s="6">
        <f>ROUND(C10/C$13,4)</f>
        <v>0</v>
      </c>
      <c r="E10" s="2">
        <v>0</v>
      </c>
      <c r="F10" s="6">
        <f>ROUND(E10/E$13,4)</f>
        <v>0</v>
      </c>
      <c r="G10" s="2">
        <v>0</v>
      </c>
      <c r="H10" s="6">
        <f>ROUND(G10/G$13,4)</f>
        <v>0</v>
      </c>
      <c r="I10" s="2">
        <v>0</v>
      </c>
      <c r="J10" s="6">
        <f>ROUND(I10/I$13,4)</f>
        <v>0</v>
      </c>
      <c r="K10" s="2">
        <v>0</v>
      </c>
      <c r="L10" s="6">
        <f>ROUND(K10/K$13,4)</f>
        <v>0</v>
      </c>
    </row>
    <row r="11" spans="1:18" x14ac:dyDescent="0.2">
      <c r="A11" s="15">
        <v>4</v>
      </c>
      <c r="B11" s="4" t="s">
        <v>6</v>
      </c>
      <c r="C11" s="2">
        <v>1193198.00348</v>
      </c>
      <c r="D11" s="6">
        <f>ROUND(C11/C$13,4)</f>
        <v>0.5595</v>
      </c>
      <c r="E11" s="2">
        <v>1435515.7387000001</v>
      </c>
      <c r="F11" s="6">
        <f>ROUND(E11/E$13,4)</f>
        <v>0.52729999999999999</v>
      </c>
      <c r="G11" s="2">
        <v>1743492.90246</v>
      </c>
      <c r="H11" s="6">
        <f>ROUND(G11/G$13,4)</f>
        <v>0.52969999999999995</v>
      </c>
      <c r="I11" s="2">
        <v>1951966.3435899999</v>
      </c>
      <c r="J11" s="6">
        <f>ROUND(I11/I$13,4)</f>
        <v>0.53059999999999996</v>
      </c>
      <c r="K11" s="2">
        <v>2075467.08402</v>
      </c>
      <c r="L11" s="6">
        <f>ROUNDDOWN(K11/K$13,4)</f>
        <v>0.52859999999999996</v>
      </c>
    </row>
    <row r="12" spans="1:18" x14ac:dyDescent="0.2">
      <c r="A12" s="15">
        <v>5</v>
      </c>
      <c r="B12" s="4" t="s">
        <v>7</v>
      </c>
      <c r="C12" s="3">
        <v>0</v>
      </c>
      <c r="D12" s="17">
        <f>C12/C13</f>
        <v>0</v>
      </c>
      <c r="E12" s="3">
        <v>0</v>
      </c>
      <c r="F12" s="17">
        <f>E12/E13</f>
        <v>0</v>
      </c>
      <c r="G12" s="3">
        <v>0</v>
      </c>
      <c r="H12" s="17">
        <f>G12/G13</f>
        <v>0</v>
      </c>
      <c r="I12" s="3">
        <v>0</v>
      </c>
      <c r="J12" s="17">
        <f>I12/I13</f>
        <v>0</v>
      </c>
      <c r="K12" s="3">
        <v>0</v>
      </c>
      <c r="L12" s="17">
        <f>K12/K13</f>
        <v>0</v>
      </c>
    </row>
    <row r="13" spans="1:18" x14ac:dyDescent="0.2">
      <c r="A13" s="15">
        <v>6</v>
      </c>
      <c r="B13" s="4" t="s">
        <v>8</v>
      </c>
      <c r="C13" s="1">
        <f t="shared" ref="C13:L13" si="0">SUM(C8:C12)</f>
        <v>2132625.6834800001</v>
      </c>
      <c r="D13" s="18">
        <f t="shared" si="0"/>
        <v>1</v>
      </c>
      <c r="E13" s="1">
        <f t="shared" si="0"/>
        <v>2722488.3327000001</v>
      </c>
      <c r="F13" s="18">
        <f t="shared" si="0"/>
        <v>1</v>
      </c>
      <c r="G13" s="1">
        <f t="shared" ref="G13" si="1">SUM(G8:G12)</f>
        <v>3291519.7614599997</v>
      </c>
      <c r="H13" s="18">
        <f t="shared" si="0"/>
        <v>1</v>
      </c>
      <c r="I13" s="1">
        <f t="shared" si="0"/>
        <v>3678720.7025899999</v>
      </c>
      <c r="J13" s="18">
        <f t="shared" si="0"/>
        <v>1</v>
      </c>
      <c r="K13" s="1">
        <f t="shared" si="0"/>
        <v>3925857.3952700002</v>
      </c>
      <c r="L13" s="18">
        <f t="shared" si="0"/>
        <v>1</v>
      </c>
    </row>
    <row r="14" spans="1:18" x14ac:dyDescent="0.2">
      <c r="A14" s="15"/>
    </row>
    <row r="15" spans="1:18" x14ac:dyDescent="0.2">
      <c r="A15" s="15"/>
    </row>
    <row r="16" spans="1:18" x14ac:dyDescent="0.2">
      <c r="A16" s="15"/>
      <c r="M16" s="23" t="s">
        <v>11</v>
      </c>
      <c r="N16" s="23"/>
      <c r="O16" s="20"/>
      <c r="P16" s="20"/>
      <c r="Q16" s="8"/>
      <c r="R16" s="8"/>
    </row>
    <row r="17" spans="1:18" x14ac:dyDescent="0.2">
      <c r="A17" s="15"/>
      <c r="C17" s="19">
        <v>2011</v>
      </c>
      <c r="D17" s="19"/>
      <c r="E17" s="19">
        <v>2012</v>
      </c>
      <c r="F17" s="19"/>
      <c r="G17" s="19">
        <v>2013</v>
      </c>
      <c r="H17" s="19"/>
      <c r="I17" s="19">
        <v>2014</v>
      </c>
      <c r="J17" s="19"/>
      <c r="K17" s="19">
        <v>2015</v>
      </c>
      <c r="L17" s="19"/>
      <c r="M17" s="19" t="s">
        <v>15</v>
      </c>
      <c r="N17" s="19"/>
      <c r="O17" s="20"/>
      <c r="P17" s="20"/>
      <c r="Q17" s="22"/>
      <c r="R17" s="20"/>
    </row>
    <row r="18" spans="1:18" x14ac:dyDescent="0.2">
      <c r="A18" s="15" t="s">
        <v>1</v>
      </c>
      <c r="B18" s="15" t="s">
        <v>2</v>
      </c>
      <c r="C18" s="5" t="s">
        <v>9</v>
      </c>
      <c r="D18" s="5" t="s">
        <v>10</v>
      </c>
      <c r="E18" s="5" t="s">
        <v>9</v>
      </c>
      <c r="F18" s="5" t="s">
        <v>10</v>
      </c>
      <c r="G18" s="5" t="s">
        <v>9</v>
      </c>
      <c r="H18" s="5" t="s">
        <v>10</v>
      </c>
      <c r="I18" s="5" t="s">
        <v>9</v>
      </c>
      <c r="J18" s="5" t="s">
        <v>10</v>
      </c>
      <c r="K18" s="5" t="s">
        <v>9</v>
      </c>
      <c r="L18" s="5" t="s">
        <v>10</v>
      </c>
      <c r="M18" s="5" t="s">
        <v>9</v>
      </c>
      <c r="N18" s="5" t="s">
        <v>10</v>
      </c>
      <c r="O18" s="14"/>
      <c r="P18" s="14"/>
      <c r="Q18" s="14"/>
      <c r="R18" s="14"/>
    </row>
    <row r="19" spans="1:18" x14ac:dyDescent="0.2">
      <c r="A19" s="15"/>
      <c r="O19" s="8"/>
      <c r="P19" s="8"/>
      <c r="Q19" s="8"/>
      <c r="R19" s="8"/>
    </row>
    <row r="20" spans="1:18" x14ac:dyDescent="0.2">
      <c r="A20" s="15">
        <v>1</v>
      </c>
      <c r="B20" s="4" t="s">
        <v>3</v>
      </c>
      <c r="C20" s="1">
        <f>(350779405+1489812156.25)/1000</f>
        <v>1840591.56125</v>
      </c>
      <c r="D20" s="6">
        <f>ROUND(C20/C$25,4)</f>
        <v>0.46379999999999999</v>
      </c>
      <c r="E20" s="1">
        <f>(350779405+1490447406.25)/1000</f>
        <v>1841226.81125</v>
      </c>
      <c r="F20" s="6">
        <f>ROUND(E20/E$25,4)</f>
        <v>0.45040000000000002</v>
      </c>
      <c r="G20" s="1">
        <v>2090069.5682099999</v>
      </c>
      <c r="H20" s="6">
        <f>ROUND(G20/G$25,4)</f>
        <v>0.44690000000000002</v>
      </c>
      <c r="I20" s="1">
        <v>2090768</v>
      </c>
      <c r="J20" s="6">
        <f>ROUND(I20/I$25,4)</f>
        <v>0.42449999999999999</v>
      </c>
      <c r="K20" s="1">
        <v>2341131</v>
      </c>
      <c r="L20" s="6">
        <f>(K20/K$25)</f>
        <v>0.46189992623036369</v>
      </c>
      <c r="M20" s="1">
        <v>2341535</v>
      </c>
      <c r="N20" s="6">
        <f>ROUND(M20/M$25,4)</f>
        <v>0.46289999999999998</v>
      </c>
      <c r="O20" s="9"/>
      <c r="P20" s="10"/>
      <c r="Q20" s="9"/>
      <c r="R20" s="10"/>
    </row>
    <row r="21" spans="1:18" x14ac:dyDescent="0.2">
      <c r="A21" s="15">
        <v>2</v>
      </c>
      <c r="B21" s="4" t="s">
        <v>4</v>
      </c>
      <c r="C21" s="2">
        <v>0</v>
      </c>
      <c r="D21" s="6">
        <f>ROUND(C21/C$25,4)</f>
        <v>0</v>
      </c>
      <c r="E21" s="2">
        <f>69991512.5/1000</f>
        <v>69991.512499999997</v>
      </c>
      <c r="F21" s="6">
        <f>ROUND(E21/E$25,4)</f>
        <v>1.7100000000000001E-2</v>
      </c>
      <c r="G21" s="2">
        <v>149967.36554</v>
      </c>
      <c r="H21" s="6">
        <f>ROUND(G21/G$25,4)</f>
        <v>3.2099999999999997E-2</v>
      </c>
      <c r="I21" s="2">
        <v>235592</v>
      </c>
      <c r="J21" s="6">
        <f>ROUND(I21/I$25,4)</f>
        <v>4.7800000000000002E-2</v>
      </c>
      <c r="K21" s="2">
        <v>47997</v>
      </c>
      <c r="L21" s="6">
        <f>ROUND(K21/K$25,4)</f>
        <v>9.4999999999999998E-3</v>
      </c>
      <c r="M21" s="2">
        <v>7000</v>
      </c>
      <c r="N21" s="6">
        <f>ROUND(M21/M$25,4)</f>
        <v>1.4E-3</v>
      </c>
      <c r="O21" s="9"/>
      <c r="P21" s="10"/>
      <c r="Q21" s="11"/>
      <c r="R21" s="10"/>
    </row>
    <row r="22" spans="1:18" x14ac:dyDescent="0.2">
      <c r="A22" s="15">
        <v>3</v>
      </c>
      <c r="B22" s="4" t="s">
        <v>5</v>
      </c>
      <c r="C22" s="2">
        <v>0</v>
      </c>
      <c r="D22" s="6">
        <f>ROUND(C22/C$25,4)</f>
        <v>0</v>
      </c>
      <c r="E22" s="2">
        <v>0</v>
      </c>
      <c r="F22" s="6">
        <f>ROUND(E22/E$25,4)</f>
        <v>0</v>
      </c>
      <c r="G22" s="2">
        <v>0</v>
      </c>
      <c r="H22" s="6">
        <f>ROUND(G22/G$25,4)</f>
        <v>0</v>
      </c>
      <c r="I22" s="2">
        <v>0</v>
      </c>
      <c r="J22" s="6">
        <f>ROUND(I22/I$25,4)</f>
        <v>0</v>
      </c>
      <c r="K22" s="2">
        <v>0</v>
      </c>
      <c r="L22" s="6">
        <f>ROUND(K22/K$25,4)</f>
        <v>0</v>
      </c>
      <c r="M22" s="2">
        <v>0</v>
      </c>
      <c r="N22" s="6">
        <f>ROUND(M22/M$25,4)</f>
        <v>0</v>
      </c>
      <c r="O22" s="9"/>
      <c r="P22" s="10"/>
      <c r="Q22" s="11"/>
      <c r="R22" s="10"/>
    </row>
    <row r="23" spans="1:18" x14ac:dyDescent="0.2">
      <c r="A23" s="15">
        <v>4</v>
      </c>
      <c r="B23" s="4" t="s">
        <v>6</v>
      </c>
      <c r="C23" s="2">
        <v>2128238.2571700001</v>
      </c>
      <c r="D23" s="6">
        <f>ROUND(C23/C$25,4)</f>
        <v>0.53620000000000001</v>
      </c>
      <c r="E23" s="2">
        <f>2176783084.07/1000</f>
        <v>2176783.0840700003</v>
      </c>
      <c r="F23" s="6">
        <f>ROUND(E23/E$25,4)</f>
        <v>0.53249999999999997</v>
      </c>
      <c r="G23" s="2">
        <v>2437295.6609700001</v>
      </c>
      <c r="H23" s="6">
        <f>ROUNDDOWN(G23/G$25,4)</f>
        <v>0.52100000000000002</v>
      </c>
      <c r="I23" s="2">
        <v>2599430</v>
      </c>
      <c r="J23" s="6">
        <f>ROUND(I23/I$25,4)</f>
        <v>0.52769999999999995</v>
      </c>
      <c r="K23" s="2">
        <v>2679353</v>
      </c>
      <c r="L23" s="6">
        <f>ROUND(K23/K$25,4)-0.0001</f>
        <v>0.52849999999999997</v>
      </c>
      <c r="M23" s="2">
        <v>2709909</v>
      </c>
      <c r="N23" s="6">
        <f>ROUND(M23/M$25,4)</f>
        <v>0.53569999999999995</v>
      </c>
      <c r="O23" s="9"/>
      <c r="P23" s="10"/>
      <c r="Q23" s="11"/>
      <c r="R23" s="10"/>
    </row>
    <row r="24" spans="1:18" x14ac:dyDescent="0.2">
      <c r="A24" s="15">
        <v>5</v>
      </c>
      <c r="B24" s="4" t="s">
        <v>7</v>
      </c>
      <c r="C24" s="3">
        <v>0</v>
      </c>
      <c r="D24" s="17">
        <f>C24/C25</f>
        <v>0</v>
      </c>
      <c r="E24" s="3">
        <v>0</v>
      </c>
      <c r="F24" s="17">
        <f>E24/E25</f>
        <v>0</v>
      </c>
      <c r="G24" s="3">
        <v>0</v>
      </c>
      <c r="H24" s="17">
        <f>G24/G25</f>
        <v>0</v>
      </c>
      <c r="I24" s="3"/>
      <c r="J24" s="17">
        <f>I24/I25</f>
        <v>0</v>
      </c>
      <c r="K24" s="3"/>
      <c r="L24" s="17">
        <f>K24/K25</f>
        <v>0</v>
      </c>
      <c r="M24" s="3">
        <v>0</v>
      </c>
      <c r="N24" s="17">
        <f>M24/M25</f>
        <v>0</v>
      </c>
      <c r="O24" s="11"/>
      <c r="P24" s="12"/>
      <c r="Q24" s="11"/>
      <c r="R24" s="12"/>
    </row>
    <row r="25" spans="1:18" x14ac:dyDescent="0.2">
      <c r="A25" s="15">
        <v>6</v>
      </c>
      <c r="B25" s="4" t="s">
        <v>8</v>
      </c>
      <c r="C25" s="1">
        <f t="shared" ref="C25:H25" si="2">SUM(C20:C24)</f>
        <v>3968829.8184200004</v>
      </c>
      <c r="D25" s="18">
        <f t="shared" si="2"/>
        <v>1</v>
      </c>
      <c r="E25" s="1">
        <f t="shared" si="2"/>
        <v>4088001.4078200003</v>
      </c>
      <c r="F25" s="18">
        <f t="shared" si="2"/>
        <v>1</v>
      </c>
      <c r="G25" s="1">
        <f t="shared" si="2"/>
        <v>4677332.5947200004</v>
      </c>
      <c r="H25" s="18">
        <f t="shared" si="2"/>
        <v>1</v>
      </c>
      <c r="I25" s="1">
        <f t="shared" ref="I25:N25" si="3">SUM(I20:I24)</f>
        <v>4925790</v>
      </c>
      <c r="J25" s="18">
        <f t="shared" si="3"/>
        <v>1</v>
      </c>
      <c r="K25" s="1">
        <f>SUM(K20:K24)</f>
        <v>5068481</v>
      </c>
      <c r="L25" s="18">
        <f t="shared" si="3"/>
        <v>0.99989992623036361</v>
      </c>
      <c r="M25" s="1">
        <f t="shared" si="3"/>
        <v>5058444</v>
      </c>
      <c r="N25" s="18">
        <f t="shared" si="3"/>
        <v>1</v>
      </c>
      <c r="O25" s="9"/>
      <c r="P25" s="13"/>
      <c r="Q25" s="9"/>
      <c r="R25" s="13"/>
    </row>
    <row r="26" spans="1:18" x14ac:dyDescent="0.2">
      <c r="A26" s="15"/>
    </row>
    <row r="27" spans="1:18" x14ac:dyDescent="0.2">
      <c r="A27" s="15"/>
    </row>
    <row r="28" spans="1:18" x14ac:dyDescent="0.2">
      <c r="A28" s="7" t="s">
        <v>12</v>
      </c>
      <c r="B28" s="4" t="s">
        <v>13</v>
      </c>
    </row>
    <row r="29" spans="1:18" ht="15.75" customHeight="1" x14ac:dyDescent="0.2">
      <c r="B29" s="4" t="s">
        <v>14</v>
      </c>
    </row>
    <row r="30" spans="1:18" x14ac:dyDescent="0.2">
      <c r="C30" s="14"/>
      <c r="D30" s="14"/>
      <c r="E30" s="14"/>
      <c r="F30" s="14"/>
      <c r="G30" s="14"/>
      <c r="H30" s="14"/>
      <c r="I30" s="20"/>
      <c r="J30" s="20"/>
      <c r="K30" s="20"/>
      <c r="L30" s="20"/>
      <c r="M30" s="8"/>
      <c r="N30" s="8"/>
    </row>
    <row r="31" spans="1:18" x14ac:dyDescent="0.2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8"/>
      <c r="N31" s="8"/>
    </row>
    <row r="32" spans="1:18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x14ac:dyDescent="0.2">
      <c r="C33" s="9"/>
      <c r="D33" s="10"/>
      <c r="E33" s="9"/>
      <c r="F33" s="10"/>
      <c r="G33" s="9"/>
      <c r="H33" s="10"/>
      <c r="I33" s="9"/>
      <c r="J33" s="10"/>
      <c r="K33" s="9"/>
      <c r="L33" s="10"/>
      <c r="M33" s="8"/>
      <c r="N33" s="8"/>
    </row>
    <row r="34" spans="3:14" x14ac:dyDescent="0.2">
      <c r="C34" s="11"/>
      <c r="D34" s="10"/>
      <c r="E34" s="11"/>
      <c r="F34" s="10"/>
      <c r="G34" s="11"/>
      <c r="H34" s="10"/>
      <c r="I34" s="11"/>
      <c r="J34" s="10"/>
      <c r="K34" s="11"/>
      <c r="L34" s="10"/>
      <c r="M34" s="8"/>
      <c r="N34" s="8"/>
    </row>
    <row r="35" spans="3:14" x14ac:dyDescent="0.2">
      <c r="C35" s="11"/>
      <c r="D35" s="10"/>
      <c r="E35" s="11"/>
      <c r="F35" s="10"/>
      <c r="G35" s="11"/>
      <c r="H35" s="10"/>
      <c r="I35" s="11"/>
      <c r="J35" s="10"/>
      <c r="K35" s="11"/>
      <c r="L35" s="10"/>
      <c r="M35" s="8"/>
      <c r="N35" s="8"/>
    </row>
    <row r="36" spans="3:14" x14ac:dyDescent="0.2">
      <c r="C36" s="11"/>
      <c r="D36" s="10"/>
      <c r="E36" s="11"/>
      <c r="F36" s="10"/>
      <c r="G36" s="11"/>
      <c r="H36" s="10"/>
      <c r="I36" s="11"/>
      <c r="J36" s="10"/>
      <c r="K36" s="11"/>
      <c r="L36" s="10"/>
      <c r="M36" s="8"/>
      <c r="N36" s="8"/>
    </row>
    <row r="37" spans="3:14" x14ac:dyDescent="0.2">
      <c r="C37" s="11"/>
      <c r="D37" s="12"/>
      <c r="E37" s="11"/>
      <c r="F37" s="12"/>
      <c r="G37" s="11"/>
      <c r="H37" s="12"/>
      <c r="I37" s="11"/>
      <c r="J37" s="12"/>
      <c r="K37" s="11"/>
      <c r="L37" s="12"/>
      <c r="M37" s="8"/>
      <c r="N37" s="8"/>
    </row>
    <row r="38" spans="3:14" x14ac:dyDescent="0.2">
      <c r="C38" s="9"/>
      <c r="D38" s="13"/>
      <c r="E38" s="9"/>
      <c r="F38" s="13"/>
      <c r="G38" s="9"/>
      <c r="H38" s="13"/>
      <c r="I38" s="9"/>
      <c r="J38" s="13"/>
      <c r="K38" s="9"/>
      <c r="L38" s="13"/>
      <c r="M38" s="8"/>
      <c r="N38" s="8"/>
    </row>
    <row r="39" spans="3:14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3:14" x14ac:dyDescent="0.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3:14" x14ac:dyDescent="0.2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3:14" x14ac:dyDescent="0.2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8"/>
      <c r="N42" s="8"/>
    </row>
    <row r="43" spans="3:14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8"/>
    </row>
    <row r="44" spans="3:14" x14ac:dyDescent="0.2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3:14" x14ac:dyDescent="0.2">
      <c r="C45" s="9"/>
      <c r="D45" s="10"/>
      <c r="E45" s="9"/>
      <c r="F45" s="10"/>
      <c r="G45" s="9"/>
      <c r="H45" s="10"/>
      <c r="I45" s="9"/>
      <c r="J45" s="10"/>
      <c r="K45" s="9"/>
      <c r="L45" s="10"/>
      <c r="M45" s="8"/>
      <c r="N45" s="8"/>
    </row>
    <row r="46" spans="3:14" x14ac:dyDescent="0.2">
      <c r="C46" s="11"/>
      <c r="D46" s="10"/>
      <c r="E46" s="11"/>
      <c r="F46" s="10"/>
      <c r="G46" s="11"/>
      <c r="H46" s="10"/>
      <c r="I46" s="11"/>
      <c r="J46" s="10"/>
      <c r="K46" s="11"/>
      <c r="L46" s="10"/>
      <c r="M46" s="8"/>
      <c r="N46" s="8"/>
    </row>
    <row r="47" spans="3:14" x14ac:dyDescent="0.2">
      <c r="C47" s="11"/>
      <c r="D47" s="10"/>
      <c r="E47" s="11"/>
      <c r="F47" s="10"/>
      <c r="G47" s="11"/>
      <c r="H47" s="10"/>
      <c r="I47" s="11"/>
      <c r="J47" s="10"/>
      <c r="K47" s="11"/>
      <c r="L47" s="10"/>
      <c r="M47" s="8"/>
      <c r="N47" s="8"/>
    </row>
    <row r="48" spans="3:14" x14ac:dyDescent="0.2">
      <c r="C48" s="11"/>
      <c r="D48" s="10"/>
      <c r="E48" s="11"/>
      <c r="F48" s="10"/>
      <c r="G48" s="11"/>
      <c r="H48" s="10"/>
      <c r="I48" s="11"/>
      <c r="J48" s="10"/>
      <c r="K48" s="11"/>
      <c r="L48" s="10"/>
      <c r="M48" s="8"/>
      <c r="N48" s="8"/>
    </row>
    <row r="49" spans="3:14" x14ac:dyDescent="0.2">
      <c r="C49" s="11"/>
      <c r="D49" s="12"/>
      <c r="E49" s="11"/>
      <c r="F49" s="12"/>
      <c r="G49" s="11"/>
      <c r="H49" s="12"/>
      <c r="I49" s="11"/>
      <c r="J49" s="12"/>
      <c r="K49" s="11"/>
      <c r="L49" s="12"/>
      <c r="M49" s="8"/>
      <c r="N49" s="8"/>
    </row>
    <row r="50" spans="3:14" x14ac:dyDescent="0.2">
      <c r="C50" s="9"/>
      <c r="D50" s="13"/>
      <c r="E50" s="9"/>
      <c r="F50" s="13"/>
      <c r="G50" s="9"/>
      <c r="H50" s="13"/>
      <c r="I50" s="9"/>
      <c r="J50" s="13"/>
      <c r="K50" s="9"/>
      <c r="L50" s="13"/>
      <c r="M50" s="8"/>
      <c r="N50" s="8"/>
    </row>
    <row r="51" spans="3:14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3:14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3:14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3:14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3:14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mergeCells count="23">
    <mergeCell ref="I30:J30"/>
    <mergeCell ref="K30:L30"/>
    <mergeCell ref="C42:D42"/>
    <mergeCell ref="E42:F42"/>
    <mergeCell ref="G42:H42"/>
    <mergeCell ref="I42:J42"/>
    <mergeCell ref="K42:L42"/>
    <mergeCell ref="Q17:R17"/>
    <mergeCell ref="M17:N17"/>
    <mergeCell ref="I5:J5"/>
    <mergeCell ref="K5:L5"/>
    <mergeCell ref="M16:N16"/>
    <mergeCell ref="O17:P17"/>
    <mergeCell ref="G17:H17"/>
    <mergeCell ref="C17:D17"/>
    <mergeCell ref="E17:F17"/>
    <mergeCell ref="I17:J17"/>
    <mergeCell ref="K17:L17"/>
    <mergeCell ref="G5:H5"/>
    <mergeCell ref="E5:F5"/>
    <mergeCell ref="C5:D5"/>
    <mergeCell ref="O16:P16"/>
    <mergeCell ref="A1:P1"/>
  </mergeCells>
  <phoneticPr fontId="0" type="noConversion"/>
  <pageMargins left="0.75" right="0.75" top="1" bottom="1" header="0.5" footer="0.5"/>
  <pageSetup scale="68" orientation="landscape" r:id="rId1"/>
  <headerFooter alignWithMargins="0">
    <oddFooter xml:space="preserve">&amp;R&amp;"Times New Roman,Bold"&amp;12Attachment to Response to KIUC-1 Question No.4 3 
Page 1 of 1 
Arbough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043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628D567-2E4C-4B29-A8CC-04D7963FF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9DE4DA-B966-43EF-B7C5-D136FEBA1D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DBED5C-0996-4F8E-989E-079D2546407C}">
  <ds:schemaRefs>
    <ds:schemaRef ds:uri="http://schemas.microsoft.com/office/2006/metadata/properties"/>
    <ds:schemaRef ds:uri="http://schemas.microsoft.com/office/infopath/2007/PartnerControls"/>
    <ds:schemaRef ds:uri="54fcda00-7b58-44a7-b108-8bd10a8a08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KIUC 1-43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2017-01-16T21:55:47Z</dcterms:created>
  <dcterms:modified xsi:type="dcterms:W3CDTF">2017-02-06T19:39:40Z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