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2017\Rate Case TYE 6-30-18\Data Requests\Round 3\PSC - LGE\Rieth Requests\"/>
    </mc:Choice>
  </mc:AlternateContent>
  <bookViews>
    <workbookView xWindow="0" yWindow="0" windowWidth="23040" windowHeight="10290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Q20" i="1" s="1"/>
  <c r="H10" i="1" l="1"/>
  <c r="H8" i="1"/>
  <c r="H9" i="1"/>
  <c r="H11" i="1"/>
  <c r="I11" i="1" s="1"/>
  <c r="J11" i="1" s="1"/>
  <c r="H12" i="1"/>
  <c r="H13" i="1"/>
  <c r="I13" i="1" s="1"/>
  <c r="J13" i="1" s="1"/>
  <c r="H18" i="1"/>
  <c r="H14" i="1"/>
  <c r="H15" i="1"/>
  <c r="H16" i="1"/>
  <c r="H17" i="1"/>
  <c r="H19" i="1"/>
  <c r="I19" i="1" s="1"/>
  <c r="J19" i="1" s="1"/>
  <c r="H7" i="1"/>
  <c r="I7" i="1" l="1"/>
  <c r="H21" i="1"/>
  <c r="I14" i="1"/>
  <c r="J14" i="1" s="1"/>
  <c r="I18" i="1"/>
  <c r="J18" i="1" s="1"/>
  <c r="I16" i="1"/>
  <c r="J16" i="1" s="1"/>
  <c r="I8" i="1"/>
  <c r="J8" i="1" s="1"/>
  <c r="I17" i="1"/>
  <c r="J17" i="1" s="1"/>
  <c r="I9" i="1"/>
  <c r="J9" i="1" s="1"/>
  <c r="I15" i="1"/>
  <c r="J15" i="1" s="1"/>
  <c r="I12" i="1"/>
  <c r="J12" i="1" s="1"/>
  <c r="I10" i="1"/>
  <c r="J10" i="1" s="1"/>
  <c r="J7" i="1" l="1"/>
  <c r="J21" i="1" s="1"/>
  <c r="I21" i="1"/>
  <c r="K12" i="1"/>
  <c r="L12" i="1" s="1"/>
  <c r="M12" i="1" s="1"/>
  <c r="N12" i="1" s="1"/>
  <c r="O12" i="1" s="1"/>
  <c r="P12" i="1" s="1"/>
  <c r="Q12" i="1" s="1"/>
  <c r="K15" i="1"/>
  <c r="L15" i="1" s="1"/>
  <c r="M15" i="1" s="1"/>
  <c r="N15" i="1" s="1"/>
  <c r="O15" i="1" s="1"/>
  <c r="P15" i="1" s="1"/>
  <c r="Q15" i="1" s="1"/>
  <c r="K10" i="1"/>
  <c r="L10" i="1" s="1"/>
  <c r="M10" i="1" s="1"/>
  <c r="N10" i="1" s="1"/>
  <c r="O10" i="1" s="1"/>
  <c r="P10" i="1" s="1"/>
  <c r="Q10" i="1" s="1"/>
  <c r="K18" i="1"/>
  <c r="L18" i="1" s="1"/>
  <c r="M18" i="1" s="1"/>
  <c r="N18" i="1" s="1"/>
  <c r="O18" i="1" s="1"/>
  <c r="P18" i="1" s="1"/>
  <c r="Q18" i="1" s="1"/>
  <c r="K16" i="1"/>
  <c r="L16" i="1" s="1"/>
  <c r="M16" i="1" s="1"/>
  <c r="N16" i="1" s="1"/>
  <c r="O16" i="1" s="1"/>
  <c r="P16" i="1" s="1"/>
  <c r="Q16" i="1" s="1"/>
  <c r="K9" i="1"/>
  <c r="L9" i="1" s="1"/>
  <c r="M9" i="1" s="1"/>
  <c r="N9" i="1" s="1"/>
  <c r="O9" i="1" s="1"/>
  <c r="P9" i="1" s="1"/>
  <c r="Q9" i="1" s="1"/>
  <c r="K17" i="1"/>
  <c r="L17" i="1" s="1"/>
  <c r="M17" i="1" s="1"/>
  <c r="N17" i="1" s="1"/>
  <c r="O17" i="1" s="1"/>
  <c r="P17" i="1" s="1"/>
  <c r="Q17" i="1" s="1"/>
  <c r="K14" i="1"/>
  <c r="L14" i="1" s="1"/>
  <c r="M14" i="1" s="1"/>
  <c r="N14" i="1" s="1"/>
  <c r="O14" i="1" s="1"/>
  <c r="P14" i="1" s="1"/>
  <c r="Q14" i="1" s="1"/>
  <c r="K13" i="1"/>
  <c r="L13" i="1" s="1"/>
  <c r="M13" i="1" s="1"/>
  <c r="N13" i="1" s="1"/>
  <c r="O13" i="1" s="1"/>
  <c r="P13" i="1" s="1"/>
  <c r="Q13" i="1" s="1"/>
  <c r="K11" i="1"/>
  <c r="L11" i="1" s="1"/>
  <c r="M11" i="1" s="1"/>
  <c r="N11" i="1" s="1"/>
  <c r="O11" i="1" s="1"/>
  <c r="P11" i="1" s="1"/>
  <c r="Q11" i="1" s="1"/>
  <c r="K19" i="1"/>
  <c r="L19" i="1" s="1"/>
  <c r="M19" i="1" s="1"/>
  <c r="N19" i="1" s="1"/>
  <c r="O19" i="1" s="1"/>
  <c r="P19" i="1" s="1"/>
  <c r="Q19" i="1" s="1"/>
  <c r="K7" i="1"/>
  <c r="L7" i="1" l="1"/>
  <c r="K8" i="1"/>
  <c r="L8" i="1" s="1"/>
  <c r="M8" i="1" s="1"/>
  <c r="N8" i="1" s="1"/>
  <c r="O8" i="1" s="1"/>
  <c r="P8" i="1" s="1"/>
  <c r="Q8" i="1" s="1"/>
  <c r="K21" i="1" l="1"/>
  <c r="L21" i="1"/>
  <c r="M7" i="1"/>
  <c r="M21" i="1" s="1"/>
  <c r="N7" i="1"/>
  <c r="O7" i="1" l="1"/>
  <c r="N21" i="1"/>
  <c r="P7" i="1" l="1"/>
  <c r="O21" i="1"/>
  <c r="P21" i="1" l="1"/>
  <c r="Q7" i="1"/>
  <c r="Q21" i="1" s="1"/>
</calcChain>
</file>

<file path=xl/sharedStrings.xml><?xml version="1.0" encoding="utf-8"?>
<sst xmlns="http://schemas.openxmlformats.org/spreadsheetml/2006/main" count="58" uniqueCount="49">
  <si>
    <t>Description</t>
  </si>
  <si>
    <t>Pipeline right-of-way maintenance</t>
  </si>
  <si>
    <t>Pipeline locating</t>
  </si>
  <si>
    <t xml:space="preserve">Respond to pipeline locate requests by locating the pipeline within 48 hours of receiving an underground locate request from the Kentucky One-Call System 811 center. Provide pipeline mapping updates to the 811 center. </t>
  </si>
  <si>
    <t>Monitoring third party excavations or blasting activities</t>
  </si>
  <si>
    <t xml:space="preserve">Monitor third party excavations or blasting operations near the pipeline to ensure pipeline integrity is maintained. </t>
  </si>
  <si>
    <t>Pipeline integrity management program</t>
  </si>
  <si>
    <t>Labor Hours</t>
  </si>
  <si>
    <t>Unit Cost</t>
  </si>
  <si>
    <t>Frequency</t>
  </si>
  <si>
    <t>Annual</t>
  </si>
  <si>
    <t>As needed</t>
  </si>
  <si>
    <t>Perform leak surveys of the pipeline.  Includes annual survey and bi-annual class 3 survey.  </t>
  </si>
  <si>
    <t>Various</t>
  </si>
  <si>
    <t xml:space="preserve">Valve inspections </t>
  </si>
  <si>
    <t>Perform annual inspections/maintenance.</t>
  </si>
  <si>
    <t>10 year</t>
  </si>
  <si>
    <t>Misc. Materials</t>
  </si>
  <si>
    <t>Burden Rate (Jan 2017)</t>
  </si>
  <si>
    <t>3 yr.</t>
  </si>
  <si>
    <t>Misc. compliance functions</t>
  </si>
  <si>
    <t>Public awareness, record keeping, Class location review, Identified site survey, valve spacing review, etc.</t>
  </si>
  <si>
    <t>Year</t>
  </si>
  <si>
    <t>Average</t>
  </si>
  <si>
    <t>CPI</t>
  </si>
  <si>
    <t>Assumptions</t>
  </si>
  <si>
    <t>Consumer Price Index</t>
  </si>
  <si>
    <t>Estimated Operation &amp; Maintenance Expense</t>
  </si>
  <si>
    <t xml:space="preserve">Bullitt County Pipeline </t>
  </si>
  <si>
    <t>(3 Year Average)</t>
  </si>
  <si>
    <t xml:space="preserve">Pipeline patrols </t>
  </si>
  <si>
    <t>Remote operated valve actuator maintenance</t>
  </si>
  <si>
    <t>Atmospheric corrosion inspections</t>
  </si>
  <si>
    <t>Task</t>
  </si>
  <si>
    <t>Maintain corrosion control system</t>
  </si>
  <si>
    <t xml:space="preserve">Gas leak survey </t>
  </si>
  <si>
    <t>Regulator station maintenance</t>
  </si>
  <si>
    <t>Aerial patrols</t>
  </si>
  <si>
    <t xml:space="preserve">Perform pipeline patrols as required per regulatory requirements. </t>
  </si>
  <si>
    <t xml:space="preserve">Perform pipeline integrity inspections.    </t>
  </si>
  <si>
    <t xml:space="preserve">Perform pipeline patrols with aerial equipment -identify right of way encroachments, pipeline washouts, and excavation activities nearby pipeline.    </t>
  </si>
  <si>
    <t xml:space="preserve">Perform preventative maintenance, operational tests, and repair actuators/control equipment. </t>
  </si>
  <si>
    <t xml:space="preserve">Perform atmospheric corrosion inspections of above ground piping and remediate exposed piping coating deficiencies. </t>
  </si>
  <si>
    <t xml:space="preserve">Maintain pipeline right-of-ways  to provide access for pipeline maintenance and inspections. Includes mowing, tree trimming, and right-of-way repairs. </t>
  </si>
  <si>
    <t xml:space="preserve">Perform annual inspections and maintenance of gas regulation and over pressure protection equipment.  </t>
  </si>
  <si>
    <t>Line markers, materials for repairing right of ways, pipe coatings, regulator station materials, etc.</t>
  </si>
  <si>
    <t xml:space="preserve">Measure pipe to soil voltage potentials to validate proper operation of cathodic protection system, collect rectifier readings maintain cathodic protection system, and remediate corrosion control deficiencies.  </t>
  </si>
  <si>
    <r>
      <t>Total</t>
    </r>
    <r>
      <rPr>
        <b/>
        <vertAlign val="superscript"/>
        <sz val="10"/>
        <color theme="1"/>
        <rFont val="Times New Roman"/>
        <family val="1"/>
      </rPr>
      <t>1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</si>
  <si>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O&amp;M cost escalations based on 2014-2016 average CPI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</si>
</sst>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6" fontId="2" fillId="0" borderId="2" xfId="0" applyNumberFormat="1" applyFont="1" applyBorder="1" applyAlignment="1">
      <alignment horizontal="center" vertical="center"/>
    </xf>
    <xf numFmtId="0" fontId="3" fillId="0" borderId="0" xfId="0" applyFont="1"/>
    <xf numFmtId="165" fontId="2" fillId="0" borderId="2" xfId="0" applyNumberFormat="1" applyFont="1" applyBorder="1" applyAlignment="1">
      <alignment horizontal="center" vertical="center" wrapText="1"/>
    </xf>
    <xf numFmtId="8" fontId="4" fillId="2" borderId="5" xfId="0" applyNumberFormat="1" applyFont="1" applyFill="1" applyBorder="1" applyAlignment="1">
      <alignment horizontal="right"/>
    </xf>
    <xf numFmtId="6" fontId="4" fillId="2" borderId="5" xfId="0" applyNumberFormat="1" applyFont="1" applyFill="1" applyBorder="1"/>
    <xf numFmtId="8" fontId="4" fillId="3" borderId="0" xfId="0" applyNumberFormat="1" applyFont="1" applyFill="1" applyBorder="1" applyAlignment="1">
      <alignment horizontal="right"/>
    </xf>
    <xf numFmtId="8" fontId="4" fillId="3" borderId="8" xfId="0" applyNumberFormat="1" applyFont="1" applyFill="1" applyBorder="1"/>
    <xf numFmtId="8" fontId="4" fillId="3" borderId="0" xfId="0" applyNumberFormat="1" applyFont="1" applyFill="1" applyBorder="1"/>
    <xf numFmtId="0" fontId="3" fillId="0" borderId="0" xfId="0" applyFont="1" applyAlignment="1"/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30"/>
  <sheetViews>
    <sheetView tabSelected="1" workbookViewId="0"/>
  </sheetViews>
  <sheetFormatPr defaultRowHeight="12.75" x14ac:dyDescent="0.2"/>
  <cols>
    <col min="1" max="1" width="4.28515625" style="10" customWidth="1"/>
    <col min="2" max="2" width="20" style="10" customWidth="1"/>
    <col min="3" max="3" width="26.140625" style="10" customWidth="1"/>
    <col min="4" max="4" width="12" style="10" customWidth="1"/>
    <col min="5" max="5" width="6.28515625" style="10" customWidth="1"/>
    <col min="6" max="6" width="11.85546875" style="10" customWidth="1"/>
    <col min="7" max="17" width="8.7109375" style="10" customWidth="1"/>
    <col min="18" max="16384" width="9.140625" style="10"/>
  </cols>
  <sheetData>
    <row r="3" spans="2:17" ht="13.5" thickBot="1" x14ac:dyDescent="0.25"/>
    <row r="4" spans="2:17" ht="37.15" customHeight="1" thickBot="1" x14ac:dyDescent="0.25">
      <c r="B4" s="21" t="s">
        <v>28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2:17" ht="22.9" customHeight="1" thickBot="1" x14ac:dyDescent="0.25">
      <c r="B5" s="27" t="s">
        <v>33</v>
      </c>
      <c r="C5" s="27" t="s">
        <v>0</v>
      </c>
      <c r="D5" s="27" t="s">
        <v>9</v>
      </c>
      <c r="E5" s="27" t="s">
        <v>7</v>
      </c>
      <c r="F5" s="27" t="s">
        <v>8</v>
      </c>
      <c r="G5" s="27" t="s">
        <v>18</v>
      </c>
      <c r="H5" s="21" t="s">
        <v>27</v>
      </c>
      <c r="I5" s="22"/>
      <c r="J5" s="22"/>
      <c r="K5" s="22"/>
      <c r="L5" s="22"/>
      <c r="M5" s="22"/>
      <c r="N5" s="22"/>
      <c r="O5" s="22"/>
      <c r="P5" s="22"/>
      <c r="Q5" s="23"/>
    </row>
    <row r="6" spans="2:17" ht="24" customHeight="1" thickBot="1" x14ac:dyDescent="0.25">
      <c r="B6" s="28"/>
      <c r="C6" s="28"/>
      <c r="D6" s="28"/>
      <c r="E6" s="28"/>
      <c r="F6" s="28"/>
      <c r="G6" s="28"/>
      <c r="H6" s="6">
        <v>2019</v>
      </c>
      <c r="I6" s="6">
        <v>2020</v>
      </c>
      <c r="J6" s="6">
        <v>2021</v>
      </c>
      <c r="K6" s="6">
        <v>2022</v>
      </c>
      <c r="L6" s="6">
        <v>2023</v>
      </c>
      <c r="M6" s="6">
        <v>2024</v>
      </c>
      <c r="N6" s="6">
        <v>2025</v>
      </c>
      <c r="O6" s="6">
        <v>2026</v>
      </c>
      <c r="P6" s="6">
        <v>2027</v>
      </c>
      <c r="Q6" s="6">
        <v>2028</v>
      </c>
    </row>
    <row r="7" spans="2:17" ht="90" thickBot="1" x14ac:dyDescent="0.25">
      <c r="B7" s="7" t="s">
        <v>34</v>
      </c>
      <c r="C7" s="4" t="s">
        <v>46</v>
      </c>
      <c r="D7" s="2" t="s">
        <v>10</v>
      </c>
      <c r="E7" s="2">
        <v>24</v>
      </c>
      <c r="F7" s="3">
        <v>38</v>
      </c>
      <c r="G7" s="11">
        <v>0.26635999999999999</v>
      </c>
      <c r="H7" s="9">
        <f>E7*(F7*(1+G7))</f>
        <v>1154.9203199999999</v>
      </c>
      <c r="I7" s="9">
        <f t="shared" ref="I7:Q7" si="0">H7*(1+$E$30)</f>
        <v>1165.69957632</v>
      </c>
      <c r="J7" s="9">
        <f t="shared" si="0"/>
        <v>1176.5794390323201</v>
      </c>
      <c r="K7" s="9">
        <f t="shared" si="0"/>
        <v>1187.5608471299552</v>
      </c>
      <c r="L7" s="9">
        <f t="shared" si="0"/>
        <v>1198.6447483698348</v>
      </c>
      <c r="M7" s="9">
        <f t="shared" si="0"/>
        <v>1209.8320993546201</v>
      </c>
      <c r="N7" s="9">
        <f t="shared" si="0"/>
        <v>1221.1238656152634</v>
      </c>
      <c r="O7" s="9">
        <f t="shared" si="0"/>
        <v>1232.5210216943392</v>
      </c>
      <c r="P7" s="9">
        <f t="shared" si="0"/>
        <v>1244.0245512301531</v>
      </c>
      <c r="Q7" s="9">
        <f t="shared" si="0"/>
        <v>1255.6354470416345</v>
      </c>
    </row>
    <row r="8" spans="2:17" ht="51.75" thickBot="1" x14ac:dyDescent="0.25">
      <c r="B8" s="8" t="s">
        <v>35</v>
      </c>
      <c r="C8" s="5" t="s">
        <v>12</v>
      </c>
      <c r="D8" s="2" t="s">
        <v>13</v>
      </c>
      <c r="E8" s="2">
        <v>30</v>
      </c>
      <c r="F8" s="3">
        <v>38.82</v>
      </c>
      <c r="G8" s="11">
        <v>0.26635999999999999</v>
      </c>
      <c r="H8" s="9">
        <f t="shared" ref="H8:H19" si="1">E8*(F8*(1+G8))</f>
        <v>1474.802856</v>
      </c>
      <c r="I8" s="9">
        <f t="shared" ref="I8:Q8" si="2">H8*(1+$E$30)</f>
        <v>1488.5676826560002</v>
      </c>
      <c r="J8" s="9">
        <f t="shared" si="2"/>
        <v>1502.4609810274562</v>
      </c>
      <c r="K8" s="9">
        <f t="shared" si="2"/>
        <v>1516.4839501837125</v>
      </c>
      <c r="L8" s="9">
        <f t="shared" si="2"/>
        <v>1530.6378003854272</v>
      </c>
      <c r="M8" s="9">
        <f t="shared" si="2"/>
        <v>1544.9237531890246</v>
      </c>
      <c r="N8" s="9">
        <f t="shared" si="2"/>
        <v>1559.3430415521223</v>
      </c>
      <c r="O8" s="9">
        <f t="shared" si="2"/>
        <v>1573.8969099399421</v>
      </c>
      <c r="P8" s="9">
        <f t="shared" si="2"/>
        <v>1588.5866144327151</v>
      </c>
      <c r="Q8" s="9">
        <f t="shared" si="2"/>
        <v>1603.4134228340872</v>
      </c>
    </row>
    <row r="9" spans="2:17" ht="39" thickBot="1" x14ac:dyDescent="0.25">
      <c r="B9" s="8" t="s">
        <v>30</v>
      </c>
      <c r="C9" s="5" t="s">
        <v>38</v>
      </c>
      <c r="D9" s="2" t="s">
        <v>13</v>
      </c>
      <c r="E9" s="2">
        <v>14</v>
      </c>
      <c r="F9" s="3">
        <v>38.82</v>
      </c>
      <c r="G9" s="11">
        <v>0.26635999999999999</v>
      </c>
      <c r="H9" s="9">
        <f t="shared" si="1"/>
        <v>688.24133280000001</v>
      </c>
      <c r="I9" s="9">
        <f t="shared" ref="I9:Q9" si="3">H9*(1+$E$30)</f>
        <v>694.66491857280005</v>
      </c>
      <c r="J9" s="9">
        <f t="shared" si="3"/>
        <v>701.14845781281292</v>
      </c>
      <c r="K9" s="9">
        <f t="shared" si="3"/>
        <v>707.69251008573258</v>
      </c>
      <c r="L9" s="9">
        <f t="shared" si="3"/>
        <v>714.29764017986611</v>
      </c>
      <c r="M9" s="9">
        <f t="shared" si="3"/>
        <v>720.96441815487822</v>
      </c>
      <c r="N9" s="9">
        <f t="shared" si="3"/>
        <v>727.69341939099047</v>
      </c>
      <c r="O9" s="9">
        <f t="shared" si="3"/>
        <v>734.48522463863981</v>
      </c>
      <c r="P9" s="9">
        <f t="shared" si="3"/>
        <v>741.34042006860045</v>
      </c>
      <c r="Q9" s="9">
        <f t="shared" si="3"/>
        <v>748.25959732257411</v>
      </c>
    </row>
    <row r="10" spans="2:17" ht="64.5" thickBot="1" x14ac:dyDescent="0.25">
      <c r="B10" s="8" t="s">
        <v>37</v>
      </c>
      <c r="C10" s="5" t="s">
        <v>40</v>
      </c>
      <c r="D10" s="2" t="s">
        <v>10</v>
      </c>
      <c r="E10" s="2"/>
      <c r="F10" s="3">
        <v>1366</v>
      </c>
      <c r="G10" s="11">
        <v>0</v>
      </c>
      <c r="H10" s="9">
        <f>F10</f>
        <v>1366</v>
      </c>
      <c r="I10" s="9">
        <f t="shared" ref="I10:Q10" si="4">H10*(1+$E$30)</f>
        <v>1378.7493333333334</v>
      </c>
      <c r="J10" s="9">
        <f t="shared" si="4"/>
        <v>1391.6176604444447</v>
      </c>
      <c r="K10" s="9">
        <f t="shared" si="4"/>
        <v>1404.6060919419263</v>
      </c>
      <c r="L10" s="9">
        <f t="shared" si="4"/>
        <v>1417.715748800051</v>
      </c>
      <c r="M10" s="9">
        <f t="shared" si="4"/>
        <v>1430.9477624555182</v>
      </c>
      <c r="N10" s="9">
        <f t="shared" si="4"/>
        <v>1444.3032749051031</v>
      </c>
      <c r="O10" s="9">
        <f t="shared" si="4"/>
        <v>1457.7834388042174</v>
      </c>
      <c r="P10" s="9">
        <f t="shared" si="4"/>
        <v>1471.3894175663902</v>
      </c>
      <c r="Q10" s="9">
        <f t="shared" si="4"/>
        <v>1485.1223854636767</v>
      </c>
    </row>
    <row r="11" spans="2:17" ht="26.25" thickBot="1" x14ac:dyDescent="0.25">
      <c r="B11" s="8" t="s">
        <v>14</v>
      </c>
      <c r="C11" s="5" t="s">
        <v>15</v>
      </c>
      <c r="D11" s="2" t="s">
        <v>10</v>
      </c>
      <c r="E11" s="2">
        <v>12</v>
      </c>
      <c r="F11" s="3">
        <v>38.82</v>
      </c>
      <c r="G11" s="11">
        <v>0.26635999999999999</v>
      </c>
      <c r="H11" s="9">
        <f t="shared" si="1"/>
        <v>589.92114240000001</v>
      </c>
      <c r="I11" s="9">
        <f t="shared" ref="I11:Q11" si="5">H11*(1+$E$30)</f>
        <v>595.42707306240004</v>
      </c>
      <c r="J11" s="9">
        <f t="shared" si="5"/>
        <v>600.98439241098254</v>
      </c>
      <c r="K11" s="9">
        <f t="shared" si="5"/>
        <v>606.5935800734851</v>
      </c>
      <c r="L11" s="9">
        <f t="shared" si="5"/>
        <v>612.25512015417098</v>
      </c>
      <c r="M11" s="9">
        <f t="shared" si="5"/>
        <v>617.96950127561001</v>
      </c>
      <c r="N11" s="9">
        <f t="shared" si="5"/>
        <v>623.73721662084904</v>
      </c>
      <c r="O11" s="9">
        <f t="shared" si="5"/>
        <v>629.55876397597706</v>
      </c>
      <c r="P11" s="9">
        <f t="shared" si="5"/>
        <v>635.43464577308623</v>
      </c>
      <c r="Q11" s="9">
        <f t="shared" si="5"/>
        <v>641.36536913363511</v>
      </c>
    </row>
    <row r="12" spans="2:17" ht="51.75" thickBot="1" x14ac:dyDescent="0.25">
      <c r="B12" s="8" t="s">
        <v>31</v>
      </c>
      <c r="C12" s="5" t="s">
        <v>41</v>
      </c>
      <c r="D12" s="2" t="s">
        <v>10</v>
      </c>
      <c r="E12" s="2">
        <v>24</v>
      </c>
      <c r="F12" s="3">
        <v>37.11</v>
      </c>
      <c r="G12" s="11">
        <v>0.26635999999999999</v>
      </c>
      <c r="H12" s="9">
        <f t="shared" si="1"/>
        <v>1127.8708704000001</v>
      </c>
      <c r="I12" s="9">
        <f t="shared" ref="I12:Q12" si="6">H12*(1+$E$30)</f>
        <v>1138.3976651904002</v>
      </c>
      <c r="J12" s="9">
        <f t="shared" si="6"/>
        <v>1149.0227100655106</v>
      </c>
      <c r="K12" s="9">
        <f t="shared" si="6"/>
        <v>1159.7469220261221</v>
      </c>
      <c r="L12" s="9">
        <f t="shared" si="6"/>
        <v>1170.5712266316993</v>
      </c>
      <c r="M12" s="9">
        <f t="shared" si="6"/>
        <v>1181.496558080262</v>
      </c>
      <c r="N12" s="9">
        <f t="shared" si="6"/>
        <v>1192.5238592890112</v>
      </c>
      <c r="O12" s="9">
        <f t="shared" si="6"/>
        <v>1203.6540819757088</v>
      </c>
      <c r="P12" s="9">
        <f t="shared" si="6"/>
        <v>1214.8881867408154</v>
      </c>
      <c r="Q12" s="9">
        <f t="shared" si="6"/>
        <v>1226.2271431503964</v>
      </c>
    </row>
    <row r="13" spans="2:17" ht="51.75" thickBot="1" x14ac:dyDescent="0.25">
      <c r="B13" s="8" t="s">
        <v>32</v>
      </c>
      <c r="C13" s="5" t="s">
        <v>42</v>
      </c>
      <c r="D13" s="2" t="s">
        <v>19</v>
      </c>
      <c r="E13" s="2">
        <v>4</v>
      </c>
      <c r="F13" s="3">
        <v>38.82</v>
      </c>
      <c r="G13" s="11">
        <v>0.26635999999999999</v>
      </c>
      <c r="H13" s="9">
        <f t="shared" si="1"/>
        <v>196.6403808</v>
      </c>
      <c r="I13" s="9">
        <f t="shared" ref="I13:Q13" si="7">H13*(1+$E$30)</f>
        <v>198.47569102080001</v>
      </c>
      <c r="J13" s="9">
        <f t="shared" si="7"/>
        <v>200.32813080366083</v>
      </c>
      <c r="K13" s="9">
        <f t="shared" si="7"/>
        <v>202.19786002449501</v>
      </c>
      <c r="L13" s="9">
        <f t="shared" si="7"/>
        <v>204.08504005139031</v>
      </c>
      <c r="M13" s="9">
        <f t="shared" si="7"/>
        <v>205.98983375853663</v>
      </c>
      <c r="N13" s="9">
        <f t="shared" si="7"/>
        <v>207.912405540283</v>
      </c>
      <c r="O13" s="9">
        <f t="shared" si="7"/>
        <v>209.85292132532567</v>
      </c>
      <c r="P13" s="9">
        <f t="shared" si="7"/>
        <v>211.81154859102872</v>
      </c>
      <c r="Q13" s="9">
        <f t="shared" si="7"/>
        <v>213.78845637787833</v>
      </c>
    </row>
    <row r="14" spans="2:17" ht="64.5" thickBot="1" x14ac:dyDescent="0.25">
      <c r="B14" s="8" t="s">
        <v>1</v>
      </c>
      <c r="C14" s="5" t="s">
        <v>43</v>
      </c>
      <c r="D14" s="2" t="s">
        <v>10</v>
      </c>
      <c r="E14" s="2">
        <v>72</v>
      </c>
      <c r="F14" s="3">
        <v>38.82</v>
      </c>
      <c r="G14" s="11">
        <v>0.26635999999999999</v>
      </c>
      <c r="H14" s="9">
        <f t="shared" si="1"/>
        <v>3539.5268544</v>
      </c>
      <c r="I14" s="9">
        <f t="shared" ref="I14:Q14" si="8">H14*(1+$E$30)</f>
        <v>3572.5624383744002</v>
      </c>
      <c r="J14" s="9">
        <f t="shared" si="8"/>
        <v>3605.9063544658948</v>
      </c>
      <c r="K14" s="9">
        <f t="shared" si="8"/>
        <v>3639.5614804409101</v>
      </c>
      <c r="L14" s="9">
        <f t="shared" si="8"/>
        <v>3673.5307209250254</v>
      </c>
      <c r="M14" s="9">
        <f t="shared" si="8"/>
        <v>3707.8170076536594</v>
      </c>
      <c r="N14" s="9">
        <f t="shared" si="8"/>
        <v>3742.4232997250938</v>
      </c>
      <c r="O14" s="9">
        <f t="shared" si="8"/>
        <v>3777.3525838558617</v>
      </c>
      <c r="P14" s="9">
        <f t="shared" si="8"/>
        <v>3812.6078746385165</v>
      </c>
      <c r="Q14" s="9">
        <f t="shared" si="8"/>
        <v>3848.1922148018098</v>
      </c>
    </row>
    <row r="15" spans="2:17" ht="115.5" thickBot="1" x14ac:dyDescent="0.25">
      <c r="B15" s="8" t="s">
        <v>2</v>
      </c>
      <c r="C15" s="5" t="s">
        <v>3</v>
      </c>
      <c r="D15" s="2" t="s">
        <v>11</v>
      </c>
      <c r="E15" s="2">
        <v>54</v>
      </c>
      <c r="F15" s="3">
        <v>38.82</v>
      </c>
      <c r="G15" s="11">
        <v>0.26635999999999999</v>
      </c>
      <c r="H15" s="9">
        <f t="shared" si="1"/>
        <v>2654.6451408000003</v>
      </c>
      <c r="I15" s="9">
        <f t="shared" ref="I15:Q15" si="9">H15*(1+$E$30)</f>
        <v>2679.4218287808003</v>
      </c>
      <c r="J15" s="9">
        <f t="shared" si="9"/>
        <v>2704.4297658494215</v>
      </c>
      <c r="K15" s="9">
        <f t="shared" si="9"/>
        <v>2729.671110330683</v>
      </c>
      <c r="L15" s="9">
        <f t="shared" si="9"/>
        <v>2755.1480406937694</v>
      </c>
      <c r="M15" s="9">
        <f t="shared" si="9"/>
        <v>2780.8627557402447</v>
      </c>
      <c r="N15" s="9">
        <f t="shared" si="9"/>
        <v>2806.8174747938206</v>
      </c>
      <c r="O15" s="9">
        <f t="shared" si="9"/>
        <v>2833.0144378918963</v>
      </c>
      <c r="P15" s="9">
        <f t="shared" si="9"/>
        <v>2859.4559059788876</v>
      </c>
      <c r="Q15" s="9">
        <f t="shared" si="9"/>
        <v>2886.1441611013574</v>
      </c>
    </row>
    <row r="16" spans="2:17" ht="51.75" thickBot="1" x14ac:dyDescent="0.25">
      <c r="B16" s="8" t="s">
        <v>4</v>
      </c>
      <c r="C16" s="5" t="s">
        <v>5</v>
      </c>
      <c r="D16" s="2" t="s">
        <v>11</v>
      </c>
      <c r="E16" s="2">
        <v>40</v>
      </c>
      <c r="F16" s="3">
        <v>38.82</v>
      </c>
      <c r="G16" s="11">
        <v>0.26635999999999999</v>
      </c>
      <c r="H16" s="9">
        <f t="shared" si="1"/>
        <v>1966.403808</v>
      </c>
      <c r="I16" s="9">
        <f t="shared" ref="I16:Q16" si="10">H16*(1+$E$30)</f>
        <v>1984.7569102080001</v>
      </c>
      <c r="J16" s="9">
        <f t="shared" si="10"/>
        <v>2003.2813080366084</v>
      </c>
      <c r="K16" s="9">
        <f t="shared" si="10"/>
        <v>2021.9786002449503</v>
      </c>
      <c r="L16" s="9">
        <f t="shared" si="10"/>
        <v>2040.8504005139032</v>
      </c>
      <c r="M16" s="9">
        <f t="shared" si="10"/>
        <v>2059.8983375853663</v>
      </c>
      <c r="N16" s="9">
        <f t="shared" si="10"/>
        <v>2079.12405540283</v>
      </c>
      <c r="O16" s="9">
        <f t="shared" si="10"/>
        <v>2098.5292132532568</v>
      </c>
      <c r="P16" s="9">
        <f t="shared" si="10"/>
        <v>2118.1154859102871</v>
      </c>
      <c r="Q16" s="9">
        <f t="shared" si="10"/>
        <v>2137.8845637787831</v>
      </c>
    </row>
    <row r="17" spans="2:17" ht="51.75" thickBot="1" x14ac:dyDescent="0.25">
      <c r="B17" s="8" t="s">
        <v>36</v>
      </c>
      <c r="C17" s="5" t="s">
        <v>44</v>
      </c>
      <c r="D17" s="2" t="s">
        <v>10</v>
      </c>
      <c r="E17" s="2">
        <v>16</v>
      </c>
      <c r="F17" s="3">
        <v>37.11</v>
      </c>
      <c r="G17" s="11">
        <v>0.26635999999999999</v>
      </c>
      <c r="H17" s="9">
        <f t="shared" si="1"/>
        <v>751.9139136</v>
      </c>
      <c r="I17" s="9">
        <f t="shared" ref="I17:Q17" si="11">H17*(1+$E$30)</f>
        <v>758.93177679360008</v>
      </c>
      <c r="J17" s="9">
        <f t="shared" si="11"/>
        <v>766.0151400436738</v>
      </c>
      <c r="K17" s="9">
        <f t="shared" si="11"/>
        <v>773.16461468408147</v>
      </c>
      <c r="L17" s="9">
        <f t="shared" si="11"/>
        <v>780.38081775446631</v>
      </c>
      <c r="M17" s="9">
        <f t="shared" si="11"/>
        <v>787.66437205350803</v>
      </c>
      <c r="N17" s="9">
        <f t="shared" si="11"/>
        <v>795.01590619267415</v>
      </c>
      <c r="O17" s="9">
        <f t="shared" si="11"/>
        <v>802.43605465047256</v>
      </c>
      <c r="P17" s="9">
        <f t="shared" si="11"/>
        <v>809.92545782721038</v>
      </c>
      <c r="Q17" s="9">
        <f t="shared" si="11"/>
        <v>817.48476210026445</v>
      </c>
    </row>
    <row r="18" spans="2:17" ht="51.75" thickBot="1" x14ac:dyDescent="0.25">
      <c r="B18" s="8" t="s">
        <v>20</v>
      </c>
      <c r="C18" s="5" t="s">
        <v>21</v>
      </c>
      <c r="D18" s="2" t="s">
        <v>11</v>
      </c>
      <c r="E18" s="2">
        <v>1</v>
      </c>
      <c r="F18" s="3">
        <v>1500</v>
      </c>
      <c r="G18" s="11">
        <v>0</v>
      </c>
      <c r="H18" s="9">
        <f>E18*(F18*(1+G18))</f>
        <v>1500</v>
      </c>
      <c r="I18" s="9">
        <f t="shared" ref="I18:Q18" si="12">H18*(1+$E$30)</f>
        <v>1514.0000000000002</v>
      </c>
      <c r="J18" s="9">
        <f t="shared" si="12"/>
        <v>1528.1306666666669</v>
      </c>
      <c r="K18" s="9">
        <f t="shared" si="12"/>
        <v>1542.393219555556</v>
      </c>
      <c r="L18" s="9">
        <f t="shared" si="12"/>
        <v>1556.7888896047414</v>
      </c>
      <c r="M18" s="9">
        <f t="shared" si="12"/>
        <v>1571.3189192410525</v>
      </c>
      <c r="N18" s="9">
        <f t="shared" si="12"/>
        <v>1585.9845624873026</v>
      </c>
      <c r="O18" s="9">
        <f t="shared" si="12"/>
        <v>1600.7870850705176</v>
      </c>
      <c r="P18" s="9">
        <f t="shared" si="12"/>
        <v>1615.7277645311758</v>
      </c>
      <c r="Q18" s="9">
        <f t="shared" si="12"/>
        <v>1630.807890333467</v>
      </c>
    </row>
    <row r="19" spans="2:17" ht="51.75" thickBot="1" x14ac:dyDescent="0.25">
      <c r="B19" s="8" t="s">
        <v>17</v>
      </c>
      <c r="C19" s="5" t="s">
        <v>45</v>
      </c>
      <c r="D19" s="2" t="s">
        <v>11</v>
      </c>
      <c r="E19" s="2">
        <v>1</v>
      </c>
      <c r="F19" s="3">
        <v>2500</v>
      </c>
      <c r="G19" s="11">
        <v>0.13</v>
      </c>
      <c r="H19" s="9">
        <f t="shared" si="1"/>
        <v>2824.9999999999995</v>
      </c>
      <c r="I19" s="9">
        <f t="shared" ref="I19:Q19" si="13">H19*(1+$E$30)</f>
        <v>2851.3666666666663</v>
      </c>
      <c r="J19" s="9">
        <f t="shared" si="13"/>
        <v>2877.9794222222222</v>
      </c>
      <c r="K19" s="9">
        <f t="shared" si="13"/>
        <v>2904.8405634962965</v>
      </c>
      <c r="L19" s="9">
        <f t="shared" si="13"/>
        <v>2931.9524087555956</v>
      </c>
      <c r="M19" s="9">
        <f t="shared" si="13"/>
        <v>2959.3172979039814</v>
      </c>
      <c r="N19" s="9">
        <f t="shared" si="13"/>
        <v>2986.9375926844186</v>
      </c>
      <c r="O19" s="9">
        <f t="shared" si="13"/>
        <v>3014.8156768828067</v>
      </c>
      <c r="P19" s="9">
        <f t="shared" si="13"/>
        <v>3042.9539565337132</v>
      </c>
      <c r="Q19" s="9">
        <f t="shared" si="13"/>
        <v>3071.3548601280281</v>
      </c>
    </row>
    <row r="20" spans="2:17" ht="26.25" thickBot="1" x14ac:dyDescent="0.25">
      <c r="B20" s="8" t="s">
        <v>6</v>
      </c>
      <c r="C20" s="5" t="s">
        <v>39</v>
      </c>
      <c r="D20" s="2" t="s">
        <v>16</v>
      </c>
      <c r="E20" s="2"/>
      <c r="F20" s="3">
        <v>325000</v>
      </c>
      <c r="G20" s="11">
        <v>0</v>
      </c>
      <c r="H20" s="9"/>
      <c r="I20" s="9"/>
      <c r="J20" s="9"/>
      <c r="K20" s="9"/>
      <c r="L20" s="9"/>
      <c r="M20" s="9"/>
      <c r="N20" s="9"/>
      <c r="O20" s="9"/>
      <c r="P20" s="9"/>
      <c r="Q20" s="9">
        <f>F20*(1+E30)^10</f>
        <v>356639.5655282588</v>
      </c>
    </row>
    <row r="21" spans="2:17" ht="15.75" x14ac:dyDescent="0.2">
      <c r="G21" s="12" t="s">
        <v>47</v>
      </c>
      <c r="H21" s="13">
        <f>SUM(H7:H20)</f>
        <v>19835.886619199999</v>
      </c>
      <c r="I21" s="13">
        <f t="shared" ref="I21:Q21" si="14">SUM(I7:I20)</f>
        <v>20021.021560979199</v>
      </c>
      <c r="J21" s="13">
        <f t="shared" si="14"/>
        <v>20207.884428881676</v>
      </c>
      <c r="K21" s="13">
        <f t="shared" si="14"/>
        <v>20396.491350217904</v>
      </c>
      <c r="L21" s="13">
        <f t="shared" si="14"/>
        <v>20586.858602819942</v>
      </c>
      <c r="M21" s="13">
        <f t="shared" si="14"/>
        <v>20779.002616446262</v>
      </c>
      <c r="N21" s="13">
        <f t="shared" si="14"/>
        <v>20972.939974199762</v>
      </c>
      <c r="O21" s="13">
        <f t="shared" si="14"/>
        <v>21168.687413958964</v>
      </c>
      <c r="P21" s="13">
        <f t="shared" si="14"/>
        <v>21366.261829822583</v>
      </c>
      <c r="Q21" s="13">
        <f t="shared" si="14"/>
        <v>378205.24580182642</v>
      </c>
    </row>
    <row r="22" spans="2:17" x14ac:dyDescent="0.2">
      <c r="G22" s="14"/>
      <c r="H22" s="15"/>
      <c r="I22" s="15"/>
      <c r="J22" s="15"/>
      <c r="K22" s="15"/>
      <c r="L22" s="15"/>
      <c r="M22" s="15"/>
      <c r="N22" s="15"/>
      <c r="O22" s="16"/>
      <c r="P22" s="16"/>
      <c r="Q22" s="16"/>
    </row>
    <row r="23" spans="2:17" x14ac:dyDescent="0.2">
      <c r="D23" s="26" t="s">
        <v>26</v>
      </c>
      <c r="E23" s="26"/>
      <c r="G23" s="25" t="s">
        <v>25</v>
      </c>
      <c r="H23" s="25"/>
      <c r="I23" s="17"/>
      <c r="J23" s="17"/>
      <c r="K23" s="17"/>
      <c r="L23" s="17"/>
      <c r="M23" s="17"/>
      <c r="N23" s="17"/>
    </row>
    <row r="24" spans="2:17" ht="15.75" x14ac:dyDescent="0.2">
      <c r="D24" s="26" t="s">
        <v>29</v>
      </c>
      <c r="E24" s="26"/>
      <c r="G24" s="24" t="s">
        <v>48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2:17" ht="13.5" thickBot="1" x14ac:dyDescent="0.25"/>
    <row r="26" spans="2:17" ht="13.5" thickBot="1" x14ac:dyDescent="0.25">
      <c r="D26" s="1" t="s">
        <v>22</v>
      </c>
      <c r="E26" s="1" t="s">
        <v>24</v>
      </c>
    </row>
    <row r="27" spans="2:17" ht="13.5" thickBot="1" x14ac:dyDescent="0.25">
      <c r="D27" s="18">
        <v>2014</v>
      </c>
      <c r="E27" s="18">
        <v>1.6</v>
      </c>
    </row>
    <row r="28" spans="2:17" ht="13.5" thickBot="1" x14ac:dyDescent="0.25">
      <c r="D28" s="18">
        <v>2015</v>
      </c>
      <c r="E28" s="18">
        <v>0.1</v>
      </c>
    </row>
    <row r="29" spans="2:17" ht="13.5" thickBot="1" x14ac:dyDescent="0.25">
      <c r="D29" s="18">
        <v>2016</v>
      </c>
      <c r="E29" s="18">
        <v>1.1000000000000001</v>
      </c>
    </row>
    <row r="30" spans="2:17" ht="13.5" thickBot="1" x14ac:dyDescent="0.25">
      <c r="D30" s="19" t="s">
        <v>23</v>
      </c>
      <c r="E30" s="20">
        <f>AVERAGE(E27:E29)/100</f>
        <v>9.3333333333333341E-3</v>
      </c>
    </row>
  </sheetData>
  <mergeCells count="12">
    <mergeCell ref="B4:Q4"/>
    <mergeCell ref="G24:Q24"/>
    <mergeCell ref="G23:H23"/>
    <mergeCell ref="D23:E23"/>
    <mergeCell ref="H5:Q5"/>
    <mergeCell ref="B5:B6"/>
    <mergeCell ref="C5:C6"/>
    <mergeCell ref="D5:D6"/>
    <mergeCell ref="E5:E6"/>
    <mergeCell ref="F5:F6"/>
    <mergeCell ref="G5:G6"/>
    <mergeCell ref="D24:E24"/>
  </mergeCells>
  <pageMargins left="0.7" right="0.7" top="0.75" bottom="0.75" header="0.3" footer="0.3"/>
  <pageSetup scale="49" orientation="landscape" r:id="rId1"/>
  <headerFooter>
    <oddFooter>&amp;R&amp;"Times New Roman,Bold"&amp;12Attachment to Response to PSC-3 Question No. 25
Page 1 of 1
Bellar/Malloy/Arbough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73383d9a78a3df77068a9e26cb068e63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3fd3a616918e40b69a84a582ae753a0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DR3 Attachments</Round>
    <Rate_x0020_Case_x0020_Type xmlns="54fcda00-7b58-44a7-b108-8bd10a8a08ba">Kentucky</Rate_x0020_Case_x0020_Type>
    <Data_x0020_Request_x0020_Question_x0020_No_x002e_ xmlns="54fcda00-7b58-44a7-b108-8bd10a8a08ba">025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>Bellar, Lonnie E.</Witness_x0020_Testimony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AFB94D6D-C35E-4966-8545-D9739742BC64}"/>
</file>

<file path=customXml/itemProps2.xml><?xml version="1.0" encoding="utf-8"?>
<ds:datastoreItem xmlns:ds="http://schemas.openxmlformats.org/officeDocument/2006/customXml" ds:itemID="{FF7E9B04-1628-4D07-BC3C-910AF72F9C36}"/>
</file>

<file path=customXml/itemProps3.xml><?xml version="1.0" encoding="utf-8"?>
<ds:datastoreItem xmlns:ds="http://schemas.openxmlformats.org/officeDocument/2006/customXml" ds:itemID="{D16AC41E-49A2-48B1-9DC4-BFBEB6B2EC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Cummins, Michael</dc:creator>
  <cp:lastModifiedBy>Lisa Allen</cp:lastModifiedBy>
  <cp:lastPrinted>2017-02-12T01:52:53Z</cp:lastPrinted>
  <dcterms:created xsi:type="dcterms:W3CDTF">2017-02-09T20:11:33Z</dcterms:created>
  <dcterms:modified xsi:type="dcterms:W3CDTF">2017-02-12T01:53:42Z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